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1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omments2.xml" ContentType="application/vnd.openxmlformats-officedocument.spreadsheetml.comments+xml"/>
  <Override PartName="/xl/drawings/drawing35.xml" ContentType="application/vnd.openxmlformats-officedocument.drawing+xml"/>
  <Override PartName="/xl/tables/table1.xml" ContentType="application/vnd.openxmlformats-officedocument.spreadsheetml.table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charts/chart1.xml" ContentType="application/vnd.openxmlformats-officedocument.drawingml.chart+xml"/>
  <Override PartName="/xl/drawings/drawing78.xml" ContentType="application/vnd.openxmlformats-officedocument.drawing+xml"/>
  <Override PartName="/xl/charts/chart2.xml" ContentType="application/vnd.openxmlformats-officedocument.drawingml.chart+xml"/>
  <Override PartName="/xl/drawings/drawing79.xml" ContentType="application/vnd.openxmlformats-officedocument.drawing+xml"/>
  <Override PartName="/xl/charts/chart3.xml" ContentType="application/vnd.openxmlformats-officedocument.drawingml.chart+xml"/>
  <Override PartName="/xl/drawings/drawing80.xml" ContentType="application/vnd.openxmlformats-officedocument.drawing+xml"/>
  <Override PartName="/xl/charts/chart4.xml" ContentType="application/vnd.openxmlformats-officedocument.drawingml.chart+xml"/>
  <Override PartName="/xl/drawings/drawing81.xml" ContentType="application/vnd.openxmlformats-officedocument.drawing+xml"/>
  <Override PartName="/xl/charts/chart5.xml" ContentType="application/vnd.openxmlformats-officedocument.drawingml.chart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omments3.xml" ContentType="application/vnd.openxmlformats-officedocument.spreadsheetml.comments+xml"/>
  <Override PartName="/xl/drawings/drawing84.xml" ContentType="application/vnd.openxmlformats-officedocument.drawing+xml"/>
  <Override PartName="/xl/comments4.xml" ContentType="application/vnd.openxmlformats-officedocument.spreadsheetml.comments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/>
  <xr:revisionPtr revIDLastSave="0" documentId="8_{F5401755-68C0-4E92-93C6-475E23831819}" xr6:coauthVersionLast="45" xr6:coauthVersionMax="45" xr10:uidLastSave="{00000000-0000-0000-0000-000000000000}"/>
  <bookViews>
    <workbookView xWindow="-120" yWindow="-120" windowWidth="20730" windowHeight="11160" tabRatio="845" firstSheet="99" activeTab="112" xr2:uid="{00000000-000D-0000-FFFF-FFFF00000000}"/>
  </bookViews>
  <sheets>
    <sheet name="1.1" sheetId="2" r:id="rId1"/>
    <sheet name="1.2" sheetId="3" r:id="rId2"/>
    <sheet name="1.3" sheetId="4" r:id="rId3"/>
    <sheet name="1.4" sheetId="5" r:id="rId4"/>
    <sheet name="1.5" sheetId="6" r:id="rId5"/>
    <sheet name="1.6" sheetId="7" r:id="rId6"/>
    <sheet name="Курс" sheetId="8" r:id="rId7"/>
    <sheet name="1.7" sheetId="9" r:id="rId8"/>
    <sheet name="1.8" sheetId="10" r:id="rId9"/>
    <sheet name="1.9" sheetId="11" r:id="rId10"/>
    <sheet name="2.1" sheetId="12" r:id="rId11"/>
    <sheet name="2.2" sheetId="13" r:id="rId12"/>
    <sheet name="2.3" sheetId="14" r:id="rId13"/>
    <sheet name="2.4" sheetId="15" r:id="rId14"/>
    <sheet name="3.1" sheetId="17" r:id="rId15"/>
    <sheet name="3.2" sheetId="18" r:id="rId16"/>
    <sheet name="3.3" sheetId="19" r:id="rId17"/>
    <sheet name="3.4" sheetId="20" r:id="rId18"/>
    <sheet name="4.1" sheetId="21" r:id="rId19"/>
    <sheet name="4.2" sheetId="22" r:id="rId20"/>
    <sheet name="Ресурсы" sheetId="23" r:id="rId21"/>
    <sheet name="4.3" sheetId="24" r:id="rId22"/>
    <sheet name="4.4" sheetId="113" r:id="rId23"/>
    <sheet name="4.5" sheetId="114" r:id="rId24"/>
    <sheet name="4.6" sheetId="25" r:id="rId25"/>
    <sheet name="Товары (предыдущий год)" sheetId="26" r:id="rId26"/>
    <sheet name="4.7" sheetId="27" r:id="rId27"/>
    <sheet name="Сотрудники" sheetId="28" r:id="rId28"/>
    <sheet name="4.8" sheetId="29" r:id="rId29"/>
    <sheet name="4.9" sheetId="30" r:id="rId30"/>
    <sheet name="Исполнители" sheetId="31" r:id="rId31"/>
    <sheet name="4.10" sheetId="98" r:id="rId32"/>
    <sheet name="4.11" sheetId="101" r:id="rId33"/>
    <sheet name="4.12" sheetId="102" r:id="rId34"/>
    <sheet name="4.13" sheetId="103" r:id="rId35"/>
    <sheet name="4.14" sheetId="104" r:id="rId36"/>
    <sheet name="ВЛАДИВОСТОК" sheetId="105" r:id="rId37"/>
    <sheet name="МОСКВА" sheetId="106" r:id="rId38"/>
    <sheet name="МУРМАНСК" sheetId="107" r:id="rId39"/>
    <sheet name="СОЧИ" sheetId="108" r:id="rId40"/>
    <sheet name="4.15" sheetId="109" r:id="rId41"/>
    <sheet name="ДЛЯ ПЕЧАТИ" sheetId="110" r:id="rId42"/>
    <sheet name="4.16" sheetId="111" r:id="rId43"/>
    <sheet name="4.17" sheetId="112" r:id="rId44"/>
    <sheet name="ИСТОЧНИК" sheetId="115" state="hidden" r:id="rId45"/>
    <sheet name="Лист1" sheetId="116" state="hidden" r:id="rId46"/>
    <sheet name="4.18" sheetId="128" r:id="rId47"/>
    <sheet name="5.1" sheetId="32" r:id="rId48"/>
    <sheet name="5.2" sheetId="33" r:id="rId49"/>
    <sheet name="5.3" sheetId="36" r:id="rId50"/>
    <sheet name="5.4" sheetId="34" r:id="rId51"/>
    <sheet name="5.5" sheetId="35" r:id="rId52"/>
    <sheet name="6.1" sheetId="37" r:id="rId53"/>
    <sheet name="6.2" sheetId="38" r:id="rId54"/>
    <sheet name="6.3" sheetId="39" r:id="rId55"/>
    <sheet name="6.4" sheetId="40" r:id="rId56"/>
    <sheet name="6.5" sheetId="41" r:id="rId57"/>
    <sheet name="Содержание" sheetId="85" r:id="rId58"/>
    <sheet name="7.1" sheetId="43" r:id="rId59"/>
    <sheet name="7.2" sheetId="44" r:id="rId60"/>
    <sheet name="7.3" sheetId="45" r:id="rId61"/>
    <sheet name="7.4" sheetId="46" r:id="rId62"/>
    <sheet name="7.5" sheetId="47" r:id="rId63"/>
    <sheet name="7.6" sheetId="48" r:id="rId64"/>
    <sheet name="8.1" sheetId="49" r:id="rId65"/>
    <sheet name="8.2" sheetId="50" r:id="rId66"/>
    <sheet name="8.3" sheetId="51" r:id="rId67"/>
    <sheet name="8.4" sheetId="121" r:id="rId68"/>
    <sheet name="8.5" sheetId="122" r:id="rId69"/>
    <sheet name="8.6" sheetId="123" r:id="rId70"/>
    <sheet name="9.1" sheetId="52" r:id="rId71"/>
    <sheet name="9.2" sheetId="53" r:id="rId72"/>
    <sheet name="9.3" sheetId="54" r:id="rId73"/>
    <sheet name="9.4" sheetId="55" r:id="rId74"/>
    <sheet name="9.5" sheetId="56" r:id="rId75"/>
    <sheet name="9.6" sheetId="57" r:id="rId76"/>
    <sheet name="10.1" sheetId="58" r:id="rId77"/>
    <sheet name="10.2" sheetId="59" r:id="rId78"/>
    <sheet name="10.3" sheetId="60" r:id="rId79"/>
    <sheet name="10.4" sheetId="61" r:id="rId80"/>
    <sheet name="10.5" sheetId="62" r:id="rId81"/>
    <sheet name="10.6" sheetId="63" r:id="rId82"/>
    <sheet name="11.1" sheetId="86" r:id="rId83"/>
    <sheet name="11.2" sheetId="87" r:id="rId84"/>
    <sheet name="11.3" sheetId="88" r:id="rId85"/>
    <sheet name="11.4" sheetId="89" r:id="rId86"/>
    <sheet name="11.5" sheetId="90" r:id="rId87"/>
    <sheet name="11.6" sheetId="91" r:id="rId88"/>
    <sheet name="11.7" sheetId="92" r:id="rId89"/>
    <sheet name="12.1" sheetId="93" r:id="rId90"/>
    <sheet name="12.2" sheetId="94" r:id="rId91"/>
    <sheet name="12.3" sheetId="95" r:id="rId92"/>
    <sheet name="12.4" sheetId="96" r:id="rId93"/>
    <sheet name="12.5" sheetId="97" r:id="rId94"/>
    <sheet name="СР 1.1" sheetId="64" r:id="rId95"/>
    <sheet name="СР 2.1" sheetId="66" r:id="rId96"/>
    <sheet name="СР 3.1" sheetId="67" r:id="rId97"/>
    <sheet name="Tests" sheetId="125" r:id="rId98"/>
    <sheet name="Groops" sheetId="126" r:id="rId99"/>
    <sheet name="Users" sheetId="124" r:id="rId100"/>
    <sheet name="Results" sheetId="127" r:id="rId101"/>
    <sheet name="СР 4.1" sheetId="68" r:id="rId102"/>
    <sheet name="СР 5.1" sheetId="69" r:id="rId103"/>
    <sheet name="СР 5.2" sheetId="70" r:id="rId104"/>
    <sheet name="СР 5.3" sheetId="71" r:id="rId105"/>
    <sheet name="СР 6.1" sheetId="72" r:id="rId106"/>
    <sheet name="СР 7.1" sheetId="73" r:id="rId107"/>
    <sheet name="СР 7.2" sheetId="74" r:id="rId108"/>
    <sheet name="СР 8.1" sheetId="75" r:id="rId109"/>
    <sheet name="СР 9.1" sheetId="76" r:id="rId110"/>
    <sheet name="СР 10.1" sheetId="77" r:id="rId111"/>
    <sheet name="СР 10.2" sheetId="78" r:id="rId112"/>
    <sheet name="СР 10.3" sheetId="79" r:id="rId113"/>
    <sheet name="Курс (2)" sheetId="84" r:id="rId114"/>
  </sheets>
  <externalReferences>
    <externalReference r:id="rId115"/>
    <externalReference r:id="rId116"/>
    <externalReference r:id="rId117"/>
  </externalReferences>
  <definedNames>
    <definedName name="__IntlFixup" hidden="1">TRUE</definedName>
    <definedName name="_xlnm._FilterDatabase" localSheetId="77" hidden="1">'10.2'!$A$1:$F$28</definedName>
    <definedName name="_xlnm._FilterDatabase" localSheetId="81" hidden="1">'10.6'!$A$1:$E$28</definedName>
    <definedName name="_xlnm._FilterDatabase" localSheetId="83" hidden="1">'11.2'!$B$2:$F$11</definedName>
    <definedName name="_xlnm._FilterDatabase" localSheetId="85" hidden="1">'11.4'!$A$1:$E$24</definedName>
    <definedName name="_xlnm._FilterDatabase" localSheetId="14" hidden="1">'3.1'!$A$1:$D$34</definedName>
    <definedName name="_xlnm._FilterDatabase" localSheetId="31" hidden="1">'4.10'!$A$1:$D$13</definedName>
    <definedName name="_xlnm._FilterDatabase" localSheetId="33" hidden="1">'4.12'!$A$1:$E$57</definedName>
    <definedName name="_xlnm._FilterDatabase" localSheetId="40" hidden="1">'4.15'!$C$2:$E$11</definedName>
    <definedName name="_xlnm._FilterDatabase" localSheetId="42" hidden="1">'4.16'!$B$2:$C$18</definedName>
    <definedName name="_xlnm._FilterDatabase" localSheetId="22" hidden="1">'4.4'!$A$1:$E$24</definedName>
    <definedName name="_xlnm._FilterDatabase" localSheetId="99" hidden="1">Users!$A$1:$S$784</definedName>
    <definedName name="AccessDatabase" hidden="1">"C:\My Documents\MAUI MALL1.mdb"</definedName>
    <definedName name="ACwvu.CapersView." localSheetId="77" hidden="1">[1]MASTER!#REF!</definedName>
    <definedName name="ACwvu.CapersView." localSheetId="79" hidden="1">[1]MASTER!#REF!</definedName>
    <definedName name="ACwvu.CapersView." localSheetId="81" hidden="1">[1]MASTER!#REF!</definedName>
    <definedName name="ACwvu.CapersView." localSheetId="88" hidden="1">[1]MASTER!#REF!</definedName>
    <definedName name="ACwvu.CapersView." localSheetId="34" hidden="1">[1]MASTER!#REF!</definedName>
    <definedName name="ACwvu.CapersView." localSheetId="40" hidden="1">[1]MASTER!#REF!</definedName>
    <definedName name="ACwvu.CapersView." localSheetId="42" hidden="1">[1]MASTER!#REF!</definedName>
    <definedName name="ACwvu.CapersView." localSheetId="22" hidden="1">[1]MASTER!#REF!</definedName>
    <definedName name="ACwvu.CapersView." localSheetId="57" hidden="1">[1]MASTER!#REF!</definedName>
    <definedName name="ACwvu.CapersView." localSheetId="108" hidden="1">[1]MASTER!#REF!</definedName>
    <definedName name="ACwvu.CapersView." hidden="1">[1]MASTER!#REF!</definedName>
    <definedName name="ACwvu.Japan_Capers_Ed_Pub." localSheetId="108" hidden="1">'[2]THREE VARIABLES'!$N$1:$V$165</definedName>
    <definedName name="ACwvu.Japan_Capers_Ed_Pub." hidden="1">'[3]THREE VARIABLES'!$N$1:$V$165</definedName>
    <definedName name="ACwvu.KJP_CC." localSheetId="108" hidden="1">'[2]THREE VARIABLES'!$N$4:$U$165</definedName>
    <definedName name="ACwvu.KJP_CC." hidden="1">'[3]THREE VARIABLES'!$N$4:$U$165</definedName>
    <definedName name="Cwvu.CapersView." localSheetId="77" hidden="1">[1]MASTER!#REF!</definedName>
    <definedName name="Cwvu.CapersView." localSheetId="79" hidden="1">[1]MASTER!#REF!</definedName>
    <definedName name="Cwvu.CapersView." localSheetId="81" hidden="1">[1]MASTER!#REF!</definedName>
    <definedName name="Cwvu.CapersView." localSheetId="88" hidden="1">[1]MASTER!#REF!</definedName>
    <definedName name="Cwvu.CapersView." localSheetId="34" hidden="1">[1]MASTER!#REF!</definedName>
    <definedName name="Cwvu.CapersView." localSheetId="40" hidden="1">[1]MASTER!#REF!</definedName>
    <definedName name="Cwvu.CapersView." localSheetId="42" hidden="1">[1]MASTER!#REF!</definedName>
    <definedName name="Cwvu.CapersView." localSheetId="22" hidden="1">[1]MASTER!#REF!</definedName>
    <definedName name="Cwvu.CapersView." localSheetId="57" hidden="1">[1]MASTER!#REF!</definedName>
    <definedName name="Cwvu.CapersView." localSheetId="108" hidden="1">[1]MASTER!#REF!</definedName>
    <definedName name="Cwvu.CapersView." hidden="1">[1]MASTER!#REF!</definedName>
    <definedName name="Cwvu.Japan_Capers_Ed_Pub." localSheetId="77" hidden="1">[1]MASTER!#REF!</definedName>
    <definedName name="Cwvu.Japan_Capers_Ed_Pub." localSheetId="79" hidden="1">[1]MASTER!#REF!</definedName>
    <definedName name="Cwvu.Japan_Capers_Ed_Pub." localSheetId="81" hidden="1">[1]MASTER!#REF!</definedName>
    <definedName name="Cwvu.Japan_Capers_Ed_Pub." localSheetId="88" hidden="1">[1]MASTER!#REF!</definedName>
    <definedName name="Cwvu.Japan_Capers_Ed_Pub." localSheetId="34" hidden="1">[1]MASTER!#REF!</definedName>
    <definedName name="Cwvu.Japan_Capers_Ed_Pub." localSheetId="40" hidden="1">[1]MASTER!#REF!</definedName>
    <definedName name="Cwvu.Japan_Capers_Ed_Pub." localSheetId="42" hidden="1">[1]MASTER!#REF!</definedName>
    <definedName name="Cwvu.Japan_Capers_Ed_Pub." localSheetId="22" hidden="1">[1]MASTER!#REF!</definedName>
    <definedName name="Cwvu.Japan_Capers_Ed_Pub." localSheetId="57" hidden="1">[1]MASTER!#REF!</definedName>
    <definedName name="Cwvu.Japan_Capers_Ed_Pub." localSheetId="108" hidden="1">[1]MASTER!#REF!</definedName>
    <definedName name="Cwvu.Japan_Capers_Ed_Pub." hidden="1">[1]MASTER!#REF!</definedName>
    <definedName name="Cwvu.KJP_CC." localSheetId="77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79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81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88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34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40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42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22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57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108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de" localSheetId="57" hidden="1">{"программа",#N/A,TRUE,"lessons";"продажа оргтехники",#N/A,TRUE,"образец"}</definedName>
    <definedName name="de" localSheetId="104" hidden="1">{"программа",#N/A,TRUE,"lessons";"продажа оргтехники",#N/A,TRUE,"образец"}</definedName>
    <definedName name="de" hidden="1">{"программа",#N/A,TRUE,"lessons";"продажа оргтехники",#N/A,TRUE,"образец"}</definedName>
    <definedName name="g" hidden="1">[1]MASTER!#REF!</definedName>
    <definedName name="gh" localSheetId="77" hidden="1">[1]MASTER!#REF!</definedName>
    <definedName name="gh" localSheetId="81" hidden="1">[1]MASTER!#REF!</definedName>
    <definedName name="gh" hidden="1">[1]MASTER!#REF!</definedName>
    <definedName name="Groops" localSheetId="98">Groops!$A$1:$E$28</definedName>
    <definedName name="Groops">#REF!</definedName>
    <definedName name="HTML_CodePage" hidden="1">1252</definedName>
    <definedName name="HTML_Control" localSheetId="31" hidden="1">{"'PRODUCTIONCOST SHEET'!$B$3:$G$48"}</definedName>
    <definedName name="HTML_Control" localSheetId="22" hidden="1">{"'PRODUCTIONCOST SHEET'!$B$3:$G$48"}</definedName>
    <definedName name="HTML_Control" localSheetId="57" hidden="1">{"'PRODUCTIONCOST SHEET'!$B$3:$G$48"}</definedName>
    <definedName name="HTML_Control" localSheetId="104" hidden="1">{"'PRODUCTIONCOST SHEET'!$B$3:$G$48"}</definedName>
    <definedName name="HTML_Control" localSheetId="108" hidden="1">{"'PRODUCTIONCOST SHEET'!$B$3:$G$48"}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Results" localSheetId="100">Results!$A$1:$O$1666</definedName>
    <definedName name="Results">#REF!</definedName>
    <definedName name="Rwvu.CapersView." localSheetId="108" hidden="1">'[2]THREE VARIABLES'!$A$1:$M$65536</definedName>
    <definedName name="Rwvu.CapersView." hidden="1">'[3]THREE VARIABLES'!$A$1:$M$65536</definedName>
    <definedName name="Rwvu.Japan_Capers_Ed_Pub." localSheetId="108" hidden="1">'[2]THREE VARIABLES'!$A$1:$M$65536</definedName>
    <definedName name="Rwvu.Japan_Capers_Ed_Pub." hidden="1">'[3]THREE VARIABLES'!$A$1:$M$65536</definedName>
    <definedName name="Rwvu.KJP_CC." localSheetId="108" hidden="1">'[2]THREE VARIABLES'!$A$1:$M$65536</definedName>
    <definedName name="Rwvu.KJP_CC." hidden="1">'[3]THREE VARIABLES'!$A$1:$M$65536</definedName>
    <definedName name="solver_adj" localSheetId="31" hidden="1">'4.10'!$C$11:$G$12</definedName>
    <definedName name="solver_eng" localSheetId="31" hidden="1">1</definedName>
    <definedName name="solver_lhs1" localSheetId="31" hidden="1">'4.10'!$H$11:$H$12</definedName>
    <definedName name="solver_neg" localSheetId="31" hidden="1">2</definedName>
    <definedName name="solver_num" localSheetId="31" hidden="1">1</definedName>
    <definedName name="solver_opt" localSheetId="31" hidden="1">'4.10'!$E$18</definedName>
    <definedName name="solver_rel1" localSheetId="31" hidden="1">1</definedName>
    <definedName name="solver_rhs1" localSheetId="31" hidden="1">'4.10'!$J$11:$J$12</definedName>
    <definedName name="solver_typ" localSheetId="31" hidden="1">2</definedName>
    <definedName name="solver_val" localSheetId="31" hidden="1">0</definedName>
    <definedName name="solver_ver" localSheetId="31" hidden="1">3</definedName>
    <definedName name="Swvu.CapersView." localSheetId="77" hidden="1">[1]MASTER!#REF!</definedName>
    <definedName name="Swvu.CapersView." localSheetId="79" hidden="1">[1]MASTER!#REF!</definedName>
    <definedName name="Swvu.CapersView." localSheetId="81" hidden="1">[1]MASTER!#REF!</definedName>
    <definedName name="Swvu.CapersView." localSheetId="88" hidden="1">[1]MASTER!#REF!</definedName>
    <definedName name="Swvu.CapersView." localSheetId="34" hidden="1">[1]MASTER!#REF!</definedName>
    <definedName name="Swvu.CapersView." localSheetId="40" hidden="1">[1]MASTER!#REF!</definedName>
    <definedName name="Swvu.CapersView." localSheetId="42" hidden="1">[1]MASTER!#REF!</definedName>
    <definedName name="Swvu.CapersView." localSheetId="22" hidden="1">[1]MASTER!#REF!</definedName>
    <definedName name="Swvu.CapersView." localSheetId="57" hidden="1">[1]MASTER!#REF!</definedName>
    <definedName name="Swvu.CapersView." localSheetId="108" hidden="1">[1]MASTER!#REF!</definedName>
    <definedName name="Swvu.CapersView." hidden="1">[1]MASTER!#REF!</definedName>
    <definedName name="Swvu.Japan_Capers_Ed_Pub." localSheetId="108" hidden="1">'[2]THREE VARIABLES'!$N$1:$V$165</definedName>
    <definedName name="Swvu.Japan_Capers_Ed_Pub." hidden="1">'[3]THREE VARIABLES'!$N$1:$V$165</definedName>
    <definedName name="Swvu.KJP_CC." localSheetId="108" hidden="1">'[2]THREE VARIABLES'!$N$4:$U$165</definedName>
    <definedName name="Swvu.KJP_CC." hidden="1">'[3]THREE VARIABLES'!$N$4:$U$165</definedName>
    <definedName name="Tests" localSheetId="97">Tests!$A$1:$J$21</definedName>
    <definedName name="Tests">#REF!</definedName>
    <definedName name="Users" localSheetId="99">Users!$A$1:$S$784</definedName>
    <definedName name="Users">#REF!</definedName>
    <definedName name="wrn.CapersPlotter." localSheetId="31" hidden="1">{#N/A,#N/A,FALSE,"DI 2 YEAR MASTER SCHEDULE"}</definedName>
    <definedName name="wrn.CapersPlotter." localSheetId="22" hidden="1">{#N/A,#N/A,FALSE,"DI 2 YEAR MASTER SCHEDULE"}</definedName>
    <definedName name="wrn.CapersPlotter." localSheetId="57" hidden="1">{#N/A,#N/A,FALSE,"DI 2 YEAR MASTER SCHEDULE"}</definedName>
    <definedName name="wrn.CapersPlotter." localSheetId="104" hidden="1">{#N/A,#N/A,FALSE,"DI 2 YEAR MASTER SCHEDULE"}</definedName>
    <definedName name="wrn.CapersPlotter." localSheetId="108" hidden="1">{#N/A,#N/A,FALSE,"DI 2 YEAR MASTER SCHEDULE"}</definedName>
    <definedName name="wrn.CapersPlotter." hidden="1">{#N/A,#N/A,FALSE,"DI 2 YEAR MASTER SCHEDULE"}</definedName>
    <definedName name="wrn.Edutainment._.Priority._.List." localSheetId="31" hidden="1">{#N/A,#N/A,FALSE,"DI 2 YEAR MASTER SCHEDULE"}</definedName>
    <definedName name="wrn.Edutainment._.Priority._.List." localSheetId="22" hidden="1">{#N/A,#N/A,FALSE,"DI 2 YEAR MASTER SCHEDULE"}</definedName>
    <definedName name="wrn.Edutainment._.Priority._.List." localSheetId="57" hidden="1">{#N/A,#N/A,FALSE,"DI 2 YEAR MASTER SCHEDULE"}</definedName>
    <definedName name="wrn.Edutainment._.Priority._.List." localSheetId="104" hidden="1">{#N/A,#N/A,FALSE,"DI 2 YEAR MASTER SCHEDULE"}</definedName>
    <definedName name="wrn.Edutainment._.Priority._.List." localSheetId="108" hidden="1">{#N/A,#N/A,FALSE,"DI 2 YEAR MASTER SCHEDULE"}</definedName>
    <definedName name="wrn.Edutainment._.Priority._.List." hidden="1">{#N/A,#N/A,FALSE,"DI 2 YEAR MASTER SCHEDULE"}</definedName>
    <definedName name="wrn.Japan_Capers_Ed._.Pub." localSheetId="31" hidden="1">{"Japan_Capers_Ed_Pub",#N/A,FALSE,"DI 2 YEAR MASTER SCHEDULE"}</definedName>
    <definedName name="wrn.Japan_Capers_Ed._.Pub." localSheetId="22" hidden="1">{"Japan_Capers_Ed_Pub",#N/A,FALSE,"DI 2 YEAR MASTER SCHEDULE"}</definedName>
    <definedName name="wrn.Japan_Capers_Ed._.Pub." localSheetId="57" hidden="1">{"Japan_Capers_Ed_Pub",#N/A,FALSE,"DI 2 YEAR MASTER SCHEDULE"}</definedName>
    <definedName name="wrn.Japan_Capers_Ed._.Pub." localSheetId="104" hidden="1">{"Japan_Capers_Ed_Pub",#N/A,FALSE,"DI 2 YEAR MASTER SCHEDULE"}</definedName>
    <definedName name="wrn.Japan_Capers_Ed._.Pub." localSheetId="108" hidden="1">{"Japan_Capers_Ed_Pub",#N/A,FALSE,"DI 2 YEAR MASTER SCHEDULE"}</definedName>
    <definedName name="wrn.Japan_Capers_Ed._.Pub." hidden="1">{"Japan_Capers_Ed_Pub",#N/A,FALSE,"DI 2 YEAR MASTER SCHEDULE"}</definedName>
    <definedName name="wrn.Priority._.list." localSheetId="31" hidden="1">{#N/A,#N/A,FALSE,"DI 2 YEAR MASTER SCHEDULE"}</definedName>
    <definedName name="wrn.Priority._.list." localSheetId="22" hidden="1">{#N/A,#N/A,FALSE,"DI 2 YEAR MASTER SCHEDULE"}</definedName>
    <definedName name="wrn.Priority._.list." localSheetId="57" hidden="1">{#N/A,#N/A,FALSE,"DI 2 YEAR MASTER SCHEDULE"}</definedName>
    <definedName name="wrn.Priority._.list." localSheetId="104" hidden="1">{#N/A,#N/A,FALSE,"DI 2 YEAR MASTER SCHEDULE"}</definedName>
    <definedName name="wrn.Priority._.list." localSheetId="108" hidden="1">{#N/A,#N/A,FALSE,"DI 2 YEAR MASTER SCHEDULE"}</definedName>
    <definedName name="wrn.Priority._.list." hidden="1">{#N/A,#N/A,FALSE,"DI 2 YEAR MASTER SCHEDULE"}</definedName>
    <definedName name="wrn.Prjcted._.Mnthly._.Qtys." localSheetId="31" hidden="1">{#N/A,#N/A,FALSE,"PRJCTED MNTHLY QTY's"}</definedName>
    <definedName name="wrn.Prjcted._.Mnthly._.Qtys." localSheetId="22" hidden="1">{#N/A,#N/A,FALSE,"PRJCTED MNTHLY QTY's"}</definedName>
    <definedName name="wrn.Prjcted._.Mnthly._.Qtys." localSheetId="57" hidden="1">{#N/A,#N/A,FALSE,"PRJCTED MNTHLY QTY's"}</definedName>
    <definedName name="wrn.Prjcted._.Mnthly._.Qtys." localSheetId="104" hidden="1">{#N/A,#N/A,FALSE,"PRJCTED MNTHLY QTY's"}</definedName>
    <definedName name="wrn.Prjcted._.Mnthly._.Qtys." localSheetId="108" hidden="1">{#N/A,#N/A,FALSE,"PRJCTED MNTHLY QTY's"}</definedName>
    <definedName name="wrn.Prjcted._.Mnthly._.Qtys." hidden="1">{#N/A,#N/A,FALSE,"PRJCTED MNTHLY QTY's"}</definedName>
    <definedName name="wrn.Prjcted._.Qtrly._.Dollars." localSheetId="31" hidden="1">{#N/A,#N/A,FALSE,"PRJCTED QTRLY $'s"}</definedName>
    <definedName name="wrn.Prjcted._.Qtrly._.Dollars." localSheetId="22" hidden="1">{#N/A,#N/A,FALSE,"PRJCTED QTRLY $'s"}</definedName>
    <definedName name="wrn.Prjcted._.Qtrly._.Dollars." localSheetId="57" hidden="1">{#N/A,#N/A,FALSE,"PRJCTED QTRLY $'s"}</definedName>
    <definedName name="wrn.Prjcted._.Qtrly._.Dollars." localSheetId="104" hidden="1">{#N/A,#N/A,FALSE,"PRJCTED QTRLY $'s"}</definedName>
    <definedName name="wrn.Prjcted._.Qtrly._.Dollars." localSheetId="108" hidden="1">{#N/A,#N/A,FALSE,"PRJCTED QTRLY $'s"}</definedName>
    <definedName name="wrn.Prjcted._.Qtrly._.Dollars." hidden="1">{#N/A,#N/A,FALSE,"PRJCTED QTRLY $'s"}</definedName>
    <definedName name="wrn.Prjcted._.Qtrly._.Qtys." localSheetId="31" hidden="1">{#N/A,#N/A,FALSE,"PRJCTED QTRLY QTY's"}</definedName>
    <definedName name="wrn.Prjcted._.Qtrly._.Qtys." localSheetId="22" hidden="1">{#N/A,#N/A,FALSE,"PRJCTED QTRLY QTY's"}</definedName>
    <definedName name="wrn.Prjcted._.Qtrly._.Qtys." localSheetId="57" hidden="1">{#N/A,#N/A,FALSE,"PRJCTED QTRLY QTY's"}</definedName>
    <definedName name="wrn.Prjcted._.Qtrly._.Qtys." localSheetId="104" hidden="1">{#N/A,#N/A,FALSE,"PRJCTED QTRLY QTY's"}</definedName>
    <definedName name="wrn.Prjcted._.Qtrly._.Qtys." localSheetId="108" hidden="1">{#N/A,#N/A,FALSE,"PRJCTED QTRLY QTY's"}</definedName>
    <definedName name="wrn.Prjcted._.Qtrly._.Qtys." hidden="1">{#N/A,#N/A,FALSE,"PRJCTED QTRLY QTY's"}</definedName>
    <definedName name="wrn.QUARTERLY._.VIEW." localSheetId="31" hidden="1">{"QUARTERLY VIEW",#N/A,FALSE,"YEAR TOTAL"}</definedName>
    <definedName name="wrn.QUARTERLY._.VIEW." localSheetId="22" hidden="1">{"QUARTERLY VIEW",#N/A,FALSE,"YEAR TOTAL"}</definedName>
    <definedName name="wrn.QUARTERLY._.VIEW." localSheetId="57" hidden="1">{"QUARTERLY VIEW",#N/A,FALSE,"YEAR TOTAL"}</definedName>
    <definedName name="wrn.QUARTERLY._.VIEW." localSheetId="104" hidden="1">{"QUARTERLY VIEW",#N/A,FALSE,"YEAR TOTAL"}</definedName>
    <definedName name="wrn.QUARTERLY._.VIEW." localSheetId="108" hidden="1">{"QUARTERLY VIEW",#N/A,FALSE,"YEAR TOTAL"}</definedName>
    <definedName name="wrn.QUARTERLY._.VIEW." hidden="1">{"QUARTERLY VIEW",#N/A,FALSE,"YEAR TOTAL"}</definedName>
    <definedName name="wrn.YEAR._.VIEW." localSheetId="31" hidden="1">{#N/A,#N/A,FALSE,"YEAR TOTAL"}</definedName>
    <definedName name="wrn.YEAR._.VIEW." localSheetId="22" hidden="1">{#N/A,#N/A,FALSE,"YEAR TOTAL"}</definedName>
    <definedName name="wrn.YEAR._.VIEW." localSheetId="57" hidden="1">{#N/A,#N/A,FALSE,"YEAR TOTAL"}</definedName>
    <definedName name="wrn.YEAR._.VIEW." localSheetId="104" hidden="1">{#N/A,#N/A,FALSE,"YEAR TOTAL"}</definedName>
    <definedName name="wrn.YEAR._.VIEW." localSheetId="108" hidden="1">{#N/A,#N/A,FALSE,"YEAR TOTAL"}</definedName>
    <definedName name="wrn.YEAR._.VIEW." hidden="1">{#N/A,#N/A,FALSE,"YEAR TOTAL"}</definedName>
    <definedName name="wrn.отчет._.по._.курсу." localSheetId="80" hidden="1">{"программа",#N/A,TRUE,"lessons";"продажа оргтехники",#N/A,TRUE,"образец"}</definedName>
    <definedName name="wrn.отчет._.по._.курсу." localSheetId="83" hidden="1">{"программа",#N/A,TRUE,"lessons";"продажа оргтехники",#N/A,TRUE,"образец"}</definedName>
    <definedName name="wrn.отчет._.по._.курсу." localSheetId="31" hidden="1">{"программа",#N/A,TRUE,"lessons";"продажа оргтехники",#N/A,TRUE,"образец"}</definedName>
    <definedName name="wrn.отчет._.по._.курсу." localSheetId="32" hidden="1">{"программа",#N/A,TRUE,"lessons";"продажа оргтехники",#N/A,TRUE,"образец"}</definedName>
    <definedName name="wrn.отчет._.по._.курсу." localSheetId="40" hidden="1">{"программа",#N/A,TRUE,"lessons";"продажа оргтехники",#N/A,TRUE,"образец"}</definedName>
    <definedName name="wrn.отчет._.по._.курсу." localSheetId="42" hidden="1">{"программа",#N/A,TRUE,"lessons";"продажа оргтехники",#N/A,TRUE,"образец"}</definedName>
    <definedName name="wrn.отчет._.по._.курсу." localSheetId="22" hidden="1">{"программа",#N/A,TRUE,"lessons";"продажа оргтехники",#N/A,TRUE,"образец"}</definedName>
    <definedName name="wrn.отчет._.по._.курсу." localSheetId="57" hidden="1">{"программа",#N/A,TRUE,"lessons";"продажа оргтехники",#N/A,TRUE,"образец"}</definedName>
    <definedName name="wrn.отчет._.по._.курсу." localSheetId="104" hidden="1">{"программа",#N/A,TRUE,"lessons";"продажа оргтехники",#N/A,TRUE,"образец"}</definedName>
    <definedName name="wrn.отчет._.по._.курсу." localSheetId="108" hidden="1">{"программа",#N/A,TRUE,"lessons";"продажа оргтехники",#N/A,TRUE,"образец"}</definedName>
    <definedName name="wrn.отчет._.по._.курсу." hidden="1">{"программа",#N/A,TRUE,"lessons";"продажа оргтехники",#N/A,TRUE,"образец"}</definedName>
    <definedName name="wvu.CapersView." localSheetId="31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22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57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04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08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31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22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57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04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08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31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22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57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04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08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Z_9A428CE1_B4D9_11D0_A8AA_0000C071AEE7_.wvu.Cols" hidden="1">[1]MASTER!$A$1:$Q$65536,[1]MASTER!$Y$1:$Z$65536</definedName>
    <definedName name="Z_9A428CE1_B4D9_11D0_A8AA_0000C071AEE7_.wvu.PrintArea" localSheetId="108" hidden="1">'[2]THREE VARIABLES'!$N$4:$S$5</definedName>
    <definedName name="Z_9A428CE1_B4D9_11D0_A8AA_0000C071AEE7_.wvu.PrintArea" hidden="1">'[3]THREE VARIABLES'!$N$4:$S$5</definedName>
    <definedName name="Z_9A428CE1_B4D9_11D0_A8AA_0000C071AEE7_.wvu.Rows" localSheetId="77" hidden="1">[1]MASTER!#REF!,[1]MASTER!#REF!,[1]MASTER!#REF!,[1]MASTER!#REF!,[1]MASTER!#REF!,[1]MASTER!#REF!,[1]MASTER!#REF!,[1]MASTER!$A$98:$IV$272</definedName>
    <definedName name="Z_9A428CE1_B4D9_11D0_A8AA_0000C071AEE7_.wvu.Rows" localSheetId="79" hidden="1">[1]MASTER!#REF!,[1]MASTER!#REF!,[1]MASTER!#REF!,[1]MASTER!#REF!,[1]MASTER!#REF!,[1]MASTER!#REF!,[1]MASTER!#REF!,[1]MASTER!$A$98:$IV$272</definedName>
    <definedName name="Z_9A428CE1_B4D9_11D0_A8AA_0000C071AEE7_.wvu.Rows" localSheetId="81" hidden="1">[1]MASTER!#REF!,[1]MASTER!#REF!,[1]MASTER!#REF!,[1]MASTER!#REF!,[1]MASTER!#REF!,[1]MASTER!#REF!,[1]MASTER!#REF!,[1]MASTER!$A$98:$IV$272</definedName>
    <definedName name="Z_9A428CE1_B4D9_11D0_A8AA_0000C071AEE7_.wvu.Rows" localSheetId="88" hidden="1">[1]MASTER!#REF!,[1]MASTER!#REF!,[1]MASTER!#REF!,[1]MASTER!#REF!,[1]MASTER!#REF!,[1]MASTER!#REF!,[1]MASTER!#REF!,[1]MASTER!$A$98:$IV$272</definedName>
    <definedName name="Z_9A428CE1_B4D9_11D0_A8AA_0000C071AEE7_.wvu.Rows" localSheetId="34" hidden="1">[1]MASTER!#REF!,[1]MASTER!#REF!,[1]MASTER!#REF!,[1]MASTER!#REF!,[1]MASTER!#REF!,[1]MASTER!#REF!,[1]MASTER!#REF!,[1]MASTER!$A$98:$IV$272</definedName>
    <definedName name="Z_9A428CE1_B4D9_11D0_A8AA_0000C071AEE7_.wvu.Rows" localSheetId="40" hidden="1">[1]MASTER!#REF!,[1]MASTER!#REF!,[1]MASTER!#REF!,[1]MASTER!#REF!,[1]MASTER!#REF!,[1]MASTER!#REF!,[1]MASTER!#REF!,[1]MASTER!$A$98:$IV$272</definedName>
    <definedName name="Z_9A428CE1_B4D9_11D0_A8AA_0000C071AEE7_.wvu.Rows" localSheetId="42" hidden="1">[1]MASTER!#REF!,[1]MASTER!#REF!,[1]MASTER!#REF!,[1]MASTER!#REF!,[1]MASTER!#REF!,[1]MASTER!#REF!,[1]MASTER!#REF!,[1]MASTER!$A$98:$IV$272</definedName>
    <definedName name="Z_9A428CE1_B4D9_11D0_A8AA_0000C071AEE7_.wvu.Rows" localSheetId="22" hidden="1">[1]MASTER!#REF!,[1]MASTER!#REF!,[1]MASTER!#REF!,[1]MASTER!#REF!,[1]MASTER!#REF!,[1]MASTER!#REF!,[1]MASTER!#REF!,[1]MASTER!$A$98:$IV$272</definedName>
    <definedName name="Z_9A428CE1_B4D9_11D0_A8AA_0000C071AEE7_.wvu.Rows" localSheetId="57" hidden="1">[1]MASTER!#REF!,[1]MASTER!#REF!,[1]MASTER!#REF!,[1]MASTER!#REF!,[1]MASTER!#REF!,[1]MASTER!#REF!,[1]MASTER!#REF!,[1]MASTER!$A$98:$IV$272</definedName>
    <definedName name="Z_9A428CE1_B4D9_11D0_A8AA_0000C071AEE7_.wvu.Rows" localSheetId="108" hidden="1">[1]MASTER!#REF!,[1]MASTER!#REF!,[1]MASTER!#REF!,[1]MASTER!#REF!,[1]MASTER!#REF!,[1]MASTER!#REF!,[1]MASTER!#REF!,[1]MASTER!$A$98:$IV$272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'[2]THREE VARIABLES'!$N$1:$V$165</definedName>
    <definedName name="аа" hidden="1">{"'PRODUCTIONCOST SHEET'!$B$3:$G$48"}</definedName>
    <definedName name="вв" localSheetId="31" hidden="1">{"программа",#N/A,TRUE,"lessons";"продажа оргтехники",#N/A,TRUE,"образец"}</definedName>
    <definedName name="вв" localSheetId="22" hidden="1">{"программа",#N/A,TRUE,"lessons";"продажа оргтехники",#N/A,TRUE,"образец"}</definedName>
    <definedName name="вв" localSheetId="57" hidden="1">{"программа",#N/A,TRUE,"lessons";"продажа оргтехники",#N/A,TRUE,"образец"}</definedName>
    <definedName name="вв" hidden="1">{"программа",#N/A,TRUE,"lessons";"продажа оргтехники",#N/A,TRUE,"образец"}</definedName>
    <definedName name="ввввввввв" localSheetId="57" hidden="1">{"'PRODUCTIONCOST SHEET'!$B$3:$G$48"}</definedName>
    <definedName name="ввввввввв" hidden="1">{"'PRODUCTIONCOST SHEET'!$B$3:$G$48"}</definedName>
    <definedName name="вввццц" hidden="1">{"программа",#N/A,TRUE,"lessons";"продажа оргтехники",#N/A,TRUE,"образец"}</definedName>
    <definedName name="дд" hidden="1">[1]MASTER!#REF!</definedName>
    <definedName name="дол">'СР 1.1'!$K$3</definedName>
    <definedName name="е" hidden="1">{"программа",#N/A,TRUE,"lessons";"продажа оргтехники",#N/A,TRUE,"образец"}</definedName>
    <definedName name="евро">'СР 1.1'!$K$4</definedName>
    <definedName name="жж" localSheetId="88" hidden="1">[1]MASTER!#REF!</definedName>
    <definedName name="жж" localSheetId="42" hidden="1">[1]MASTER!#REF!</definedName>
    <definedName name="жж" hidden="1">[1]MASTER!#REF!</definedName>
    <definedName name="з" localSheetId="31" hidden="1">{"программа",#N/A,TRUE,"lessons";"продажа оргтехники",#N/A,TRUE,"образец"}</definedName>
    <definedName name="з" localSheetId="32" hidden="1">{"программа",#N/A,TRUE,"lessons";"продажа оргтехники",#N/A,TRUE,"образец"}</definedName>
    <definedName name="з" localSheetId="40" hidden="1">{"программа",#N/A,TRUE,"lessons";"продажа оргтехники",#N/A,TRUE,"образец"}</definedName>
    <definedName name="з" localSheetId="42" hidden="1">{"программа",#N/A,TRUE,"lessons";"продажа оргтехники",#N/A,TRUE,"образец"}</definedName>
    <definedName name="з" localSheetId="22" hidden="1">{"программа",#N/A,TRUE,"lessons";"продажа оргтехники",#N/A,TRUE,"образец"}</definedName>
    <definedName name="з" localSheetId="57" hidden="1">{"программа",#N/A,TRUE,"lessons";"продажа оргтехники",#N/A,TRUE,"образец"}</definedName>
    <definedName name="з" hidden="1">{"программа",#N/A,TRUE,"lessons";"продажа оргтехники",#N/A,TRUE,"образец"}</definedName>
    <definedName name="зз" hidden="1">[1]MASTER!#REF!</definedName>
    <definedName name="ййййййййййййййй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кав" hidden="1">{"программа",#N/A,TRUE,"lessons";"продажа оргтехники",#N/A,TRUE,"образец"}</definedName>
    <definedName name="ке" localSheetId="31" hidden="1">{"программа",#N/A,TRUE,"lessons";"продажа оргтехники",#N/A,TRUE,"образец"}</definedName>
    <definedName name="ке" localSheetId="32" hidden="1">{"программа",#N/A,TRUE,"lessons";"продажа оргтехники",#N/A,TRUE,"образец"}</definedName>
    <definedName name="ке" localSheetId="40" hidden="1">{"программа",#N/A,TRUE,"lessons";"продажа оргтехники",#N/A,TRUE,"образец"}</definedName>
    <definedName name="ке" localSheetId="42" hidden="1">{"программа",#N/A,TRUE,"lessons";"продажа оргтехники",#N/A,TRUE,"образец"}</definedName>
    <definedName name="ке" localSheetId="22" hidden="1">{"программа",#N/A,TRUE,"lessons";"продажа оргтехники",#N/A,TRUE,"образец"}</definedName>
    <definedName name="ке" localSheetId="57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ккккккккккккккккккккк" hidden="1">{#N/A,#N/A,FALSE,"PRJCTED QTRLY QTY's"}</definedName>
    <definedName name="Курс">'1.8'!$D$19</definedName>
    <definedName name="Курсс">'1.9'!$D$19</definedName>
    <definedName name="лл" hidden="1">[1]MASTER!#REF!</definedName>
    <definedName name="места">'11.6'!$I$2:$I$4</definedName>
    <definedName name="места4">'11.6'!$J$2:$J$5</definedName>
    <definedName name="места5">'11.6'!$K$2:$K$6</definedName>
    <definedName name="Месяц">'4.10'!$G$2</definedName>
    <definedName name="Месяцы">'4.10'!$A$2:$A$13</definedName>
    <definedName name="Набор">'4.10'!$G$3</definedName>
    <definedName name="Наборы">'4.10'!$B$1:$D$1</definedName>
    <definedName name="налпрем">'СР 1.1'!$K$2</definedName>
    <definedName name="НОРМА">{66;48;57}</definedName>
    <definedName name="Подоходный__Налог">'1.8'!$D$18</definedName>
    <definedName name="Подоходный_Налог">'9.1'!$D$13</definedName>
    <definedName name="Показатель">МОСКВА!$B$1:$C$1</definedName>
    <definedName name="пп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премпроц">'СР 1.1'!$K$1</definedName>
    <definedName name="СписокНаименований">Лист1!$A$1:$A$32</definedName>
    <definedName name="СуммаПродажи">'4.10'!$B$2:$D$13</definedName>
    <definedName name="ува" localSheetId="57" hidden="1">[1]MASTER!#REF!,[1]MASTER!#REF!,[1]MASTER!#REF!,[1]MASTER!#REF!,[1]MASTER!#REF!,[1]MASTER!#REF!,[1]MASTER!#REF!,[1]MASTER!$A$98:$IV$272</definedName>
    <definedName name="ува" hidden="1">[1]MASTER!#REF!,[1]MASTER!#REF!,[1]MASTER!#REF!,[1]MASTER!#REF!,[1]MASTER!#REF!,[1]MASTER!#REF!,[1]MASTER!#REF!,[1]MASTER!$A$98:$IV$272</definedName>
    <definedName name="уууууууууууууууууу" hidden="1">{#N/A,#N/A,FALSE,"PRJCTED QTRLY $'s"}</definedName>
    <definedName name="уц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х" localSheetId="31" hidden="1">{"программа",#N/A,TRUE,"lessons";"продажа оргтехники",#N/A,TRUE,"образец"}</definedName>
    <definedName name="х" localSheetId="22" hidden="1">{"программа",#N/A,TRUE,"lessons";"продажа оргтехники",#N/A,TRUE,"образец"}</definedName>
    <definedName name="х" localSheetId="57" hidden="1">{"программа",#N/A,TRUE,"lessons";"продажа оргтехники",#N/A,TRUE,"образец"}</definedName>
    <definedName name="х" hidden="1">{"программа",#N/A,TRUE,"lessons";"продажа оргтехники",#N/A,TRUE,"образец"}</definedName>
    <definedName name="ццццццццццццц" hidden="1">{"программа",#N/A,TRUE,"lessons";"продажа оргтехники",#N/A,TRUE,"образец"}</definedName>
    <definedName name="щщ" hidden="1">[1]MASTER!#REF!</definedName>
    <definedName name="ы" localSheetId="88" hidden="1">[1]MASTER!#REF!</definedName>
    <definedName name="ы" localSheetId="34" hidden="1">[1]MASTER!#REF!</definedName>
    <definedName name="ы" localSheetId="40" hidden="1">[1]MASTER!#REF!</definedName>
    <definedName name="ы" localSheetId="42" hidden="1">[1]MASTER!#REF!</definedName>
    <definedName name="ы" localSheetId="22" hidden="1">[1]MASTER!#REF!</definedName>
    <definedName name="ы" hidden="1">[1]MASTER!#REF!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6" l="1"/>
  <c r="I8" i="76"/>
  <c r="I7" i="76"/>
  <c r="I6" i="76" a="1"/>
  <c r="I6" i="76" s="1"/>
  <c r="I5" i="76"/>
  <c r="I4" i="76"/>
  <c r="D25" i="75"/>
  <c r="D16" i="75"/>
  <c r="D7" i="75"/>
  <c r="F3" i="74"/>
  <c r="F4" i="74"/>
  <c r="F5" i="74"/>
  <c r="F6" i="74"/>
  <c r="F7" i="74"/>
  <c r="F8" i="74"/>
  <c r="F9" i="74"/>
  <c r="F10" i="74"/>
  <c r="F11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2" i="74"/>
  <c r="E3" i="74"/>
  <c r="E4" i="74"/>
  <c r="E5" i="74"/>
  <c r="E6" i="74"/>
  <c r="E7" i="74"/>
  <c r="E8" i="74"/>
  <c r="E9" i="74"/>
  <c r="E10" i="74"/>
  <c r="E11" i="74"/>
  <c r="E12" i="74"/>
  <c r="E13" i="74"/>
  <c r="E14" i="74"/>
  <c r="E15" i="74"/>
  <c r="E16" i="74"/>
  <c r="E17" i="74"/>
  <c r="E18" i="74"/>
  <c r="E19" i="74"/>
  <c r="E20" i="74"/>
  <c r="E21" i="74"/>
  <c r="E22" i="74"/>
  <c r="E23" i="74"/>
  <c r="E24" i="74"/>
  <c r="E25" i="74"/>
  <c r="E26" i="74"/>
  <c r="E27" i="74"/>
  <c r="E28" i="74"/>
  <c r="E29" i="74"/>
  <c r="E30" i="74"/>
  <c r="E31" i="74"/>
  <c r="E32" i="74"/>
  <c r="E33" i="74"/>
  <c r="E34" i="74"/>
  <c r="E35" i="74"/>
  <c r="E2" i="74"/>
  <c r="E3" i="73"/>
  <c r="E4" i="73"/>
  <c r="E5" i="73"/>
  <c r="E6" i="73"/>
  <c r="E7" i="73"/>
  <c r="E8" i="73"/>
  <c r="E9" i="73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2" i="73"/>
  <c r="F3" i="73"/>
  <c r="F4" i="73"/>
  <c r="F5" i="73"/>
  <c r="F6" i="73"/>
  <c r="F7" i="73"/>
  <c r="F8" i="73"/>
  <c r="F9" i="73"/>
  <c r="F10" i="73"/>
  <c r="F11" i="73"/>
  <c r="F12" i="73"/>
  <c r="F13" i="73"/>
  <c r="F14" i="73"/>
  <c r="F15" i="73"/>
  <c r="F16" i="73"/>
  <c r="F17" i="73"/>
  <c r="F18" i="73"/>
  <c r="F19" i="73"/>
  <c r="F20" i="73"/>
  <c r="F21" i="73"/>
  <c r="F22" i="73"/>
  <c r="F23" i="73"/>
  <c r="F24" i="73"/>
  <c r="F25" i="73"/>
  <c r="F26" i="73"/>
  <c r="F27" i="73"/>
  <c r="F28" i="73"/>
  <c r="F29" i="73"/>
  <c r="F30" i="73"/>
  <c r="F31" i="73"/>
  <c r="F32" i="73"/>
  <c r="F33" i="73"/>
  <c r="F34" i="73"/>
  <c r="F35" i="73"/>
  <c r="F36" i="73"/>
  <c r="F37" i="73"/>
  <c r="F38" i="73"/>
  <c r="F39" i="73"/>
  <c r="F40" i="73"/>
  <c r="F41" i="73"/>
  <c r="F42" i="73"/>
  <c r="F43" i="73"/>
  <c r="F44" i="73"/>
  <c r="F45" i="73"/>
  <c r="F46" i="73"/>
  <c r="F47" i="73"/>
  <c r="F48" i="73"/>
  <c r="F49" i="73"/>
  <c r="F50" i="73"/>
  <c r="F51" i="73"/>
  <c r="F2" i="73"/>
  <c r="B3" i="72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2" i="72"/>
  <c r="E10" i="71"/>
  <c r="E4" i="71"/>
  <c r="E5" i="71"/>
  <c r="E6" i="71"/>
  <c r="E7" i="71"/>
  <c r="E8" i="71"/>
  <c r="E9" i="71"/>
  <c r="E3" i="71"/>
  <c r="K25" i="70"/>
  <c r="K27" i="70"/>
  <c r="K26" i="70"/>
  <c r="K17" i="70"/>
  <c r="K16" i="70"/>
  <c r="K22" i="70"/>
  <c r="K21" i="70"/>
  <c r="H3" i="70"/>
  <c r="H4" i="70"/>
  <c r="H5" i="70"/>
  <c r="H6" i="70"/>
  <c r="H7" i="70"/>
  <c r="H8" i="70"/>
  <c r="H9" i="70"/>
  <c r="H10" i="70"/>
  <c r="H11" i="70"/>
  <c r="H12" i="70"/>
  <c r="H13" i="70"/>
  <c r="H14" i="70"/>
  <c r="H15" i="70"/>
  <c r="H16" i="70"/>
  <c r="H17" i="70"/>
  <c r="H18" i="70"/>
  <c r="H19" i="70"/>
  <c r="H20" i="70"/>
  <c r="H21" i="70"/>
  <c r="H22" i="70"/>
  <c r="H23" i="70"/>
  <c r="H24" i="70"/>
  <c r="H25" i="70"/>
  <c r="H26" i="70"/>
  <c r="H27" i="70"/>
  <c r="H28" i="70"/>
  <c r="H29" i="70"/>
  <c r="H30" i="70"/>
  <c r="H31" i="70"/>
  <c r="H32" i="70"/>
  <c r="H33" i="70"/>
  <c r="H34" i="70"/>
  <c r="H35" i="70"/>
  <c r="H36" i="70"/>
  <c r="H37" i="70"/>
  <c r="H38" i="70"/>
  <c r="H39" i="70"/>
  <c r="H40" i="70"/>
  <c r="H41" i="70"/>
  <c r="H42" i="70"/>
  <c r="H43" i="70"/>
  <c r="H44" i="70"/>
  <c r="H45" i="70"/>
  <c r="H46" i="70"/>
  <c r="H47" i="70"/>
  <c r="H48" i="70"/>
  <c r="H49" i="70"/>
  <c r="H50" i="70"/>
  <c r="H51" i="70"/>
  <c r="H2" i="70"/>
  <c r="K10" i="70"/>
  <c r="K11" i="70"/>
  <c r="K12" i="70"/>
  <c r="K9" i="70"/>
  <c r="K4" i="70"/>
  <c r="K5" i="70"/>
  <c r="K6" i="70"/>
  <c r="K3" i="70"/>
  <c r="G3" i="70"/>
  <c r="G4" i="70"/>
  <c r="G5" i="70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2" i="70"/>
  <c r="D3" i="68"/>
  <c r="D4" i="68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38" i="68"/>
  <c r="D39" i="68"/>
  <c r="D40" i="68"/>
  <c r="D41" i="68"/>
  <c r="D42" i="68"/>
  <c r="D43" i="68"/>
  <c r="D44" i="68"/>
  <c r="D45" i="68"/>
  <c r="D46" i="68"/>
  <c r="D47" i="68"/>
  <c r="D48" i="68"/>
  <c r="D49" i="68"/>
  <c r="D50" i="68"/>
  <c r="D51" i="68"/>
  <c r="D52" i="68"/>
  <c r="D53" i="68"/>
  <c r="D54" i="68"/>
  <c r="D55" i="68"/>
  <c r="D56" i="68"/>
  <c r="D57" i="68"/>
  <c r="D58" i="68"/>
  <c r="D59" i="68"/>
  <c r="D60" i="68"/>
  <c r="D61" i="68"/>
  <c r="D62" i="68"/>
  <c r="D63" i="68"/>
  <c r="D64" i="68"/>
  <c r="D65" i="68"/>
  <c r="D66" i="68"/>
  <c r="D67" i="68"/>
  <c r="D68" i="68"/>
  <c r="D69" i="68"/>
  <c r="D70" i="68"/>
  <c r="D71" i="68"/>
  <c r="D72" i="68"/>
  <c r="D73" i="68"/>
  <c r="D74" i="68"/>
  <c r="D75" i="68"/>
  <c r="D76" i="68"/>
  <c r="D77" i="68"/>
  <c r="D78" i="68"/>
  <c r="D79" i="68"/>
  <c r="D80" i="68"/>
  <c r="D81" i="68"/>
  <c r="D82" i="68"/>
  <c r="D83" i="68"/>
  <c r="D84" i="68"/>
  <c r="D85" i="68"/>
  <c r="D86" i="68"/>
  <c r="D87" i="68"/>
  <c r="D88" i="68"/>
  <c r="D89" i="68"/>
  <c r="D90" i="68"/>
  <c r="D91" i="68"/>
  <c r="D92" i="68"/>
  <c r="D93" i="68"/>
  <c r="D94" i="68"/>
  <c r="D95" i="68"/>
  <c r="D96" i="68"/>
  <c r="D97" i="68"/>
  <c r="D98" i="68"/>
  <c r="D99" i="68"/>
  <c r="D100" i="68"/>
  <c r="D101" i="68"/>
  <c r="D102" i="68"/>
  <c r="D103" i="68"/>
  <c r="D104" i="68"/>
  <c r="D105" i="68"/>
  <c r="D106" i="68"/>
  <c r="D107" i="68"/>
  <c r="D108" i="68"/>
  <c r="D109" i="68"/>
  <c r="D110" i="68"/>
  <c r="D111" i="68"/>
  <c r="D112" i="68"/>
  <c r="D113" i="68"/>
  <c r="D114" i="68"/>
  <c r="D115" i="68"/>
  <c r="D116" i="68"/>
  <c r="D117" i="68"/>
  <c r="D118" i="68"/>
  <c r="D119" i="68"/>
  <c r="D120" i="68"/>
  <c r="D121" i="68"/>
  <c r="D122" i="68"/>
  <c r="D123" i="68"/>
  <c r="D124" i="68"/>
  <c r="D125" i="68"/>
  <c r="D126" i="68"/>
  <c r="D127" i="68"/>
  <c r="D128" i="68"/>
  <c r="D129" i="68"/>
  <c r="D130" i="68"/>
  <c r="D131" i="68"/>
  <c r="D132" i="68"/>
  <c r="D133" i="68"/>
  <c r="D134" i="68"/>
  <c r="D135" i="68"/>
  <c r="D136" i="68"/>
  <c r="D137" i="68"/>
  <c r="D138" i="68"/>
  <c r="D139" i="68"/>
  <c r="D140" i="68"/>
  <c r="D141" i="68"/>
  <c r="D142" i="68"/>
  <c r="D143" i="68"/>
  <c r="D144" i="68"/>
  <c r="D145" i="68"/>
  <c r="D146" i="68"/>
  <c r="D147" i="68"/>
  <c r="D148" i="68"/>
  <c r="D149" i="68"/>
  <c r="D150" i="68"/>
  <c r="D151" i="68"/>
  <c r="D152" i="68"/>
  <c r="D153" i="68"/>
  <c r="D154" i="68"/>
  <c r="D155" i="68"/>
  <c r="D156" i="68"/>
  <c r="D157" i="68"/>
  <c r="D158" i="68"/>
  <c r="D159" i="68"/>
  <c r="D160" i="68"/>
  <c r="D161" i="68"/>
  <c r="D162" i="68"/>
  <c r="D163" i="68"/>
  <c r="D164" i="68"/>
  <c r="D165" i="68"/>
  <c r="D166" i="68"/>
  <c r="D167" i="68"/>
  <c r="D168" i="68"/>
  <c r="D169" i="68"/>
  <c r="D170" i="68"/>
  <c r="D171" i="68"/>
  <c r="D172" i="68"/>
  <c r="D173" i="68"/>
  <c r="D174" i="68"/>
  <c r="D175" i="68"/>
  <c r="D176" i="68"/>
  <c r="D177" i="68"/>
  <c r="D178" i="68"/>
  <c r="D179" i="68"/>
  <c r="D180" i="68"/>
  <c r="D181" i="68"/>
  <c r="D182" i="68"/>
  <c r="D183" i="68"/>
  <c r="D184" i="68"/>
  <c r="D185" i="68"/>
  <c r="D186" i="68"/>
  <c r="D187" i="68"/>
  <c r="D188" i="68"/>
  <c r="D189" i="68"/>
  <c r="D190" i="68"/>
  <c r="D191" i="68"/>
  <c r="D192" i="68"/>
  <c r="D193" i="68"/>
  <c r="D194" i="68"/>
  <c r="D195" i="68"/>
  <c r="D196" i="68"/>
  <c r="D197" i="68"/>
  <c r="D198" i="68"/>
  <c r="D199" i="68"/>
  <c r="D200" i="68"/>
  <c r="D201" i="68"/>
  <c r="D202" i="68"/>
  <c r="D203" i="68"/>
  <c r="D204" i="68"/>
  <c r="D205" i="68"/>
  <c r="D206" i="68"/>
  <c r="D207" i="68"/>
  <c r="D208" i="68"/>
  <c r="D209" i="68"/>
  <c r="D210" i="68"/>
  <c r="D211" i="68"/>
  <c r="D212" i="68"/>
  <c r="D213" i="68"/>
  <c r="D214" i="68"/>
  <c r="D215" i="68"/>
  <c r="D216" i="68"/>
  <c r="D217" i="68"/>
  <c r="D218" i="68"/>
  <c r="D219" i="68"/>
  <c r="D220" i="68"/>
  <c r="D221" i="68"/>
  <c r="D222" i="68"/>
  <c r="D223" i="68"/>
  <c r="D224" i="68"/>
  <c r="D225" i="68"/>
  <c r="D226" i="68"/>
  <c r="D227" i="68"/>
  <c r="D228" i="68"/>
  <c r="D229" i="68"/>
  <c r="D230" i="68"/>
  <c r="D231" i="68"/>
  <c r="D232" i="68"/>
  <c r="D233" i="68"/>
  <c r="D234" i="68"/>
  <c r="D235" i="68"/>
  <c r="D236" i="68"/>
  <c r="D237" i="68"/>
  <c r="D238" i="68"/>
  <c r="D239" i="68"/>
  <c r="D240" i="68"/>
  <c r="D241" i="68"/>
  <c r="D242" i="68"/>
  <c r="D243" i="68"/>
  <c r="D244" i="68"/>
  <c r="D245" i="68"/>
  <c r="D246" i="68"/>
  <c r="D247" i="68"/>
  <c r="D248" i="68"/>
  <c r="D249" i="68"/>
  <c r="D250" i="68"/>
  <c r="D251" i="68"/>
  <c r="D252" i="68"/>
  <c r="D253" i="68"/>
  <c r="D254" i="68"/>
  <c r="D255" i="68"/>
  <c r="D256" i="68"/>
  <c r="D257" i="68"/>
  <c r="D258" i="68"/>
  <c r="D259" i="68"/>
  <c r="D260" i="68"/>
  <c r="D261" i="68"/>
  <c r="D262" i="68"/>
  <c r="D263" i="68"/>
  <c r="D264" i="68"/>
  <c r="D265" i="68"/>
  <c r="D266" i="68"/>
  <c r="D267" i="68"/>
  <c r="D268" i="68"/>
  <c r="D269" i="68"/>
  <c r="D270" i="68"/>
  <c r="D271" i="68"/>
  <c r="D272" i="68"/>
  <c r="D273" i="68"/>
  <c r="D274" i="68"/>
  <c r="D275" i="68"/>
  <c r="D276" i="68"/>
  <c r="D277" i="68"/>
  <c r="D278" i="68"/>
  <c r="D279" i="68"/>
  <c r="D280" i="68"/>
  <c r="D281" i="68"/>
  <c r="D282" i="68"/>
  <c r="D283" i="68"/>
  <c r="D284" i="68"/>
  <c r="D285" i="68"/>
  <c r="D286" i="68"/>
  <c r="D287" i="68"/>
  <c r="D288" i="68"/>
  <c r="D289" i="68"/>
  <c r="D290" i="68"/>
  <c r="D291" i="68"/>
  <c r="D292" i="68"/>
  <c r="D293" i="68"/>
  <c r="D294" i="68"/>
  <c r="D295" i="68"/>
  <c r="D296" i="68"/>
  <c r="D297" i="68"/>
  <c r="D298" i="68"/>
  <c r="D299" i="68"/>
  <c r="D300" i="68"/>
  <c r="D301" i="68"/>
  <c r="D302" i="68"/>
  <c r="D303" i="68"/>
  <c r="D304" i="68"/>
  <c r="D305" i="68"/>
  <c r="D306" i="68"/>
  <c r="D307" i="68"/>
  <c r="D308" i="68"/>
  <c r="D309" i="68"/>
  <c r="D310" i="68"/>
  <c r="D311" i="68"/>
  <c r="D312" i="68"/>
  <c r="D313" i="68"/>
  <c r="D314" i="68"/>
  <c r="D315" i="68"/>
  <c r="D316" i="68"/>
  <c r="D317" i="68"/>
  <c r="D318" i="68"/>
  <c r="D319" i="68"/>
  <c r="D320" i="68"/>
  <c r="D321" i="68"/>
  <c r="D322" i="68"/>
  <c r="D323" i="68"/>
  <c r="D324" i="68"/>
  <c r="D325" i="68"/>
  <c r="D326" i="68"/>
  <c r="D327" i="68"/>
  <c r="D328" i="68"/>
  <c r="D329" i="68"/>
  <c r="D330" i="68"/>
  <c r="D331" i="68"/>
  <c r="D332" i="68"/>
  <c r="D333" i="68"/>
  <c r="D334" i="68"/>
  <c r="D335" i="68"/>
  <c r="D336" i="68"/>
  <c r="D337" i="68"/>
  <c r="D338" i="68"/>
  <c r="D339" i="68"/>
  <c r="D340" i="68"/>
  <c r="D341" i="68"/>
  <c r="D342" i="68"/>
  <c r="D343" i="68"/>
  <c r="D344" i="68"/>
  <c r="D345" i="68"/>
  <c r="D346" i="68"/>
  <c r="D347" i="68"/>
  <c r="D348" i="68"/>
  <c r="D349" i="68"/>
  <c r="D350" i="68"/>
  <c r="D351" i="68"/>
  <c r="D352" i="68"/>
  <c r="D353" i="68"/>
  <c r="D354" i="68"/>
  <c r="D355" i="68"/>
  <c r="D356" i="68"/>
  <c r="D357" i="68"/>
  <c r="D358" i="68"/>
  <c r="D359" i="68"/>
  <c r="D360" i="68"/>
  <c r="D361" i="68"/>
  <c r="D362" i="68"/>
  <c r="D363" i="68"/>
  <c r="D364" i="68"/>
  <c r="D365" i="68"/>
  <c r="D366" i="68"/>
  <c r="D367" i="68"/>
  <c r="D368" i="68"/>
  <c r="D369" i="68"/>
  <c r="D370" i="68"/>
  <c r="D371" i="68"/>
  <c r="D372" i="68"/>
  <c r="D373" i="68"/>
  <c r="D374" i="68"/>
  <c r="D375" i="68"/>
  <c r="D376" i="68"/>
  <c r="D377" i="68"/>
  <c r="D378" i="68"/>
  <c r="D379" i="68"/>
  <c r="D380" i="68"/>
  <c r="D381" i="68"/>
  <c r="D382" i="68"/>
  <c r="D383" i="68"/>
  <c r="D384" i="68"/>
  <c r="D385" i="68"/>
  <c r="D386" i="68"/>
  <c r="D387" i="68"/>
  <c r="D388" i="68"/>
  <c r="D389" i="68"/>
  <c r="D390" i="68"/>
  <c r="D391" i="68"/>
  <c r="D392" i="68"/>
  <c r="D393" i="68"/>
  <c r="D394" i="68"/>
  <c r="D395" i="68"/>
  <c r="D396" i="68"/>
  <c r="D397" i="68"/>
  <c r="D398" i="68"/>
  <c r="D399" i="68"/>
  <c r="D400" i="68"/>
  <c r="D401" i="68"/>
  <c r="D402" i="68"/>
  <c r="D403" i="68"/>
  <c r="D404" i="68"/>
  <c r="D405" i="68"/>
  <c r="D406" i="68"/>
  <c r="D407" i="68"/>
  <c r="D408" i="68"/>
  <c r="D409" i="68"/>
  <c r="D410" i="68"/>
  <c r="D411" i="68"/>
  <c r="D412" i="68"/>
  <c r="D413" i="68"/>
  <c r="D414" i="68"/>
  <c r="D415" i="68"/>
  <c r="D416" i="68"/>
  <c r="D417" i="68"/>
  <c r="D418" i="68"/>
  <c r="D419" i="68"/>
  <c r="D420" i="68"/>
  <c r="D421" i="68"/>
  <c r="D422" i="68"/>
  <c r="D423" i="68"/>
  <c r="D424" i="68"/>
  <c r="D425" i="68"/>
  <c r="D426" i="68"/>
  <c r="D427" i="68"/>
  <c r="D428" i="68"/>
  <c r="D429" i="68"/>
  <c r="D430" i="68"/>
  <c r="D431" i="68"/>
  <c r="D432" i="68"/>
  <c r="D433" i="68"/>
  <c r="D434" i="68"/>
  <c r="D435" i="68"/>
  <c r="D436" i="68"/>
  <c r="D437" i="68"/>
  <c r="D438" i="68"/>
  <c r="D439" i="68"/>
  <c r="D440" i="68"/>
  <c r="D441" i="68"/>
  <c r="D442" i="68"/>
  <c r="D443" i="68"/>
  <c r="D444" i="68"/>
  <c r="D445" i="68"/>
  <c r="D446" i="68"/>
  <c r="D447" i="68"/>
  <c r="D448" i="68"/>
  <c r="D449" i="68"/>
  <c r="D450" i="68"/>
  <c r="D451" i="68"/>
  <c r="D452" i="68"/>
  <c r="D453" i="68"/>
  <c r="D454" i="68"/>
  <c r="D455" i="68"/>
  <c r="D456" i="68"/>
  <c r="D457" i="68"/>
  <c r="D458" i="68"/>
  <c r="D459" i="68"/>
  <c r="D460" i="68"/>
  <c r="D461" i="68"/>
  <c r="D462" i="68"/>
  <c r="D463" i="68"/>
  <c r="D464" i="68"/>
  <c r="D465" i="68"/>
  <c r="D466" i="68"/>
  <c r="D467" i="68"/>
  <c r="D468" i="68"/>
  <c r="D469" i="68"/>
  <c r="D470" i="68"/>
  <c r="D471" i="68"/>
  <c r="D472" i="68"/>
  <c r="D473" i="68"/>
  <c r="D474" i="68"/>
  <c r="D475" i="68"/>
  <c r="D476" i="68"/>
  <c r="D477" i="68"/>
  <c r="D478" i="68"/>
  <c r="D479" i="68"/>
  <c r="D480" i="68"/>
  <c r="D481" i="68"/>
  <c r="D482" i="68"/>
  <c r="D483" i="68"/>
  <c r="D484" i="68"/>
  <c r="D485" i="68"/>
  <c r="D486" i="68"/>
  <c r="D487" i="68"/>
  <c r="D488" i="68"/>
  <c r="D489" i="68"/>
  <c r="D490" i="68"/>
  <c r="D491" i="68"/>
  <c r="D492" i="68"/>
  <c r="D493" i="68"/>
  <c r="D494" i="68"/>
  <c r="D495" i="68"/>
  <c r="D496" i="68"/>
  <c r="D497" i="68"/>
  <c r="D498" i="68"/>
  <c r="D499" i="68"/>
  <c r="D500" i="68"/>
  <c r="D501" i="68"/>
  <c r="D502" i="68"/>
  <c r="D503" i="68"/>
  <c r="D504" i="68"/>
  <c r="D505" i="68"/>
  <c r="D506" i="68"/>
  <c r="D507" i="68"/>
  <c r="D508" i="68"/>
  <c r="D509" i="68"/>
  <c r="D510" i="68"/>
  <c r="D511" i="68"/>
  <c r="D512" i="68"/>
  <c r="D513" i="68"/>
  <c r="D514" i="68"/>
  <c r="D515" i="68"/>
  <c r="D516" i="68"/>
  <c r="D517" i="68"/>
  <c r="D518" i="68"/>
  <c r="D519" i="68"/>
  <c r="D520" i="68"/>
  <c r="D521" i="68"/>
  <c r="D522" i="68"/>
  <c r="D523" i="68"/>
  <c r="D524" i="68"/>
  <c r="D525" i="68"/>
  <c r="D526" i="68"/>
  <c r="D527" i="68"/>
  <c r="D528" i="68"/>
  <c r="D529" i="68"/>
  <c r="D530" i="68"/>
  <c r="D531" i="68"/>
  <c r="D532" i="68"/>
  <c r="D533" i="68"/>
  <c r="D534" i="68"/>
  <c r="D535" i="68"/>
  <c r="D536" i="68"/>
  <c r="D537" i="68"/>
  <c r="D538" i="68"/>
  <c r="D539" i="68"/>
  <c r="D540" i="68"/>
  <c r="D541" i="68"/>
  <c r="D542" i="68"/>
  <c r="D543" i="68"/>
  <c r="D544" i="68"/>
  <c r="D545" i="68"/>
  <c r="D546" i="68"/>
  <c r="D547" i="68"/>
  <c r="D548" i="68"/>
  <c r="D549" i="68"/>
  <c r="D550" i="68"/>
  <c r="D551" i="68"/>
  <c r="D552" i="68"/>
  <c r="D553" i="68"/>
  <c r="D554" i="68"/>
  <c r="D555" i="68"/>
  <c r="D556" i="68"/>
  <c r="D557" i="68"/>
  <c r="D558" i="68"/>
  <c r="D559" i="68"/>
  <c r="D560" i="68"/>
  <c r="D561" i="68"/>
  <c r="D562" i="68"/>
  <c r="D563" i="68"/>
  <c r="D564" i="68"/>
  <c r="D565" i="68"/>
  <c r="D566" i="68"/>
  <c r="D567" i="68"/>
  <c r="D568" i="68"/>
  <c r="D569" i="68"/>
  <c r="D570" i="68"/>
  <c r="D571" i="68"/>
  <c r="D572" i="68"/>
  <c r="D573" i="68"/>
  <c r="D574" i="68"/>
  <c r="D575" i="68"/>
  <c r="D576" i="68"/>
  <c r="D577" i="68"/>
  <c r="D578" i="68"/>
  <c r="D579" i="68"/>
  <c r="D580" i="68"/>
  <c r="D581" i="68"/>
  <c r="D582" i="68"/>
  <c r="D583" i="68"/>
  <c r="D584" i="68"/>
  <c r="D585" i="68"/>
  <c r="D586" i="68"/>
  <c r="D587" i="68"/>
  <c r="D588" i="68"/>
  <c r="D589" i="68"/>
  <c r="D590" i="68"/>
  <c r="D591" i="68"/>
  <c r="D592" i="68"/>
  <c r="D593" i="68"/>
  <c r="D594" i="68"/>
  <c r="D595" i="68"/>
  <c r="D596" i="68"/>
  <c r="D597" i="68"/>
  <c r="D598" i="68"/>
  <c r="D599" i="68"/>
  <c r="D600" i="68"/>
  <c r="D601" i="68"/>
  <c r="D602" i="68"/>
  <c r="D603" i="68"/>
  <c r="D604" i="68"/>
  <c r="D605" i="68"/>
  <c r="D606" i="68"/>
  <c r="D607" i="68"/>
  <c r="D608" i="68"/>
  <c r="D609" i="68"/>
  <c r="D610" i="68"/>
  <c r="D611" i="68"/>
  <c r="D612" i="68"/>
  <c r="D613" i="68"/>
  <c r="D614" i="68"/>
  <c r="D615" i="68"/>
  <c r="D616" i="68"/>
  <c r="D617" i="68"/>
  <c r="D618" i="68"/>
  <c r="D619" i="68"/>
  <c r="D620" i="68"/>
  <c r="D621" i="68"/>
  <c r="D622" i="68"/>
  <c r="D623" i="68"/>
  <c r="D624" i="68"/>
  <c r="D625" i="68"/>
  <c r="D626" i="68"/>
  <c r="D627" i="68"/>
  <c r="D628" i="68"/>
  <c r="D629" i="68"/>
  <c r="D630" i="68"/>
  <c r="D631" i="68"/>
  <c r="D632" i="68"/>
  <c r="D633" i="68"/>
  <c r="D634" i="68"/>
  <c r="D635" i="68"/>
  <c r="D636" i="68"/>
  <c r="D637" i="68"/>
  <c r="D638" i="68"/>
  <c r="D639" i="68"/>
  <c r="D640" i="68"/>
  <c r="D641" i="68"/>
  <c r="D642" i="68"/>
  <c r="D643" i="68"/>
  <c r="D644" i="68"/>
  <c r="D645" i="68"/>
  <c r="D646" i="68"/>
  <c r="D647" i="68"/>
  <c r="D648" i="68"/>
  <c r="D649" i="68"/>
  <c r="D650" i="68"/>
  <c r="D651" i="68"/>
  <c r="D652" i="68"/>
  <c r="D653" i="68"/>
  <c r="D654" i="68"/>
  <c r="D655" i="68"/>
  <c r="D656" i="68"/>
  <c r="D657" i="68"/>
  <c r="D658" i="68"/>
  <c r="D659" i="68"/>
  <c r="D660" i="68"/>
  <c r="D661" i="68"/>
  <c r="D662" i="68"/>
  <c r="D663" i="68"/>
  <c r="D664" i="68"/>
  <c r="D665" i="68"/>
  <c r="D666" i="68"/>
  <c r="D667" i="68"/>
  <c r="D668" i="68"/>
  <c r="D669" i="68"/>
  <c r="D670" i="68"/>
  <c r="D671" i="68"/>
  <c r="D672" i="68"/>
  <c r="D673" i="68"/>
  <c r="D674" i="68"/>
  <c r="D675" i="68"/>
  <c r="D676" i="68"/>
  <c r="D677" i="68"/>
  <c r="D678" i="68"/>
  <c r="D679" i="68"/>
  <c r="D680" i="68"/>
  <c r="D681" i="68"/>
  <c r="D682" i="68"/>
  <c r="D683" i="68"/>
  <c r="D684" i="68"/>
  <c r="D685" i="68"/>
  <c r="D686" i="68"/>
  <c r="D687" i="68"/>
  <c r="D688" i="68"/>
  <c r="D689" i="68"/>
  <c r="D690" i="68"/>
  <c r="D691" i="68"/>
  <c r="D692" i="68"/>
  <c r="D693" i="68"/>
  <c r="D694" i="68"/>
  <c r="D695" i="68"/>
  <c r="D696" i="68"/>
  <c r="D697" i="68"/>
  <c r="D698" i="68"/>
  <c r="D699" i="68"/>
  <c r="D700" i="68"/>
  <c r="D701" i="68"/>
  <c r="D702" i="68"/>
  <c r="D703" i="68"/>
  <c r="D704" i="68"/>
  <c r="D705" i="68"/>
  <c r="D706" i="68"/>
  <c r="D707" i="68"/>
  <c r="D708" i="68"/>
  <c r="D709" i="68"/>
  <c r="D710" i="68"/>
  <c r="D711" i="68"/>
  <c r="D712" i="68"/>
  <c r="D713" i="68"/>
  <c r="D714" i="68"/>
  <c r="D715" i="68"/>
  <c r="D716" i="68"/>
  <c r="D717" i="68"/>
  <c r="D718" i="68"/>
  <c r="D719" i="68"/>
  <c r="D720" i="68"/>
  <c r="D721" i="68"/>
  <c r="D722" i="68"/>
  <c r="D723" i="68"/>
  <c r="D724" i="68"/>
  <c r="D725" i="68"/>
  <c r="D726" i="68"/>
  <c r="D727" i="68"/>
  <c r="D728" i="68"/>
  <c r="D729" i="68"/>
  <c r="D730" i="68"/>
  <c r="D731" i="68"/>
  <c r="D732" i="68"/>
  <c r="D733" i="68"/>
  <c r="D734" i="68"/>
  <c r="D735" i="68"/>
  <c r="D736" i="68"/>
  <c r="D737" i="68"/>
  <c r="D738" i="68"/>
  <c r="D739" i="68"/>
  <c r="D740" i="68"/>
  <c r="D741" i="68"/>
  <c r="D742" i="68"/>
  <c r="D743" i="68"/>
  <c r="D744" i="68"/>
  <c r="D745" i="68"/>
  <c r="D746" i="68"/>
  <c r="D747" i="68"/>
  <c r="D748" i="68"/>
  <c r="D749" i="68"/>
  <c r="D750" i="68"/>
  <c r="D751" i="68"/>
  <c r="D752" i="68"/>
  <c r="D753" i="68"/>
  <c r="D754" i="68"/>
  <c r="D755" i="68"/>
  <c r="D756" i="68"/>
  <c r="D757" i="68"/>
  <c r="D758" i="68"/>
  <c r="D759" i="68"/>
  <c r="D760" i="68"/>
  <c r="D761" i="68"/>
  <c r="D762" i="68"/>
  <c r="D763" i="68"/>
  <c r="D764" i="68"/>
  <c r="D765" i="68"/>
  <c r="D766" i="68"/>
  <c r="D767" i="68"/>
  <c r="D768" i="68"/>
  <c r="D769" i="68"/>
  <c r="D770" i="68"/>
  <c r="D771" i="68"/>
  <c r="D772" i="68"/>
  <c r="D773" i="68"/>
  <c r="D774" i="68"/>
  <c r="D775" i="68"/>
  <c r="D776" i="68"/>
  <c r="D777" i="68"/>
  <c r="D778" i="68"/>
  <c r="D779" i="68"/>
  <c r="D780" i="68"/>
  <c r="D781" i="68"/>
  <c r="D782" i="68"/>
  <c r="D783" i="68"/>
  <c r="D784" i="68"/>
  <c r="D785" i="68"/>
  <c r="D786" i="68"/>
  <c r="D787" i="68"/>
  <c r="D788" i="68"/>
  <c r="D789" i="68"/>
  <c r="D790" i="68"/>
  <c r="D791" i="68"/>
  <c r="D792" i="68"/>
  <c r="D793" i="68"/>
  <c r="D794" i="68"/>
  <c r="D795" i="68"/>
  <c r="D796" i="68"/>
  <c r="D797" i="68"/>
  <c r="D798" i="68"/>
  <c r="D799" i="68"/>
  <c r="D800" i="68"/>
  <c r="D801" i="68"/>
  <c r="D802" i="68"/>
  <c r="D803" i="68"/>
  <c r="D804" i="68"/>
  <c r="D805" i="68"/>
  <c r="D806" i="68"/>
  <c r="D807" i="68"/>
  <c r="D808" i="68"/>
  <c r="D809" i="68"/>
  <c r="D810" i="68"/>
  <c r="D811" i="68"/>
  <c r="D812" i="68"/>
  <c r="D813" i="68"/>
  <c r="D814" i="68"/>
  <c r="D815" i="68"/>
  <c r="D816" i="68"/>
  <c r="D817" i="68"/>
  <c r="D818" i="68"/>
  <c r="D819" i="68"/>
  <c r="D820" i="68"/>
  <c r="D821" i="68"/>
  <c r="D822" i="68"/>
  <c r="D823" i="68"/>
  <c r="D824" i="68"/>
  <c r="D825" i="68"/>
  <c r="D826" i="68"/>
  <c r="D827" i="68"/>
  <c r="D828" i="68"/>
  <c r="D829" i="68"/>
  <c r="D830" i="68"/>
  <c r="D831" i="68"/>
  <c r="D832" i="68"/>
  <c r="D833" i="68"/>
  <c r="D834" i="68"/>
  <c r="D835" i="68"/>
  <c r="D836" i="68"/>
  <c r="D837" i="68"/>
  <c r="D838" i="68"/>
  <c r="D839" i="68"/>
  <c r="D840" i="68"/>
  <c r="D841" i="68"/>
  <c r="D842" i="68"/>
  <c r="D843" i="68"/>
  <c r="D844" i="68"/>
  <c r="D845" i="68"/>
  <c r="D846" i="68"/>
  <c r="D847" i="68"/>
  <c r="D848" i="68"/>
  <c r="D849" i="68"/>
  <c r="D850" i="68"/>
  <c r="D851" i="68"/>
  <c r="D852" i="68"/>
  <c r="D853" i="68"/>
  <c r="D854" i="68"/>
  <c r="D855" i="68"/>
  <c r="D856" i="68"/>
  <c r="D857" i="68"/>
  <c r="D858" i="68"/>
  <c r="D859" i="68"/>
  <c r="D860" i="68"/>
  <c r="D861" i="68"/>
  <c r="D862" i="68"/>
  <c r="D863" i="68"/>
  <c r="D864" i="68"/>
  <c r="D865" i="68"/>
  <c r="D866" i="68"/>
  <c r="D867" i="68"/>
  <c r="D868" i="68"/>
  <c r="D869" i="68"/>
  <c r="D870" i="68"/>
  <c r="D871" i="68"/>
  <c r="D872" i="68"/>
  <c r="D873" i="68"/>
  <c r="D874" i="68"/>
  <c r="D875" i="68"/>
  <c r="D876" i="68"/>
  <c r="D877" i="68"/>
  <c r="D878" i="68"/>
  <c r="D879" i="68"/>
  <c r="D880" i="68"/>
  <c r="D881" i="68"/>
  <c r="D882" i="68"/>
  <c r="D883" i="68"/>
  <c r="D884" i="68"/>
  <c r="D885" i="68"/>
  <c r="D886" i="68"/>
  <c r="D887" i="68"/>
  <c r="D888" i="68"/>
  <c r="D889" i="68"/>
  <c r="D890" i="68"/>
  <c r="D891" i="68"/>
  <c r="D892" i="68"/>
  <c r="D893" i="68"/>
  <c r="D894" i="68"/>
  <c r="D895" i="68"/>
  <c r="D896" i="68"/>
  <c r="D897" i="68"/>
  <c r="D898" i="68"/>
  <c r="D899" i="68"/>
  <c r="D900" i="68"/>
  <c r="D901" i="68"/>
  <c r="D902" i="68"/>
  <c r="D903" i="68"/>
  <c r="D904" i="68"/>
  <c r="D905" i="68"/>
  <c r="D906" i="68"/>
  <c r="D907" i="68"/>
  <c r="D908" i="68"/>
  <c r="D909" i="68"/>
  <c r="D910" i="68"/>
  <c r="D911" i="68"/>
  <c r="D912" i="68"/>
  <c r="D913" i="68"/>
  <c r="D914" i="68"/>
  <c r="D915" i="68"/>
  <c r="D916" i="68"/>
  <c r="D917" i="68"/>
  <c r="D918" i="68"/>
  <c r="D919" i="68"/>
  <c r="D920" i="68"/>
  <c r="D921" i="68"/>
  <c r="D922" i="68"/>
  <c r="D923" i="68"/>
  <c r="D924" i="68"/>
  <c r="D925" i="68"/>
  <c r="D926" i="68"/>
  <c r="D927" i="68"/>
  <c r="D928" i="68"/>
  <c r="D929" i="68"/>
  <c r="D930" i="68"/>
  <c r="D931" i="68"/>
  <c r="D932" i="68"/>
  <c r="D933" i="68"/>
  <c r="D934" i="68"/>
  <c r="D935" i="68"/>
  <c r="D936" i="68"/>
  <c r="D937" i="68"/>
  <c r="D938" i="68"/>
  <c r="D939" i="68"/>
  <c r="D940" i="68"/>
  <c r="D941" i="68"/>
  <c r="D942" i="68"/>
  <c r="D943" i="68"/>
  <c r="D944" i="68"/>
  <c r="D945" i="68"/>
  <c r="D946" i="68"/>
  <c r="D947" i="68"/>
  <c r="D948" i="68"/>
  <c r="D949" i="68"/>
  <c r="D950" i="68"/>
  <c r="D951" i="68"/>
  <c r="D952" i="68"/>
  <c r="D953" i="68"/>
  <c r="D954" i="68"/>
  <c r="D955" i="68"/>
  <c r="D956" i="68"/>
  <c r="D957" i="68"/>
  <c r="D958" i="68"/>
  <c r="D959" i="68"/>
  <c r="D960" i="68"/>
  <c r="D961" i="68"/>
  <c r="D962" i="68"/>
  <c r="D963" i="68"/>
  <c r="D964" i="68"/>
  <c r="D965" i="68"/>
  <c r="D966" i="68"/>
  <c r="D967" i="68"/>
  <c r="D968" i="68"/>
  <c r="D969" i="68"/>
  <c r="D970" i="68"/>
  <c r="D971" i="68"/>
  <c r="D972" i="68"/>
  <c r="D973" i="68"/>
  <c r="D974" i="68"/>
  <c r="D975" i="68"/>
  <c r="D976" i="68"/>
  <c r="D977" i="68"/>
  <c r="D978" i="68"/>
  <c r="D979" i="68"/>
  <c r="D980" i="68"/>
  <c r="D981" i="68"/>
  <c r="D982" i="68"/>
  <c r="D983" i="68"/>
  <c r="D984" i="68"/>
  <c r="D985" i="68"/>
  <c r="D986" i="68"/>
  <c r="D987" i="68"/>
  <c r="D988" i="68"/>
  <c r="D989" i="68"/>
  <c r="D990" i="68"/>
  <c r="D991" i="68"/>
  <c r="D992" i="68"/>
  <c r="D993" i="68"/>
  <c r="D994" i="68"/>
  <c r="D995" i="68"/>
  <c r="D996" i="68"/>
  <c r="D997" i="68"/>
  <c r="D998" i="68"/>
  <c r="D999" i="68"/>
  <c r="D1000" i="68"/>
  <c r="D1001" i="68"/>
  <c r="D1002" i="68"/>
  <c r="D1003" i="68"/>
  <c r="D1004" i="68"/>
  <c r="D1005" i="68"/>
  <c r="D1006" i="68"/>
  <c r="D1007" i="68"/>
  <c r="D1008" i="68"/>
  <c r="D1009" i="68"/>
  <c r="D1010" i="68"/>
  <c r="D1011" i="68"/>
  <c r="D1012" i="68"/>
  <c r="D1013" i="68"/>
  <c r="D1014" i="68"/>
  <c r="D1015" i="68"/>
  <c r="D1016" i="68"/>
  <c r="D1017" i="68"/>
  <c r="D1018" i="68"/>
  <c r="D1019" i="68"/>
  <c r="D1020" i="68"/>
  <c r="D1021" i="68"/>
  <c r="D1022" i="68"/>
  <c r="D1023" i="68"/>
  <c r="D1024" i="68"/>
  <c r="D1025" i="68"/>
  <c r="D1026" i="68"/>
  <c r="D1027" i="68"/>
  <c r="D1028" i="68"/>
  <c r="D1029" i="68"/>
  <c r="D1030" i="68"/>
  <c r="D1031" i="68"/>
  <c r="D1032" i="68"/>
  <c r="D1033" i="68"/>
  <c r="D1034" i="68"/>
  <c r="D1035" i="68"/>
  <c r="D1036" i="68"/>
  <c r="D1037" i="68"/>
  <c r="D1038" i="68"/>
  <c r="D1039" i="68"/>
  <c r="D1040" i="68"/>
  <c r="D1041" i="68"/>
  <c r="D1042" i="68"/>
  <c r="D1043" i="68"/>
  <c r="D1044" i="68"/>
  <c r="D1045" i="68"/>
  <c r="D1046" i="68"/>
  <c r="D1047" i="68"/>
  <c r="D1048" i="68"/>
  <c r="D1049" i="68"/>
  <c r="D1050" i="68"/>
  <c r="D1051" i="68"/>
  <c r="D1052" i="68"/>
  <c r="D1053" i="68"/>
  <c r="D1054" i="68"/>
  <c r="D1055" i="68"/>
  <c r="D1056" i="68"/>
  <c r="D1057" i="68"/>
  <c r="D1058" i="68"/>
  <c r="D1059" i="68"/>
  <c r="D1060" i="68"/>
  <c r="D1061" i="68"/>
  <c r="D1062" i="68"/>
  <c r="D1063" i="68"/>
  <c r="D1064" i="68"/>
  <c r="D1065" i="68"/>
  <c r="D1066" i="68"/>
  <c r="D1067" i="68"/>
  <c r="D1068" i="68"/>
  <c r="D1069" i="68"/>
  <c r="D1070" i="68"/>
  <c r="D1071" i="68"/>
  <c r="D1072" i="68"/>
  <c r="D1073" i="68"/>
  <c r="D1074" i="68"/>
  <c r="D1075" i="68"/>
  <c r="D1076" i="68"/>
  <c r="D1077" i="68"/>
  <c r="D1078" i="68"/>
  <c r="D1079" i="68"/>
  <c r="D1080" i="68"/>
  <c r="D1081" i="68"/>
  <c r="D1082" i="68"/>
  <c r="D1083" i="68"/>
  <c r="D1084" i="68"/>
  <c r="D1085" i="68"/>
  <c r="D1086" i="68"/>
  <c r="D1087" i="68"/>
  <c r="D1088" i="68"/>
  <c r="D1089" i="68"/>
  <c r="D1090" i="68"/>
  <c r="D1091" i="68"/>
  <c r="D1092" i="68"/>
  <c r="D1093" i="68"/>
  <c r="D1094" i="68"/>
  <c r="D1095" i="68"/>
  <c r="D1096" i="68"/>
  <c r="D1097" i="68"/>
  <c r="D1098" i="68"/>
  <c r="D1099" i="68"/>
  <c r="D1100" i="68"/>
  <c r="D1101" i="68"/>
  <c r="D1102" i="68"/>
  <c r="D1103" i="68"/>
  <c r="D1104" i="68"/>
  <c r="D1105" i="68"/>
  <c r="D1106" i="68"/>
  <c r="D1107" i="68"/>
  <c r="D1108" i="68"/>
  <c r="D1109" i="68"/>
  <c r="D1110" i="68"/>
  <c r="D1111" i="68"/>
  <c r="D1112" i="68"/>
  <c r="D1113" i="68"/>
  <c r="D1114" i="68"/>
  <c r="D1115" i="68"/>
  <c r="D1116" i="68"/>
  <c r="D1117" i="68"/>
  <c r="D1118" i="68"/>
  <c r="D1119" i="68"/>
  <c r="D1120" i="68"/>
  <c r="D1121" i="68"/>
  <c r="D1122" i="68"/>
  <c r="D1123" i="68"/>
  <c r="D1124" i="68"/>
  <c r="D1125" i="68"/>
  <c r="D1126" i="68"/>
  <c r="D1127" i="68"/>
  <c r="D1128" i="68"/>
  <c r="D1129" i="68"/>
  <c r="D1130" i="68"/>
  <c r="D1131" i="68"/>
  <c r="D1132" i="68"/>
  <c r="D1133" i="68"/>
  <c r="D1134" i="68"/>
  <c r="D1135" i="68"/>
  <c r="D1136" i="68"/>
  <c r="D1137" i="68"/>
  <c r="D1138" i="68"/>
  <c r="D1139" i="68"/>
  <c r="D1140" i="68"/>
  <c r="D1141" i="68"/>
  <c r="D1142" i="68"/>
  <c r="D1143" i="68"/>
  <c r="D1144" i="68"/>
  <c r="D1145" i="68"/>
  <c r="D1146" i="68"/>
  <c r="D1147" i="68"/>
  <c r="D1148" i="68"/>
  <c r="D1149" i="68"/>
  <c r="D1150" i="68"/>
  <c r="D1151" i="68"/>
  <c r="D1152" i="68"/>
  <c r="D1153" i="68"/>
  <c r="D1154" i="68"/>
  <c r="D1155" i="68"/>
  <c r="D1156" i="68"/>
  <c r="D1157" i="68"/>
  <c r="D1158" i="68"/>
  <c r="D1159" i="68"/>
  <c r="D1160" i="68"/>
  <c r="D1161" i="68"/>
  <c r="D1162" i="68"/>
  <c r="D1163" i="68"/>
  <c r="D1164" i="68"/>
  <c r="D1165" i="68"/>
  <c r="D1166" i="68"/>
  <c r="D1167" i="68"/>
  <c r="D1168" i="68"/>
  <c r="D1169" i="68"/>
  <c r="D1170" i="68"/>
  <c r="D1171" i="68"/>
  <c r="D1172" i="68"/>
  <c r="D1173" i="68"/>
  <c r="D1174" i="68"/>
  <c r="D1175" i="68"/>
  <c r="D1176" i="68"/>
  <c r="D1177" i="68"/>
  <c r="D1178" i="68"/>
  <c r="D1179" i="68"/>
  <c r="D1180" i="68"/>
  <c r="D1181" i="68"/>
  <c r="D1182" i="68"/>
  <c r="D1183" i="68"/>
  <c r="D1184" i="68"/>
  <c r="D1185" i="68"/>
  <c r="D1186" i="68"/>
  <c r="D1187" i="68"/>
  <c r="D1188" i="68"/>
  <c r="D1189" i="68"/>
  <c r="D1190" i="68"/>
  <c r="D1191" i="68"/>
  <c r="D1192" i="68"/>
  <c r="D1193" i="68"/>
  <c r="D1194" i="68"/>
  <c r="D1195" i="68"/>
  <c r="D1196" i="68"/>
  <c r="D1197" i="68"/>
  <c r="D1198" i="68"/>
  <c r="D1199" i="68"/>
  <c r="D1200" i="68"/>
  <c r="D1201" i="68"/>
  <c r="D1202" i="68"/>
  <c r="D1203" i="68"/>
  <c r="D1204" i="68"/>
  <c r="D1205" i="68"/>
  <c r="D1206" i="68"/>
  <c r="D1207" i="68"/>
  <c r="D1208" i="68"/>
  <c r="D1209" i="68"/>
  <c r="D1210" i="68"/>
  <c r="D1211" i="68"/>
  <c r="D1212" i="68"/>
  <c r="D1213" i="68"/>
  <c r="D1214" i="68"/>
  <c r="D1215" i="68"/>
  <c r="D1216" i="68"/>
  <c r="D1217" i="68"/>
  <c r="D1218" i="68"/>
  <c r="D1219" i="68"/>
  <c r="D1220" i="68"/>
  <c r="D1221" i="68"/>
  <c r="D1222" i="68"/>
  <c r="D1223" i="68"/>
  <c r="D1224" i="68"/>
  <c r="D1225" i="68"/>
  <c r="D1226" i="68"/>
  <c r="D1227" i="68"/>
  <c r="D1228" i="68"/>
  <c r="D1229" i="68"/>
  <c r="D1230" i="68"/>
  <c r="D1231" i="68"/>
  <c r="D1232" i="68"/>
  <c r="D1233" i="68"/>
  <c r="D1234" i="68"/>
  <c r="D1235" i="68"/>
  <c r="D1236" i="68"/>
  <c r="D1237" i="68"/>
  <c r="D1238" i="68"/>
  <c r="D1239" i="68"/>
  <c r="D1240" i="68"/>
  <c r="D1241" i="68"/>
  <c r="D1242" i="68"/>
  <c r="D1243" i="68"/>
  <c r="D1244" i="68"/>
  <c r="D1245" i="68"/>
  <c r="D1246" i="68"/>
  <c r="D1247" i="68"/>
  <c r="D1248" i="68"/>
  <c r="D1249" i="68"/>
  <c r="D1250" i="68"/>
  <c r="D1251" i="68"/>
  <c r="D1252" i="68"/>
  <c r="D1253" i="68"/>
  <c r="D1254" i="68"/>
  <c r="D1255" i="68"/>
  <c r="D1256" i="68"/>
  <c r="D1257" i="68"/>
  <c r="D1258" i="68"/>
  <c r="D1259" i="68"/>
  <c r="D1260" i="68"/>
  <c r="D1261" i="68"/>
  <c r="D1262" i="68"/>
  <c r="D1263" i="68"/>
  <c r="D1264" i="68"/>
  <c r="D1265" i="68"/>
  <c r="D1266" i="68"/>
  <c r="D1267" i="68"/>
  <c r="D1268" i="68"/>
  <c r="D1269" i="68"/>
  <c r="D1270" i="68"/>
  <c r="D1271" i="68"/>
  <c r="D1272" i="68"/>
  <c r="D1273" i="68"/>
  <c r="D1274" i="68"/>
  <c r="D1275" i="68"/>
  <c r="D1276" i="68"/>
  <c r="D1277" i="68"/>
  <c r="D1278" i="68"/>
  <c r="D1279" i="68"/>
  <c r="D1280" i="68"/>
  <c r="D1281" i="68"/>
  <c r="D1282" i="68"/>
  <c r="D1283" i="68"/>
  <c r="D1284" i="68"/>
  <c r="D1285" i="68"/>
  <c r="D1286" i="68"/>
  <c r="D1287" i="68"/>
  <c r="D1288" i="68"/>
  <c r="D1289" i="68"/>
  <c r="D1290" i="68"/>
  <c r="D1291" i="68"/>
  <c r="D1292" i="68"/>
  <c r="D1293" i="68"/>
  <c r="D1294" i="68"/>
  <c r="D1295" i="68"/>
  <c r="D1296" i="68"/>
  <c r="D1297" i="68"/>
  <c r="D1298" i="68"/>
  <c r="D1299" i="68"/>
  <c r="D1300" i="68"/>
  <c r="D1301" i="68"/>
  <c r="D1302" i="68"/>
  <c r="D1303" i="68"/>
  <c r="D1304" i="68"/>
  <c r="D1305" i="68"/>
  <c r="D1306" i="68"/>
  <c r="D1307" i="68"/>
  <c r="D1308" i="68"/>
  <c r="D1309" i="68"/>
  <c r="D1310" i="68"/>
  <c r="D1311" i="68"/>
  <c r="D1312" i="68"/>
  <c r="D1313" i="68"/>
  <c r="D1314" i="68"/>
  <c r="D1315" i="68"/>
  <c r="D1316" i="68"/>
  <c r="D1317" i="68"/>
  <c r="D1318" i="68"/>
  <c r="D1319" i="68"/>
  <c r="D1320" i="68"/>
  <c r="D1321" i="68"/>
  <c r="D1322" i="68"/>
  <c r="D1323" i="68"/>
  <c r="D1324" i="68"/>
  <c r="D1325" i="68"/>
  <c r="D1326" i="68"/>
  <c r="D1327" i="68"/>
  <c r="D1328" i="68"/>
  <c r="D1329" i="68"/>
  <c r="D1330" i="68"/>
  <c r="D1331" i="68"/>
  <c r="D1332" i="68"/>
  <c r="D1333" i="68"/>
  <c r="D1334" i="68"/>
  <c r="D1335" i="68"/>
  <c r="D1336" i="68"/>
  <c r="D1337" i="68"/>
  <c r="D1338" i="68"/>
  <c r="D1339" i="68"/>
  <c r="D1340" i="68"/>
  <c r="D1341" i="68"/>
  <c r="D1342" i="68"/>
  <c r="D1343" i="68"/>
  <c r="D1344" i="68"/>
  <c r="D1345" i="68"/>
  <c r="D1346" i="68"/>
  <c r="D1347" i="68"/>
  <c r="D1348" i="68"/>
  <c r="D1349" i="68"/>
  <c r="D1350" i="68"/>
  <c r="D1351" i="68"/>
  <c r="D1352" i="68"/>
  <c r="D1353" i="68"/>
  <c r="D1354" i="68"/>
  <c r="D1355" i="68"/>
  <c r="D1356" i="68"/>
  <c r="D1357" i="68"/>
  <c r="D1358" i="68"/>
  <c r="D1359" i="68"/>
  <c r="D1360" i="68"/>
  <c r="D1361" i="68"/>
  <c r="D1362" i="68"/>
  <c r="D1363" i="68"/>
  <c r="D1364" i="68"/>
  <c r="D1365" i="68"/>
  <c r="D1366" i="68"/>
  <c r="D1367" i="68"/>
  <c r="D1368" i="68"/>
  <c r="D1369" i="68"/>
  <c r="D1370" i="68"/>
  <c r="D1371" i="68"/>
  <c r="D1372" i="68"/>
  <c r="D1373" i="68"/>
  <c r="D1374" i="68"/>
  <c r="D1375" i="68"/>
  <c r="D1376" i="68"/>
  <c r="D1377" i="68"/>
  <c r="D1378" i="68"/>
  <c r="D1379" i="68"/>
  <c r="D1380" i="68"/>
  <c r="D1381" i="68"/>
  <c r="D1382" i="68"/>
  <c r="D1383" i="68"/>
  <c r="D1384" i="68"/>
  <c r="D1385" i="68"/>
  <c r="D1386" i="68"/>
  <c r="D1387" i="68"/>
  <c r="D1388" i="68"/>
  <c r="D1389" i="68"/>
  <c r="D1390" i="68"/>
  <c r="D1391" i="68"/>
  <c r="D1392" i="68"/>
  <c r="D1393" i="68"/>
  <c r="D1394" i="68"/>
  <c r="D1395" i="68"/>
  <c r="D1396" i="68"/>
  <c r="D1397" i="68"/>
  <c r="D1398" i="68"/>
  <c r="D1399" i="68"/>
  <c r="D1400" i="68"/>
  <c r="D1401" i="68"/>
  <c r="D1402" i="68"/>
  <c r="D1403" i="68"/>
  <c r="D1404" i="68"/>
  <c r="D1405" i="68"/>
  <c r="D1406" i="68"/>
  <c r="D1407" i="68"/>
  <c r="D1408" i="68"/>
  <c r="D1409" i="68"/>
  <c r="D1410" i="68"/>
  <c r="D1411" i="68"/>
  <c r="D1412" i="68"/>
  <c r="D1413" i="68"/>
  <c r="D1414" i="68"/>
  <c r="D1415" i="68"/>
  <c r="D1416" i="68"/>
  <c r="D1417" i="68"/>
  <c r="D1418" i="68"/>
  <c r="D1419" i="68"/>
  <c r="D1420" i="68"/>
  <c r="D1421" i="68"/>
  <c r="D1422" i="68"/>
  <c r="D1423" i="68"/>
  <c r="D1424" i="68"/>
  <c r="D1425" i="68"/>
  <c r="D1426" i="68"/>
  <c r="D1427" i="68"/>
  <c r="D1428" i="68"/>
  <c r="D1429" i="68"/>
  <c r="D1430" i="68"/>
  <c r="D1431" i="68"/>
  <c r="D1432" i="68"/>
  <c r="D1433" i="68"/>
  <c r="D1434" i="68"/>
  <c r="D1435" i="68"/>
  <c r="D1436" i="68"/>
  <c r="D1437" i="68"/>
  <c r="D1438" i="68"/>
  <c r="D1439" i="68"/>
  <c r="D1440" i="68"/>
  <c r="D1441" i="68"/>
  <c r="D1442" i="68"/>
  <c r="D1443" i="68"/>
  <c r="D1444" i="68"/>
  <c r="D1445" i="68"/>
  <c r="D1446" i="68"/>
  <c r="D1447" i="68"/>
  <c r="D1448" i="68"/>
  <c r="D1449" i="68"/>
  <c r="D1450" i="68"/>
  <c r="D1451" i="68"/>
  <c r="D1452" i="68"/>
  <c r="D1453" i="68"/>
  <c r="D1454" i="68"/>
  <c r="D1455" i="68"/>
  <c r="D1456" i="68"/>
  <c r="D1457" i="68"/>
  <c r="D1458" i="68"/>
  <c r="D1459" i="68"/>
  <c r="D1460" i="68"/>
  <c r="D1461" i="68"/>
  <c r="D1462" i="68"/>
  <c r="D1463" i="68"/>
  <c r="D1464" i="68"/>
  <c r="D1465" i="68"/>
  <c r="D1466" i="68"/>
  <c r="D1467" i="68"/>
  <c r="D1468" i="68"/>
  <c r="D1469" i="68"/>
  <c r="D1470" i="68"/>
  <c r="D1471" i="68"/>
  <c r="D1472" i="68"/>
  <c r="D1473" i="68"/>
  <c r="D1474" i="68"/>
  <c r="D1475" i="68"/>
  <c r="D1476" i="68"/>
  <c r="D1477" i="68"/>
  <c r="D1478" i="68"/>
  <c r="D1479" i="68"/>
  <c r="D1480" i="68"/>
  <c r="D1481" i="68"/>
  <c r="D1482" i="68"/>
  <c r="D1483" i="68"/>
  <c r="D1484" i="68"/>
  <c r="D1485" i="68"/>
  <c r="D1486" i="68"/>
  <c r="D1487" i="68"/>
  <c r="D1488" i="68"/>
  <c r="D1489" i="68"/>
  <c r="D1490" i="68"/>
  <c r="D1491" i="68"/>
  <c r="D1492" i="68"/>
  <c r="D1493" i="68"/>
  <c r="D1494" i="68"/>
  <c r="D1495" i="68"/>
  <c r="D1496" i="68"/>
  <c r="D1497" i="68"/>
  <c r="D1498" i="68"/>
  <c r="D1499" i="68"/>
  <c r="D1500" i="68"/>
  <c r="D1501" i="68"/>
  <c r="D1502" i="68"/>
  <c r="D1503" i="68"/>
  <c r="D1504" i="68"/>
  <c r="D1505" i="68"/>
  <c r="D1506" i="68"/>
  <c r="D1507" i="68"/>
  <c r="D1508" i="68"/>
  <c r="D1509" i="68"/>
  <c r="D1510" i="68"/>
  <c r="D1511" i="68"/>
  <c r="D1512" i="68"/>
  <c r="D1513" i="68"/>
  <c r="D1514" i="68"/>
  <c r="D1515" i="68"/>
  <c r="D1516" i="68"/>
  <c r="D1517" i="68"/>
  <c r="D1518" i="68"/>
  <c r="D1519" i="68"/>
  <c r="D1520" i="68"/>
  <c r="D1521" i="68"/>
  <c r="D1522" i="68"/>
  <c r="D1523" i="68"/>
  <c r="D1524" i="68"/>
  <c r="D1525" i="68"/>
  <c r="D1526" i="68"/>
  <c r="D1527" i="68"/>
  <c r="D1528" i="68"/>
  <c r="D1529" i="68"/>
  <c r="D1530" i="68"/>
  <c r="D1531" i="68"/>
  <c r="D1532" i="68"/>
  <c r="D1533" i="68"/>
  <c r="D1534" i="68"/>
  <c r="D1535" i="68"/>
  <c r="D1536" i="68"/>
  <c r="D1537" i="68"/>
  <c r="D1538" i="68"/>
  <c r="D1539" i="68"/>
  <c r="D1540" i="68"/>
  <c r="D1541" i="68"/>
  <c r="D1542" i="68"/>
  <c r="D1543" i="68"/>
  <c r="D1544" i="68"/>
  <c r="D1545" i="68"/>
  <c r="D1546" i="68"/>
  <c r="D1547" i="68"/>
  <c r="D1548" i="68"/>
  <c r="D1549" i="68"/>
  <c r="D1550" i="68"/>
  <c r="D1551" i="68"/>
  <c r="D1552" i="68"/>
  <c r="D1553" i="68"/>
  <c r="D1554" i="68"/>
  <c r="D1555" i="68"/>
  <c r="D1556" i="68"/>
  <c r="D1557" i="68"/>
  <c r="D1558" i="68"/>
  <c r="D1559" i="68"/>
  <c r="D1560" i="68"/>
  <c r="D1561" i="68"/>
  <c r="D1562" i="68"/>
  <c r="D1563" i="68"/>
  <c r="D1564" i="68"/>
  <c r="D1565" i="68"/>
  <c r="D1566" i="68"/>
  <c r="D1567" i="68"/>
  <c r="D1568" i="68"/>
  <c r="D1569" i="68"/>
  <c r="D1570" i="68"/>
  <c r="D1571" i="68"/>
  <c r="D1572" i="68"/>
  <c r="D1573" i="68"/>
  <c r="D1574" i="68"/>
  <c r="D1575" i="68"/>
  <c r="D1576" i="68"/>
  <c r="D1577" i="68"/>
  <c r="D1578" i="68"/>
  <c r="D1579" i="68"/>
  <c r="D1580" i="68"/>
  <c r="D1581" i="68"/>
  <c r="D1582" i="68"/>
  <c r="D1583" i="68"/>
  <c r="D1584" i="68"/>
  <c r="D1585" i="68"/>
  <c r="D1586" i="68"/>
  <c r="D1587" i="68"/>
  <c r="D1588" i="68"/>
  <c r="D1589" i="68"/>
  <c r="D1590" i="68"/>
  <c r="D1591" i="68"/>
  <c r="D1592" i="68"/>
  <c r="D1593" i="68"/>
  <c r="D1594" i="68"/>
  <c r="D1595" i="68"/>
  <c r="D1596" i="68"/>
  <c r="D1597" i="68"/>
  <c r="D1598" i="68"/>
  <c r="D1599" i="68"/>
  <c r="D1600" i="68"/>
  <c r="D1601" i="68"/>
  <c r="D1602" i="68"/>
  <c r="D1603" i="68"/>
  <c r="D1604" i="68"/>
  <c r="D1605" i="68"/>
  <c r="D1606" i="68"/>
  <c r="D1607" i="68"/>
  <c r="D1608" i="68"/>
  <c r="D1609" i="68"/>
  <c r="D1610" i="68"/>
  <c r="D1611" i="68"/>
  <c r="D1612" i="68"/>
  <c r="D1613" i="68"/>
  <c r="D1614" i="68"/>
  <c r="D1615" i="68"/>
  <c r="D1616" i="68"/>
  <c r="D1617" i="68"/>
  <c r="D1618" i="68"/>
  <c r="D1619" i="68"/>
  <c r="D1620" i="68"/>
  <c r="D1621" i="68"/>
  <c r="D1622" i="68"/>
  <c r="D1623" i="68"/>
  <c r="D1624" i="68"/>
  <c r="D1625" i="68"/>
  <c r="D1626" i="68"/>
  <c r="D1627" i="68"/>
  <c r="D1628" i="68"/>
  <c r="D1629" i="68"/>
  <c r="D1630" i="68"/>
  <c r="D1631" i="68"/>
  <c r="D1632" i="68"/>
  <c r="D1633" i="68"/>
  <c r="D1634" i="68"/>
  <c r="D1635" i="68"/>
  <c r="D1636" i="68"/>
  <c r="D1637" i="68"/>
  <c r="D1638" i="68"/>
  <c r="D1639" i="68"/>
  <c r="D1640" i="68"/>
  <c r="D1641" i="68"/>
  <c r="D1642" i="68"/>
  <c r="D1643" i="68"/>
  <c r="D1644" i="68"/>
  <c r="D1645" i="68"/>
  <c r="D1646" i="68"/>
  <c r="D1647" i="68"/>
  <c r="D1648" i="68"/>
  <c r="D1649" i="68"/>
  <c r="D1650" i="68"/>
  <c r="D1651" i="68"/>
  <c r="D1652" i="68"/>
  <c r="D1653" i="68"/>
  <c r="D1654" i="68"/>
  <c r="D1655" i="68"/>
  <c r="D1656" i="68"/>
  <c r="D1657" i="68"/>
  <c r="D1658" i="68"/>
  <c r="D1659" i="68"/>
  <c r="D1660" i="68"/>
  <c r="D1661" i="68"/>
  <c r="D1662" i="68"/>
  <c r="D1663" i="68"/>
  <c r="D1664" i="68"/>
  <c r="D1665" i="68"/>
  <c r="D2" i="68"/>
  <c r="A1251" i="68"/>
  <c r="B1251" i="68"/>
  <c r="C1251" i="68"/>
  <c r="E1251" i="68"/>
  <c r="F1251" i="68"/>
  <c r="A1252" i="68"/>
  <c r="B1252" i="68"/>
  <c r="C1252" i="68"/>
  <c r="E1252" i="68"/>
  <c r="F1252" i="68"/>
  <c r="A1253" i="68"/>
  <c r="B1253" i="68"/>
  <c r="C1253" i="68"/>
  <c r="E1253" i="68"/>
  <c r="F1253" i="68"/>
  <c r="A1254" i="68"/>
  <c r="B1254" i="68"/>
  <c r="C1254" i="68"/>
  <c r="E1254" i="68"/>
  <c r="F1254" i="68"/>
  <c r="A1255" i="68"/>
  <c r="B1255" i="68"/>
  <c r="C1255" i="68"/>
  <c r="E1255" i="68"/>
  <c r="F1255" i="68"/>
  <c r="A1256" i="68"/>
  <c r="B1256" i="68"/>
  <c r="C1256" i="68"/>
  <c r="E1256" i="68"/>
  <c r="F1256" i="68"/>
  <c r="A1257" i="68"/>
  <c r="B1257" i="68"/>
  <c r="C1257" i="68"/>
  <c r="E1257" i="68"/>
  <c r="F1257" i="68"/>
  <c r="A1258" i="68"/>
  <c r="B1258" i="68"/>
  <c r="C1258" i="68"/>
  <c r="E1258" i="68"/>
  <c r="F1258" i="68"/>
  <c r="A1259" i="68"/>
  <c r="B1259" i="68"/>
  <c r="C1259" i="68"/>
  <c r="E1259" i="68"/>
  <c r="F1259" i="68"/>
  <c r="A1260" i="68"/>
  <c r="B1260" i="68"/>
  <c r="C1260" i="68"/>
  <c r="E1260" i="68"/>
  <c r="F1260" i="68"/>
  <c r="A1261" i="68"/>
  <c r="B1261" i="68"/>
  <c r="C1261" i="68"/>
  <c r="E1261" i="68"/>
  <c r="F1261" i="68"/>
  <c r="A1262" i="68"/>
  <c r="B1262" i="68"/>
  <c r="C1262" i="68"/>
  <c r="E1262" i="68"/>
  <c r="F1262" i="68"/>
  <c r="A1263" i="68"/>
  <c r="B1263" i="68"/>
  <c r="C1263" i="68"/>
  <c r="E1263" i="68"/>
  <c r="F1263" i="68"/>
  <c r="A1264" i="68"/>
  <c r="B1264" i="68"/>
  <c r="C1264" i="68"/>
  <c r="E1264" i="68"/>
  <c r="F1264" i="68"/>
  <c r="A1265" i="68"/>
  <c r="B1265" i="68"/>
  <c r="C1265" i="68"/>
  <c r="E1265" i="68"/>
  <c r="F1265" i="68"/>
  <c r="A1266" i="68"/>
  <c r="B1266" i="68"/>
  <c r="C1266" i="68"/>
  <c r="E1266" i="68"/>
  <c r="F1266" i="68"/>
  <c r="A1267" i="68"/>
  <c r="B1267" i="68"/>
  <c r="C1267" i="68"/>
  <c r="E1267" i="68"/>
  <c r="F1267" i="68"/>
  <c r="A1268" i="68"/>
  <c r="B1268" i="68"/>
  <c r="C1268" i="68"/>
  <c r="E1268" i="68"/>
  <c r="F1268" i="68"/>
  <c r="A1269" i="68"/>
  <c r="B1269" i="68"/>
  <c r="C1269" i="68"/>
  <c r="E1269" i="68"/>
  <c r="F1269" i="68"/>
  <c r="A1270" i="68"/>
  <c r="B1270" i="68"/>
  <c r="C1270" i="68"/>
  <c r="E1270" i="68"/>
  <c r="F1270" i="68"/>
  <c r="A1271" i="68"/>
  <c r="B1271" i="68"/>
  <c r="C1271" i="68"/>
  <c r="E1271" i="68"/>
  <c r="F1271" i="68"/>
  <c r="A1272" i="68"/>
  <c r="B1272" i="68"/>
  <c r="C1272" i="68"/>
  <c r="E1272" i="68"/>
  <c r="F1272" i="68"/>
  <c r="A1273" i="68"/>
  <c r="B1273" i="68"/>
  <c r="C1273" i="68"/>
  <c r="E1273" i="68"/>
  <c r="F1273" i="68"/>
  <c r="A1274" i="68"/>
  <c r="B1274" i="68"/>
  <c r="C1274" i="68"/>
  <c r="E1274" i="68"/>
  <c r="F1274" i="68"/>
  <c r="A1275" i="68"/>
  <c r="B1275" i="68"/>
  <c r="C1275" i="68"/>
  <c r="E1275" i="68"/>
  <c r="F1275" i="68"/>
  <c r="A1276" i="68"/>
  <c r="B1276" i="68"/>
  <c r="C1276" i="68"/>
  <c r="E1276" i="68"/>
  <c r="F1276" i="68"/>
  <c r="A1277" i="68"/>
  <c r="B1277" i="68"/>
  <c r="C1277" i="68"/>
  <c r="E1277" i="68"/>
  <c r="F1277" i="68"/>
  <c r="A1278" i="68"/>
  <c r="B1278" i="68"/>
  <c r="C1278" i="68"/>
  <c r="E1278" i="68"/>
  <c r="F1278" i="68"/>
  <c r="A1279" i="68"/>
  <c r="B1279" i="68"/>
  <c r="C1279" i="68"/>
  <c r="E1279" i="68"/>
  <c r="F1279" i="68"/>
  <c r="A1280" i="68"/>
  <c r="B1280" i="68"/>
  <c r="C1280" i="68"/>
  <c r="E1280" i="68"/>
  <c r="F1280" i="68"/>
  <c r="A1281" i="68"/>
  <c r="B1281" i="68"/>
  <c r="C1281" i="68"/>
  <c r="E1281" i="68"/>
  <c r="F1281" i="68"/>
  <c r="A1282" i="68"/>
  <c r="B1282" i="68"/>
  <c r="C1282" i="68"/>
  <c r="E1282" i="68"/>
  <c r="F1282" i="68"/>
  <c r="A1283" i="68"/>
  <c r="B1283" i="68"/>
  <c r="C1283" i="68"/>
  <c r="E1283" i="68"/>
  <c r="F1283" i="68"/>
  <c r="A1284" i="68"/>
  <c r="B1284" i="68"/>
  <c r="C1284" i="68"/>
  <c r="E1284" i="68"/>
  <c r="F1284" i="68"/>
  <c r="A1285" i="68"/>
  <c r="B1285" i="68"/>
  <c r="C1285" i="68"/>
  <c r="E1285" i="68"/>
  <c r="F1285" i="68"/>
  <c r="A1286" i="68"/>
  <c r="B1286" i="68"/>
  <c r="C1286" i="68"/>
  <c r="E1286" i="68"/>
  <c r="F1286" i="68"/>
  <c r="A1287" i="68"/>
  <c r="B1287" i="68"/>
  <c r="C1287" i="68"/>
  <c r="E1287" i="68"/>
  <c r="F1287" i="68"/>
  <c r="A1288" i="68"/>
  <c r="B1288" i="68"/>
  <c r="C1288" i="68"/>
  <c r="E1288" i="68"/>
  <c r="F1288" i="68"/>
  <c r="A1289" i="68"/>
  <c r="B1289" i="68"/>
  <c r="C1289" i="68"/>
  <c r="E1289" i="68"/>
  <c r="F1289" i="68"/>
  <c r="A1290" i="68"/>
  <c r="B1290" i="68"/>
  <c r="C1290" i="68"/>
  <c r="E1290" i="68"/>
  <c r="F1290" i="68"/>
  <c r="A1291" i="68"/>
  <c r="B1291" i="68"/>
  <c r="C1291" i="68"/>
  <c r="E1291" i="68"/>
  <c r="F1291" i="68"/>
  <c r="A1292" i="68"/>
  <c r="B1292" i="68"/>
  <c r="C1292" i="68"/>
  <c r="E1292" i="68"/>
  <c r="F1292" i="68"/>
  <c r="A1293" i="68"/>
  <c r="B1293" i="68"/>
  <c r="C1293" i="68"/>
  <c r="E1293" i="68"/>
  <c r="F1293" i="68"/>
  <c r="A1294" i="68"/>
  <c r="B1294" i="68"/>
  <c r="C1294" i="68"/>
  <c r="E1294" i="68"/>
  <c r="F1294" i="68"/>
  <c r="A1295" i="68"/>
  <c r="B1295" i="68"/>
  <c r="C1295" i="68"/>
  <c r="E1295" i="68"/>
  <c r="F1295" i="68"/>
  <c r="A1296" i="68"/>
  <c r="B1296" i="68"/>
  <c r="C1296" i="68"/>
  <c r="E1296" i="68"/>
  <c r="F1296" i="68"/>
  <c r="A1297" i="68"/>
  <c r="B1297" i="68"/>
  <c r="C1297" i="68"/>
  <c r="E1297" i="68"/>
  <c r="F1297" i="68"/>
  <c r="A1298" i="68"/>
  <c r="B1298" i="68"/>
  <c r="C1298" i="68"/>
  <c r="E1298" i="68"/>
  <c r="F1298" i="68"/>
  <c r="A1299" i="68"/>
  <c r="B1299" i="68"/>
  <c r="C1299" i="68"/>
  <c r="E1299" i="68"/>
  <c r="F1299" i="68"/>
  <c r="A1300" i="68"/>
  <c r="B1300" i="68"/>
  <c r="C1300" i="68"/>
  <c r="E1300" i="68"/>
  <c r="F1300" i="68"/>
  <c r="A1301" i="68"/>
  <c r="B1301" i="68"/>
  <c r="C1301" i="68"/>
  <c r="E1301" i="68"/>
  <c r="F1301" i="68"/>
  <c r="A1302" i="68"/>
  <c r="B1302" i="68"/>
  <c r="C1302" i="68"/>
  <c r="E1302" i="68"/>
  <c r="F1302" i="68"/>
  <c r="A1303" i="68"/>
  <c r="B1303" i="68"/>
  <c r="C1303" i="68"/>
  <c r="E1303" i="68"/>
  <c r="F1303" i="68"/>
  <c r="A1304" i="68"/>
  <c r="B1304" i="68"/>
  <c r="C1304" i="68"/>
  <c r="E1304" i="68"/>
  <c r="F1304" i="68"/>
  <c r="A1305" i="68"/>
  <c r="B1305" i="68"/>
  <c r="C1305" i="68"/>
  <c r="E1305" i="68"/>
  <c r="F1305" i="68"/>
  <c r="A1306" i="68"/>
  <c r="B1306" i="68"/>
  <c r="C1306" i="68"/>
  <c r="E1306" i="68"/>
  <c r="F1306" i="68"/>
  <c r="A1307" i="68"/>
  <c r="B1307" i="68"/>
  <c r="C1307" i="68"/>
  <c r="E1307" i="68"/>
  <c r="F1307" i="68"/>
  <c r="A1308" i="68"/>
  <c r="B1308" i="68"/>
  <c r="C1308" i="68"/>
  <c r="E1308" i="68"/>
  <c r="F1308" i="68"/>
  <c r="A1309" i="68"/>
  <c r="B1309" i="68"/>
  <c r="C1309" i="68"/>
  <c r="E1309" i="68"/>
  <c r="F1309" i="68"/>
  <c r="A1310" i="68"/>
  <c r="B1310" i="68"/>
  <c r="C1310" i="68"/>
  <c r="E1310" i="68"/>
  <c r="F1310" i="68"/>
  <c r="A1311" i="68"/>
  <c r="B1311" i="68"/>
  <c r="C1311" i="68"/>
  <c r="E1311" i="68"/>
  <c r="F1311" i="68"/>
  <c r="A1312" i="68"/>
  <c r="B1312" i="68"/>
  <c r="C1312" i="68"/>
  <c r="E1312" i="68"/>
  <c r="F1312" i="68"/>
  <c r="A1313" i="68"/>
  <c r="B1313" i="68"/>
  <c r="C1313" i="68"/>
  <c r="E1313" i="68"/>
  <c r="F1313" i="68"/>
  <c r="A1314" i="68"/>
  <c r="B1314" i="68"/>
  <c r="C1314" i="68"/>
  <c r="E1314" i="68"/>
  <c r="F1314" i="68"/>
  <c r="A1315" i="68"/>
  <c r="B1315" i="68"/>
  <c r="C1315" i="68"/>
  <c r="E1315" i="68"/>
  <c r="F1315" i="68"/>
  <c r="A1316" i="68"/>
  <c r="B1316" i="68"/>
  <c r="C1316" i="68"/>
  <c r="E1316" i="68"/>
  <c r="F1316" i="68"/>
  <c r="A1317" i="68"/>
  <c r="B1317" i="68"/>
  <c r="C1317" i="68"/>
  <c r="E1317" i="68"/>
  <c r="F1317" i="68"/>
  <c r="A1318" i="68"/>
  <c r="B1318" i="68"/>
  <c r="C1318" i="68"/>
  <c r="E1318" i="68"/>
  <c r="F1318" i="68"/>
  <c r="A1319" i="68"/>
  <c r="B1319" i="68"/>
  <c r="C1319" i="68"/>
  <c r="E1319" i="68"/>
  <c r="F1319" i="68"/>
  <c r="A1320" i="68"/>
  <c r="B1320" i="68"/>
  <c r="C1320" i="68"/>
  <c r="E1320" i="68"/>
  <c r="F1320" i="68"/>
  <c r="A1321" i="68"/>
  <c r="B1321" i="68"/>
  <c r="C1321" i="68"/>
  <c r="E1321" i="68"/>
  <c r="F1321" i="68"/>
  <c r="A1322" i="68"/>
  <c r="B1322" i="68"/>
  <c r="C1322" i="68"/>
  <c r="E1322" i="68"/>
  <c r="F1322" i="68"/>
  <c r="A1323" i="68"/>
  <c r="B1323" i="68"/>
  <c r="C1323" i="68"/>
  <c r="E1323" i="68"/>
  <c r="F1323" i="68"/>
  <c r="A1324" i="68"/>
  <c r="B1324" i="68"/>
  <c r="C1324" i="68"/>
  <c r="E1324" i="68"/>
  <c r="F1324" i="68"/>
  <c r="A1325" i="68"/>
  <c r="B1325" i="68"/>
  <c r="C1325" i="68"/>
  <c r="E1325" i="68"/>
  <c r="F1325" i="68"/>
  <c r="A1326" i="68"/>
  <c r="B1326" i="68"/>
  <c r="C1326" i="68"/>
  <c r="E1326" i="68"/>
  <c r="F1326" i="68"/>
  <c r="A1327" i="68"/>
  <c r="B1327" i="68"/>
  <c r="C1327" i="68"/>
  <c r="E1327" i="68"/>
  <c r="F1327" i="68"/>
  <c r="A1328" i="68"/>
  <c r="B1328" i="68"/>
  <c r="C1328" i="68"/>
  <c r="E1328" i="68"/>
  <c r="F1328" i="68"/>
  <c r="A1329" i="68"/>
  <c r="B1329" i="68"/>
  <c r="C1329" i="68"/>
  <c r="E1329" i="68"/>
  <c r="F1329" i="68"/>
  <c r="A1330" i="68"/>
  <c r="B1330" i="68"/>
  <c r="C1330" i="68"/>
  <c r="E1330" i="68"/>
  <c r="F1330" i="68"/>
  <c r="A1331" i="68"/>
  <c r="B1331" i="68"/>
  <c r="C1331" i="68"/>
  <c r="E1331" i="68"/>
  <c r="F1331" i="68"/>
  <c r="A1332" i="68"/>
  <c r="B1332" i="68"/>
  <c r="C1332" i="68"/>
  <c r="E1332" i="68"/>
  <c r="F1332" i="68"/>
  <c r="A1333" i="68"/>
  <c r="B1333" i="68"/>
  <c r="C1333" i="68"/>
  <c r="E1333" i="68"/>
  <c r="F1333" i="68"/>
  <c r="A1334" i="68"/>
  <c r="B1334" i="68"/>
  <c r="C1334" i="68"/>
  <c r="E1334" i="68"/>
  <c r="F1334" i="68"/>
  <c r="A1335" i="68"/>
  <c r="B1335" i="68"/>
  <c r="C1335" i="68"/>
  <c r="E1335" i="68"/>
  <c r="F1335" i="68"/>
  <c r="A1336" i="68"/>
  <c r="B1336" i="68"/>
  <c r="C1336" i="68"/>
  <c r="E1336" i="68"/>
  <c r="F1336" i="68"/>
  <c r="A1337" i="68"/>
  <c r="B1337" i="68"/>
  <c r="C1337" i="68"/>
  <c r="E1337" i="68"/>
  <c r="F1337" i="68"/>
  <c r="A1338" i="68"/>
  <c r="B1338" i="68"/>
  <c r="C1338" i="68"/>
  <c r="E1338" i="68"/>
  <c r="F1338" i="68"/>
  <c r="A1339" i="68"/>
  <c r="B1339" i="68"/>
  <c r="C1339" i="68"/>
  <c r="E1339" i="68"/>
  <c r="F1339" i="68"/>
  <c r="A1340" i="68"/>
  <c r="B1340" i="68"/>
  <c r="C1340" i="68"/>
  <c r="E1340" i="68"/>
  <c r="F1340" i="68"/>
  <c r="A1341" i="68"/>
  <c r="B1341" i="68"/>
  <c r="C1341" i="68"/>
  <c r="E1341" i="68"/>
  <c r="F1341" i="68"/>
  <c r="A1342" i="68"/>
  <c r="B1342" i="68"/>
  <c r="C1342" i="68"/>
  <c r="E1342" i="68"/>
  <c r="F1342" i="68"/>
  <c r="A1343" i="68"/>
  <c r="B1343" i="68"/>
  <c r="C1343" i="68"/>
  <c r="E1343" i="68"/>
  <c r="F1343" i="68"/>
  <c r="A1344" i="68"/>
  <c r="B1344" i="68"/>
  <c r="C1344" i="68"/>
  <c r="E1344" i="68"/>
  <c r="F1344" i="68"/>
  <c r="A1345" i="68"/>
  <c r="B1345" i="68"/>
  <c r="C1345" i="68"/>
  <c r="E1345" i="68"/>
  <c r="F1345" i="68"/>
  <c r="A1346" i="68"/>
  <c r="B1346" i="68"/>
  <c r="C1346" i="68"/>
  <c r="E1346" i="68"/>
  <c r="F1346" i="68"/>
  <c r="A1347" i="68"/>
  <c r="B1347" i="68"/>
  <c r="C1347" i="68"/>
  <c r="E1347" i="68"/>
  <c r="F1347" i="68"/>
  <c r="A1348" i="68"/>
  <c r="B1348" i="68"/>
  <c r="C1348" i="68"/>
  <c r="E1348" i="68"/>
  <c r="F1348" i="68"/>
  <c r="A1349" i="68"/>
  <c r="B1349" i="68"/>
  <c r="C1349" i="68"/>
  <c r="E1349" i="68"/>
  <c r="F1349" i="68"/>
  <c r="A1350" i="68"/>
  <c r="B1350" i="68"/>
  <c r="C1350" i="68"/>
  <c r="E1350" i="68"/>
  <c r="F1350" i="68"/>
  <c r="A1351" i="68"/>
  <c r="B1351" i="68"/>
  <c r="C1351" i="68"/>
  <c r="E1351" i="68"/>
  <c r="F1351" i="68"/>
  <c r="A1352" i="68"/>
  <c r="B1352" i="68"/>
  <c r="C1352" i="68"/>
  <c r="E1352" i="68"/>
  <c r="F1352" i="68"/>
  <c r="A1353" i="68"/>
  <c r="B1353" i="68"/>
  <c r="C1353" i="68"/>
  <c r="E1353" i="68"/>
  <c r="F1353" i="68"/>
  <c r="A1354" i="68"/>
  <c r="B1354" i="68"/>
  <c r="C1354" i="68"/>
  <c r="E1354" i="68"/>
  <c r="F1354" i="68"/>
  <c r="A1355" i="68"/>
  <c r="B1355" i="68"/>
  <c r="C1355" i="68"/>
  <c r="E1355" i="68"/>
  <c r="F1355" i="68"/>
  <c r="A1356" i="68"/>
  <c r="B1356" i="68"/>
  <c r="C1356" i="68"/>
  <c r="E1356" i="68"/>
  <c r="F1356" i="68"/>
  <c r="A1357" i="68"/>
  <c r="B1357" i="68"/>
  <c r="C1357" i="68"/>
  <c r="E1357" i="68"/>
  <c r="F1357" i="68"/>
  <c r="A1358" i="68"/>
  <c r="B1358" i="68"/>
  <c r="C1358" i="68"/>
  <c r="E1358" i="68"/>
  <c r="F1358" i="68"/>
  <c r="A1359" i="68"/>
  <c r="B1359" i="68"/>
  <c r="C1359" i="68"/>
  <c r="E1359" i="68"/>
  <c r="F1359" i="68"/>
  <c r="A1360" i="68"/>
  <c r="B1360" i="68"/>
  <c r="C1360" i="68"/>
  <c r="E1360" i="68"/>
  <c r="F1360" i="68"/>
  <c r="A1361" i="68"/>
  <c r="B1361" i="68"/>
  <c r="C1361" i="68"/>
  <c r="E1361" i="68"/>
  <c r="F1361" i="68"/>
  <c r="A1362" i="68"/>
  <c r="B1362" i="68"/>
  <c r="C1362" i="68"/>
  <c r="E1362" i="68"/>
  <c r="F1362" i="68"/>
  <c r="A1363" i="68"/>
  <c r="B1363" i="68"/>
  <c r="C1363" i="68"/>
  <c r="E1363" i="68"/>
  <c r="F1363" i="68"/>
  <c r="A1364" i="68"/>
  <c r="B1364" i="68"/>
  <c r="C1364" i="68"/>
  <c r="E1364" i="68"/>
  <c r="F1364" i="68"/>
  <c r="A1365" i="68"/>
  <c r="B1365" i="68"/>
  <c r="C1365" i="68"/>
  <c r="E1365" i="68"/>
  <c r="F1365" i="68"/>
  <c r="A1366" i="68"/>
  <c r="B1366" i="68"/>
  <c r="C1366" i="68"/>
  <c r="E1366" i="68"/>
  <c r="F1366" i="68"/>
  <c r="A1367" i="68"/>
  <c r="B1367" i="68"/>
  <c r="C1367" i="68"/>
  <c r="E1367" i="68"/>
  <c r="F1367" i="68"/>
  <c r="A1368" i="68"/>
  <c r="B1368" i="68"/>
  <c r="C1368" i="68"/>
  <c r="E1368" i="68"/>
  <c r="F1368" i="68"/>
  <c r="A1369" i="68"/>
  <c r="B1369" i="68"/>
  <c r="C1369" i="68"/>
  <c r="E1369" i="68"/>
  <c r="F1369" i="68"/>
  <c r="A1370" i="68"/>
  <c r="B1370" i="68"/>
  <c r="C1370" i="68"/>
  <c r="E1370" i="68"/>
  <c r="F1370" i="68"/>
  <c r="A1371" i="68"/>
  <c r="B1371" i="68"/>
  <c r="C1371" i="68"/>
  <c r="E1371" i="68"/>
  <c r="F1371" i="68"/>
  <c r="A1372" i="68"/>
  <c r="B1372" i="68"/>
  <c r="C1372" i="68"/>
  <c r="E1372" i="68"/>
  <c r="F1372" i="68"/>
  <c r="A1373" i="68"/>
  <c r="B1373" i="68"/>
  <c r="C1373" i="68"/>
  <c r="E1373" i="68"/>
  <c r="F1373" i="68"/>
  <c r="A1374" i="68"/>
  <c r="B1374" i="68"/>
  <c r="C1374" i="68"/>
  <c r="E1374" i="68"/>
  <c r="F1374" i="68"/>
  <c r="A1375" i="68"/>
  <c r="B1375" i="68"/>
  <c r="C1375" i="68"/>
  <c r="E1375" i="68"/>
  <c r="F1375" i="68"/>
  <c r="A1376" i="68"/>
  <c r="B1376" i="68"/>
  <c r="C1376" i="68"/>
  <c r="E1376" i="68"/>
  <c r="F1376" i="68"/>
  <c r="A1377" i="68"/>
  <c r="B1377" i="68"/>
  <c r="C1377" i="68"/>
  <c r="E1377" i="68"/>
  <c r="F1377" i="68"/>
  <c r="A1378" i="68"/>
  <c r="B1378" i="68"/>
  <c r="C1378" i="68"/>
  <c r="E1378" i="68"/>
  <c r="F1378" i="68"/>
  <c r="A1379" i="68"/>
  <c r="B1379" i="68"/>
  <c r="C1379" i="68"/>
  <c r="E1379" i="68"/>
  <c r="F1379" i="68"/>
  <c r="A1380" i="68"/>
  <c r="B1380" i="68"/>
  <c r="C1380" i="68"/>
  <c r="E1380" i="68"/>
  <c r="F1380" i="68"/>
  <c r="A1381" i="68"/>
  <c r="B1381" i="68"/>
  <c r="C1381" i="68"/>
  <c r="E1381" i="68"/>
  <c r="F1381" i="68"/>
  <c r="A1382" i="68"/>
  <c r="B1382" i="68"/>
  <c r="C1382" i="68"/>
  <c r="E1382" i="68"/>
  <c r="F1382" i="68"/>
  <c r="A1383" i="68"/>
  <c r="B1383" i="68"/>
  <c r="C1383" i="68"/>
  <c r="E1383" i="68"/>
  <c r="F1383" i="68"/>
  <c r="A1384" i="68"/>
  <c r="B1384" i="68"/>
  <c r="C1384" i="68"/>
  <c r="E1384" i="68"/>
  <c r="F1384" i="68"/>
  <c r="A1385" i="68"/>
  <c r="B1385" i="68"/>
  <c r="C1385" i="68"/>
  <c r="E1385" i="68"/>
  <c r="F1385" i="68"/>
  <c r="A1386" i="68"/>
  <c r="B1386" i="68"/>
  <c r="C1386" i="68"/>
  <c r="E1386" i="68"/>
  <c r="F1386" i="68"/>
  <c r="A1387" i="68"/>
  <c r="B1387" i="68"/>
  <c r="C1387" i="68"/>
  <c r="E1387" i="68"/>
  <c r="F1387" i="68"/>
  <c r="A1388" i="68"/>
  <c r="B1388" i="68"/>
  <c r="C1388" i="68"/>
  <c r="E1388" i="68"/>
  <c r="F1388" i="68"/>
  <c r="A1389" i="68"/>
  <c r="B1389" i="68"/>
  <c r="C1389" i="68"/>
  <c r="E1389" i="68"/>
  <c r="F1389" i="68"/>
  <c r="A1390" i="68"/>
  <c r="B1390" i="68"/>
  <c r="C1390" i="68"/>
  <c r="E1390" i="68"/>
  <c r="F1390" i="68"/>
  <c r="A1391" i="68"/>
  <c r="B1391" i="68"/>
  <c r="C1391" i="68"/>
  <c r="E1391" i="68"/>
  <c r="F1391" i="68"/>
  <c r="A1392" i="68"/>
  <c r="B1392" i="68"/>
  <c r="C1392" i="68"/>
  <c r="E1392" i="68"/>
  <c r="F1392" i="68"/>
  <c r="A1393" i="68"/>
  <c r="B1393" i="68"/>
  <c r="C1393" i="68"/>
  <c r="E1393" i="68"/>
  <c r="F1393" i="68"/>
  <c r="A1394" i="68"/>
  <c r="B1394" i="68"/>
  <c r="C1394" i="68"/>
  <c r="E1394" i="68"/>
  <c r="F1394" i="68"/>
  <c r="A1395" i="68"/>
  <c r="B1395" i="68"/>
  <c r="C1395" i="68"/>
  <c r="E1395" i="68"/>
  <c r="F1395" i="68"/>
  <c r="A1396" i="68"/>
  <c r="B1396" i="68"/>
  <c r="C1396" i="68"/>
  <c r="E1396" i="68"/>
  <c r="F1396" i="68"/>
  <c r="A1397" i="68"/>
  <c r="B1397" i="68"/>
  <c r="C1397" i="68"/>
  <c r="E1397" i="68"/>
  <c r="F1397" i="68"/>
  <c r="A1398" i="68"/>
  <c r="B1398" i="68"/>
  <c r="C1398" i="68"/>
  <c r="E1398" i="68"/>
  <c r="F1398" i="68"/>
  <c r="A1399" i="68"/>
  <c r="B1399" i="68"/>
  <c r="C1399" i="68"/>
  <c r="E1399" i="68"/>
  <c r="F1399" i="68"/>
  <c r="A1400" i="68"/>
  <c r="B1400" i="68"/>
  <c r="C1400" i="68"/>
  <c r="E1400" i="68"/>
  <c r="F1400" i="68"/>
  <c r="A1401" i="68"/>
  <c r="B1401" i="68"/>
  <c r="C1401" i="68"/>
  <c r="E1401" i="68"/>
  <c r="F1401" i="68"/>
  <c r="A1402" i="68"/>
  <c r="B1402" i="68"/>
  <c r="C1402" i="68"/>
  <c r="E1402" i="68"/>
  <c r="F1402" i="68"/>
  <c r="A1403" i="68"/>
  <c r="B1403" i="68"/>
  <c r="C1403" i="68"/>
  <c r="E1403" i="68"/>
  <c r="F1403" i="68"/>
  <c r="A1404" i="68"/>
  <c r="B1404" i="68"/>
  <c r="C1404" i="68"/>
  <c r="E1404" i="68"/>
  <c r="F1404" i="68"/>
  <c r="A1405" i="68"/>
  <c r="B1405" i="68"/>
  <c r="C1405" i="68"/>
  <c r="E1405" i="68"/>
  <c r="F1405" i="68"/>
  <c r="A1406" i="68"/>
  <c r="B1406" i="68"/>
  <c r="C1406" i="68"/>
  <c r="E1406" i="68"/>
  <c r="F1406" i="68"/>
  <c r="A1407" i="68"/>
  <c r="B1407" i="68"/>
  <c r="C1407" i="68"/>
  <c r="E1407" i="68"/>
  <c r="F1407" i="68"/>
  <c r="A1408" i="68"/>
  <c r="B1408" i="68"/>
  <c r="C1408" i="68"/>
  <c r="E1408" i="68"/>
  <c r="F1408" i="68"/>
  <c r="A1409" i="68"/>
  <c r="B1409" i="68"/>
  <c r="C1409" i="68"/>
  <c r="E1409" i="68"/>
  <c r="F1409" i="68"/>
  <c r="A1410" i="68"/>
  <c r="B1410" i="68"/>
  <c r="C1410" i="68"/>
  <c r="E1410" i="68"/>
  <c r="F1410" i="68"/>
  <c r="A1411" i="68"/>
  <c r="B1411" i="68"/>
  <c r="C1411" i="68"/>
  <c r="E1411" i="68"/>
  <c r="F1411" i="68"/>
  <c r="A1412" i="68"/>
  <c r="B1412" i="68"/>
  <c r="C1412" i="68"/>
  <c r="E1412" i="68"/>
  <c r="F1412" i="68"/>
  <c r="A1413" i="68"/>
  <c r="B1413" i="68"/>
  <c r="C1413" i="68"/>
  <c r="E1413" i="68"/>
  <c r="F1413" i="68"/>
  <c r="A1414" i="68"/>
  <c r="B1414" i="68"/>
  <c r="C1414" i="68"/>
  <c r="E1414" i="68"/>
  <c r="F1414" i="68"/>
  <c r="A1415" i="68"/>
  <c r="B1415" i="68"/>
  <c r="C1415" i="68"/>
  <c r="E1415" i="68"/>
  <c r="F1415" i="68"/>
  <c r="A1416" i="68"/>
  <c r="B1416" i="68"/>
  <c r="C1416" i="68"/>
  <c r="E1416" i="68"/>
  <c r="F1416" i="68"/>
  <c r="A1417" i="68"/>
  <c r="B1417" i="68"/>
  <c r="C1417" i="68"/>
  <c r="E1417" i="68"/>
  <c r="F1417" i="68"/>
  <c r="A1418" i="68"/>
  <c r="B1418" i="68"/>
  <c r="C1418" i="68"/>
  <c r="E1418" i="68"/>
  <c r="F1418" i="68"/>
  <c r="A1419" i="68"/>
  <c r="B1419" i="68"/>
  <c r="C1419" i="68"/>
  <c r="E1419" i="68"/>
  <c r="F1419" i="68"/>
  <c r="A1420" i="68"/>
  <c r="B1420" i="68"/>
  <c r="C1420" i="68"/>
  <c r="E1420" i="68"/>
  <c r="F1420" i="68"/>
  <c r="A1421" i="68"/>
  <c r="B1421" i="68"/>
  <c r="C1421" i="68"/>
  <c r="E1421" i="68"/>
  <c r="F1421" i="68"/>
  <c r="A1422" i="68"/>
  <c r="B1422" i="68"/>
  <c r="C1422" i="68"/>
  <c r="E1422" i="68"/>
  <c r="F1422" i="68"/>
  <c r="A1423" i="68"/>
  <c r="B1423" i="68"/>
  <c r="C1423" i="68"/>
  <c r="E1423" i="68"/>
  <c r="F1423" i="68"/>
  <c r="A1424" i="68"/>
  <c r="B1424" i="68"/>
  <c r="C1424" i="68"/>
  <c r="E1424" i="68"/>
  <c r="F1424" i="68"/>
  <c r="A1425" i="68"/>
  <c r="B1425" i="68"/>
  <c r="C1425" i="68"/>
  <c r="E1425" i="68"/>
  <c r="F1425" i="68"/>
  <c r="A1426" i="68"/>
  <c r="B1426" i="68"/>
  <c r="C1426" i="68"/>
  <c r="E1426" i="68"/>
  <c r="F1426" i="68"/>
  <c r="A1427" i="68"/>
  <c r="B1427" i="68"/>
  <c r="C1427" i="68"/>
  <c r="E1427" i="68"/>
  <c r="F1427" i="68"/>
  <c r="A1428" i="68"/>
  <c r="B1428" i="68"/>
  <c r="C1428" i="68"/>
  <c r="E1428" i="68"/>
  <c r="F1428" i="68"/>
  <c r="A1429" i="68"/>
  <c r="B1429" i="68"/>
  <c r="C1429" i="68"/>
  <c r="E1429" i="68"/>
  <c r="F1429" i="68"/>
  <c r="A1430" i="68"/>
  <c r="B1430" i="68"/>
  <c r="C1430" i="68"/>
  <c r="E1430" i="68"/>
  <c r="F1430" i="68"/>
  <c r="A1431" i="68"/>
  <c r="B1431" i="68"/>
  <c r="C1431" i="68"/>
  <c r="E1431" i="68"/>
  <c r="F1431" i="68"/>
  <c r="A1432" i="68"/>
  <c r="B1432" i="68"/>
  <c r="C1432" i="68"/>
  <c r="E1432" i="68"/>
  <c r="F1432" i="68"/>
  <c r="A1433" i="68"/>
  <c r="B1433" i="68"/>
  <c r="C1433" i="68"/>
  <c r="E1433" i="68"/>
  <c r="F1433" i="68"/>
  <c r="A1434" i="68"/>
  <c r="B1434" i="68"/>
  <c r="C1434" i="68"/>
  <c r="E1434" i="68"/>
  <c r="F1434" i="68"/>
  <c r="A1435" i="68"/>
  <c r="B1435" i="68"/>
  <c r="C1435" i="68"/>
  <c r="E1435" i="68"/>
  <c r="F1435" i="68"/>
  <c r="A1436" i="68"/>
  <c r="B1436" i="68"/>
  <c r="C1436" i="68"/>
  <c r="E1436" i="68"/>
  <c r="F1436" i="68"/>
  <c r="A1437" i="68"/>
  <c r="B1437" i="68"/>
  <c r="C1437" i="68"/>
  <c r="E1437" i="68"/>
  <c r="F1437" i="68"/>
  <c r="A1438" i="68"/>
  <c r="B1438" i="68"/>
  <c r="C1438" i="68"/>
  <c r="E1438" i="68"/>
  <c r="F1438" i="68"/>
  <c r="A1439" i="68"/>
  <c r="B1439" i="68"/>
  <c r="C1439" i="68"/>
  <c r="E1439" i="68"/>
  <c r="F1439" i="68"/>
  <c r="A1440" i="68"/>
  <c r="B1440" i="68"/>
  <c r="C1440" i="68"/>
  <c r="E1440" i="68"/>
  <c r="F1440" i="68"/>
  <c r="A1441" i="68"/>
  <c r="B1441" i="68"/>
  <c r="C1441" i="68"/>
  <c r="E1441" i="68"/>
  <c r="F1441" i="68"/>
  <c r="A1442" i="68"/>
  <c r="B1442" i="68"/>
  <c r="C1442" i="68"/>
  <c r="E1442" i="68"/>
  <c r="F1442" i="68"/>
  <c r="A1443" i="68"/>
  <c r="B1443" i="68"/>
  <c r="C1443" i="68"/>
  <c r="E1443" i="68"/>
  <c r="F1443" i="68"/>
  <c r="A1444" i="68"/>
  <c r="B1444" i="68"/>
  <c r="C1444" i="68"/>
  <c r="E1444" i="68"/>
  <c r="F1444" i="68"/>
  <c r="A1445" i="68"/>
  <c r="B1445" i="68"/>
  <c r="C1445" i="68"/>
  <c r="E1445" i="68"/>
  <c r="F1445" i="68"/>
  <c r="A1446" i="68"/>
  <c r="B1446" i="68"/>
  <c r="C1446" i="68"/>
  <c r="E1446" i="68"/>
  <c r="F1446" i="68"/>
  <c r="A1447" i="68"/>
  <c r="B1447" i="68"/>
  <c r="C1447" i="68"/>
  <c r="E1447" i="68"/>
  <c r="F1447" i="68"/>
  <c r="A1448" i="68"/>
  <c r="B1448" i="68"/>
  <c r="C1448" i="68"/>
  <c r="E1448" i="68"/>
  <c r="F1448" i="68"/>
  <c r="A1449" i="68"/>
  <c r="B1449" i="68"/>
  <c r="C1449" i="68"/>
  <c r="E1449" i="68"/>
  <c r="F1449" i="68"/>
  <c r="A1450" i="68"/>
  <c r="B1450" i="68"/>
  <c r="C1450" i="68"/>
  <c r="E1450" i="68"/>
  <c r="F1450" i="68"/>
  <c r="A1451" i="68"/>
  <c r="B1451" i="68"/>
  <c r="C1451" i="68"/>
  <c r="E1451" i="68"/>
  <c r="F1451" i="68"/>
  <c r="A1452" i="68"/>
  <c r="B1452" i="68"/>
  <c r="C1452" i="68"/>
  <c r="E1452" i="68"/>
  <c r="F1452" i="68"/>
  <c r="A1453" i="68"/>
  <c r="B1453" i="68"/>
  <c r="C1453" i="68"/>
  <c r="E1453" i="68"/>
  <c r="F1453" i="68"/>
  <c r="A1454" i="68"/>
  <c r="B1454" i="68"/>
  <c r="C1454" i="68"/>
  <c r="E1454" i="68"/>
  <c r="F1454" i="68"/>
  <c r="A1455" i="68"/>
  <c r="B1455" i="68"/>
  <c r="C1455" i="68"/>
  <c r="E1455" i="68"/>
  <c r="F1455" i="68"/>
  <c r="A1456" i="68"/>
  <c r="B1456" i="68"/>
  <c r="C1456" i="68"/>
  <c r="E1456" i="68"/>
  <c r="F1456" i="68"/>
  <c r="A1457" i="68"/>
  <c r="B1457" i="68"/>
  <c r="C1457" i="68"/>
  <c r="E1457" i="68"/>
  <c r="F1457" i="68"/>
  <c r="A1458" i="68"/>
  <c r="B1458" i="68"/>
  <c r="C1458" i="68"/>
  <c r="E1458" i="68"/>
  <c r="F1458" i="68"/>
  <c r="A1459" i="68"/>
  <c r="B1459" i="68"/>
  <c r="C1459" i="68"/>
  <c r="E1459" i="68"/>
  <c r="F1459" i="68"/>
  <c r="A1460" i="68"/>
  <c r="B1460" i="68"/>
  <c r="C1460" i="68"/>
  <c r="E1460" i="68"/>
  <c r="F1460" i="68"/>
  <c r="A1461" i="68"/>
  <c r="B1461" i="68"/>
  <c r="C1461" i="68"/>
  <c r="E1461" i="68"/>
  <c r="F1461" i="68"/>
  <c r="A1462" i="68"/>
  <c r="B1462" i="68"/>
  <c r="C1462" i="68"/>
  <c r="E1462" i="68"/>
  <c r="F1462" i="68"/>
  <c r="A1463" i="68"/>
  <c r="B1463" i="68"/>
  <c r="C1463" i="68"/>
  <c r="E1463" i="68"/>
  <c r="F1463" i="68"/>
  <c r="A1464" i="68"/>
  <c r="B1464" i="68"/>
  <c r="C1464" i="68"/>
  <c r="E1464" i="68"/>
  <c r="F1464" i="68"/>
  <c r="A1465" i="68"/>
  <c r="B1465" i="68"/>
  <c r="C1465" i="68"/>
  <c r="E1465" i="68"/>
  <c r="F1465" i="68"/>
  <c r="A1466" i="68"/>
  <c r="B1466" i="68"/>
  <c r="C1466" i="68"/>
  <c r="E1466" i="68"/>
  <c r="F1466" i="68"/>
  <c r="A1467" i="68"/>
  <c r="B1467" i="68"/>
  <c r="C1467" i="68"/>
  <c r="E1467" i="68"/>
  <c r="F1467" i="68"/>
  <c r="A1468" i="68"/>
  <c r="B1468" i="68"/>
  <c r="C1468" i="68"/>
  <c r="E1468" i="68"/>
  <c r="F1468" i="68"/>
  <c r="A1469" i="68"/>
  <c r="B1469" i="68"/>
  <c r="C1469" i="68"/>
  <c r="E1469" i="68"/>
  <c r="F1469" i="68"/>
  <c r="A1470" i="68"/>
  <c r="B1470" i="68"/>
  <c r="C1470" i="68"/>
  <c r="E1470" i="68"/>
  <c r="F1470" i="68"/>
  <c r="A1471" i="68"/>
  <c r="B1471" i="68"/>
  <c r="C1471" i="68"/>
  <c r="E1471" i="68"/>
  <c r="F1471" i="68"/>
  <c r="A1472" i="68"/>
  <c r="B1472" i="68"/>
  <c r="C1472" i="68"/>
  <c r="E1472" i="68"/>
  <c r="F1472" i="68"/>
  <c r="A1473" i="68"/>
  <c r="B1473" i="68"/>
  <c r="C1473" i="68"/>
  <c r="E1473" i="68"/>
  <c r="F1473" i="68"/>
  <c r="A1474" i="68"/>
  <c r="B1474" i="68"/>
  <c r="C1474" i="68"/>
  <c r="E1474" i="68"/>
  <c r="F1474" i="68"/>
  <c r="A1475" i="68"/>
  <c r="B1475" i="68"/>
  <c r="C1475" i="68"/>
  <c r="E1475" i="68"/>
  <c r="F1475" i="68"/>
  <c r="A1476" i="68"/>
  <c r="B1476" i="68"/>
  <c r="C1476" i="68"/>
  <c r="E1476" i="68"/>
  <c r="F1476" i="68"/>
  <c r="A1477" i="68"/>
  <c r="B1477" i="68"/>
  <c r="C1477" i="68"/>
  <c r="E1477" i="68"/>
  <c r="F1477" i="68"/>
  <c r="A1478" i="68"/>
  <c r="B1478" i="68"/>
  <c r="C1478" i="68"/>
  <c r="E1478" i="68"/>
  <c r="F1478" i="68"/>
  <c r="A1479" i="68"/>
  <c r="B1479" i="68"/>
  <c r="C1479" i="68"/>
  <c r="E1479" i="68"/>
  <c r="F1479" i="68"/>
  <c r="A1480" i="68"/>
  <c r="B1480" i="68"/>
  <c r="C1480" i="68"/>
  <c r="E1480" i="68"/>
  <c r="F1480" i="68"/>
  <c r="A1481" i="68"/>
  <c r="B1481" i="68"/>
  <c r="C1481" i="68"/>
  <c r="E1481" i="68"/>
  <c r="F1481" i="68"/>
  <c r="A1482" i="68"/>
  <c r="B1482" i="68"/>
  <c r="C1482" i="68"/>
  <c r="E1482" i="68"/>
  <c r="F1482" i="68"/>
  <c r="A1483" i="68"/>
  <c r="B1483" i="68"/>
  <c r="C1483" i="68"/>
  <c r="E1483" i="68"/>
  <c r="F1483" i="68"/>
  <c r="A1484" i="68"/>
  <c r="B1484" i="68"/>
  <c r="C1484" i="68"/>
  <c r="E1484" i="68"/>
  <c r="F1484" i="68"/>
  <c r="A1485" i="68"/>
  <c r="B1485" i="68"/>
  <c r="C1485" i="68"/>
  <c r="E1485" i="68"/>
  <c r="F1485" i="68"/>
  <c r="A1486" i="68"/>
  <c r="B1486" i="68"/>
  <c r="C1486" i="68"/>
  <c r="E1486" i="68"/>
  <c r="F1486" i="68"/>
  <c r="A1487" i="68"/>
  <c r="B1487" i="68"/>
  <c r="C1487" i="68"/>
  <c r="E1487" i="68"/>
  <c r="F1487" i="68"/>
  <c r="A1488" i="68"/>
  <c r="B1488" i="68"/>
  <c r="C1488" i="68"/>
  <c r="E1488" i="68"/>
  <c r="F1488" i="68"/>
  <c r="A1489" i="68"/>
  <c r="B1489" i="68"/>
  <c r="C1489" i="68"/>
  <c r="E1489" i="68"/>
  <c r="F1489" i="68"/>
  <c r="A1490" i="68"/>
  <c r="B1490" i="68"/>
  <c r="C1490" i="68"/>
  <c r="E1490" i="68"/>
  <c r="F1490" i="68"/>
  <c r="A1491" i="68"/>
  <c r="B1491" i="68"/>
  <c r="C1491" i="68"/>
  <c r="E1491" i="68"/>
  <c r="F1491" i="68"/>
  <c r="A1492" i="68"/>
  <c r="B1492" i="68"/>
  <c r="C1492" i="68"/>
  <c r="E1492" i="68"/>
  <c r="F1492" i="68"/>
  <c r="A1493" i="68"/>
  <c r="B1493" i="68"/>
  <c r="C1493" i="68"/>
  <c r="E1493" i="68"/>
  <c r="F1493" i="68"/>
  <c r="A1494" i="68"/>
  <c r="B1494" i="68"/>
  <c r="C1494" i="68"/>
  <c r="E1494" i="68"/>
  <c r="F1494" i="68"/>
  <c r="A1495" i="68"/>
  <c r="B1495" i="68"/>
  <c r="C1495" i="68"/>
  <c r="E1495" i="68"/>
  <c r="F1495" i="68"/>
  <c r="A1496" i="68"/>
  <c r="B1496" i="68"/>
  <c r="C1496" i="68"/>
  <c r="E1496" i="68"/>
  <c r="F1496" i="68"/>
  <c r="A1497" i="68"/>
  <c r="B1497" i="68"/>
  <c r="C1497" i="68"/>
  <c r="E1497" i="68"/>
  <c r="F1497" i="68"/>
  <c r="A1498" i="68"/>
  <c r="B1498" i="68"/>
  <c r="C1498" i="68"/>
  <c r="E1498" i="68"/>
  <c r="F1498" i="68"/>
  <c r="A1499" i="68"/>
  <c r="B1499" i="68"/>
  <c r="C1499" i="68"/>
  <c r="E1499" i="68"/>
  <c r="F1499" i="68"/>
  <c r="A1500" i="68"/>
  <c r="B1500" i="68"/>
  <c r="C1500" i="68"/>
  <c r="E1500" i="68"/>
  <c r="F1500" i="68"/>
  <c r="A1501" i="68"/>
  <c r="B1501" i="68"/>
  <c r="C1501" i="68"/>
  <c r="E1501" i="68"/>
  <c r="F1501" i="68"/>
  <c r="A1502" i="68"/>
  <c r="B1502" i="68"/>
  <c r="C1502" i="68"/>
  <c r="E1502" i="68"/>
  <c r="F1502" i="68"/>
  <c r="A1503" i="68"/>
  <c r="B1503" i="68"/>
  <c r="C1503" i="68"/>
  <c r="E1503" i="68"/>
  <c r="F1503" i="68"/>
  <c r="A1504" i="68"/>
  <c r="B1504" i="68"/>
  <c r="C1504" i="68"/>
  <c r="E1504" i="68"/>
  <c r="F1504" i="68"/>
  <c r="A1505" i="68"/>
  <c r="B1505" i="68"/>
  <c r="C1505" i="68"/>
  <c r="E1505" i="68"/>
  <c r="F1505" i="68"/>
  <c r="A1506" i="68"/>
  <c r="B1506" i="68"/>
  <c r="C1506" i="68"/>
  <c r="E1506" i="68"/>
  <c r="F1506" i="68"/>
  <c r="A1507" i="68"/>
  <c r="B1507" i="68"/>
  <c r="C1507" i="68"/>
  <c r="E1507" i="68"/>
  <c r="F1507" i="68"/>
  <c r="A1508" i="68"/>
  <c r="B1508" i="68"/>
  <c r="C1508" i="68"/>
  <c r="E1508" i="68"/>
  <c r="F1508" i="68"/>
  <c r="A1509" i="68"/>
  <c r="B1509" i="68"/>
  <c r="C1509" i="68"/>
  <c r="E1509" i="68"/>
  <c r="F1509" i="68"/>
  <c r="A1510" i="68"/>
  <c r="B1510" i="68"/>
  <c r="C1510" i="68"/>
  <c r="E1510" i="68"/>
  <c r="F1510" i="68"/>
  <c r="A1511" i="68"/>
  <c r="B1511" i="68"/>
  <c r="C1511" i="68"/>
  <c r="E1511" i="68"/>
  <c r="F1511" i="68"/>
  <c r="A1512" i="68"/>
  <c r="B1512" i="68"/>
  <c r="C1512" i="68"/>
  <c r="E1512" i="68"/>
  <c r="F1512" i="68"/>
  <c r="A1513" i="68"/>
  <c r="B1513" i="68"/>
  <c r="C1513" i="68"/>
  <c r="E1513" i="68"/>
  <c r="F1513" i="68"/>
  <c r="A1514" i="68"/>
  <c r="B1514" i="68"/>
  <c r="C1514" i="68"/>
  <c r="E1514" i="68"/>
  <c r="F1514" i="68"/>
  <c r="A1515" i="68"/>
  <c r="B1515" i="68"/>
  <c r="C1515" i="68"/>
  <c r="E1515" i="68"/>
  <c r="F1515" i="68"/>
  <c r="A1516" i="68"/>
  <c r="B1516" i="68"/>
  <c r="C1516" i="68"/>
  <c r="E1516" i="68"/>
  <c r="F1516" i="68"/>
  <c r="A1517" i="68"/>
  <c r="B1517" i="68"/>
  <c r="C1517" i="68"/>
  <c r="E1517" i="68"/>
  <c r="F1517" i="68"/>
  <c r="A1518" i="68"/>
  <c r="B1518" i="68"/>
  <c r="C1518" i="68"/>
  <c r="E1518" i="68"/>
  <c r="F1518" i="68"/>
  <c r="A1519" i="68"/>
  <c r="B1519" i="68"/>
  <c r="C1519" i="68"/>
  <c r="E1519" i="68"/>
  <c r="F1519" i="68"/>
  <c r="A1520" i="68"/>
  <c r="B1520" i="68"/>
  <c r="C1520" i="68"/>
  <c r="E1520" i="68"/>
  <c r="F1520" i="68"/>
  <c r="A1521" i="68"/>
  <c r="B1521" i="68"/>
  <c r="C1521" i="68"/>
  <c r="E1521" i="68"/>
  <c r="F1521" i="68"/>
  <c r="A1522" i="68"/>
  <c r="B1522" i="68"/>
  <c r="C1522" i="68"/>
  <c r="E1522" i="68"/>
  <c r="F1522" i="68"/>
  <c r="A1523" i="68"/>
  <c r="B1523" i="68"/>
  <c r="C1523" i="68"/>
  <c r="E1523" i="68"/>
  <c r="F1523" i="68"/>
  <c r="A1524" i="68"/>
  <c r="B1524" i="68"/>
  <c r="C1524" i="68"/>
  <c r="E1524" i="68"/>
  <c r="F1524" i="68"/>
  <c r="A1525" i="68"/>
  <c r="B1525" i="68"/>
  <c r="C1525" i="68"/>
  <c r="E1525" i="68"/>
  <c r="F1525" i="68"/>
  <c r="A1526" i="68"/>
  <c r="B1526" i="68"/>
  <c r="C1526" i="68"/>
  <c r="E1526" i="68"/>
  <c r="F1526" i="68"/>
  <c r="A1527" i="68"/>
  <c r="B1527" i="68"/>
  <c r="C1527" i="68"/>
  <c r="E1527" i="68"/>
  <c r="F1527" i="68"/>
  <c r="A1528" i="68"/>
  <c r="B1528" i="68"/>
  <c r="C1528" i="68"/>
  <c r="E1528" i="68"/>
  <c r="F1528" i="68"/>
  <c r="A1529" i="68"/>
  <c r="B1529" i="68"/>
  <c r="C1529" i="68"/>
  <c r="E1529" i="68"/>
  <c r="F1529" i="68"/>
  <c r="A1530" i="68"/>
  <c r="B1530" i="68"/>
  <c r="C1530" i="68"/>
  <c r="E1530" i="68"/>
  <c r="F1530" i="68"/>
  <c r="A1531" i="68"/>
  <c r="B1531" i="68"/>
  <c r="C1531" i="68"/>
  <c r="E1531" i="68"/>
  <c r="F1531" i="68"/>
  <c r="A1532" i="68"/>
  <c r="B1532" i="68"/>
  <c r="C1532" i="68"/>
  <c r="E1532" i="68"/>
  <c r="F1532" i="68"/>
  <c r="A1533" i="68"/>
  <c r="B1533" i="68"/>
  <c r="C1533" i="68"/>
  <c r="E1533" i="68"/>
  <c r="F1533" i="68"/>
  <c r="A1534" i="68"/>
  <c r="B1534" i="68"/>
  <c r="C1534" i="68"/>
  <c r="E1534" i="68"/>
  <c r="F1534" i="68"/>
  <c r="A1535" i="68"/>
  <c r="B1535" i="68"/>
  <c r="C1535" i="68"/>
  <c r="E1535" i="68"/>
  <c r="F1535" i="68"/>
  <c r="A1536" i="68"/>
  <c r="B1536" i="68"/>
  <c r="C1536" i="68"/>
  <c r="E1536" i="68"/>
  <c r="F1536" i="68"/>
  <c r="A1537" i="68"/>
  <c r="B1537" i="68"/>
  <c r="C1537" i="68"/>
  <c r="E1537" i="68"/>
  <c r="F1537" i="68"/>
  <c r="A1538" i="68"/>
  <c r="B1538" i="68"/>
  <c r="C1538" i="68"/>
  <c r="E1538" i="68"/>
  <c r="F1538" i="68"/>
  <c r="A1539" i="68"/>
  <c r="B1539" i="68"/>
  <c r="C1539" i="68"/>
  <c r="E1539" i="68"/>
  <c r="F1539" i="68"/>
  <c r="A1540" i="68"/>
  <c r="B1540" i="68"/>
  <c r="C1540" i="68"/>
  <c r="E1540" i="68"/>
  <c r="F1540" i="68"/>
  <c r="A1541" i="68"/>
  <c r="B1541" i="68"/>
  <c r="C1541" i="68"/>
  <c r="E1541" i="68"/>
  <c r="F1541" i="68"/>
  <c r="A1542" i="68"/>
  <c r="B1542" i="68"/>
  <c r="C1542" i="68"/>
  <c r="E1542" i="68"/>
  <c r="F1542" i="68"/>
  <c r="A1543" i="68"/>
  <c r="B1543" i="68"/>
  <c r="C1543" i="68"/>
  <c r="E1543" i="68"/>
  <c r="F1543" i="68"/>
  <c r="A1544" i="68"/>
  <c r="B1544" i="68"/>
  <c r="C1544" i="68"/>
  <c r="E1544" i="68"/>
  <c r="F1544" i="68"/>
  <c r="A1545" i="68"/>
  <c r="B1545" i="68"/>
  <c r="C1545" i="68"/>
  <c r="E1545" i="68"/>
  <c r="F1545" i="68"/>
  <c r="A1546" i="68"/>
  <c r="B1546" i="68"/>
  <c r="C1546" i="68"/>
  <c r="E1546" i="68"/>
  <c r="F1546" i="68"/>
  <c r="A1547" i="68"/>
  <c r="B1547" i="68"/>
  <c r="C1547" i="68"/>
  <c r="E1547" i="68"/>
  <c r="F1547" i="68"/>
  <c r="A1548" i="68"/>
  <c r="B1548" i="68"/>
  <c r="C1548" i="68"/>
  <c r="E1548" i="68"/>
  <c r="F1548" i="68"/>
  <c r="A1549" i="68"/>
  <c r="B1549" i="68"/>
  <c r="C1549" i="68"/>
  <c r="E1549" i="68"/>
  <c r="F1549" i="68"/>
  <c r="A1550" i="68"/>
  <c r="B1550" i="68"/>
  <c r="C1550" i="68"/>
  <c r="E1550" i="68"/>
  <c r="F1550" i="68"/>
  <c r="A1551" i="68"/>
  <c r="B1551" i="68"/>
  <c r="C1551" i="68"/>
  <c r="E1551" i="68"/>
  <c r="F1551" i="68"/>
  <c r="A1552" i="68"/>
  <c r="B1552" i="68"/>
  <c r="C1552" i="68"/>
  <c r="E1552" i="68"/>
  <c r="F1552" i="68"/>
  <c r="A1553" i="68"/>
  <c r="B1553" i="68"/>
  <c r="C1553" i="68"/>
  <c r="E1553" i="68"/>
  <c r="F1553" i="68"/>
  <c r="A1554" i="68"/>
  <c r="B1554" i="68"/>
  <c r="C1554" i="68"/>
  <c r="E1554" i="68"/>
  <c r="F1554" i="68"/>
  <c r="A1555" i="68"/>
  <c r="B1555" i="68"/>
  <c r="C1555" i="68"/>
  <c r="E1555" i="68"/>
  <c r="F1555" i="68"/>
  <c r="A1556" i="68"/>
  <c r="B1556" i="68"/>
  <c r="C1556" i="68"/>
  <c r="E1556" i="68"/>
  <c r="F1556" i="68"/>
  <c r="A1557" i="68"/>
  <c r="B1557" i="68"/>
  <c r="C1557" i="68"/>
  <c r="E1557" i="68"/>
  <c r="F1557" i="68"/>
  <c r="A1558" i="68"/>
  <c r="B1558" i="68"/>
  <c r="C1558" i="68"/>
  <c r="E1558" i="68"/>
  <c r="F1558" i="68"/>
  <c r="A1559" i="68"/>
  <c r="B1559" i="68"/>
  <c r="C1559" i="68"/>
  <c r="E1559" i="68"/>
  <c r="F1559" i="68"/>
  <c r="A1560" i="68"/>
  <c r="B1560" i="68"/>
  <c r="C1560" i="68"/>
  <c r="E1560" i="68"/>
  <c r="F1560" i="68"/>
  <c r="A1561" i="68"/>
  <c r="B1561" i="68"/>
  <c r="C1561" i="68"/>
  <c r="E1561" i="68"/>
  <c r="F1561" i="68"/>
  <c r="A1562" i="68"/>
  <c r="B1562" i="68"/>
  <c r="C1562" i="68"/>
  <c r="E1562" i="68"/>
  <c r="F1562" i="68"/>
  <c r="A1563" i="68"/>
  <c r="B1563" i="68"/>
  <c r="C1563" i="68"/>
  <c r="E1563" i="68"/>
  <c r="F1563" i="68"/>
  <c r="A1564" i="68"/>
  <c r="B1564" i="68"/>
  <c r="C1564" i="68"/>
  <c r="E1564" i="68"/>
  <c r="F1564" i="68"/>
  <c r="A1565" i="68"/>
  <c r="B1565" i="68"/>
  <c r="C1565" i="68"/>
  <c r="E1565" i="68"/>
  <c r="F1565" i="68"/>
  <c r="A1566" i="68"/>
  <c r="B1566" i="68"/>
  <c r="C1566" i="68"/>
  <c r="E1566" i="68"/>
  <c r="F1566" i="68"/>
  <c r="A1567" i="68"/>
  <c r="B1567" i="68"/>
  <c r="C1567" i="68"/>
  <c r="E1567" i="68"/>
  <c r="F1567" i="68"/>
  <c r="A1568" i="68"/>
  <c r="B1568" i="68"/>
  <c r="C1568" i="68"/>
  <c r="E1568" i="68"/>
  <c r="F1568" i="68"/>
  <c r="A1569" i="68"/>
  <c r="B1569" i="68"/>
  <c r="C1569" i="68"/>
  <c r="E1569" i="68"/>
  <c r="F1569" i="68"/>
  <c r="A1570" i="68"/>
  <c r="B1570" i="68"/>
  <c r="C1570" i="68"/>
  <c r="E1570" i="68"/>
  <c r="F1570" i="68"/>
  <c r="A1571" i="68"/>
  <c r="B1571" i="68"/>
  <c r="C1571" i="68"/>
  <c r="E1571" i="68"/>
  <c r="F1571" i="68"/>
  <c r="A1572" i="68"/>
  <c r="B1572" i="68"/>
  <c r="C1572" i="68"/>
  <c r="E1572" i="68"/>
  <c r="F1572" i="68"/>
  <c r="A1573" i="68"/>
  <c r="B1573" i="68"/>
  <c r="C1573" i="68"/>
  <c r="E1573" i="68"/>
  <c r="F1573" i="68"/>
  <c r="A1574" i="68"/>
  <c r="B1574" i="68"/>
  <c r="C1574" i="68"/>
  <c r="E1574" i="68"/>
  <c r="F1574" i="68"/>
  <c r="A1575" i="68"/>
  <c r="B1575" i="68"/>
  <c r="C1575" i="68"/>
  <c r="E1575" i="68"/>
  <c r="F1575" i="68"/>
  <c r="A1576" i="68"/>
  <c r="B1576" i="68"/>
  <c r="C1576" i="68"/>
  <c r="E1576" i="68"/>
  <c r="F1576" i="68"/>
  <c r="A1577" i="68"/>
  <c r="B1577" i="68"/>
  <c r="C1577" i="68"/>
  <c r="E1577" i="68"/>
  <c r="F1577" i="68"/>
  <c r="A1578" i="68"/>
  <c r="B1578" i="68"/>
  <c r="C1578" i="68"/>
  <c r="E1578" i="68"/>
  <c r="F1578" i="68"/>
  <c r="A1579" i="68"/>
  <c r="B1579" i="68"/>
  <c r="C1579" i="68"/>
  <c r="E1579" i="68"/>
  <c r="F1579" i="68"/>
  <c r="A1580" i="68"/>
  <c r="B1580" i="68"/>
  <c r="C1580" i="68"/>
  <c r="E1580" i="68"/>
  <c r="F1580" i="68"/>
  <c r="A1581" i="68"/>
  <c r="B1581" i="68"/>
  <c r="C1581" i="68"/>
  <c r="E1581" i="68"/>
  <c r="F1581" i="68"/>
  <c r="A1582" i="68"/>
  <c r="B1582" i="68"/>
  <c r="C1582" i="68"/>
  <c r="E1582" i="68"/>
  <c r="F1582" i="68"/>
  <c r="A1583" i="68"/>
  <c r="B1583" i="68"/>
  <c r="C1583" i="68"/>
  <c r="E1583" i="68"/>
  <c r="F1583" i="68"/>
  <c r="A1584" i="68"/>
  <c r="B1584" i="68"/>
  <c r="C1584" i="68"/>
  <c r="E1584" i="68"/>
  <c r="F1584" i="68"/>
  <c r="A1585" i="68"/>
  <c r="B1585" i="68"/>
  <c r="C1585" i="68"/>
  <c r="E1585" i="68"/>
  <c r="F1585" i="68"/>
  <c r="A1586" i="68"/>
  <c r="B1586" i="68"/>
  <c r="C1586" i="68"/>
  <c r="E1586" i="68"/>
  <c r="F1586" i="68"/>
  <c r="A1587" i="68"/>
  <c r="B1587" i="68"/>
  <c r="C1587" i="68"/>
  <c r="E1587" i="68"/>
  <c r="F1587" i="68"/>
  <c r="A1588" i="68"/>
  <c r="B1588" i="68"/>
  <c r="C1588" i="68"/>
  <c r="E1588" i="68"/>
  <c r="F1588" i="68"/>
  <c r="A1589" i="68"/>
  <c r="B1589" i="68"/>
  <c r="C1589" i="68"/>
  <c r="E1589" i="68"/>
  <c r="F1589" i="68"/>
  <c r="A1590" i="68"/>
  <c r="B1590" i="68"/>
  <c r="C1590" i="68"/>
  <c r="E1590" i="68"/>
  <c r="F1590" i="68"/>
  <c r="A1591" i="68"/>
  <c r="B1591" i="68"/>
  <c r="C1591" i="68"/>
  <c r="E1591" i="68"/>
  <c r="F1591" i="68"/>
  <c r="A1592" i="68"/>
  <c r="B1592" i="68"/>
  <c r="C1592" i="68"/>
  <c r="E1592" i="68"/>
  <c r="F1592" i="68"/>
  <c r="A1593" i="68"/>
  <c r="B1593" i="68"/>
  <c r="C1593" i="68"/>
  <c r="E1593" i="68"/>
  <c r="F1593" i="68"/>
  <c r="A1594" i="68"/>
  <c r="B1594" i="68"/>
  <c r="C1594" i="68"/>
  <c r="E1594" i="68"/>
  <c r="F1594" i="68"/>
  <c r="A1595" i="68"/>
  <c r="B1595" i="68"/>
  <c r="C1595" i="68"/>
  <c r="E1595" i="68"/>
  <c r="F1595" i="68"/>
  <c r="A1596" i="68"/>
  <c r="B1596" i="68"/>
  <c r="C1596" i="68"/>
  <c r="E1596" i="68"/>
  <c r="F1596" i="68"/>
  <c r="A1597" i="68"/>
  <c r="B1597" i="68"/>
  <c r="C1597" i="68"/>
  <c r="E1597" i="68"/>
  <c r="F1597" i="68"/>
  <c r="A1598" i="68"/>
  <c r="B1598" i="68"/>
  <c r="C1598" i="68"/>
  <c r="E1598" i="68"/>
  <c r="F1598" i="68"/>
  <c r="A1599" i="68"/>
  <c r="B1599" i="68"/>
  <c r="C1599" i="68"/>
  <c r="E1599" i="68"/>
  <c r="F1599" i="68"/>
  <c r="A1600" i="68"/>
  <c r="B1600" i="68"/>
  <c r="C1600" i="68"/>
  <c r="E1600" i="68"/>
  <c r="F1600" i="68"/>
  <c r="A1601" i="68"/>
  <c r="B1601" i="68"/>
  <c r="C1601" i="68"/>
  <c r="E1601" i="68"/>
  <c r="F1601" i="68"/>
  <c r="A1602" i="68"/>
  <c r="B1602" i="68"/>
  <c r="C1602" i="68"/>
  <c r="E1602" i="68"/>
  <c r="F1602" i="68"/>
  <c r="A1603" i="68"/>
  <c r="B1603" i="68"/>
  <c r="C1603" i="68"/>
  <c r="E1603" i="68"/>
  <c r="F1603" i="68"/>
  <c r="A1604" i="68"/>
  <c r="B1604" i="68"/>
  <c r="C1604" i="68"/>
  <c r="E1604" i="68"/>
  <c r="F1604" i="68"/>
  <c r="A1605" i="68"/>
  <c r="B1605" i="68"/>
  <c r="C1605" i="68"/>
  <c r="E1605" i="68"/>
  <c r="F1605" i="68"/>
  <c r="A1606" i="68"/>
  <c r="B1606" i="68"/>
  <c r="C1606" i="68"/>
  <c r="E1606" i="68"/>
  <c r="F1606" i="68"/>
  <c r="A1607" i="68"/>
  <c r="B1607" i="68"/>
  <c r="C1607" i="68"/>
  <c r="E1607" i="68"/>
  <c r="F1607" i="68"/>
  <c r="A1608" i="68"/>
  <c r="B1608" i="68"/>
  <c r="C1608" i="68"/>
  <c r="E1608" i="68"/>
  <c r="F1608" i="68"/>
  <c r="A1609" i="68"/>
  <c r="B1609" i="68"/>
  <c r="C1609" i="68"/>
  <c r="E1609" i="68"/>
  <c r="F1609" i="68"/>
  <c r="A1610" i="68"/>
  <c r="B1610" i="68"/>
  <c r="C1610" i="68"/>
  <c r="E1610" i="68"/>
  <c r="F1610" i="68"/>
  <c r="A1611" i="68"/>
  <c r="B1611" i="68"/>
  <c r="C1611" i="68"/>
  <c r="E1611" i="68"/>
  <c r="F1611" i="68"/>
  <c r="A1612" i="68"/>
  <c r="B1612" i="68"/>
  <c r="C1612" i="68"/>
  <c r="E1612" i="68"/>
  <c r="F1612" i="68"/>
  <c r="A1613" i="68"/>
  <c r="B1613" i="68"/>
  <c r="C1613" i="68"/>
  <c r="E1613" i="68"/>
  <c r="F1613" i="68"/>
  <c r="A1614" i="68"/>
  <c r="B1614" i="68"/>
  <c r="C1614" i="68"/>
  <c r="E1614" i="68"/>
  <c r="F1614" i="68"/>
  <c r="A1615" i="68"/>
  <c r="B1615" i="68"/>
  <c r="C1615" i="68"/>
  <c r="E1615" i="68"/>
  <c r="F1615" i="68"/>
  <c r="A1616" i="68"/>
  <c r="B1616" i="68"/>
  <c r="C1616" i="68"/>
  <c r="E1616" i="68"/>
  <c r="F1616" i="68"/>
  <c r="A1617" i="68"/>
  <c r="B1617" i="68"/>
  <c r="C1617" i="68"/>
  <c r="E1617" i="68"/>
  <c r="F1617" i="68"/>
  <c r="A1618" i="68"/>
  <c r="B1618" i="68"/>
  <c r="C1618" i="68"/>
  <c r="E1618" i="68"/>
  <c r="F1618" i="68"/>
  <c r="A1619" i="68"/>
  <c r="B1619" i="68"/>
  <c r="C1619" i="68"/>
  <c r="E1619" i="68"/>
  <c r="F1619" i="68"/>
  <c r="A1620" i="68"/>
  <c r="B1620" i="68"/>
  <c r="C1620" i="68"/>
  <c r="E1620" i="68"/>
  <c r="F1620" i="68"/>
  <c r="A1621" i="68"/>
  <c r="B1621" i="68"/>
  <c r="C1621" i="68"/>
  <c r="E1621" i="68"/>
  <c r="F1621" i="68"/>
  <c r="A1622" i="68"/>
  <c r="B1622" i="68"/>
  <c r="C1622" i="68"/>
  <c r="E1622" i="68"/>
  <c r="F1622" i="68"/>
  <c r="A1623" i="68"/>
  <c r="B1623" i="68"/>
  <c r="C1623" i="68"/>
  <c r="E1623" i="68"/>
  <c r="F1623" i="68"/>
  <c r="A1624" i="68"/>
  <c r="B1624" i="68"/>
  <c r="C1624" i="68"/>
  <c r="E1624" i="68"/>
  <c r="F1624" i="68"/>
  <c r="A1625" i="68"/>
  <c r="B1625" i="68"/>
  <c r="C1625" i="68"/>
  <c r="E1625" i="68"/>
  <c r="F1625" i="68"/>
  <c r="A1626" i="68"/>
  <c r="B1626" i="68"/>
  <c r="C1626" i="68"/>
  <c r="E1626" i="68"/>
  <c r="F1626" i="68"/>
  <c r="A1627" i="68"/>
  <c r="B1627" i="68"/>
  <c r="C1627" i="68"/>
  <c r="E1627" i="68"/>
  <c r="F1627" i="68"/>
  <c r="A1628" i="68"/>
  <c r="B1628" i="68"/>
  <c r="C1628" i="68"/>
  <c r="E1628" i="68"/>
  <c r="F1628" i="68"/>
  <c r="A1629" i="68"/>
  <c r="B1629" i="68"/>
  <c r="C1629" i="68"/>
  <c r="E1629" i="68"/>
  <c r="F1629" i="68"/>
  <c r="A1630" i="68"/>
  <c r="B1630" i="68"/>
  <c r="C1630" i="68"/>
  <c r="E1630" i="68"/>
  <c r="F1630" i="68"/>
  <c r="A1631" i="68"/>
  <c r="B1631" i="68"/>
  <c r="C1631" i="68"/>
  <c r="E1631" i="68"/>
  <c r="F1631" i="68"/>
  <c r="A1632" i="68"/>
  <c r="B1632" i="68"/>
  <c r="C1632" i="68"/>
  <c r="E1632" i="68"/>
  <c r="F1632" i="68"/>
  <c r="A1633" i="68"/>
  <c r="B1633" i="68"/>
  <c r="C1633" i="68"/>
  <c r="E1633" i="68"/>
  <c r="F1633" i="68"/>
  <c r="A1634" i="68"/>
  <c r="B1634" i="68"/>
  <c r="C1634" i="68"/>
  <c r="E1634" i="68"/>
  <c r="F1634" i="68"/>
  <c r="A1635" i="68"/>
  <c r="B1635" i="68"/>
  <c r="C1635" i="68"/>
  <c r="E1635" i="68"/>
  <c r="F1635" i="68"/>
  <c r="A1636" i="68"/>
  <c r="B1636" i="68"/>
  <c r="C1636" i="68"/>
  <c r="E1636" i="68"/>
  <c r="F1636" i="68"/>
  <c r="A1637" i="68"/>
  <c r="B1637" i="68"/>
  <c r="C1637" i="68"/>
  <c r="E1637" i="68"/>
  <c r="F1637" i="68"/>
  <c r="A1638" i="68"/>
  <c r="B1638" i="68"/>
  <c r="C1638" i="68"/>
  <c r="E1638" i="68"/>
  <c r="F1638" i="68"/>
  <c r="A1639" i="68"/>
  <c r="B1639" i="68"/>
  <c r="C1639" i="68"/>
  <c r="E1639" i="68"/>
  <c r="F1639" i="68"/>
  <c r="A1640" i="68"/>
  <c r="B1640" i="68"/>
  <c r="C1640" i="68"/>
  <c r="E1640" i="68"/>
  <c r="F1640" i="68"/>
  <c r="A1641" i="68"/>
  <c r="B1641" i="68"/>
  <c r="C1641" i="68"/>
  <c r="E1641" i="68"/>
  <c r="F1641" i="68"/>
  <c r="A1642" i="68"/>
  <c r="B1642" i="68"/>
  <c r="C1642" i="68"/>
  <c r="E1642" i="68"/>
  <c r="F1642" i="68"/>
  <c r="A1643" i="68"/>
  <c r="B1643" i="68"/>
  <c r="C1643" i="68"/>
  <c r="E1643" i="68"/>
  <c r="F1643" i="68"/>
  <c r="A1644" i="68"/>
  <c r="B1644" i="68"/>
  <c r="C1644" i="68"/>
  <c r="E1644" i="68"/>
  <c r="F1644" i="68"/>
  <c r="A1645" i="68"/>
  <c r="B1645" i="68"/>
  <c r="C1645" i="68"/>
  <c r="E1645" i="68"/>
  <c r="F1645" i="68"/>
  <c r="A1646" i="68"/>
  <c r="B1646" i="68"/>
  <c r="C1646" i="68"/>
  <c r="E1646" i="68"/>
  <c r="F1646" i="68"/>
  <c r="A1647" i="68"/>
  <c r="B1647" i="68"/>
  <c r="C1647" i="68"/>
  <c r="E1647" i="68"/>
  <c r="F1647" i="68"/>
  <c r="A1648" i="68"/>
  <c r="B1648" i="68"/>
  <c r="C1648" i="68"/>
  <c r="E1648" i="68"/>
  <c r="F1648" i="68"/>
  <c r="A1649" i="68"/>
  <c r="B1649" i="68"/>
  <c r="C1649" i="68"/>
  <c r="E1649" i="68"/>
  <c r="F1649" i="68"/>
  <c r="A1650" i="68"/>
  <c r="B1650" i="68"/>
  <c r="C1650" i="68"/>
  <c r="E1650" i="68"/>
  <c r="F1650" i="68"/>
  <c r="A1651" i="68"/>
  <c r="B1651" i="68"/>
  <c r="C1651" i="68"/>
  <c r="E1651" i="68"/>
  <c r="F1651" i="68"/>
  <c r="A1652" i="68"/>
  <c r="B1652" i="68"/>
  <c r="C1652" i="68"/>
  <c r="E1652" i="68"/>
  <c r="F1652" i="68"/>
  <c r="A1653" i="68"/>
  <c r="B1653" i="68"/>
  <c r="C1653" i="68"/>
  <c r="E1653" i="68"/>
  <c r="F1653" i="68"/>
  <c r="A1654" i="68"/>
  <c r="B1654" i="68"/>
  <c r="C1654" i="68"/>
  <c r="E1654" i="68"/>
  <c r="F1654" i="68"/>
  <c r="A1655" i="68"/>
  <c r="B1655" i="68"/>
  <c r="C1655" i="68"/>
  <c r="E1655" i="68"/>
  <c r="F1655" i="68"/>
  <c r="A1656" i="68"/>
  <c r="B1656" i="68"/>
  <c r="C1656" i="68"/>
  <c r="E1656" i="68"/>
  <c r="F1656" i="68"/>
  <c r="A1657" i="68"/>
  <c r="B1657" i="68"/>
  <c r="C1657" i="68"/>
  <c r="E1657" i="68"/>
  <c r="F1657" i="68"/>
  <c r="A1658" i="68"/>
  <c r="B1658" i="68"/>
  <c r="C1658" i="68"/>
  <c r="E1658" i="68"/>
  <c r="F1658" i="68"/>
  <c r="A1659" i="68"/>
  <c r="B1659" i="68"/>
  <c r="C1659" i="68"/>
  <c r="E1659" i="68"/>
  <c r="F1659" i="68"/>
  <c r="A1660" i="68"/>
  <c r="B1660" i="68"/>
  <c r="C1660" i="68"/>
  <c r="E1660" i="68"/>
  <c r="F1660" i="68"/>
  <c r="A1661" i="68"/>
  <c r="B1661" i="68"/>
  <c r="C1661" i="68"/>
  <c r="E1661" i="68"/>
  <c r="F1661" i="68"/>
  <c r="A1662" i="68"/>
  <c r="B1662" i="68"/>
  <c r="C1662" i="68"/>
  <c r="E1662" i="68"/>
  <c r="F1662" i="68"/>
  <c r="A1663" i="68"/>
  <c r="B1663" i="68"/>
  <c r="C1663" i="68"/>
  <c r="E1663" i="68"/>
  <c r="F1663" i="68"/>
  <c r="A1664" i="68"/>
  <c r="B1664" i="68"/>
  <c r="C1664" i="68"/>
  <c r="E1664" i="68"/>
  <c r="F1664" i="68"/>
  <c r="A1665" i="68"/>
  <c r="B1665" i="68"/>
  <c r="C1665" i="68"/>
  <c r="E1665" i="68"/>
  <c r="F1665" i="68"/>
  <c r="A1133" i="68"/>
  <c r="B1133" i="68"/>
  <c r="C1133" i="68"/>
  <c r="E1133" i="68"/>
  <c r="F1133" i="68"/>
  <c r="A1134" i="68"/>
  <c r="B1134" i="68"/>
  <c r="C1134" i="68"/>
  <c r="E1134" i="68"/>
  <c r="F1134" i="68"/>
  <c r="A1135" i="68"/>
  <c r="B1135" i="68"/>
  <c r="C1135" i="68"/>
  <c r="E1135" i="68"/>
  <c r="F1135" i="68"/>
  <c r="A1136" i="68"/>
  <c r="B1136" i="68"/>
  <c r="C1136" i="68"/>
  <c r="E1136" i="68"/>
  <c r="F1136" i="68"/>
  <c r="A1137" i="68"/>
  <c r="B1137" i="68"/>
  <c r="C1137" i="68"/>
  <c r="E1137" i="68"/>
  <c r="F1137" i="68"/>
  <c r="A1138" i="68"/>
  <c r="B1138" i="68"/>
  <c r="C1138" i="68"/>
  <c r="E1138" i="68"/>
  <c r="F1138" i="68"/>
  <c r="A1139" i="68"/>
  <c r="B1139" i="68"/>
  <c r="C1139" i="68"/>
  <c r="E1139" i="68"/>
  <c r="F1139" i="68"/>
  <c r="A1140" i="68"/>
  <c r="B1140" i="68"/>
  <c r="C1140" i="68"/>
  <c r="E1140" i="68"/>
  <c r="F1140" i="68"/>
  <c r="A1141" i="68"/>
  <c r="B1141" i="68"/>
  <c r="C1141" i="68"/>
  <c r="E1141" i="68"/>
  <c r="F1141" i="68"/>
  <c r="A1142" i="68"/>
  <c r="B1142" i="68"/>
  <c r="C1142" i="68"/>
  <c r="E1142" i="68"/>
  <c r="F1142" i="68"/>
  <c r="A1143" i="68"/>
  <c r="B1143" i="68"/>
  <c r="C1143" i="68"/>
  <c r="E1143" i="68"/>
  <c r="F1143" i="68"/>
  <c r="A1144" i="68"/>
  <c r="B1144" i="68"/>
  <c r="C1144" i="68"/>
  <c r="E1144" i="68"/>
  <c r="F1144" i="68"/>
  <c r="A1145" i="68"/>
  <c r="B1145" i="68"/>
  <c r="C1145" i="68"/>
  <c r="E1145" i="68"/>
  <c r="F1145" i="68"/>
  <c r="A1146" i="68"/>
  <c r="B1146" i="68"/>
  <c r="C1146" i="68"/>
  <c r="E1146" i="68"/>
  <c r="F1146" i="68"/>
  <c r="A1147" i="68"/>
  <c r="B1147" i="68"/>
  <c r="C1147" i="68"/>
  <c r="E1147" i="68"/>
  <c r="F1147" i="68"/>
  <c r="A1148" i="68"/>
  <c r="B1148" i="68"/>
  <c r="C1148" i="68"/>
  <c r="E1148" i="68"/>
  <c r="F1148" i="68"/>
  <c r="A1149" i="68"/>
  <c r="B1149" i="68"/>
  <c r="C1149" i="68"/>
  <c r="E1149" i="68"/>
  <c r="F1149" i="68"/>
  <c r="A1150" i="68"/>
  <c r="B1150" i="68"/>
  <c r="C1150" i="68"/>
  <c r="E1150" i="68"/>
  <c r="F1150" i="68"/>
  <c r="A1151" i="68"/>
  <c r="B1151" i="68"/>
  <c r="C1151" i="68"/>
  <c r="E1151" i="68"/>
  <c r="F1151" i="68"/>
  <c r="A1152" i="68"/>
  <c r="B1152" i="68"/>
  <c r="C1152" i="68"/>
  <c r="E1152" i="68"/>
  <c r="F1152" i="68"/>
  <c r="A1153" i="68"/>
  <c r="B1153" i="68"/>
  <c r="C1153" i="68"/>
  <c r="E1153" i="68"/>
  <c r="F1153" i="68"/>
  <c r="A1154" i="68"/>
  <c r="B1154" i="68"/>
  <c r="C1154" i="68"/>
  <c r="E1154" i="68"/>
  <c r="F1154" i="68"/>
  <c r="A1155" i="68"/>
  <c r="B1155" i="68"/>
  <c r="C1155" i="68"/>
  <c r="E1155" i="68"/>
  <c r="F1155" i="68"/>
  <c r="A1156" i="68"/>
  <c r="B1156" i="68"/>
  <c r="C1156" i="68"/>
  <c r="E1156" i="68"/>
  <c r="F1156" i="68"/>
  <c r="A1157" i="68"/>
  <c r="B1157" i="68"/>
  <c r="C1157" i="68"/>
  <c r="E1157" i="68"/>
  <c r="F1157" i="68"/>
  <c r="A1158" i="68"/>
  <c r="B1158" i="68"/>
  <c r="C1158" i="68"/>
  <c r="E1158" i="68"/>
  <c r="F1158" i="68"/>
  <c r="A1159" i="68"/>
  <c r="B1159" i="68"/>
  <c r="C1159" i="68"/>
  <c r="E1159" i="68"/>
  <c r="F1159" i="68"/>
  <c r="A1160" i="68"/>
  <c r="B1160" i="68"/>
  <c r="C1160" i="68"/>
  <c r="E1160" i="68"/>
  <c r="F1160" i="68"/>
  <c r="A1161" i="68"/>
  <c r="B1161" i="68"/>
  <c r="C1161" i="68"/>
  <c r="E1161" i="68"/>
  <c r="F1161" i="68"/>
  <c r="A1162" i="68"/>
  <c r="B1162" i="68"/>
  <c r="C1162" i="68"/>
  <c r="E1162" i="68"/>
  <c r="F1162" i="68"/>
  <c r="A1163" i="68"/>
  <c r="B1163" i="68"/>
  <c r="C1163" i="68"/>
  <c r="E1163" i="68"/>
  <c r="F1163" i="68"/>
  <c r="A1164" i="68"/>
  <c r="B1164" i="68"/>
  <c r="C1164" i="68"/>
  <c r="E1164" i="68"/>
  <c r="F1164" i="68"/>
  <c r="A1165" i="68"/>
  <c r="B1165" i="68"/>
  <c r="C1165" i="68"/>
  <c r="E1165" i="68"/>
  <c r="F1165" i="68"/>
  <c r="A1166" i="68"/>
  <c r="B1166" i="68"/>
  <c r="C1166" i="68"/>
  <c r="E1166" i="68"/>
  <c r="F1166" i="68"/>
  <c r="A1167" i="68"/>
  <c r="B1167" i="68"/>
  <c r="C1167" i="68"/>
  <c r="E1167" i="68"/>
  <c r="F1167" i="68"/>
  <c r="A1168" i="68"/>
  <c r="B1168" i="68"/>
  <c r="C1168" i="68"/>
  <c r="E1168" i="68"/>
  <c r="F1168" i="68"/>
  <c r="A1169" i="68"/>
  <c r="B1169" i="68"/>
  <c r="C1169" i="68"/>
  <c r="E1169" i="68"/>
  <c r="F1169" i="68"/>
  <c r="A1170" i="68"/>
  <c r="B1170" i="68"/>
  <c r="C1170" i="68"/>
  <c r="E1170" i="68"/>
  <c r="F1170" i="68"/>
  <c r="A1171" i="68"/>
  <c r="B1171" i="68"/>
  <c r="C1171" i="68"/>
  <c r="E1171" i="68"/>
  <c r="F1171" i="68"/>
  <c r="A1172" i="68"/>
  <c r="B1172" i="68"/>
  <c r="C1172" i="68"/>
  <c r="E1172" i="68"/>
  <c r="F1172" i="68"/>
  <c r="A1173" i="68"/>
  <c r="B1173" i="68"/>
  <c r="C1173" i="68"/>
  <c r="E1173" i="68"/>
  <c r="F1173" i="68"/>
  <c r="A1174" i="68"/>
  <c r="B1174" i="68"/>
  <c r="C1174" i="68"/>
  <c r="E1174" i="68"/>
  <c r="F1174" i="68"/>
  <c r="A1175" i="68"/>
  <c r="B1175" i="68"/>
  <c r="C1175" i="68"/>
  <c r="E1175" i="68"/>
  <c r="F1175" i="68"/>
  <c r="A1176" i="68"/>
  <c r="B1176" i="68"/>
  <c r="C1176" i="68"/>
  <c r="E1176" i="68"/>
  <c r="F1176" i="68"/>
  <c r="A1177" i="68"/>
  <c r="B1177" i="68"/>
  <c r="C1177" i="68"/>
  <c r="E1177" i="68"/>
  <c r="F1177" i="68"/>
  <c r="A1178" i="68"/>
  <c r="B1178" i="68"/>
  <c r="C1178" i="68"/>
  <c r="E1178" i="68"/>
  <c r="F1178" i="68"/>
  <c r="A1179" i="68"/>
  <c r="B1179" i="68"/>
  <c r="C1179" i="68"/>
  <c r="E1179" i="68"/>
  <c r="F1179" i="68"/>
  <c r="A1180" i="68"/>
  <c r="B1180" i="68"/>
  <c r="C1180" i="68"/>
  <c r="E1180" i="68"/>
  <c r="F1180" i="68"/>
  <c r="A1181" i="68"/>
  <c r="B1181" i="68"/>
  <c r="C1181" i="68"/>
  <c r="E1181" i="68"/>
  <c r="F1181" i="68"/>
  <c r="A1182" i="68"/>
  <c r="B1182" i="68"/>
  <c r="C1182" i="68"/>
  <c r="E1182" i="68"/>
  <c r="F1182" i="68"/>
  <c r="A1183" i="68"/>
  <c r="B1183" i="68"/>
  <c r="C1183" i="68"/>
  <c r="E1183" i="68"/>
  <c r="F1183" i="68"/>
  <c r="A1184" i="68"/>
  <c r="B1184" i="68"/>
  <c r="C1184" i="68"/>
  <c r="E1184" i="68"/>
  <c r="F1184" i="68"/>
  <c r="A1185" i="68"/>
  <c r="B1185" i="68"/>
  <c r="C1185" i="68"/>
  <c r="E1185" i="68"/>
  <c r="F1185" i="68"/>
  <c r="A1186" i="68"/>
  <c r="B1186" i="68"/>
  <c r="C1186" i="68"/>
  <c r="E1186" i="68"/>
  <c r="F1186" i="68"/>
  <c r="A1187" i="68"/>
  <c r="B1187" i="68"/>
  <c r="C1187" i="68"/>
  <c r="E1187" i="68"/>
  <c r="F1187" i="68"/>
  <c r="A1188" i="68"/>
  <c r="B1188" i="68"/>
  <c r="C1188" i="68"/>
  <c r="E1188" i="68"/>
  <c r="F1188" i="68"/>
  <c r="A1189" i="68"/>
  <c r="B1189" i="68"/>
  <c r="C1189" i="68"/>
  <c r="E1189" i="68"/>
  <c r="F1189" i="68"/>
  <c r="A1190" i="68"/>
  <c r="B1190" i="68"/>
  <c r="C1190" i="68"/>
  <c r="E1190" i="68"/>
  <c r="F1190" i="68"/>
  <c r="A1191" i="68"/>
  <c r="B1191" i="68"/>
  <c r="C1191" i="68"/>
  <c r="E1191" i="68"/>
  <c r="F1191" i="68"/>
  <c r="A1192" i="68"/>
  <c r="B1192" i="68"/>
  <c r="C1192" i="68"/>
  <c r="E1192" i="68"/>
  <c r="F1192" i="68"/>
  <c r="A1193" i="68"/>
  <c r="B1193" i="68"/>
  <c r="C1193" i="68"/>
  <c r="E1193" i="68"/>
  <c r="F1193" i="68"/>
  <c r="A1194" i="68"/>
  <c r="B1194" i="68"/>
  <c r="C1194" i="68"/>
  <c r="E1194" i="68"/>
  <c r="F1194" i="68"/>
  <c r="A1195" i="68"/>
  <c r="B1195" i="68"/>
  <c r="C1195" i="68"/>
  <c r="E1195" i="68"/>
  <c r="F1195" i="68"/>
  <c r="A1196" i="68"/>
  <c r="B1196" i="68"/>
  <c r="C1196" i="68"/>
  <c r="E1196" i="68"/>
  <c r="F1196" i="68"/>
  <c r="A1197" i="68"/>
  <c r="B1197" i="68"/>
  <c r="C1197" i="68"/>
  <c r="E1197" i="68"/>
  <c r="F1197" i="68"/>
  <c r="A1198" i="68"/>
  <c r="B1198" i="68"/>
  <c r="C1198" i="68"/>
  <c r="E1198" i="68"/>
  <c r="F1198" i="68"/>
  <c r="A1199" i="68"/>
  <c r="B1199" i="68"/>
  <c r="C1199" i="68"/>
  <c r="E1199" i="68"/>
  <c r="F1199" i="68"/>
  <c r="A1200" i="68"/>
  <c r="B1200" i="68"/>
  <c r="C1200" i="68"/>
  <c r="E1200" i="68"/>
  <c r="F1200" i="68"/>
  <c r="A1201" i="68"/>
  <c r="B1201" i="68"/>
  <c r="C1201" i="68"/>
  <c r="E1201" i="68"/>
  <c r="F1201" i="68"/>
  <c r="A1202" i="68"/>
  <c r="B1202" i="68"/>
  <c r="C1202" i="68"/>
  <c r="E1202" i="68"/>
  <c r="F1202" i="68"/>
  <c r="A1203" i="68"/>
  <c r="B1203" i="68"/>
  <c r="C1203" i="68"/>
  <c r="E1203" i="68"/>
  <c r="F1203" i="68"/>
  <c r="A1204" i="68"/>
  <c r="B1204" i="68"/>
  <c r="C1204" i="68"/>
  <c r="E1204" i="68"/>
  <c r="F1204" i="68"/>
  <c r="A1205" i="68"/>
  <c r="B1205" i="68"/>
  <c r="C1205" i="68"/>
  <c r="E1205" i="68"/>
  <c r="F1205" i="68"/>
  <c r="A1206" i="68"/>
  <c r="B1206" i="68"/>
  <c r="C1206" i="68"/>
  <c r="E1206" i="68"/>
  <c r="F1206" i="68"/>
  <c r="A1207" i="68"/>
  <c r="B1207" i="68"/>
  <c r="C1207" i="68"/>
  <c r="E1207" i="68"/>
  <c r="F1207" i="68"/>
  <c r="A1208" i="68"/>
  <c r="B1208" i="68"/>
  <c r="C1208" i="68"/>
  <c r="E1208" i="68"/>
  <c r="F1208" i="68"/>
  <c r="A1209" i="68"/>
  <c r="B1209" i="68"/>
  <c r="C1209" i="68"/>
  <c r="E1209" i="68"/>
  <c r="F1209" i="68"/>
  <c r="A1210" i="68"/>
  <c r="B1210" i="68"/>
  <c r="C1210" i="68"/>
  <c r="E1210" i="68"/>
  <c r="F1210" i="68"/>
  <c r="A1211" i="68"/>
  <c r="B1211" i="68"/>
  <c r="C1211" i="68"/>
  <c r="E1211" i="68"/>
  <c r="F1211" i="68"/>
  <c r="A1212" i="68"/>
  <c r="B1212" i="68"/>
  <c r="C1212" i="68"/>
  <c r="E1212" i="68"/>
  <c r="F1212" i="68"/>
  <c r="A1213" i="68"/>
  <c r="B1213" i="68"/>
  <c r="C1213" i="68"/>
  <c r="E1213" i="68"/>
  <c r="F1213" i="68"/>
  <c r="A1214" i="68"/>
  <c r="B1214" i="68"/>
  <c r="C1214" i="68"/>
  <c r="E1214" i="68"/>
  <c r="F1214" i="68"/>
  <c r="A1215" i="68"/>
  <c r="B1215" i="68"/>
  <c r="C1215" i="68"/>
  <c r="E1215" i="68"/>
  <c r="F1215" i="68"/>
  <c r="A1216" i="68"/>
  <c r="B1216" i="68"/>
  <c r="C1216" i="68"/>
  <c r="E1216" i="68"/>
  <c r="F1216" i="68"/>
  <c r="A1217" i="68"/>
  <c r="B1217" i="68"/>
  <c r="C1217" i="68"/>
  <c r="E1217" i="68"/>
  <c r="F1217" i="68"/>
  <c r="A1218" i="68"/>
  <c r="B1218" i="68"/>
  <c r="C1218" i="68"/>
  <c r="E1218" i="68"/>
  <c r="F1218" i="68"/>
  <c r="A1219" i="68"/>
  <c r="B1219" i="68"/>
  <c r="C1219" i="68"/>
  <c r="E1219" i="68"/>
  <c r="F1219" i="68"/>
  <c r="A1220" i="68"/>
  <c r="B1220" i="68"/>
  <c r="C1220" i="68"/>
  <c r="E1220" i="68"/>
  <c r="F1220" i="68"/>
  <c r="A1221" i="68"/>
  <c r="B1221" i="68"/>
  <c r="C1221" i="68"/>
  <c r="E1221" i="68"/>
  <c r="F1221" i="68"/>
  <c r="A1222" i="68"/>
  <c r="B1222" i="68"/>
  <c r="C1222" i="68"/>
  <c r="E1222" i="68"/>
  <c r="F1222" i="68"/>
  <c r="A1223" i="68"/>
  <c r="B1223" i="68"/>
  <c r="C1223" i="68"/>
  <c r="E1223" i="68"/>
  <c r="F1223" i="68"/>
  <c r="A1224" i="68"/>
  <c r="B1224" i="68"/>
  <c r="C1224" i="68"/>
  <c r="E1224" i="68"/>
  <c r="F1224" i="68"/>
  <c r="A1225" i="68"/>
  <c r="B1225" i="68"/>
  <c r="C1225" i="68"/>
  <c r="E1225" i="68"/>
  <c r="F1225" i="68"/>
  <c r="A1226" i="68"/>
  <c r="B1226" i="68"/>
  <c r="C1226" i="68"/>
  <c r="E1226" i="68"/>
  <c r="F1226" i="68"/>
  <c r="A1227" i="68"/>
  <c r="B1227" i="68"/>
  <c r="C1227" i="68"/>
  <c r="E1227" i="68"/>
  <c r="F1227" i="68"/>
  <c r="A1228" i="68"/>
  <c r="B1228" i="68"/>
  <c r="C1228" i="68"/>
  <c r="E1228" i="68"/>
  <c r="F1228" i="68"/>
  <c r="A1229" i="68"/>
  <c r="B1229" i="68"/>
  <c r="C1229" i="68"/>
  <c r="E1229" i="68"/>
  <c r="F1229" i="68"/>
  <c r="A1230" i="68"/>
  <c r="B1230" i="68"/>
  <c r="C1230" i="68"/>
  <c r="E1230" i="68"/>
  <c r="F1230" i="68"/>
  <c r="A1231" i="68"/>
  <c r="B1231" i="68"/>
  <c r="C1231" i="68"/>
  <c r="E1231" i="68"/>
  <c r="F1231" i="68"/>
  <c r="A1232" i="68"/>
  <c r="B1232" i="68"/>
  <c r="C1232" i="68"/>
  <c r="E1232" i="68"/>
  <c r="F1232" i="68"/>
  <c r="A1233" i="68"/>
  <c r="B1233" i="68"/>
  <c r="C1233" i="68"/>
  <c r="E1233" i="68"/>
  <c r="F1233" i="68"/>
  <c r="A1234" i="68"/>
  <c r="B1234" i="68"/>
  <c r="C1234" i="68"/>
  <c r="E1234" i="68"/>
  <c r="F1234" i="68"/>
  <c r="A1235" i="68"/>
  <c r="B1235" i="68"/>
  <c r="C1235" i="68"/>
  <c r="E1235" i="68"/>
  <c r="F1235" i="68"/>
  <c r="A1236" i="68"/>
  <c r="B1236" i="68"/>
  <c r="C1236" i="68"/>
  <c r="E1236" i="68"/>
  <c r="F1236" i="68"/>
  <c r="A1237" i="68"/>
  <c r="B1237" i="68"/>
  <c r="C1237" i="68"/>
  <c r="E1237" i="68"/>
  <c r="F1237" i="68"/>
  <c r="A1238" i="68"/>
  <c r="B1238" i="68"/>
  <c r="C1238" i="68"/>
  <c r="E1238" i="68"/>
  <c r="F1238" i="68"/>
  <c r="A1239" i="68"/>
  <c r="B1239" i="68"/>
  <c r="C1239" i="68"/>
  <c r="E1239" i="68"/>
  <c r="F1239" i="68"/>
  <c r="A1240" i="68"/>
  <c r="B1240" i="68"/>
  <c r="C1240" i="68"/>
  <c r="E1240" i="68"/>
  <c r="F1240" i="68"/>
  <c r="A1241" i="68"/>
  <c r="B1241" i="68"/>
  <c r="C1241" i="68"/>
  <c r="E1241" i="68"/>
  <c r="F1241" i="68"/>
  <c r="A1242" i="68"/>
  <c r="B1242" i="68"/>
  <c r="C1242" i="68"/>
  <c r="E1242" i="68"/>
  <c r="F1242" i="68"/>
  <c r="A1243" i="68"/>
  <c r="B1243" i="68"/>
  <c r="C1243" i="68"/>
  <c r="E1243" i="68"/>
  <c r="F1243" i="68"/>
  <c r="A1244" i="68"/>
  <c r="B1244" i="68"/>
  <c r="C1244" i="68"/>
  <c r="E1244" i="68"/>
  <c r="F1244" i="68"/>
  <c r="A1245" i="68"/>
  <c r="B1245" i="68"/>
  <c r="C1245" i="68"/>
  <c r="E1245" i="68"/>
  <c r="F1245" i="68"/>
  <c r="A1246" i="68"/>
  <c r="B1246" i="68"/>
  <c r="C1246" i="68"/>
  <c r="E1246" i="68"/>
  <c r="F1246" i="68"/>
  <c r="A1247" i="68"/>
  <c r="B1247" i="68"/>
  <c r="C1247" i="68"/>
  <c r="E1247" i="68"/>
  <c r="F1247" i="68"/>
  <c r="A1248" i="68"/>
  <c r="B1248" i="68"/>
  <c r="C1248" i="68"/>
  <c r="E1248" i="68"/>
  <c r="F1248" i="68"/>
  <c r="A1249" i="68"/>
  <c r="B1249" i="68"/>
  <c r="C1249" i="68"/>
  <c r="E1249" i="68"/>
  <c r="F1249" i="68"/>
  <c r="A1250" i="68"/>
  <c r="B1250" i="68"/>
  <c r="C1250" i="68"/>
  <c r="E1250" i="68"/>
  <c r="F1250" i="68"/>
  <c r="A775" i="68"/>
  <c r="B775" i="68"/>
  <c r="C775" i="68"/>
  <c r="E775" i="68"/>
  <c r="F775" i="68"/>
  <c r="A776" i="68"/>
  <c r="B776" i="68"/>
  <c r="C776" i="68"/>
  <c r="E776" i="68"/>
  <c r="F776" i="68"/>
  <c r="A777" i="68"/>
  <c r="B777" i="68"/>
  <c r="C777" i="68"/>
  <c r="E777" i="68"/>
  <c r="F777" i="68"/>
  <c r="A778" i="68"/>
  <c r="B778" i="68"/>
  <c r="C778" i="68"/>
  <c r="E778" i="68"/>
  <c r="F778" i="68"/>
  <c r="A779" i="68"/>
  <c r="B779" i="68"/>
  <c r="C779" i="68"/>
  <c r="E779" i="68"/>
  <c r="F779" i="68"/>
  <c r="A780" i="68"/>
  <c r="B780" i="68"/>
  <c r="C780" i="68"/>
  <c r="E780" i="68"/>
  <c r="F780" i="68"/>
  <c r="A781" i="68"/>
  <c r="B781" i="68"/>
  <c r="C781" i="68"/>
  <c r="E781" i="68"/>
  <c r="F781" i="68"/>
  <c r="A782" i="68"/>
  <c r="B782" i="68"/>
  <c r="C782" i="68"/>
  <c r="E782" i="68"/>
  <c r="F782" i="68"/>
  <c r="A783" i="68"/>
  <c r="B783" i="68"/>
  <c r="C783" i="68"/>
  <c r="E783" i="68"/>
  <c r="F783" i="68"/>
  <c r="A784" i="68"/>
  <c r="B784" i="68"/>
  <c r="C784" i="68"/>
  <c r="E784" i="68"/>
  <c r="F784" i="68"/>
  <c r="A785" i="68"/>
  <c r="B785" i="68"/>
  <c r="C785" i="68"/>
  <c r="E785" i="68"/>
  <c r="F785" i="68"/>
  <c r="A786" i="68"/>
  <c r="B786" i="68"/>
  <c r="C786" i="68"/>
  <c r="E786" i="68"/>
  <c r="F786" i="68"/>
  <c r="A787" i="68"/>
  <c r="B787" i="68"/>
  <c r="C787" i="68"/>
  <c r="E787" i="68"/>
  <c r="F787" i="68"/>
  <c r="A788" i="68"/>
  <c r="B788" i="68"/>
  <c r="C788" i="68"/>
  <c r="E788" i="68"/>
  <c r="F788" i="68"/>
  <c r="A789" i="68"/>
  <c r="B789" i="68"/>
  <c r="C789" i="68"/>
  <c r="E789" i="68"/>
  <c r="F789" i="68"/>
  <c r="A790" i="68"/>
  <c r="B790" i="68"/>
  <c r="C790" i="68"/>
  <c r="E790" i="68"/>
  <c r="F790" i="68"/>
  <c r="A791" i="68"/>
  <c r="B791" i="68"/>
  <c r="C791" i="68"/>
  <c r="E791" i="68"/>
  <c r="F791" i="68"/>
  <c r="A792" i="68"/>
  <c r="B792" i="68"/>
  <c r="C792" i="68"/>
  <c r="E792" i="68"/>
  <c r="F792" i="68"/>
  <c r="A793" i="68"/>
  <c r="B793" i="68"/>
  <c r="C793" i="68"/>
  <c r="E793" i="68"/>
  <c r="F793" i="68"/>
  <c r="A794" i="68"/>
  <c r="B794" i="68"/>
  <c r="C794" i="68"/>
  <c r="E794" i="68"/>
  <c r="F794" i="68"/>
  <c r="A795" i="68"/>
  <c r="B795" i="68"/>
  <c r="C795" i="68"/>
  <c r="E795" i="68"/>
  <c r="F795" i="68"/>
  <c r="A796" i="68"/>
  <c r="B796" i="68"/>
  <c r="C796" i="68"/>
  <c r="E796" i="68"/>
  <c r="F796" i="68"/>
  <c r="A797" i="68"/>
  <c r="B797" i="68"/>
  <c r="C797" i="68"/>
  <c r="E797" i="68"/>
  <c r="F797" i="68"/>
  <c r="A798" i="68"/>
  <c r="B798" i="68"/>
  <c r="C798" i="68"/>
  <c r="E798" i="68"/>
  <c r="F798" i="68"/>
  <c r="A799" i="68"/>
  <c r="B799" i="68"/>
  <c r="C799" i="68"/>
  <c r="E799" i="68"/>
  <c r="F799" i="68"/>
  <c r="A800" i="68"/>
  <c r="B800" i="68"/>
  <c r="C800" i="68"/>
  <c r="E800" i="68"/>
  <c r="F800" i="68"/>
  <c r="A801" i="68"/>
  <c r="B801" i="68"/>
  <c r="C801" i="68"/>
  <c r="E801" i="68"/>
  <c r="F801" i="68"/>
  <c r="A802" i="68"/>
  <c r="B802" i="68"/>
  <c r="C802" i="68"/>
  <c r="E802" i="68"/>
  <c r="F802" i="68"/>
  <c r="A803" i="68"/>
  <c r="B803" i="68"/>
  <c r="C803" i="68"/>
  <c r="E803" i="68"/>
  <c r="F803" i="68"/>
  <c r="A804" i="68"/>
  <c r="B804" i="68"/>
  <c r="C804" i="68"/>
  <c r="E804" i="68"/>
  <c r="F804" i="68"/>
  <c r="A805" i="68"/>
  <c r="B805" i="68"/>
  <c r="C805" i="68"/>
  <c r="E805" i="68"/>
  <c r="F805" i="68"/>
  <c r="A806" i="68"/>
  <c r="B806" i="68"/>
  <c r="C806" i="68"/>
  <c r="E806" i="68"/>
  <c r="F806" i="68"/>
  <c r="A807" i="68"/>
  <c r="B807" i="68"/>
  <c r="C807" i="68"/>
  <c r="E807" i="68"/>
  <c r="F807" i="68"/>
  <c r="A808" i="68"/>
  <c r="B808" i="68"/>
  <c r="C808" i="68"/>
  <c r="E808" i="68"/>
  <c r="F808" i="68"/>
  <c r="A809" i="68"/>
  <c r="B809" i="68"/>
  <c r="C809" i="68"/>
  <c r="E809" i="68"/>
  <c r="F809" i="68"/>
  <c r="A810" i="68"/>
  <c r="B810" i="68"/>
  <c r="C810" i="68"/>
  <c r="E810" i="68"/>
  <c r="F810" i="68"/>
  <c r="A811" i="68"/>
  <c r="B811" i="68"/>
  <c r="C811" i="68"/>
  <c r="E811" i="68"/>
  <c r="F811" i="68"/>
  <c r="A812" i="68"/>
  <c r="B812" i="68"/>
  <c r="C812" i="68"/>
  <c r="E812" i="68"/>
  <c r="F812" i="68"/>
  <c r="A813" i="68"/>
  <c r="B813" i="68"/>
  <c r="C813" i="68"/>
  <c r="E813" i="68"/>
  <c r="F813" i="68"/>
  <c r="A814" i="68"/>
  <c r="B814" i="68"/>
  <c r="C814" i="68"/>
  <c r="E814" i="68"/>
  <c r="F814" i="68"/>
  <c r="A815" i="68"/>
  <c r="B815" i="68"/>
  <c r="C815" i="68"/>
  <c r="E815" i="68"/>
  <c r="F815" i="68"/>
  <c r="A816" i="68"/>
  <c r="B816" i="68"/>
  <c r="C816" i="68"/>
  <c r="E816" i="68"/>
  <c r="F816" i="68"/>
  <c r="A817" i="68"/>
  <c r="B817" i="68"/>
  <c r="C817" i="68"/>
  <c r="E817" i="68"/>
  <c r="F817" i="68"/>
  <c r="A818" i="68"/>
  <c r="B818" i="68"/>
  <c r="C818" i="68"/>
  <c r="E818" i="68"/>
  <c r="F818" i="68"/>
  <c r="A819" i="68"/>
  <c r="B819" i="68"/>
  <c r="C819" i="68"/>
  <c r="E819" i="68"/>
  <c r="F819" i="68"/>
  <c r="A820" i="68"/>
  <c r="B820" i="68"/>
  <c r="C820" i="68"/>
  <c r="E820" i="68"/>
  <c r="F820" i="68"/>
  <c r="A821" i="68"/>
  <c r="B821" i="68"/>
  <c r="C821" i="68"/>
  <c r="E821" i="68"/>
  <c r="F821" i="68"/>
  <c r="A822" i="68"/>
  <c r="B822" i="68"/>
  <c r="C822" i="68"/>
  <c r="E822" i="68"/>
  <c r="F822" i="68"/>
  <c r="A823" i="68"/>
  <c r="B823" i="68"/>
  <c r="C823" i="68"/>
  <c r="E823" i="68"/>
  <c r="F823" i="68"/>
  <c r="A824" i="68"/>
  <c r="B824" i="68"/>
  <c r="C824" i="68"/>
  <c r="E824" i="68"/>
  <c r="F824" i="68"/>
  <c r="A825" i="68"/>
  <c r="B825" i="68"/>
  <c r="C825" i="68"/>
  <c r="E825" i="68"/>
  <c r="F825" i="68"/>
  <c r="A826" i="68"/>
  <c r="B826" i="68"/>
  <c r="C826" i="68"/>
  <c r="E826" i="68"/>
  <c r="F826" i="68"/>
  <c r="A827" i="68"/>
  <c r="B827" i="68"/>
  <c r="C827" i="68"/>
  <c r="E827" i="68"/>
  <c r="F827" i="68"/>
  <c r="A828" i="68"/>
  <c r="B828" i="68"/>
  <c r="C828" i="68"/>
  <c r="E828" i="68"/>
  <c r="F828" i="68"/>
  <c r="A829" i="68"/>
  <c r="B829" i="68"/>
  <c r="C829" i="68"/>
  <c r="E829" i="68"/>
  <c r="F829" i="68"/>
  <c r="A830" i="68"/>
  <c r="B830" i="68"/>
  <c r="C830" i="68"/>
  <c r="E830" i="68"/>
  <c r="F830" i="68"/>
  <c r="A831" i="68"/>
  <c r="B831" i="68"/>
  <c r="C831" i="68"/>
  <c r="E831" i="68"/>
  <c r="F831" i="68"/>
  <c r="A832" i="68"/>
  <c r="B832" i="68"/>
  <c r="C832" i="68"/>
  <c r="E832" i="68"/>
  <c r="F832" i="68"/>
  <c r="A833" i="68"/>
  <c r="B833" i="68"/>
  <c r="C833" i="68"/>
  <c r="E833" i="68"/>
  <c r="F833" i="68"/>
  <c r="A834" i="68"/>
  <c r="B834" i="68"/>
  <c r="C834" i="68"/>
  <c r="E834" i="68"/>
  <c r="F834" i="68"/>
  <c r="A835" i="68"/>
  <c r="B835" i="68"/>
  <c r="C835" i="68"/>
  <c r="E835" i="68"/>
  <c r="F835" i="68"/>
  <c r="A836" i="68"/>
  <c r="B836" i="68"/>
  <c r="C836" i="68"/>
  <c r="E836" i="68"/>
  <c r="F836" i="68"/>
  <c r="A837" i="68"/>
  <c r="B837" i="68"/>
  <c r="C837" i="68"/>
  <c r="E837" i="68"/>
  <c r="F837" i="68"/>
  <c r="A838" i="68"/>
  <c r="B838" i="68"/>
  <c r="C838" i="68"/>
  <c r="E838" i="68"/>
  <c r="F838" i="68"/>
  <c r="A839" i="68"/>
  <c r="B839" i="68"/>
  <c r="C839" i="68"/>
  <c r="E839" i="68"/>
  <c r="F839" i="68"/>
  <c r="A840" i="68"/>
  <c r="B840" i="68"/>
  <c r="C840" i="68"/>
  <c r="E840" i="68"/>
  <c r="F840" i="68"/>
  <c r="A841" i="68"/>
  <c r="B841" i="68"/>
  <c r="C841" i="68"/>
  <c r="E841" i="68"/>
  <c r="F841" i="68"/>
  <c r="A842" i="68"/>
  <c r="B842" i="68"/>
  <c r="C842" i="68"/>
  <c r="E842" i="68"/>
  <c r="F842" i="68"/>
  <c r="A843" i="68"/>
  <c r="B843" i="68"/>
  <c r="C843" i="68"/>
  <c r="E843" i="68"/>
  <c r="F843" i="68"/>
  <c r="A844" i="68"/>
  <c r="B844" i="68"/>
  <c r="C844" i="68"/>
  <c r="E844" i="68"/>
  <c r="F844" i="68"/>
  <c r="A845" i="68"/>
  <c r="B845" i="68"/>
  <c r="C845" i="68"/>
  <c r="E845" i="68"/>
  <c r="F845" i="68"/>
  <c r="A846" i="68"/>
  <c r="B846" i="68"/>
  <c r="C846" i="68"/>
  <c r="E846" i="68"/>
  <c r="F846" i="68"/>
  <c r="A847" i="68"/>
  <c r="B847" i="68"/>
  <c r="C847" i="68"/>
  <c r="E847" i="68"/>
  <c r="F847" i="68"/>
  <c r="A848" i="68"/>
  <c r="B848" i="68"/>
  <c r="C848" i="68"/>
  <c r="E848" i="68"/>
  <c r="F848" i="68"/>
  <c r="A849" i="68"/>
  <c r="B849" i="68"/>
  <c r="C849" i="68"/>
  <c r="E849" i="68"/>
  <c r="F849" i="68"/>
  <c r="A850" i="68"/>
  <c r="B850" i="68"/>
  <c r="C850" i="68"/>
  <c r="E850" i="68"/>
  <c r="F850" i="68"/>
  <c r="A851" i="68"/>
  <c r="B851" i="68"/>
  <c r="C851" i="68"/>
  <c r="E851" i="68"/>
  <c r="F851" i="68"/>
  <c r="A852" i="68"/>
  <c r="B852" i="68"/>
  <c r="C852" i="68"/>
  <c r="E852" i="68"/>
  <c r="F852" i="68"/>
  <c r="A853" i="68"/>
  <c r="B853" i="68"/>
  <c r="C853" i="68"/>
  <c r="E853" i="68"/>
  <c r="F853" i="68"/>
  <c r="A854" i="68"/>
  <c r="B854" i="68"/>
  <c r="C854" i="68"/>
  <c r="E854" i="68"/>
  <c r="F854" i="68"/>
  <c r="A855" i="68"/>
  <c r="B855" i="68"/>
  <c r="C855" i="68"/>
  <c r="E855" i="68"/>
  <c r="F855" i="68"/>
  <c r="A856" i="68"/>
  <c r="B856" i="68"/>
  <c r="C856" i="68"/>
  <c r="E856" i="68"/>
  <c r="F856" i="68"/>
  <c r="A857" i="68"/>
  <c r="B857" i="68"/>
  <c r="C857" i="68"/>
  <c r="E857" i="68"/>
  <c r="F857" i="68"/>
  <c r="A858" i="68"/>
  <c r="B858" i="68"/>
  <c r="C858" i="68"/>
  <c r="E858" i="68"/>
  <c r="F858" i="68"/>
  <c r="A859" i="68"/>
  <c r="B859" i="68"/>
  <c r="C859" i="68"/>
  <c r="E859" i="68"/>
  <c r="F859" i="68"/>
  <c r="A860" i="68"/>
  <c r="B860" i="68"/>
  <c r="C860" i="68"/>
  <c r="E860" i="68"/>
  <c r="F860" i="68"/>
  <c r="A861" i="68"/>
  <c r="B861" i="68"/>
  <c r="C861" i="68"/>
  <c r="E861" i="68"/>
  <c r="F861" i="68"/>
  <c r="A862" i="68"/>
  <c r="B862" i="68"/>
  <c r="C862" i="68"/>
  <c r="E862" i="68"/>
  <c r="F862" i="68"/>
  <c r="A863" i="68"/>
  <c r="B863" i="68"/>
  <c r="C863" i="68"/>
  <c r="E863" i="68"/>
  <c r="F863" i="68"/>
  <c r="A864" i="68"/>
  <c r="B864" i="68"/>
  <c r="C864" i="68"/>
  <c r="E864" i="68"/>
  <c r="F864" i="68"/>
  <c r="A865" i="68"/>
  <c r="B865" i="68"/>
  <c r="C865" i="68"/>
  <c r="E865" i="68"/>
  <c r="F865" i="68"/>
  <c r="A866" i="68"/>
  <c r="B866" i="68"/>
  <c r="C866" i="68"/>
  <c r="E866" i="68"/>
  <c r="F866" i="68"/>
  <c r="A867" i="68"/>
  <c r="B867" i="68"/>
  <c r="C867" i="68"/>
  <c r="E867" i="68"/>
  <c r="F867" i="68"/>
  <c r="A868" i="68"/>
  <c r="B868" i="68"/>
  <c r="C868" i="68"/>
  <c r="E868" i="68"/>
  <c r="F868" i="68"/>
  <c r="A869" i="68"/>
  <c r="B869" i="68"/>
  <c r="C869" i="68"/>
  <c r="E869" i="68"/>
  <c r="F869" i="68"/>
  <c r="A870" i="68"/>
  <c r="B870" i="68"/>
  <c r="C870" i="68"/>
  <c r="E870" i="68"/>
  <c r="F870" i="68"/>
  <c r="A871" i="68"/>
  <c r="B871" i="68"/>
  <c r="C871" i="68"/>
  <c r="E871" i="68"/>
  <c r="F871" i="68"/>
  <c r="A872" i="68"/>
  <c r="B872" i="68"/>
  <c r="C872" i="68"/>
  <c r="E872" i="68"/>
  <c r="F872" i="68"/>
  <c r="A873" i="68"/>
  <c r="B873" i="68"/>
  <c r="C873" i="68"/>
  <c r="E873" i="68"/>
  <c r="F873" i="68"/>
  <c r="A874" i="68"/>
  <c r="B874" i="68"/>
  <c r="C874" i="68"/>
  <c r="E874" i="68"/>
  <c r="F874" i="68"/>
  <c r="A875" i="68"/>
  <c r="B875" i="68"/>
  <c r="C875" i="68"/>
  <c r="E875" i="68"/>
  <c r="F875" i="68"/>
  <c r="A876" i="68"/>
  <c r="B876" i="68"/>
  <c r="C876" i="68"/>
  <c r="E876" i="68"/>
  <c r="F876" i="68"/>
  <c r="A877" i="68"/>
  <c r="B877" i="68"/>
  <c r="C877" i="68"/>
  <c r="E877" i="68"/>
  <c r="F877" i="68"/>
  <c r="A878" i="68"/>
  <c r="B878" i="68"/>
  <c r="C878" i="68"/>
  <c r="E878" i="68"/>
  <c r="F878" i="68"/>
  <c r="A879" i="68"/>
  <c r="B879" i="68"/>
  <c r="C879" i="68"/>
  <c r="E879" i="68"/>
  <c r="F879" i="68"/>
  <c r="A880" i="68"/>
  <c r="B880" i="68"/>
  <c r="C880" i="68"/>
  <c r="E880" i="68"/>
  <c r="F880" i="68"/>
  <c r="A881" i="68"/>
  <c r="B881" i="68"/>
  <c r="C881" i="68"/>
  <c r="E881" i="68"/>
  <c r="F881" i="68"/>
  <c r="A882" i="68"/>
  <c r="B882" i="68"/>
  <c r="C882" i="68"/>
  <c r="E882" i="68"/>
  <c r="F882" i="68"/>
  <c r="A883" i="68"/>
  <c r="B883" i="68"/>
  <c r="C883" i="68"/>
  <c r="E883" i="68"/>
  <c r="F883" i="68"/>
  <c r="A884" i="68"/>
  <c r="B884" i="68"/>
  <c r="C884" i="68"/>
  <c r="E884" i="68"/>
  <c r="F884" i="68"/>
  <c r="A885" i="68"/>
  <c r="B885" i="68"/>
  <c r="C885" i="68"/>
  <c r="E885" i="68"/>
  <c r="F885" i="68"/>
  <c r="A886" i="68"/>
  <c r="B886" i="68"/>
  <c r="C886" i="68"/>
  <c r="E886" i="68"/>
  <c r="F886" i="68"/>
  <c r="A887" i="68"/>
  <c r="B887" i="68"/>
  <c r="C887" i="68"/>
  <c r="E887" i="68"/>
  <c r="F887" i="68"/>
  <c r="A888" i="68"/>
  <c r="B888" i="68"/>
  <c r="C888" i="68"/>
  <c r="E888" i="68"/>
  <c r="F888" i="68"/>
  <c r="A889" i="68"/>
  <c r="B889" i="68"/>
  <c r="C889" i="68"/>
  <c r="E889" i="68"/>
  <c r="F889" i="68"/>
  <c r="A890" i="68"/>
  <c r="B890" i="68"/>
  <c r="C890" i="68"/>
  <c r="E890" i="68"/>
  <c r="F890" i="68"/>
  <c r="A891" i="68"/>
  <c r="B891" i="68"/>
  <c r="C891" i="68"/>
  <c r="E891" i="68"/>
  <c r="F891" i="68"/>
  <c r="A892" i="68"/>
  <c r="B892" i="68"/>
  <c r="C892" i="68"/>
  <c r="E892" i="68"/>
  <c r="F892" i="68"/>
  <c r="A893" i="68"/>
  <c r="B893" i="68"/>
  <c r="C893" i="68"/>
  <c r="E893" i="68"/>
  <c r="F893" i="68"/>
  <c r="A894" i="68"/>
  <c r="B894" i="68"/>
  <c r="C894" i="68"/>
  <c r="E894" i="68"/>
  <c r="F894" i="68"/>
  <c r="A895" i="68"/>
  <c r="B895" i="68"/>
  <c r="C895" i="68"/>
  <c r="E895" i="68"/>
  <c r="F895" i="68"/>
  <c r="A896" i="68"/>
  <c r="B896" i="68"/>
  <c r="C896" i="68"/>
  <c r="E896" i="68"/>
  <c r="F896" i="68"/>
  <c r="A897" i="68"/>
  <c r="B897" i="68"/>
  <c r="C897" i="68"/>
  <c r="E897" i="68"/>
  <c r="F897" i="68"/>
  <c r="A898" i="68"/>
  <c r="B898" i="68"/>
  <c r="C898" i="68"/>
  <c r="E898" i="68"/>
  <c r="F898" i="68"/>
  <c r="A899" i="68"/>
  <c r="B899" i="68"/>
  <c r="C899" i="68"/>
  <c r="E899" i="68"/>
  <c r="F899" i="68"/>
  <c r="A900" i="68"/>
  <c r="B900" i="68"/>
  <c r="C900" i="68"/>
  <c r="E900" i="68"/>
  <c r="F900" i="68"/>
  <c r="A901" i="68"/>
  <c r="B901" i="68"/>
  <c r="C901" i="68"/>
  <c r="E901" i="68"/>
  <c r="F901" i="68"/>
  <c r="A902" i="68"/>
  <c r="B902" i="68"/>
  <c r="C902" i="68"/>
  <c r="E902" i="68"/>
  <c r="F902" i="68"/>
  <c r="A903" i="68"/>
  <c r="B903" i="68"/>
  <c r="C903" i="68"/>
  <c r="E903" i="68"/>
  <c r="F903" i="68"/>
  <c r="A904" i="68"/>
  <c r="B904" i="68"/>
  <c r="C904" i="68"/>
  <c r="E904" i="68"/>
  <c r="F904" i="68"/>
  <c r="A905" i="68"/>
  <c r="B905" i="68"/>
  <c r="C905" i="68"/>
  <c r="E905" i="68"/>
  <c r="F905" i="68"/>
  <c r="A906" i="68"/>
  <c r="B906" i="68"/>
  <c r="C906" i="68"/>
  <c r="E906" i="68"/>
  <c r="F906" i="68"/>
  <c r="A907" i="68"/>
  <c r="B907" i="68"/>
  <c r="C907" i="68"/>
  <c r="E907" i="68"/>
  <c r="F907" i="68"/>
  <c r="A908" i="68"/>
  <c r="B908" i="68"/>
  <c r="C908" i="68"/>
  <c r="E908" i="68"/>
  <c r="F908" i="68"/>
  <c r="A909" i="68"/>
  <c r="B909" i="68"/>
  <c r="C909" i="68"/>
  <c r="E909" i="68"/>
  <c r="F909" i="68"/>
  <c r="A910" i="68"/>
  <c r="B910" i="68"/>
  <c r="C910" i="68"/>
  <c r="E910" i="68"/>
  <c r="F910" i="68"/>
  <c r="A911" i="68"/>
  <c r="B911" i="68"/>
  <c r="C911" i="68"/>
  <c r="E911" i="68"/>
  <c r="F911" i="68"/>
  <c r="A912" i="68"/>
  <c r="B912" i="68"/>
  <c r="C912" i="68"/>
  <c r="E912" i="68"/>
  <c r="F912" i="68"/>
  <c r="A913" i="68"/>
  <c r="B913" i="68"/>
  <c r="C913" i="68"/>
  <c r="E913" i="68"/>
  <c r="F913" i="68"/>
  <c r="A914" i="68"/>
  <c r="B914" i="68"/>
  <c r="C914" i="68"/>
  <c r="E914" i="68"/>
  <c r="F914" i="68"/>
  <c r="A915" i="68"/>
  <c r="B915" i="68"/>
  <c r="C915" i="68"/>
  <c r="E915" i="68"/>
  <c r="F915" i="68"/>
  <c r="A916" i="68"/>
  <c r="B916" i="68"/>
  <c r="C916" i="68"/>
  <c r="E916" i="68"/>
  <c r="F916" i="68"/>
  <c r="A917" i="68"/>
  <c r="B917" i="68"/>
  <c r="C917" i="68"/>
  <c r="E917" i="68"/>
  <c r="F917" i="68"/>
  <c r="A918" i="68"/>
  <c r="B918" i="68"/>
  <c r="C918" i="68"/>
  <c r="E918" i="68"/>
  <c r="F918" i="68"/>
  <c r="A919" i="68"/>
  <c r="B919" i="68"/>
  <c r="C919" i="68"/>
  <c r="E919" i="68"/>
  <c r="F919" i="68"/>
  <c r="A920" i="68"/>
  <c r="B920" i="68"/>
  <c r="C920" i="68"/>
  <c r="E920" i="68"/>
  <c r="F920" i="68"/>
  <c r="A921" i="68"/>
  <c r="B921" i="68"/>
  <c r="C921" i="68"/>
  <c r="E921" i="68"/>
  <c r="F921" i="68"/>
  <c r="A922" i="68"/>
  <c r="B922" i="68"/>
  <c r="C922" i="68"/>
  <c r="E922" i="68"/>
  <c r="F922" i="68"/>
  <c r="A923" i="68"/>
  <c r="B923" i="68"/>
  <c r="C923" i="68"/>
  <c r="E923" i="68"/>
  <c r="F923" i="68"/>
  <c r="A924" i="68"/>
  <c r="B924" i="68"/>
  <c r="C924" i="68"/>
  <c r="E924" i="68"/>
  <c r="F924" i="68"/>
  <c r="A925" i="68"/>
  <c r="B925" i="68"/>
  <c r="C925" i="68"/>
  <c r="E925" i="68"/>
  <c r="F925" i="68"/>
  <c r="A926" i="68"/>
  <c r="B926" i="68"/>
  <c r="C926" i="68"/>
  <c r="E926" i="68"/>
  <c r="F926" i="68"/>
  <c r="A927" i="68"/>
  <c r="B927" i="68"/>
  <c r="C927" i="68"/>
  <c r="E927" i="68"/>
  <c r="F927" i="68"/>
  <c r="A928" i="68"/>
  <c r="B928" i="68"/>
  <c r="C928" i="68"/>
  <c r="E928" i="68"/>
  <c r="F928" i="68"/>
  <c r="A929" i="68"/>
  <c r="B929" i="68"/>
  <c r="C929" i="68"/>
  <c r="E929" i="68"/>
  <c r="F929" i="68"/>
  <c r="A930" i="68"/>
  <c r="B930" i="68"/>
  <c r="C930" i="68"/>
  <c r="E930" i="68"/>
  <c r="F930" i="68"/>
  <c r="A931" i="68"/>
  <c r="B931" i="68"/>
  <c r="C931" i="68"/>
  <c r="E931" i="68"/>
  <c r="F931" i="68"/>
  <c r="A932" i="68"/>
  <c r="B932" i="68"/>
  <c r="C932" i="68"/>
  <c r="E932" i="68"/>
  <c r="F932" i="68"/>
  <c r="A933" i="68"/>
  <c r="B933" i="68"/>
  <c r="C933" i="68"/>
  <c r="E933" i="68"/>
  <c r="F933" i="68"/>
  <c r="A934" i="68"/>
  <c r="B934" i="68"/>
  <c r="C934" i="68"/>
  <c r="E934" i="68"/>
  <c r="F934" i="68"/>
  <c r="A935" i="68"/>
  <c r="B935" i="68"/>
  <c r="C935" i="68"/>
  <c r="E935" i="68"/>
  <c r="F935" i="68"/>
  <c r="A936" i="68"/>
  <c r="B936" i="68"/>
  <c r="C936" i="68"/>
  <c r="E936" i="68"/>
  <c r="F936" i="68"/>
  <c r="A937" i="68"/>
  <c r="B937" i="68"/>
  <c r="C937" i="68"/>
  <c r="E937" i="68"/>
  <c r="F937" i="68"/>
  <c r="A938" i="68"/>
  <c r="B938" i="68"/>
  <c r="C938" i="68"/>
  <c r="E938" i="68"/>
  <c r="F938" i="68"/>
  <c r="A939" i="68"/>
  <c r="B939" i="68"/>
  <c r="C939" i="68"/>
  <c r="E939" i="68"/>
  <c r="F939" i="68"/>
  <c r="A940" i="68"/>
  <c r="B940" i="68"/>
  <c r="C940" i="68"/>
  <c r="E940" i="68"/>
  <c r="F940" i="68"/>
  <c r="A941" i="68"/>
  <c r="B941" i="68"/>
  <c r="C941" i="68"/>
  <c r="E941" i="68"/>
  <c r="F941" i="68"/>
  <c r="A942" i="68"/>
  <c r="B942" i="68"/>
  <c r="C942" i="68"/>
  <c r="E942" i="68"/>
  <c r="F942" i="68"/>
  <c r="A943" i="68"/>
  <c r="B943" i="68"/>
  <c r="C943" i="68"/>
  <c r="E943" i="68"/>
  <c r="F943" i="68"/>
  <c r="A944" i="68"/>
  <c r="B944" i="68"/>
  <c r="C944" i="68"/>
  <c r="E944" i="68"/>
  <c r="F944" i="68"/>
  <c r="A945" i="68"/>
  <c r="B945" i="68"/>
  <c r="C945" i="68"/>
  <c r="E945" i="68"/>
  <c r="F945" i="68"/>
  <c r="A946" i="68"/>
  <c r="B946" i="68"/>
  <c r="C946" i="68"/>
  <c r="E946" i="68"/>
  <c r="F946" i="68"/>
  <c r="A947" i="68"/>
  <c r="B947" i="68"/>
  <c r="C947" i="68"/>
  <c r="E947" i="68"/>
  <c r="F947" i="68"/>
  <c r="A948" i="68"/>
  <c r="B948" i="68"/>
  <c r="C948" i="68"/>
  <c r="E948" i="68"/>
  <c r="F948" i="68"/>
  <c r="A949" i="68"/>
  <c r="B949" i="68"/>
  <c r="C949" i="68"/>
  <c r="E949" i="68"/>
  <c r="F949" i="68"/>
  <c r="A950" i="68"/>
  <c r="B950" i="68"/>
  <c r="C950" i="68"/>
  <c r="E950" i="68"/>
  <c r="F950" i="68"/>
  <c r="A951" i="68"/>
  <c r="B951" i="68"/>
  <c r="C951" i="68"/>
  <c r="E951" i="68"/>
  <c r="F951" i="68"/>
  <c r="A952" i="68"/>
  <c r="B952" i="68"/>
  <c r="C952" i="68"/>
  <c r="E952" i="68"/>
  <c r="F952" i="68"/>
  <c r="A953" i="68"/>
  <c r="B953" i="68"/>
  <c r="C953" i="68"/>
  <c r="E953" i="68"/>
  <c r="F953" i="68"/>
  <c r="A954" i="68"/>
  <c r="B954" i="68"/>
  <c r="C954" i="68"/>
  <c r="E954" i="68"/>
  <c r="F954" i="68"/>
  <c r="A955" i="68"/>
  <c r="B955" i="68"/>
  <c r="C955" i="68"/>
  <c r="E955" i="68"/>
  <c r="F955" i="68"/>
  <c r="A956" i="68"/>
  <c r="B956" i="68"/>
  <c r="C956" i="68"/>
  <c r="E956" i="68"/>
  <c r="F956" i="68"/>
  <c r="A957" i="68"/>
  <c r="B957" i="68"/>
  <c r="C957" i="68"/>
  <c r="E957" i="68"/>
  <c r="F957" i="68"/>
  <c r="A958" i="68"/>
  <c r="B958" i="68"/>
  <c r="C958" i="68"/>
  <c r="E958" i="68"/>
  <c r="F958" i="68"/>
  <c r="A959" i="68"/>
  <c r="B959" i="68"/>
  <c r="C959" i="68"/>
  <c r="E959" i="68"/>
  <c r="F959" i="68"/>
  <c r="A960" i="68"/>
  <c r="B960" i="68"/>
  <c r="C960" i="68"/>
  <c r="E960" i="68"/>
  <c r="F960" i="68"/>
  <c r="A961" i="68"/>
  <c r="B961" i="68"/>
  <c r="C961" i="68"/>
  <c r="E961" i="68"/>
  <c r="F961" i="68"/>
  <c r="A962" i="68"/>
  <c r="B962" i="68"/>
  <c r="C962" i="68"/>
  <c r="E962" i="68"/>
  <c r="F962" i="68"/>
  <c r="A963" i="68"/>
  <c r="B963" i="68"/>
  <c r="C963" i="68"/>
  <c r="E963" i="68"/>
  <c r="F963" i="68"/>
  <c r="A964" i="68"/>
  <c r="B964" i="68"/>
  <c r="C964" i="68"/>
  <c r="E964" i="68"/>
  <c r="F964" i="68"/>
  <c r="A965" i="68"/>
  <c r="B965" i="68"/>
  <c r="C965" i="68"/>
  <c r="E965" i="68"/>
  <c r="F965" i="68"/>
  <c r="A966" i="68"/>
  <c r="B966" i="68"/>
  <c r="C966" i="68"/>
  <c r="E966" i="68"/>
  <c r="F966" i="68"/>
  <c r="A967" i="68"/>
  <c r="B967" i="68"/>
  <c r="C967" i="68"/>
  <c r="E967" i="68"/>
  <c r="F967" i="68"/>
  <c r="A968" i="68"/>
  <c r="B968" i="68"/>
  <c r="C968" i="68"/>
  <c r="E968" i="68"/>
  <c r="F968" i="68"/>
  <c r="A969" i="68"/>
  <c r="B969" i="68"/>
  <c r="C969" i="68"/>
  <c r="E969" i="68"/>
  <c r="F969" i="68"/>
  <c r="A970" i="68"/>
  <c r="B970" i="68"/>
  <c r="C970" i="68"/>
  <c r="E970" i="68"/>
  <c r="F970" i="68"/>
  <c r="A971" i="68"/>
  <c r="B971" i="68"/>
  <c r="C971" i="68"/>
  <c r="E971" i="68"/>
  <c r="F971" i="68"/>
  <c r="A972" i="68"/>
  <c r="B972" i="68"/>
  <c r="C972" i="68"/>
  <c r="E972" i="68"/>
  <c r="F972" i="68"/>
  <c r="A973" i="68"/>
  <c r="B973" i="68"/>
  <c r="C973" i="68"/>
  <c r="E973" i="68"/>
  <c r="F973" i="68"/>
  <c r="A974" i="68"/>
  <c r="B974" i="68"/>
  <c r="C974" i="68"/>
  <c r="E974" i="68"/>
  <c r="F974" i="68"/>
  <c r="A975" i="68"/>
  <c r="B975" i="68"/>
  <c r="C975" i="68"/>
  <c r="E975" i="68"/>
  <c r="F975" i="68"/>
  <c r="A976" i="68"/>
  <c r="B976" i="68"/>
  <c r="C976" i="68"/>
  <c r="E976" i="68"/>
  <c r="F976" i="68"/>
  <c r="A977" i="68"/>
  <c r="B977" i="68"/>
  <c r="C977" i="68"/>
  <c r="E977" i="68"/>
  <c r="F977" i="68"/>
  <c r="A978" i="68"/>
  <c r="B978" i="68"/>
  <c r="C978" i="68"/>
  <c r="E978" i="68"/>
  <c r="F978" i="68"/>
  <c r="A979" i="68"/>
  <c r="B979" i="68"/>
  <c r="C979" i="68"/>
  <c r="E979" i="68"/>
  <c r="F979" i="68"/>
  <c r="A980" i="68"/>
  <c r="B980" i="68"/>
  <c r="C980" i="68"/>
  <c r="E980" i="68"/>
  <c r="F980" i="68"/>
  <c r="A981" i="68"/>
  <c r="B981" i="68"/>
  <c r="C981" i="68"/>
  <c r="E981" i="68"/>
  <c r="F981" i="68"/>
  <c r="A982" i="68"/>
  <c r="B982" i="68"/>
  <c r="C982" i="68"/>
  <c r="E982" i="68"/>
  <c r="F982" i="68"/>
  <c r="A983" i="68"/>
  <c r="B983" i="68"/>
  <c r="C983" i="68"/>
  <c r="E983" i="68"/>
  <c r="F983" i="68"/>
  <c r="A984" i="68"/>
  <c r="B984" i="68"/>
  <c r="C984" i="68"/>
  <c r="E984" i="68"/>
  <c r="F984" i="68"/>
  <c r="A985" i="68"/>
  <c r="B985" i="68"/>
  <c r="C985" i="68"/>
  <c r="E985" i="68"/>
  <c r="F985" i="68"/>
  <c r="A986" i="68"/>
  <c r="B986" i="68"/>
  <c r="C986" i="68"/>
  <c r="E986" i="68"/>
  <c r="F986" i="68"/>
  <c r="A987" i="68"/>
  <c r="B987" i="68"/>
  <c r="C987" i="68"/>
  <c r="E987" i="68"/>
  <c r="F987" i="68"/>
  <c r="A988" i="68"/>
  <c r="B988" i="68"/>
  <c r="C988" i="68"/>
  <c r="E988" i="68"/>
  <c r="F988" i="68"/>
  <c r="A989" i="68"/>
  <c r="B989" i="68"/>
  <c r="C989" i="68"/>
  <c r="E989" i="68"/>
  <c r="F989" i="68"/>
  <c r="A990" i="68"/>
  <c r="B990" i="68"/>
  <c r="C990" i="68"/>
  <c r="E990" i="68"/>
  <c r="F990" i="68"/>
  <c r="A991" i="68"/>
  <c r="B991" i="68"/>
  <c r="C991" i="68"/>
  <c r="E991" i="68"/>
  <c r="F991" i="68"/>
  <c r="A992" i="68"/>
  <c r="B992" i="68"/>
  <c r="C992" i="68"/>
  <c r="E992" i="68"/>
  <c r="F992" i="68"/>
  <c r="A993" i="68"/>
  <c r="B993" i="68"/>
  <c r="C993" i="68"/>
  <c r="E993" i="68"/>
  <c r="F993" i="68"/>
  <c r="A994" i="68"/>
  <c r="B994" i="68"/>
  <c r="C994" i="68"/>
  <c r="E994" i="68"/>
  <c r="F994" i="68"/>
  <c r="A995" i="68"/>
  <c r="B995" i="68"/>
  <c r="C995" i="68"/>
  <c r="E995" i="68"/>
  <c r="F995" i="68"/>
  <c r="A996" i="68"/>
  <c r="B996" i="68"/>
  <c r="C996" i="68"/>
  <c r="E996" i="68"/>
  <c r="F996" i="68"/>
  <c r="A997" i="68"/>
  <c r="B997" i="68"/>
  <c r="C997" i="68"/>
  <c r="E997" i="68"/>
  <c r="F997" i="68"/>
  <c r="A998" i="68"/>
  <c r="B998" i="68"/>
  <c r="C998" i="68"/>
  <c r="E998" i="68"/>
  <c r="F998" i="68"/>
  <c r="A999" i="68"/>
  <c r="B999" i="68"/>
  <c r="C999" i="68"/>
  <c r="E999" i="68"/>
  <c r="F999" i="68"/>
  <c r="A1000" i="68"/>
  <c r="B1000" i="68"/>
  <c r="C1000" i="68"/>
  <c r="E1000" i="68"/>
  <c r="F1000" i="68"/>
  <c r="A1001" i="68"/>
  <c r="B1001" i="68"/>
  <c r="C1001" i="68"/>
  <c r="E1001" i="68"/>
  <c r="F1001" i="68"/>
  <c r="A1002" i="68"/>
  <c r="B1002" i="68"/>
  <c r="C1002" i="68"/>
  <c r="E1002" i="68"/>
  <c r="F1002" i="68"/>
  <c r="A1003" i="68"/>
  <c r="B1003" i="68"/>
  <c r="C1003" i="68"/>
  <c r="E1003" i="68"/>
  <c r="F1003" i="68"/>
  <c r="A1004" i="68"/>
  <c r="B1004" i="68"/>
  <c r="C1004" i="68"/>
  <c r="E1004" i="68"/>
  <c r="F1004" i="68"/>
  <c r="A1005" i="68"/>
  <c r="B1005" i="68"/>
  <c r="C1005" i="68"/>
  <c r="E1005" i="68"/>
  <c r="F1005" i="68"/>
  <c r="A1006" i="68"/>
  <c r="B1006" i="68"/>
  <c r="C1006" i="68"/>
  <c r="E1006" i="68"/>
  <c r="F1006" i="68"/>
  <c r="A1007" i="68"/>
  <c r="B1007" i="68"/>
  <c r="C1007" i="68"/>
  <c r="E1007" i="68"/>
  <c r="F1007" i="68"/>
  <c r="A1008" i="68"/>
  <c r="B1008" i="68"/>
  <c r="C1008" i="68"/>
  <c r="E1008" i="68"/>
  <c r="F1008" i="68"/>
  <c r="A1009" i="68"/>
  <c r="B1009" i="68"/>
  <c r="C1009" i="68"/>
  <c r="E1009" i="68"/>
  <c r="F1009" i="68"/>
  <c r="A1010" i="68"/>
  <c r="B1010" i="68"/>
  <c r="C1010" i="68"/>
  <c r="E1010" i="68"/>
  <c r="F1010" i="68"/>
  <c r="A1011" i="68"/>
  <c r="B1011" i="68"/>
  <c r="C1011" i="68"/>
  <c r="E1011" i="68"/>
  <c r="F1011" i="68"/>
  <c r="A1012" i="68"/>
  <c r="B1012" i="68"/>
  <c r="C1012" i="68"/>
  <c r="E1012" i="68"/>
  <c r="F1012" i="68"/>
  <c r="A1013" i="68"/>
  <c r="B1013" i="68"/>
  <c r="C1013" i="68"/>
  <c r="E1013" i="68"/>
  <c r="F1013" i="68"/>
  <c r="A1014" i="68"/>
  <c r="B1014" i="68"/>
  <c r="C1014" i="68"/>
  <c r="E1014" i="68"/>
  <c r="F1014" i="68"/>
  <c r="A1015" i="68"/>
  <c r="B1015" i="68"/>
  <c r="C1015" i="68"/>
  <c r="E1015" i="68"/>
  <c r="F1015" i="68"/>
  <c r="A1016" i="68"/>
  <c r="B1016" i="68"/>
  <c r="C1016" i="68"/>
  <c r="E1016" i="68"/>
  <c r="F1016" i="68"/>
  <c r="A1017" i="68"/>
  <c r="B1017" i="68"/>
  <c r="C1017" i="68"/>
  <c r="E1017" i="68"/>
  <c r="F1017" i="68"/>
  <c r="A1018" i="68"/>
  <c r="B1018" i="68"/>
  <c r="C1018" i="68"/>
  <c r="E1018" i="68"/>
  <c r="F1018" i="68"/>
  <c r="A1019" i="68"/>
  <c r="B1019" i="68"/>
  <c r="C1019" i="68"/>
  <c r="E1019" i="68"/>
  <c r="F1019" i="68"/>
  <c r="A1020" i="68"/>
  <c r="B1020" i="68"/>
  <c r="C1020" i="68"/>
  <c r="E1020" i="68"/>
  <c r="F1020" i="68"/>
  <c r="A1021" i="68"/>
  <c r="B1021" i="68"/>
  <c r="C1021" i="68"/>
  <c r="E1021" i="68"/>
  <c r="F1021" i="68"/>
  <c r="A1022" i="68"/>
  <c r="B1022" i="68"/>
  <c r="C1022" i="68"/>
  <c r="E1022" i="68"/>
  <c r="F1022" i="68"/>
  <c r="A1023" i="68"/>
  <c r="B1023" i="68"/>
  <c r="C1023" i="68"/>
  <c r="E1023" i="68"/>
  <c r="F1023" i="68"/>
  <c r="A1024" i="68"/>
  <c r="B1024" i="68"/>
  <c r="C1024" i="68"/>
  <c r="E1024" i="68"/>
  <c r="F1024" i="68"/>
  <c r="A1025" i="68"/>
  <c r="B1025" i="68"/>
  <c r="C1025" i="68"/>
  <c r="E1025" i="68"/>
  <c r="F1025" i="68"/>
  <c r="A1026" i="68"/>
  <c r="B1026" i="68"/>
  <c r="C1026" i="68"/>
  <c r="E1026" i="68"/>
  <c r="F1026" i="68"/>
  <c r="A1027" i="68"/>
  <c r="B1027" i="68"/>
  <c r="C1027" i="68"/>
  <c r="E1027" i="68"/>
  <c r="F1027" i="68"/>
  <c r="A1028" i="68"/>
  <c r="B1028" i="68"/>
  <c r="C1028" i="68"/>
  <c r="E1028" i="68"/>
  <c r="F1028" i="68"/>
  <c r="A1029" i="68"/>
  <c r="B1029" i="68"/>
  <c r="C1029" i="68"/>
  <c r="E1029" i="68"/>
  <c r="F1029" i="68"/>
  <c r="A1030" i="68"/>
  <c r="B1030" i="68"/>
  <c r="C1030" i="68"/>
  <c r="E1030" i="68"/>
  <c r="F1030" i="68"/>
  <c r="A1031" i="68"/>
  <c r="B1031" i="68"/>
  <c r="C1031" i="68"/>
  <c r="E1031" i="68"/>
  <c r="F1031" i="68"/>
  <c r="A1032" i="68"/>
  <c r="B1032" i="68"/>
  <c r="C1032" i="68"/>
  <c r="E1032" i="68"/>
  <c r="F1032" i="68"/>
  <c r="A1033" i="68"/>
  <c r="B1033" i="68"/>
  <c r="C1033" i="68"/>
  <c r="E1033" i="68"/>
  <c r="F1033" i="68"/>
  <c r="A1034" i="68"/>
  <c r="B1034" i="68"/>
  <c r="C1034" i="68"/>
  <c r="E1034" i="68"/>
  <c r="F1034" i="68"/>
  <c r="A1035" i="68"/>
  <c r="B1035" i="68"/>
  <c r="C1035" i="68"/>
  <c r="E1035" i="68"/>
  <c r="F1035" i="68"/>
  <c r="A1036" i="68"/>
  <c r="B1036" i="68"/>
  <c r="C1036" i="68"/>
  <c r="E1036" i="68"/>
  <c r="F1036" i="68"/>
  <c r="A1037" i="68"/>
  <c r="B1037" i="68"/>
  <c r="C1037" i="68"/>
  <c r="E1037" i="68"/>
  <c r="F1037" i="68"/>
  <c r="A1038" i="68"/>
  <c r="B1038" i="68"/>
  <c r="C1038" i="68"/>
  <c r="E1038" i="68"/>
  <c r="F1038" i="68"/>
  <c r="A1039" i="68"/>
  <c r="B1039" i="68"/>
  <c r="C1039" i="68"/>
  <c r="E1039" i="68"/>
  <c r="F1039" i="68"/>
  <c r="A1040" i="68"/>
  <c r="B1040" i="68"/>
  <c r="C1040" i="68"/>
  <c r="E1040" i="68"/>
  <c r="F1040" i="68"/>
  <c r="A1041" i="68"/>
  <c r="B1041" i="68"/>
  <c r="C1041" i="68"/>
  <c r="E1041" i="68"/>
  <c r="F1041" i="68"/>
  <c r="A1042" i="68"/>
  <c r="B1042" i="68"/>
  <c r="C1042" i="68"/>
  <c r="E1042" i="68"/>
  <c r="F1042" i="68"/>
  <c r="A1043" i="68"/>
  <c r="B1043" i="68"/>
  <c r="C1043" i="68"/>
  <c r="E1043" i="68"/>
  <c r="F1043" i="68"/>
  <c r="A1044" i="68"/>
  <c r="B1044" i="68"/>
  <c r="C1044" i="68"/>
  <c r="E1044" i="68"/>
  <c r="F1044" i="68"/>
  <c r="A1045" i="68"/>
  <c r="B1045" i="68"/>
  <c r="C1045" i="68"/>
  <c r="E1045" i="68"/>
  <c r="F1045" i="68"/>
  <c r="A1046" i="68"/>
  <c r="B1046" i="68"/>
  <c r="C1046" i="68"/>
  <c r="E1046" i="68"/>
  <c r="F1046" i="68"/>
  <c r="A1047" i="68"/>
  <c r="B1047" i="68"/>
  <c r="C1047" i="68"/>
  <c r="E1047" i="68"/>
  <c r="F1047" i="68"/>
  <c r="A1048" i="68"/>
  <c r="B1048" i="68"/>
  <c r="C1048" i="68"/>
  <c r="E1048" i="68"/>
  <c r="F1048" i="68"/>
  <c r="A1049" i="68"/>
  <c r="B1049" i="68"/>
  <c r="C1049" i="68"/>
  <c r="E1049" i="68"/>
  <c r="F1049" i="68"/>
  <c r="A1050" i="68"/>
  <c r="B1050" i="68"/>
  <c r="C1050" i="68"/>
  <c r="E1050" i="68"/>
  <c r="F1050" i="68"/>
  <c r="A1051" i="68"/>
  <c r="B1051" i="68"/>
  <c r="C1051" i="68"/>
  <c r="E1051" i="68"/>
  <c r="F1051" i="68"/>
  <c r="A1052" i="68"/>
  <c r="B1052" i="68"/>
  <c r="C1052" i="68"/>
  <c r="E1052" i="68"/>
  <c r="F1052" i="68"/>
  <c r="A1053" i="68"/>
  <c r="B1053" i="68"/>
  <c r="C1053" i="68"/>
  <c r="E1053" i="68"/>
  <c r="F1053" i="68"/>
  <c r="A1054" i="68"/>
  <c r="B1054" i="68"/>
  <c r="C1054" i="68"/>
  <c r="E1054" i="68"/>
  <c r="F1054" i="68"/>
  <c r="A1055" i="68"/>
  <c r="B1055" i="68"/>
  <c r="C1055" i="68"/>
  <c r="E1055" i="68"/>
  <c r="F1055" i="68"/>
  <c r="A1056" i="68"/>
  <c r="B1056" i="68"/>
  <c r="C1056" i="68"/>
  <c r="E1056" i="68"/>
  <c r="F1056" i="68"/>
  <c r="A1057" i="68"/>
  <c r="B1057" i="68"/>
  <c r="C1057" i="68"/>
  <c r="E1057" i="68"/>
  <c r="F1057" i="68"/>
  <c r="A1058" i="68"/>
  <c r="B1058" i="68"/>
  <c r="C1058" i="68"/>
  <c r="E1058" i="68"/>
  <c r="F1058" i="68"/>
  <c r="A1059" i="68"/>
  <c r="B1059" i="68"/>
  <c r="C1059" i="68"/>
  <c r="E1059" i="68"/>
  <c r="F1059" i="68"/>
  <c r="A1060" i="68"/>
  <c r="B1060" i="68"/>
  <c r="C1060" i="68"/>
  <c r="E1060" i="68"/>
  <c r="F1060" i="68"/>
  <c r="A1061" i="68"/>
  <c r="B1061" i="68"/>
  <c r="C1061" i="68"/>
  <c r="E1061" i="68"/>
  <c r="F1061" i="68"/>
  <c r="A1062" i="68"/>
  <c r="B1062" i="68"/>
  <c r="C1062" i="68"/>
  <c r="E1062" i="68"/>
  <c r="F1062" i="68"/>
  <c r="A1063" i="68"/>
  <c r="B1063" i="68"/>
  <c r="C1063" i="68"/>
  <c r="E1063" i="68"/>
  <c r="F1063" i="68"/>
  <c r="A1064" i="68"/>
  <c r="B1064" i="68"/>
  <c r="C1064" i="68"/>
  <c r="E1064" i="68"/>
  <c r="F1064" i="68"/>
  <c r="A1065" i="68"/>
  <c r="B1065" i="68"/>
  <c r="C1065" i="68"/>
  <c r="E1065" i="68"/>
  <c r="F1065" i="68"/>
  <c r="A1066" i="68"/>
  <c r="B1066" i="68"/>
  <c r="C1066" i="68"/>
  <c r="E1066" i="68"/>
  <c r="F1066" i="68"/>
  <c r="A1067" i="68"/>
  <c r="B1067" i="68"/>
  <c r="C1067" i="68"/>
  <c r="E1067" i="68"/>
  <c r="F1067" i="68"/>
  <c r="A1068" i="68"/>
  <c r="B1068" i="68"/>
  <c r="C1068" i="68"/>
  <c r="E1068" i="68"/>
  <c r="F1068" i="68"/>
  <c r="A1069" i="68"/>
  <c r="B1069" i="68"/>
  <c r="C1069" i="68"/>
  <c r="E1069" i="68"/>
  <c r="F1069" i="68"/>
  <c r="A1070" i="68"/>
  <c r="B1070" i="68"/>
  <c r="C1070" i="68"/>
  <c r="E1070" i="68"/>
  <c r="F1070" i="68"/>
  <c r="A1071" i="68"/>
  <c r="B1071" i="68"/>
  <c r="C1071" i="68"/>
  <c r="E1071" i="68"/>
  <c r="F1071" i="68"/>
  <c r="A1072" i="68"/>
  <c r="B1072" i="68"/>
  <c r="C1072" i="68"/>
  <c r="E1072" i="68"/>
  <c r="F1072" i="68"/>
  <c r="A1073" i="68"/>
  <c r="B1073" i="68"/>
  <c r="C1073" i="68"/>
  <c r="E1073" i="68"/>
  <c r="F1073" i="68"/>
  <c r="A1074" i="68"/>
  <c r="B1074" i="68"/>
  <c r="C1074" i="68"/>
  <c r="E1074" i="68"/>
  <c r="F1074" i="68"/>
  <c r="A1075" i="68"/>
  <c r="B1075" i="68"/>
  <c r="C1075" i="68"/>
  <c r="E1075" i="68"/>
  <c r="F1075" i="68"/>
  <c r="A1076" i="68"/>
  <c r="B1076" i="68"/>
  <c r="C1076" i="68"/>
  <c r="E1076" i="68"/>
  <c r="F1076" i="68"/>
  <c r="A1077" i="68"/>
  <c r="B1077" i="68"/>
  <c r="C1077" i="68"/>
  <c r="E1077" i="68"/>
  <c r="F1077" i="68"/>
  <c r="A1078" i="68"/>
  <c r="B1078" i="68"/>
  <c r="C1078" i="68"/>
  <c r="E1078" i="68"/>
  <c r="F1078" i="68"/>
  <c r="A1079" i="68"/>
  <c r="B1079" i="68"/>
  <c r="C1079" i="68"/>
  <c r="E1079" i="68"/>
  <c r="F1079" i="68"/>
  <c r="A1080" i="68"/>
  <c r="B1080" i="68"/>
  <c r="C1080" i="68"/>
  <c r="E1080" i="68"/>
  <c r="F1080" i="68"/>
  <c r="A1081" i="68"/>
  <c r="B1081" i="68"/>
  <c r="C1081" i="68"/>
  <c r="E1081" i="68"/>
  <c r="F1081" i="68"/>
  <c r="A1082" i="68"/>
  <c r="B1082" i="68"/>
  <c r="C1082" i="68"/>
  <c r="E1082" i="68"/>
  <c r="F1082" i="68"/>
  <c r="A1083" i="68"/>
  <c r="B1083" i="68"/>
  <c r="C1083" i="68"/>
  <c r="E1083" i="68"/>
  <c r="F1083" i="68"/>
  <c r="A1084" i="68"/>
  <c r="B1084" i="68"/>
  <c r="C1084" i="68"/>
  <c r="E1084" i="68"/>
  <c r="F1084" i="68"/>
  <c r="A1085" i="68"/>
  <c r="B1085" i="68"/>
  <c r="C1085" i="68"/>
  <c r="E1085" i="68"/>
  <c r="F1085" i="68"/>
  <c r="A1086" i="68"/>
  <c r="B1086" i="68"/>
  <c r="C1086" i="68"/>
  <c r="E1086" i="68"/>
  <c r="F1086" i="68"/>
  <c r="A1087" i="68"/>
  <c r="B1087" i="68"/>
  <c r="C1087" i="68"/>
  <c r="E1087" i="68"/>
  <c r="F1087" i="68"/>
  <c r="A1088" i="68"/>
  <c r="B1088" i="68"/>
  <c r="C1088" i="68"/>
  <c r="E1088" i="68"/>
  <c r="F1088" i="68"/>
  <c r="A1089" i="68"/>
  <c r="B1089" i="68"/>
  <c r="C1089" i="68"/>
  <c r="E1089" i="68"/>
  <c r="F1089" i="68"/>
  <c r="A1090" i="68"/>
  <c r="B1090" i="68"/>
  <c r="C1090" i="68"/>
  <c r="E1090" i="68"/>
  <c r="F1090" i="68"/>
  <c r="A1091" i="68"/>
  <c r="B1091" i="68"/>
  <c r="C1091" i="68"/>
  <c r="E1091" i="68"/>
  <c r="F1091" i="68"/>
  <c r="A1092" i="68"/>
  <c r="B1092" i="68"/>
  <c r="C1092" i="68"/>
  <c r="E1092" i="68"/>
  <c r="F1092" i="68"/>
  <c r="A1093" i="68"/>
  <c r="B1093" i="68"/>
  <c r="C1093" i="68"/>
  <c r="E1093" i="68"/>
  <c r="F1093" i="68"/>
  <c r="A1094" i="68"/>
  <c r="B1094" i="68"/>
  <c r="C1094" i="68"/>
  <c r="E1094" i="68"/>
  <c r="F1094" i="68"/>
  <c r="A1095" i="68"/>
  <c r="B1095" i="68"/>
  <c r="C1095" i="68"/>
  <c r="E1095" i="68"/>
  <c r="F1095" i="68"/>
  <c r="A1096" i="68"/>
  <c r="B1096" i="68"/>
  <c r="C1096" i="68"/>
  <c r="E1096" i="68"/>
  <c r="F1096" i="68"/>
  <c r="A1097" i="68"/>
  <c r="B1097" i="68"/>
  <c r="C1097" i="68"/>
  <c r="E1097" i="68"/>
  <c r="F1097" i="68"/>
  <c r="A1098" i="68"/>
  <c r="B1098" i="68"/>
  <c r="C1098" i="68"/>
  <c r="E1098" i="68"/>
  <c r="F1098" i="68"/>
  <c r="A1099" i="68"/>
  <c r="B1099" i="68"/>
  <c r="C1099" i="68"/>
  <c r="E1099" i="68"/>
  <c r="F1099" i="68"/>
  <c r="A1100" i="68"/>
  <c r="B1100" i="68"/>
  <c r="C1100" i="68"/>
  <c r="E1100" i="68"/>
  <c r="F1100" i="68"/>
  <c r="A1101" i="68"/>
  <c r="B1101" i="68"/>
  <c r="C1101" i="68"/>
  <c r="E1101" i="68"/>
  <c r="F1101" i="68"/>
  <c r="A1102" i="68"/>
  <c r="B1102" i="68"/>
  <c r="C1102" i="68"/>
  <c r="E1102" i="68"/>
  <c r="F1102" i="68"/>
  <c r="A1103" i="68"/>
  <c r="B1103" i="68"/>
  <c r="C1103" i="68"/>
  <c r="E1103" i="68"/>
  <c r="F1103" i="68"/>
  <c r="A1104" i="68"/>
  <c r="B1104" i="68"/>
  <c r="C1104" i="68"/>
  <c r="E1104" i="68"/>
  <c r="F1104" i="68"/>
  <c r="A1105" i="68"/>
  <c r="B1105" i="68"/>
  <c r="C1105" i="68"/>
  <c r="E1105" i="68"/>
  <c r="F1105" i="68"/>
  <c r="A1106" i="68"/>
  <c r="B1106" i="68"/>
  <c r="C1106" i="68"/>
  <c r="E1106" i="68"/>
  <c r="F1106" i="68"/>
  <c r="A1107" i="68"/>
  <c r="B1107" i="68"/>
  <c r="C1107" i="68"/>
  <c r="E1107" i="68"/>
  <c r="F1107" i="68"/>
  <c r="A1108" i="68"/>
  <c r="B1108" i="68"/>
  <c r="C1108" i="68"/>
  <c r="E1108" i="68"/>
  <c r="F1108" i="68"/>
  <c r="A1109" i="68"/>
  <c r="B1109" i="68"/>
  <c r="C1109" i="68"/>
  <c r="E1109" i="68"/>
  <c r="F1109" i="68"/>
  <c r="A1110" i="68"/>
  <c r="B1110" i="68"/>
  <c r="C1110" i="68"/>
  <c r="E1110" i="68"/>
  <c r="F1110" i="68"/>
  <c r="A1111" i="68"/>
  <c r="B1111" i="68"/>
  <c r="C1111" i="68"/>
  <c r="E1111" i="68"/>
  <c r="F1111" i="68"/>
  <c r="A1112" i="68"/>
  <c r="B1112" i="68"/>
  <c r="C1112" i="68"/>
  <c r="E1112" i="68"/>
  <c r="F1112" i="68"/>
  <c r="A1113" i="68"/>
  <c r="B1113" i="68"/>
  <c r="C1113" i="68"/>
  <c r="E1113" i="68"/>
  <c r="F1113" i="68"/>
  <c r="A1114" i="68"/>
  <c r="B1114" i="68"/>
  <c r="C1114" i="68"/>
  <c r="E1114" i="68"/>
  <c r="F1114" i="68"/>
  <c r="A1115" i="68"/>
  <c r="B1115" i="68"/>
  <c r="C1115" i="68"/>
  <c r="E1115" i="68"/>
  <c r="F1115" i="68"/>
  <c r="A1116" i="68"/>
  <c r="B1116" i="68"/>
  <c r="C1116" i="68"/>
  <c r="E1116" i="68"/>
  <c r="F1116" i="68"/>
  <c r="A1117" i="68"/>
  <c r="B1117" i="68"/>
  <c r="C1117" i="68"/>
  <c r="E1117" i="68"/>
  <c r="F1117" i="68"/>
  <c r="A1118" i="68"/>
  <c r="B1118" i="68"/>
  <c r="C1118" i="68"/>
  <c r="E1118" i="68"/>
  <c r="F1118" i="68"/>
  <c r="A1119" i="68"/>
  <c r="B1119" i="68"/>
  <c r="C1119" i="68"/>
  <c r="E1119" i="68"/>
  <c r="F1119" i="68"/>
  <c r="A1120" i="68"/>
  <c r="B1120" i="68"/>
  <c r="C1120" i="68"/>
  <c r="E1120" i="68"/>
  <c r="F1120" i="68"/>
  <c r="A1121" i="68"/>
  <c r="B1121" i="68"/>
  <c r="C1121" i="68"/>
  <c r="E1121" i="68"/>
  <c r="F1121" i="68"/>
  <c r="A1122" i="68"/>
  <c r="B1122" i="68"/>
  <c r="C1122" i="68"/>
  <c r="E1122" i="68"/>
  <c r="F1122" i="68"/>
  <c r="A1123" i="68"/>
  <c r="B1123" i="68"/>
  <c r="C1123" i="68"/>
  <c r="E1123" i="68"/>
  <c r="F1123" i="68"/>
  <c r="A1124" i="68"/>
  <c r="B1124" i="68"/>
  <c r="C1124" i="68"/>
  <c r="E1124" i="68"/>
  <c r="F1124" i="68"/>
  <c r="A1125" i="68"/>
  <c r="B1125" i="68"/>
  <c r="C1125" i="68"/>
  <c r="E1125" i="68"/>
  <c r="F1125" i="68"/>
  <c r="A1126" i="68"/>
  <c r="B1126" i="68"/>
  <c r="C1126" i="68"/>
  <c r="E1126" i="68"/>
  <c r="F1126" i="68"/>
  <c r="A1127" i="68"/>
  <c r="B1127" i="68"/>
  <c r="C1127" i="68"/>
  <c r="E1127" i="68"/>
  <c r="F1127" i="68"/>
  <c r="A1128" i="68"/>
  <c r="B1128" i="68"/>
  <c r="C1128" i="68"/>
  <c r="E1128" i="68"/>
  <c r="F1128" i="68"/>
  <c r="A1129" i="68"/>
  <c r="B1129" i="68"/>
  <c r="C1129" i="68"/>
  <c r="E1129" i="68"/>
  <c r="F1129" i="68"/>
  <c r="A1130" i="68"/>
  <c r="B1130" i="68"/>
  <c r="C1130" i="68"/>
  <c r="E1130" i="68"/>
  <c r="F1130" i="68"/>
  <c r="A1131" i="68"/>
  <c r="B1131" i="68"/>
  <c r="C1131" i="68"/>
  <c r="E1131" i="68"/>
  <c r="F1131" i="68"/>
  <c r="A1132" i="68"/>
  <c r="B1132" i="68"/>
  <c r="C1132" i="68"/>
  <c r="E1132" i="68"/>
  <c r="F1132" i="68"/>
  <c r="A18" i="68"/>
  <c r="B18" i="68"/>
  <c r="C18" i="68"/>
  <c r="E18" i="68"/>
  <c r="F18" i="68"/>
  <c r="A19" i="68"/>
  <c r="B19" i="68"/>
  <c r="C19" i="68"/>
  <c r="E19" i="68"/>
  <c r="F19" i="68"/>
  <c r="A20" i="68"/>
  <c r="B20" i="68"/>
  <c r="C20" i="68"/>
  <c r="E20" i="68"/>
  <c r="F20" i="68"/>
  <c r="A21" i="68"/>
  <c r="B21" i="68"/>
  <c r="C21" i="68"/>
  <c r="E21" i="68"/>
  <c r="F21" i="68"/>
  <c r="A22" i="68"/>
  <c r="B22" i="68"/>
  <c r="C22" i="68"/>
  <c r="E22" i="68"/>
  <c r="F22" i="68"/>
  <c r="A23" i="68"/>
  <c r="B23" i="68"/>
  <c r="C23" i="68"/>
  <c r="E23" i="68"/>
  <c r="F23" i="68"/>
  <c r="A24" i="68"/>
  <c r="B24" i="68"/>
  <c r="C24" i="68"/>
  <c r="E24" i="68"/>
  <c r="F24" i="68"/>
  <c r="A25" i="68"/>
  <c r="B25" i="68"/>
  <c r="C25" i="68"/>
  <c r="E25" i="68"/>
  <c r="F25" i="68"/>
  <c r="A26" i="68"/>
  <c r="B26" i="68"/>
  <c r="C26" i="68"/>
  <c r="E26" i="68"/>
  <c r="F26" i="68"/>
  <c r="A27" i="68"/>
  <c r="B27" i="68"/>
  <c r="C27" i="68"/>
  <c r="E27" i="68"/>
  <c r="F27" i="68"/>
  <c r="A28" i="68"/>
  <c r="B28" i="68"/>
  <c r="C28" i="68"/>
  <c r="E28" i="68"/>
  <c r="F28" i="68"/>
  <c r="A29" i="68"/>
  <c r="B29" i="68"/>
  <c r="C29" i="68"/>
  <c r="E29" i="68"/>
  <c r="F29" i="68"/>
  <c r="A30" i="68"/>
  <c r="B30" i="68"/>
  <c r="C30" i="68"/>
  <c r="E30" i="68"/>
  <c r="F30" i="68"/>
  <c r="A31" i="68"/>
  <c r="B31" i="68"/>
  <c r="C31" i="68"/>
  <c r="E31" i="68"/>
  <c r="F31" i="68"/>
  <c r="A32" i="68"/>
  <c r="B32" i="68"/>
  <c r="C32" i="68"/>
  <c r="E32" i="68"/>
  <c r="F32" i="68"/>
  <c r="A33" i="68"/>
  <c r="B33" i="68"/>
  <c r="C33" i="68"/>
  <c r="E33" i="68"/>
  <c r="F33" i="68"/>
  <c r="A34" i="68"/>
  <c r="B34" i="68"/>
  <c r="C34" i="68"/>
  <c r="E34" i="68"/>
  <c r="F34" i="68"/>
  <c r="A35" i="68"/>
  <c r="B35" i="68"/>
  <c r="C35" i="68"/>
  <c r="E35" i="68"/>
  <c r="F35" i="68"/>
  <c r="A36" i="68"/>
  <c r="B36" i="68"/>
  <c r="C36" i="68"/>
  <c r="E36" i="68"/>
  <c r="F36" i="68"/>
  <c r="A37" i="68"/>
  <c r="B37" i="68"/>
  <c r="C37" i="68"/>
  <c r="E37" i="68"/>
  <c r="F37" i="68"/>
  <c r="A38" i="68"/>
  <c r="B38" i="68"/>
  <c r="C38" i="68"/>
  <c r="E38" i="68"/>
  <c r="F38" i="68"/>
  <c r="A39" i="68"/>
  <c r="B39" i="68"/>
  <c r="C39" i="68"/>
  <c r="E39" i="68"/>
  <c r="F39" i="68"/>
  <c r="A40" i="68"/>
  <c r="B40" i="68"/>
  <c r="C40" i="68"/>
  <c r="E40" i="68"/>
  <c r="F40" i="68"/>
  <c r="A41" i="68"/>
  <c r="B41" i="68"/>
  <c r="C41" i="68"/>
  <c r="E41" i="68"/>
  <c r="F41" i="68"/>
  <c r="A42" i="68"/>
  <c r="B42" i="68"/>
  <c r="C42" i="68"/>
  <c r="E42" i="68"/>
  <c r="F42" i="68"/>
  <c r="A43" i="68"/>
  <c r="B43" i="68"/>
  <c r="C43" i="68"/>
  <c r="E43" i="68"/>
  <c r="F43" i="68"/>
  <c r="A44" i="68"/>
  <c r="B44" i="68"/>
  <c r="C44" i="68"/>
  <c r="E44" i="68"/>
  <c r="F44" i="68"/>
  <c r="A45" i="68"/>
  <c r="B45" i="68"/>
  <c r="C45" i="68"/>
  <c r="E45" i="68"/>
  <c r="F45" i="68"/>
  <c r="A46" i="68"/>
  <c r="B46" i="68"/>
  <c r="C46" i="68"/>
  <c r="E46" i="68"/>
  <c r="F46" i="68"/>
  <c r="A47" i="68"/>
  <c r="B47" i="68"/>
  <c r="C47" i="68"/>
  <c r="E47" i="68"/>
  <c r="F47" i="68"/>
  <c r="A48" i="68"/>
  <c r="B48" i="68"/>
  <c r="C48" i="68"/>
  <c r="E48" i="68"/>
  <c r="F48" i="68"/>
  <c r="A49" i="68"/>
  <c r="B49" i="68"/>
  <c r="C49" i="68"/>
  <c r="E49" i="68"/>
  <c r="F49" i="68"/>
  <c r="A50" i="68"/>
  <c r="B50" i="68"/>
  <c r="C50" i="68"/>
  <c r="E50" i="68"/>
  <c r="F50" i="68"/>
  <c r="A51" i="68"/>
  <c r="B51" i="68"/>
  <c r="C51" i="68"/>
  <c r="E51" i="68"/>
  <c r="F51" i="68"/>
  <c r="A52" i="68"/>
  <c r="B52" i="68"/>
  <c r="C52" i="68"/>
  <c r="E52" i="68"/>
  <c r="F52" i="68"/>
  <c r="A53" i="68"/>
  <c r="B53" i="68"/>
  <c r="C53" i="68"/>
  <c r="E53" i="68"/>
  <c r="F53" i="68"/>
  <c r="A54" i="68"/>
  <c r="B54" i="68"/>
  <c r="C54" i="68"/>
  <c r="E54" i="68"/>
  <c r="F54" i="68"/>
  <c r="A55" i="68"/>
  <c r="B55" i="68"/>
  <c r="C55" i="68"/>
  <c r="E55" i="68"/>
  <c r="F55" i="68"/>
  <c r="A56" i="68"/>
  <c r="B56" i="68"/>
  <c r="C56" i="68"/>
  <c r="E56" i="68"/>
  <c r="F56" i="68"/>
  <c r="A57" i="68"/>
  <c r="B57" i="68"/>
  <c r="C57" i="68"/>
  <c r="E57" i="68"/>
  <c r="F57" i="68"/>
  <c r="A58" i="68"/>
  <c r="B58" i="68"/>
  <c r="C58" i="68"/>
  <c r="E58" i="68"/>
  <c r="F58" i="68"/>
  <c r="A59" i="68"/>
  <c r="B59" i="68"/>
  <c r="C59" i="68"/>
  <c r="E59" i="68"/>
  <c r="F59" i="68"/>
  <c r="A60" i="68"/>
  <c r="B60" i="68"/>
  <c r="C60" i="68"/>
  <c r="E60" i="68"/>
  <c r="F60" i="68"/>
  <c r="A61" i="68"/>
  <c r="B61" i="68"/>
  <c r="C61" i="68"/>
  <c r="E61" i="68"/>
  <c r="F61" i="68"/>
  <c r="A62" i="68"/>
  <c r="B62" i="68"/>
  <c r="C62" i="68"/>
  <c r="E62" i="68"/>
  <c r="F62" i="68"/>
  <c r="A63" i="68"/>
  <c r="B63" i="68"/>
  <c r="C63" i="68"/>
  <c r="E63" i="68"/>
  <c r="F63" i="68"/>
  <c r="A64" i="68"/>
  <c r="B64" i="68"/>
  <c r="C64" i="68"/>
  <c r="E64" i="68"/>
  <c r="F64" i="68"/>
  <c r="A65" i="68"/>
  <c r="B65" i="68"/>
  <c r="C65" i="68"/>
  <c r="E65" i="68"/>
  <c r="F65" i="68"/>
  <c r="A66" i="68"/>
  <c r="B66" i="68"/>
  <c r="C66" i="68"/>
  <c r="E66" i="68"/>
  <c r="F66" i="68"/>
  <c r="A67" i="68"/>
  <c r="B67" i="68"/>
  <c r="C67" i="68"/>
  <c r="E67" i="68"/>
  <c r="F67" i="68"/>
  <c r="A68" i="68"/>
  <c r="B68" i="68"/>
  <c r="C68" i="68"/>
  <c r="E68" i="68"/>
  <c r="F68" i="68"/>
  <c r="A69" i="68"/>
  <c r="B69" i="68"/>
  <c r="C69" i="68"/>
  <c r="E69" i="68"/>
  <c r="F69" i="68"/>
  <c r="A70" i="68"/>
  <c r="B70" i="68"/>
  <c r="C70" i="68"/>
  <c r="E70" i="68"/>
  <c r="F70" i="68"/>
  <c r="A71" i="68"/>
  <c r="B71" i="68"/>
  <c r="C71" i="68"/>
  <c r="E71" i="68"/>
  <c r="F71" i="68"/>
  <c r="A72" i="68"/>
  <c r="B72" i="68"/>
  <c r="C72" i="68"/>
  <c r="E72" i="68"/>
  <c r="F72" i="68"/>
  <c r="A73" i="68"/>
  <c r="B73" i="68"/>
  <c r="C73" i="68"/>
  <c r="E73" i="68"/>
  <c r="F73" i="68"/>
  <c r="A74" i="68"/>
  <c r="B74" i="68"/>
  <c r="C74" i="68"/>
  <c r="E74" i="68"/>
  <c r="F74" i="68"/>
  <c r="A75" i="68"/>
  <c r="B75" i="68"/>
  <c r="C75" i="68"/>
  <c r="E75" i="68"/>
  <c r="F75" i="68"/>
  <c r="A76" i="68"/>
  <c r="B76" i="68"/>
  <c r="C76" i="68"/>
  <c r="E76" i="68"/>
  <c r="F76" i="68"/>
  <c r="A77" i="68"/>
  <c r="B77" i="68"/>
  <c r="C77" i="68"/>
  <c r="E77" i="68"/>
  <c r="F77" i="68"/>
  <c r="A78" i="68"/>
  <c r="B78" i="68"/>
  <c r="C78" i="68"/>
  <c r="E78" i="68"/>
  <c r="F78" i="68"/>
  <c r="A79" i="68"/>
  <c r="B79" i="68"/>
  <c r="C79" i="68"/>
  <c r="E79" i="68"/>
  <c r="F79" i="68"/>
  <c r="A80" i="68"/>
  <c r="B80" i="68"/>
  <c r="C80" i="68"/>
  <c r="E80" i="68"/>
  <c r="F80" i="68"/>
  <c r="A81" i="68"/>
  <c r="B81" i="68"/>
  <c r="C81" i="68"/>
  <c r="E81" i="68"/>
  <c r="F81" i="68"/>
  <c r="A82" i="68"/>
  <c r="B82" i="68"/>
  <c r="C82" i="68"/>
  <c r="E82" i="68"/>
  <c r="F82" i="68"/>
  <c r="A83" i="68"/>
  <c r="B83" i="68"/>
  <c r="C83" i="68"/>
  <c r="E83" i="68"/>
  <c r="F83" i="68"/>
  <c r="A84" i="68"/>
  <c r="B84" i="68"/>
  <c r="C84" i="68"/>
  <c r="E84" i="68"/>
  <c r="F84" i="68"/>
  <c r="A85" i="68"/>
  <c r="B85" i="68"/>
  <c r="C85" i="68"/>
  <c r="E85" i="68"/>
  <c r="F85" i="68"/>
  <c r="A86" i="68"/>
  <c r="B86" i="68"/>
  <c r="C86" i="68"/>
  <c r="E86" i="68"/>
  <c r="F86" i="68"/>
  <c r="A87" i="68"/>
  <c r="B87" i="68"/>
  <c r="C87" i="68"/>
  <c r="E87" i="68"/>
  <c r="F87" i="68"/>
  <c r="A88" i="68"/>
  <c r="B88" i="68"/>
  <c r="C88" i="68"/>
  <c r="E88" i="68"/>
  <c r="F88" i="68"/>
  <c r="A89" i="68"/>
  <c r="B89" i="68"/>
  <c r="C89" i="68"/>
  <c r="E89" i="68"/>
  <c r="F89" i="68"/>
  <c r="A90" i="68"/>
  <c r="B90" i="68"/>
  <c r="C90" i="68"/>
  <c r="E90" i="68"/>
  <c r="F90" i="68"/>
  <c r="A91" i="68"/>
  <c r="B91" i="68"/>
  <c r="C91" i="68"/>
  <c r="E91" i="68"/>
  <c r="F91" i="68"/>
  <c r="A92" i="68"/>
  <c r="B92" i="68"/>
  <c r="C92" i="68"/>
  <c r="E92" i="68"/>
  <c r="F92" i="68"/>
  <c r="A93" i="68"/>
  <c r="B93" i="68"/>
  <c r="C93" i="68"/>
  <c r="E93" i="68"/>
  <c r="F93" i="68"/>
  <c r="A94" i="68"/>
  <c r="B94" i="68"/>
  <c r="C94" i="68"/>
  <c r="E94" i="68"/>
  <c r="F94" i="68"/>
  <c r="A95" i="68"/>
  <c r="B95" i="68"/>
  <c r="C95" i="68"/>
  <c r="E95" i="68"/>
  <c r="F95" i="68"/>
  <c r="A96" i="68"/>
  <c r="B96" i="68"/>
  <c r="C96" i="68"/>
  <c r="E96" i="68"/>
  <c r="F96" i="68"/>
  <c r="A97" i="68"/>
  <c r="B97" i="68"/>
  <c r="C97" i="68"/>
  <c r="E97" i="68"/>
  <c r="F97" i="68"/>
  <c r="A98" i="68"/>
  <c r="B98" i="68"/>
  <c r="C98" i="68"/>
  <c r="E98" i="68"/>
  <c r="F98" i="68"/>
  <c r="A99" i="68"/>
  <c r="B99" i="68"/>
  <c r="C99" i="68"/>
  <c r="E99" i="68"/>
  <c r="F99" i="68"/>
  <c r="A100" i="68"/>
  <c r="B100" i="68"/>
  <c r="C100" i="68"/>
  <c r="E100" i="68"/>
  <c r="F100" i="68"/>
  <c r="A101" i="68"/>
  <c r="B101" i="68"/>
  <c r="C101" i="68"/>
  <c r="E101" i="68"/>
  <c r="F101" i="68"/>
  <c r="A102" i="68"/>
  <c r="B102" i="68"/>
  <c r="C102" i="68"/>
  <c r="E102" i="68"/>
  <c r="F102" i="68"/>
  <c r="A103" i="68"/>
  <c r="B103" i="68"/>
  <c r="C103" i="68"/>
  <c r="E103" i="68"/>
  <c r="F103" i="68"/>
  <c r="A104" i="68"/>
  <c r="B104" i="68"/>
  <c r="C104" i="68"/>
  <c r="E104" i="68"/>
  <c r="F104" i="68"/>
  <c r="A105" i="68"/>
  <c r="B105" i="68"/>
  <c r="C105" i="68"/>
  <c r="E105" i="68"/>
  <c r="F105" i="68"/>
  <c r="A106" i="68"/>
  <c r="B106" i="68"/>
  <c r="C106" i="68"/>
  <c r="E106" i="68"/>
  <c r="F106" i="68"/>
  <c r="A107" i="68"/>
  <c r="B107" i="68"/>
  <c r="C107" i="68"/>
  <c r="E107" i="68"/>
  <c r="F107" i="68"/>
  <c r="A108" i="68"/>
  <c r="B108" i="68"/>
  <c r="C108" i="68"/>
  <c r="E108" i="68"/>
  <c r="F108" i="68"/>
  <c r="A109" i="68"/>
  <c r="B109" i="68"/>
  <c r="C109" i="68"/>
  <c r="E109" i="68"/>
  <c r="F109" i="68"/>
  <c r="A110" i="68"/>
  <c r="B110" i="68"/>
  <c r="C110" i="68"/>
  <c r="E110" i="68"/>
  <c r="F110" i="68"/>
  <c r="A111" i="68"/>
  <c r="B111" i="68"/>
  <c r="C111" i="68"/>
  <c r="E111" i="68"/>
  <c r="F111" i="68"/>
  <c r="A112" i="68"/>
  <c r="B112" i="68"/>
  <c r="C112" i="68"/>
  <c r="E112" i="68"/>
  <c r="F112" i="68"/>
  <c r="A113" i="68"/>
  <c r="B113" i="68"/>
  <c r="C113" i="68"/>
  <c r="E113" i="68"/>
  <c r="F113" i="68"/>
  <c r="A114" i="68"/>
  <c r="B114" i="68"/>
  <c r="C114" i="68"/>
  <c r="E114" i="68"/>
  <c r="F114" i="68"/>
  <c r="A115" i="68"/>
  <c r="B115" i="68"/>
  <c r="C115" i="68"/>
  <c r="E115" i="68"/>
  <c r="F115" i="68"/>
  <c r="A116" i="68"/>
  <c r="B116" i="68"/>
  <c r="C116" i="68"/>
  <c r="E116" i="68"/>
  <c r="F116" i="68"/>
  <c r="A117" i="68"/>
  <c r="B117" i="68"/>
  <c r="C117" i="68"/>
  <c r="E117" i="68"/>
  <c r="F117" i="68"/>
  <c r="A118" i="68"/>
  <c r="B118" i="68"/>
  <c r="C118" i="68"/>
  <c r="E118" i="68"/>
  <c r="F118" i="68"/>
  <c r="A119" i="68"/>
  <c r="B119" i="68"/>
  <c r="C119" i="68"/>
  <c r="E119" i="68"/>
  <c r="F119" i="68"/>
  <c r="A120" i="68"/>
  <c r="B120" i="68"/>
  <c r="C120" i="68"/>
  <c r="E120" i="68"/>
  <c r="F120" i="68"/>
  <c r="A121" i="68"/>
  <c r="B121" i="68"/>
  <c r="C121" i="68"/>
  <c r="E121" i="68"/>
  <c r="F121" i="68"/>
  <c r="A122" i="68"/>
  <c r="B122" i="68"/>
  <c r="C122" i="68"/>
  <c r="E122" i="68"/>
  <c r="F122" i="68"/>
  <c r="A123" i="68"/>
  <c r="B123" i="68"/>
  <c r="C123" i="68"/>
  <c r="E123" i="68"/>
  <c r="F123" i="68"/>
  <c r="A124" i="68"/>
  <c r="B124" i="68"/>
  <c r="C124" i="68"/>
  <c r="E124" i="68"/>
  <c r="F124" i="68"/>
  <c r="A125" i="68"/>
  <c r="B125" i="68"/>
  <c r="C125" i="68"/>
  <c r="E125" i="68"/>
  <c r="F125" i="68"/>
  <c r="A126" i="68"/>
  <c r="B126" i="68"/>
  <c r="C126" i="68"/>
  <c r="E126" i="68"/>
  <c r="F126" i="68"/>
  <c r="A127" i="68"/>
  <c r="B127" i="68"/>
  <c r="C127" i="68"/>
  <c r="E127" i="68"/>
  <c r="F127" i="68"/>
  <c r="A128" i="68"/>
  <c r="B128" i="68"/>
  <c r="C128" i="68"/>
  <c r="E128" i="68"/>
  <c r="F128" i="68"/>
  <c r="A129" i="68"/>
  <c r="B129" i="68"/>
  <c r="C129" i="68"/>
  <c r="E129" i="68"/>
  <c r="F129" i="68"/>
  <c r="A130" i="68"/>
  <c r="B130" i="68"/>
  <c r="C130" i="68"/>
  <c r="E130" i="68"/>
  <c r="F130" i="68"/>
  <c r="A131" i="68"/>
  <c r="B131" i="68"/>
  <c r="C131" i="68"/>
  <c r="E131" i="68"/>
  <c r="F131" i="68"/>
  <c r="A132" i="68"/>
  <c r="B132" i="68"/>
  <c r="C132" i="68"/>
  <c r="E132" i="68"/>
  <c r="F132" i="68"/>
  <c r="A133" i="68"/>
  <c r="B133" i="68"/>
  <c r="C133" i="68"/>
  <c r="E133" i="68"/>
  <c r="F133" i="68"/>
  <c r="A134" i="68"/>
  <c r="B134" i="68"/>
  <c r="C134" i="68"/>
  <c r="E134" i="68"/>
  <c r="F134" i="68"/>
  <c r="A135" i="68"/>
  <c r="B135" i="68"/>
  <c r="C135" i="68"/>
  <c r="E135" i="68"/>
  <c r="F135" i="68"/>
  <c r="A136" i="68"/>
  <c r="B136" i="68"/>
  <c r="C136" i="68"/>
  <c r="E136" i="68"/>
  <c r="F136" i="68"/>
  <c r="A137" i="68"/>
  <c r="B137" i="68"/>
  <c r="C137" i="68"/>
  <c r="E137" i="68"/>
  <c r="F137" i="68"/>
  <c r="A138" i="68"/>
  <c r="B138" i="68"/>
  <c r="C138" i="68"/>
  <c r="E138" i="68"/>
  <c r="F138" i="68"/>
  <c r="A139" i="68"/>
  <c r="B139" i="68"/>
  <c r="C139" i="68"/>
  <c r="E139" i="68"/>
  <c r="F139" i="68"/>
  <c r="A140" i="68"/>
  <c r="B140" i="68"/>
  <c r="C140" i="68"/>
  <c r="E140" i="68"/>
  <c r="F140" i="68"/>
  <c r="A141" i="68"/>
  <c r="B141" i="68"/>
  <c r="C141" i="68"/>
  <c r="E141" i="68"/>
  <c r="F141" i="68"/>
  <c r="A142" i="68"/>
  <c r="B142" i="68"/>
  <c r="C142" i="68"/>
  <c r="E142" i="68"/>
  <c r="F142" i="68"/>
  <c r="A143" i="68"/>
  <c r="B143" i="68"/>
  <c r="C143" i="68"/>
  <c r="E143" i="68"/>
  <c r="F143" i="68"/>
  <c r="A144" i="68"/>
  <c r="B144" i="68"/>
  <c r="C144" i="68"/>
  <c r="E144" i="68"/>
  <c r="F144" i="68"/>
  <c r="A145" i="68"/>
  <c r="B145" i="68"/>
  <c r="C145" i="68"/>
  <c r="E145" i="68"/>
  <c r="F145" i="68"/>
  <c r="A146" i="68"/>
  <c r="B146" i="68"/>
  <c r="C146" i="68"/>
  <c r="E146" i="68"/>
  <c r="F146" i="68"/>
  <c r="A147" i="68"/>
  <c r="B147" i="68"/>
  <c r="C147" i="68"/>
  <c r="E147" i="68"/>
  <c r="F147" i="68"/>
  <c r="A148" i="68"/>
  <c r="B148" i="68"/>
  <c r="C148" i="68"/>
  <c r="E148" i="68"/>
  <c r="F148" i="68"/>
  <c r="A149" i="68"/>
  <c r="B149" i="68"/>
  <c r="C149" i="68"/>
  <c r="E149" i="68"/>
  <c r="F149" i="68"/>
  <c r="A150" i="68"/>
  <c r="B150" i="68"/>
  <c r="C150" i="68"/>
  <c r="E150" i="68"/>
  <c r="F150" i="68"/>
  <c r="A151" i="68"/>
  <c r="B151" i="68"/>
  <c r="C151" i="68"/>
  <c r="E151" i="68"/>
  <c r="F151" i="68"/>
  <c r="A152" i="68"/>
  <c r="B152" i="68"/>
  <c r="C152" i="68"/>
  <c r="E152" i="68"/>
  <c r="F152" i="68"/>
  <c r="A153" i="68"/>
  <c r="B153" i="68"/>
  <c r="C153" i="68"/>
  <c r="E153" i="68"/>
  <c r="F153" i="68"/>
  <c r="A154" i="68"/>
  <c r="B154" i="68"/>
  <c r="C154" i="68"/>
  <c r="E154" i="68"/>
  <c r="F154" i="68"/>
  <c r="A155" i="68"/>
  <c r="B155" i="68"/>
  <c r="C155" i="68"/>
  <c r="E155" i="68"/>
  <c r="F155" i="68"/>
  <c r="A156" i="68"/>
  <c r="B156" i="68"/>
  <c r="C156" i="68"/>
  <c r="E156" i="68"/>
  <c r="F156" i="68"/>
  <c r="A157" i="68"/>
  <c r="B157" i="68"/>
  <c r="C157" i="68"/>
  <c r="E157" i="68"/>
  <c r="F157" i="68"/>
  <c r="A158" i="68"/>
  <c r="B158" i="68"/>
  <c r="C158" i="68"/>
  <c r="E158" i="68"/>
  <c r="F158" i="68"/>
  <c r="A159" i="68"/>
  <c r="B159" i="68"/>
  <c r="C159" i="68"/>
  <c r="E159" i="68"/>
  <c r="F159" i="68"/>
  <c r="A160" i="68"/>
  <c r="B160" i="68"/>
  <c r="C160" i="68"/>
  <c r="E160" i="68"/>
  <c r="F160" i="68"/>
  <c r="A161" i="68"/>
  <c r="B161" i="68"/>
  <c r="C161" i="68"/>
  <c r="E161" i="68"/>
  <c r="F161" i="68"/>
  <c r="A162" i="68"/>
  <c r="B162" i="68"/>
  <c r="C162" i="68"/>
  <c r="E162" i="68"/>
  <c r="F162" i="68"/>
  <c r="A163" i="68"/>
  <c r="B163" i="68"/>
  <c r="C163" i="68"/>
  <c r="E163" i="68"/>
  <c r="F163" i="68"/>
  <c r="A164" i="68"/>
  <c r="B164" i="68"/>
  <c r="C164" i="68"/>
  <c r="E164" i="68"/>
  <c r="F164" i="68"/>
  <c r="A165" i="68"/>
  <c r="B165" i="68"/>
  <c r="C165" i="68"/>
  <c r="E165" i="68"/>
  <c r="F165" i="68"/>
  <c r="A166" i="68"/>
  <c r="B166" i="68"/>
  <c r="C166" i="68"/>
  <c r="E166" i="68"/>
  <c r="F166" i="68"/>
  <c r="A167" i="68"/>
  <c r="B167" i="68"/>
  <c r="C167" i="68"/>
  <c r="E167" i="68"/>
  <c r="F167" i="68"/>
  <c r="A168" i="68"/>
  <c r="B168" i="68"/>
  <c r="C168" i="68"/>
  <c r="E168" i="68"/>
  <c r="F168" i="68"/>
  <c r="A169" i="68"/>
  <c r="B169" i="68"/>
  <c r="C169" i="68"/>
  <c r="E169" i="68"/>
  <c r="F169" i="68"/>
  <c r="A170" i="68"/>
  <c r="B170" i="68"/>
  <c r="C170" i="68"/>
  <c r="E170" i="68"/>
  <c r="F170" i="68"/>
  <c r="A171" i="68"/>
  <c r="B171" i="68"/>
  <c r="C171" i="68"/>
  <c r="E171" i="68"/>
  <c r="F171" i="68"/>
  <c r="A172" i="68"/>
  <c r="B172" i="68"/>
  <c r="C172" i="68"/>
  <c r="E172" i="68"/>
  <c r="F172" i="68"/>
  <c r="A173" i="68"/>
  <c r="B173" i="68"/>
  <c r="C173" i="68"/>
  <c r="E173" i="68"/>
  <c r="F173" i="68"/>
  <c r="A174" i="68"/>
  <c r="B174" i="68"/>
  <c r="C174" i="68"/>
  <c r="E174" i="68"/>
  <c r="F174" i="68"/>
  <c r="A175" i="68"/>
  <c r="B175" i="68"/>
  <c r="C175" i="68"/>
  <c r="E175" i="68"/>
  <c r="F175" i="68"/>
  <c r="A176" i="68"/>
  <c r="B176" i="68"/>
  <c r="C176" i="68"/>
  <c r="E176" i="68"/>
  <c r="F176" i="68"/>
  <c r="A177" i="68"/>
  <c r="B177" i="68"/>
  <c r="C177" i="68"/>
  <c r="E177" i="68"/>
  <c r="F177" i="68"/>
  <c r="A178" i="68"/>
  <c r="B178" i="68"/>
  <c r="C178" i="68"/>
  <c r="E178" i="68"/>
  <c r="F178" i="68"/>
  <c r="A179" i="68"/>
  <c r="B179" i="68"/>
  <c r="C179" i="68"/>
  <c r="E179" i="68"/>
  <c r="F179" i="68"/>
  <c r="A180" i="68"/>
  <c r="B180" i="68"/>
  <c r="C180" i="68"/>
  <c r="E180" i="68"/>
  <c r="F180" i="68"/>
  <c r="A181" i="68"/>
  <c r="B181" i="68"/>
  <c r="C181" i="68"/>
  <c r="E181" i="68"/>
  <c r="F181" i="68"/>
  <c r="A182" i="68"/>
  <c r="B182" i="68"/>
  <c r="C182" i="68"/>
  <c r="E182" i="68"/>
  <c r="F182" i="68"/>
  <c r="A183" i="68"/>
  <c r="B183" i="68"/>
  <c r="C183" i="68"/>
  <c r="E183" i="68"/>
  <c r="F183" i="68"/>
  <c r="A184" i="68"/>
  <c r="B184" i="68"/>
  <c r="C184" i="68"/>
  <c r="E184" i="68"/>
  <c r="F184" i="68"/>
  <c r="A185" i="68"/>
  <c r="B185" i="68"/>
  <c r="C185" i="68"/>
  <c r="E185" i="68"/>
  <c r="F185" i="68"/>
  <c r="A186" i="68"/>
  <c r="B186" i="68"/>
  <c r="C186" i="68"/>
  <c r="E186" i="68"/>
  <c r="F186" i="68"/>
  <c r="A187" i="68"/>
  <c r="B187" i="68"/>
  <c r="C187" i="68"/>
  <c r="E187" i="68"/>
  <c r="F187" i="68"/>
  <c r="A188" i="68"/>
  <c r="B188" i="68"/>
  <c r="C188" i="68"/>
  <c r="E188" i="68"/>
  <c r="F188" i="68"/>
  <c r="A189" i="68"/>
  <c r="B189" i="68"/>
  <c r="C189" i="68"/>
  <c r="E189" i="68"/>
  <c r="F189" i="68"/>
  <c r="A190" i="68"/>
  <c r="B190" i="68"/>
  <c r="C190" i="68"/>
  <c r="E190" i="68"/>
  <c r="F190" i="68"/>
  <c r="A191" i="68"/>
  <c r="B191" i="68"/>
  <c r="C191" i="68"/>
  <c r="E191" i="68"/>
  <c r="F191" i="68"/>
  <c r="A192" i="68"/>
  <c r="B192" i="68"/>
  <c r="C192" i="68"/>
  <c r="E192" i="68"/>
  <c r="F192" i="68"/>
  <c r="A193" i="68"/>
  <c r="B193" i="68"/>
  <c r="C193" i="68"/>
  <c r="E193" i="68"/>
  <c r="F193" i="68"/>
  <c r="A194" i="68"/>
  <c r="B194" i="68"/>
  <c r="C194" i="68"/>
  <c r="E194" i="68"/>
  <c r="F194" i="68"/>
  <c r="A195" i="68"/>
  <c r="B195" i="68"/>
  <c r="C195" i="68"/>
  <c r="E195" i="68"/>
  <c r="F195" i="68"/>
  <c r="A196" i="68"/>
  <c r="B196" i="68"/>
  <c r="C196" i="68"/>
  <c r="E196" i="68"/>
  <c r="F196" i="68"/>
  <c r="A197" i="68"/>
  <c r="B197" i="68"/>
  <c r="C197" i="68"/>
  <c r="E197" i="68"/>
  <c r="F197" i="68"/>
  <c r="A198" i="68"/>
  <c r="B198" i="68"/>
  <c r="C198" i="68"/>
  <c r="E198" i="68"/>
  <c r="F198" i="68"/>
  <c r="A199" i="68"/>
  <c r="B199" i="68"/>
  <c r="C199" i="68"/>
  <c r="E199" i="68"/>
  <c r="F199" i="68"/>
  <c r="A200" i="68"/>
  <c r="B200" i="68"/>
  <c r="C200" i="68"/>
  <c r="E200" i="68"/>
  <c r="F200" i="68"/>
  <c r="A201" i="68"/>
  <c r="B201" i="68"/>
  <c r="C201" i="68"/>
  <c r="E201" i="68"/>
  <c r="F201" i="68"/>
  <c r="A202" i="68"/>
  <c r="B202" i="68"/>
  <c r="C202" i="68"/>
  <c r="E202" i="68"/>
  <c r="F202" i="68"/>
  <c r="A203" i="68"/>
  <c r="B203" i="68"/>
  <c r="C203" i="68"/>
  <c r="E203" i="68"/>
  <c r="F203" i="68"/>
  <c r="A204" i="68"/>
  <c r="B204" i="68"/>
  <c r="C204" i="68"/>
  <c r="E204" i="68"/>
  <c r="F204" i="68"/>
  <c r="A205" i="68"/>
  <c r="B205" i="68"/>
  <c r="C205" i="68"/>
  <c r="E205" i="68"/>
  <c r="F205" i="68"/>
  <c r="A206" i="68"/>
  <c r="B206" i="68"/>
  <c r="C206" i="68"/>
  <c r="E206" i="68"/>
  <c r="F206" i="68"/>
  <c r="A207" i="68"/>
  <c r="B207" i="68"/>
  <c r="C207" i="68"/>
  <c r="E207" i="68"/>
  <c r="F207" i="68"/>
  <c r="A208" i="68"/>
  <c r="B208" i="68"/>
  <c r="C208" i="68"/>
  <c r="E208" i="68"/>
  <c r="F208" i="68"/>
  <c r="A209" i="68"/>
  <c r="B209" i="68"/>
  <c r="C209" i="68"/>
  <c r="E209" i="68"/>
  <c r="F209" i="68"/>
  <c r="A210" i="68"/>
  <c r="B210" i="68"/>
  <c r="C210" i="68"/>
  <c r="E210" i="68"/>
  <c r="F210" i="68"/>
  <c r="A211" i="68"/>
  <c r="B211" i="68"/>
  <c r="C211" i="68"/>
  <c r="E211" i="68"/>
  <c r="F211" i="68"/>
  <c r="A212" i="68"/>
  <c r="B212" i="68"/>
  <c r="C212" i="68"/>
  <c r="E212" i="68"/>
  <c r="F212" i="68"/>
  <c r="A213" i="68"/>
  <c r="B213" i="68"/>
  <c r="C213" i="68"/>
  <c r="E213" i="68"/>
  <c r="F213" i="68"/>
  <c r="A214" i="68"/>
  <c r="B214" i="68"/>
  <c r="C214" i="68"/>
  <c r="E214" i="68"/>
  <c r="F214" i="68"/>
  <c r="A215" i="68"/>
  <c r="B215" i="68"/>
  <c r="C215" i="68"/>
  <c r="E215" i="68"/>
  <c r="F215" i="68"/>
  <c r="A216" i="68"/>
  <c r="B216" i="68"/>
  <c r="C216" i="68"/>
  <c r="E216" i="68"/>
  <c r="F216" i="68"/>
  <c r="A217" i="68"/>
  <c r="B217" i="68"/>
  <c r="C217" i="68"/>
  <c r="E217" i="68"/>
  <c r="F217" i="68"/>
  <c r="A218" i="68"/>
  <c r="B218" i="68"/>
  <c r="C218" i="68"/>
  <c r="E218" i="68"/>
  <c r="F218" i="68"/>
  <c r="A219" i="68"/>
  <c r="B219" i="68"/>
  <c r="C219" i="68"/>
  <c r="E219" i="68"/>
  <c r="F219" i="68"/>
  <c r="A220" i="68"/>
  <c r="B220" i="68"/>
  <c r="C220" i="68"/>
  <c r="E220" i="68"/>
  <c r="F220" i="68"/>
  <c r="A221" i="68"/>
  <c r="B221" i="68"/>
  <c r="C221" i="68"/>
  <c r="E221" i="68"/>
  <c r="F221" i="68"/>
  <c r="A222" i="68"/>
  <c r="B222" i="68"/>
  <c r="C222" i="68"/>
  <c r="E222" i="68"/>
  <c r="F222" i="68"/>
  <c r="A223" i="68"/>
  <c r="B223" i="68"/>
  <c r="C223" i="68"/>
  <c r="E223" i="68"/>
  <c r="F223" i="68"/>
  <c r="A224" i="68"/>
  <c r="B224" i="68"/>
  <c r="C224" i="68"/>
  <c r="E224" i="68"/>
  <c r="F224" i="68"/>
  <c r="A225" i="68"/>
  <c r="B225" i="68"/>
  <c r="C225" i="68"/>
  <c r="E225" i="68"/>
  <c r="F225" i="68"/>
  <c r="A226" i="68"/>
  <c r="B226" i="68"/>
  <c r="C226" i="68"/>
  <c r="E226" i="68"/>
  <c r="F226" i="68"/>
  <c r="A227" i="68"/>
  <c r="B227" i="68"/>
  <c r="C227" i="68"/>
  <c r="E227" i="68"/>
  <c r="F227" i="68"/>
  <c r="A228" i="68"/>
  <c r="B228" i="68"/>
  <c r="C228" i="68"/>
  <c r="E228" i="68"/>
  <c r="F228" i="68"/>
  <c r="A229" i="68"/>
  <c r="B229" i="68"/>
  <c r="C229" i="68"/>
  <c r="E229" i="68"/>
  <c r="F229" i="68"/>
  <c r="A230" i="68"/>
  <c r="B230" i="68"/>
  <c r="C230" i="68"/>
  <c r="E230" i="68"/>
  <c r="F230" i="68"/>
  <c r="A231" i="68"/>
  <c r="B231" i="68"/>
  <c r="C231" i="68"/>
  <c r="E231" i="68"/>
  <c r="F231" i="68"/>
  <c r="A232" i="68"/>
  <c r="B232" i="68"/>
  <c r="C232" i="68"/>
  <c r="E232" i="68"/>
  <c r="F232" i="68"/>
  <c r="A233" i="68"/>
  <c r="B233" i="68"/>
  <c r="C233" i="68"/>
  <c r="E233" i="68"/>
  <c r="F233" i="68"/>
  <c r="A234" i="68"/>
  <c r="B234" i="68"/>
  <c r="C234" i="68"/>
  <c r="E234" i="68"/>
  <c r="F234" i="68"/>
  <c r="A235" i="68"/>
  <c r="B235" i="68"/>
  <c r="C235" i="68"/>
  <c r="E235" i="68"/>
  <c r="F235" i="68"/>
  <c r="A236" i="68"/>
  <c r="B236" i="68"/>
  <c r="C236" i="68"/>
  <c r="E236" i="68"/>
  <c r="F236" i="68"/>
  <c r="A237" i="68"/>
  <c r="B237" i="68"/>
  <c r="C237" i="68"/>
  <c r="E237" i="68"/>
  <c r="F237" i="68"/>
  <c r="A238" i="68"/>
  <c r="B238" i="68"/>
  <c r="C238" i="68"/>
  <c r="E238" i="68"/>
  <c r="F238" i="68"/>
  <c r="A239" i="68"/>
  <c r="B239" i="68"/>
  <c r="C239" i="68"/>
  <c r="E239" i="68"/>
  <c r="F239" i="68"/>
  <c r="A240" i="68"/>
  <c r="B240" i="68"/>
  <c r="C240" i="68"/>
  <c r="E240" i="68"/>
  <c r="F240" i="68"/>
  <c r="A241" i="68"/>
  <c r="B241" i="68"/>
  <c r="C241" i="68"/>
  <c r="E241" i="68"/>
  <c r="F241" i="68"/>
  <c r="A242" i="68"/>
  <c r="B242" i="68"/>
  <c r="C242" i="68"/>
  <c r="E242" i="68"/>
  <c r="F242" i="68"/>
  <c r="A243" i="68"/>
  <c r="B243" i="68"/>
  <c r="C243" i="68"/>
  <c r="E243" i="68"/>
  <c r="F243" i="68"/>
  <c r="A244" i="68"/>
  <c r="B244" i="68"/>
  <c r="C244" i="68"/>
  <c r="E244" i="68"/>
  <c r="F244" i="68"/>
  <c r="A245" i="68"/>
  <c r="B245" i="68"/>
  <c r="C245" i="68"/>
  <c r="E245" i="68"/>
  <c r="F245" i="68"/>
  <c r="A246" i="68"/>
  <c r="B246" i="68"/>
  <c r="C246" i="68"/>
  <c r="E246" i="68"/>
  <c r="F246" i="68"/>
  <c r="A247" i="68"/>
  <c r="B247" i="68"/>
  <c r="C247" i="68"/>
  <c r="E247" i="68"/>
  <c r="F247" i="68"/>
  <c r="A248" i="68"/>
  <c r="B248" i="68"/>
  <c r="C248" i="68"/>
  <c r="E248" i="68"/>
  <c r="F248" i="68"/>
  <c r="A249" i="68"/>
  <c r="B249" i="68"/>
  <c r="C249" i="68"/>
  <c r="E249" i="68"/>
  <c r="F249" i="68"/>
  <c r="A250" i="68"/>
  <c r="B250" i="68"/>
  <c r="C250" i="68"/>
  <c r="E250" i="68"/>
  <c r="F250" i="68"/>
  <c r="A251" i="68"/>
  <c r="B251" i="68"/>
  <c r="C251" i="68"/>
  <c r="E251" i="68"/>
  <c r="F251" i="68"/>
  <c r="A252" i="68"/>
  <c r="B252" i="68"/>
  <c r="C252" i="68"/>
  <c r="E252" i="68"/>
  <c r="F252" i="68"/>
  <c r="A253" i="68"/>
  <c r="B253" i="68"/>
  <c r="C253" i="68"/>
  <c r="E253" i="68"/>
  <c r="F253" i="68"/>
  <c r="A254" i="68"/>
  <c r="B254" i="68"/>
  <c r="C254" i="68"/>
  <c r="E254" i="68"/>
  <c r="F254" i="68"/>
  <c r="A255" i="68"/>
  <c r="B255" i="68"/>
  <c r="C255" i="68"/>
  <c r="E255" i="68"/>
  <c r="F255" i="68"/>
  <c r="A256" i="68"/>
  <c r="B256" i="68"/>
  <c r="C256" i="68"/>
  <c r="E256" i="68"/>
  <c r="F256" i="68"/>
  <c r="A257" i="68"/>
  <c r="B257" i="68"/>
  <c r="C257" i="68"/>
  <c r="E257" i="68"/>
  <c r="F257" i="68"/>
  <c r="A258" i="68"/>
  <c r="B258" i="68"/>
  <c r="C258" i="68"/>
  <c r="E258" i="68"/>
  <c r="F258" i="68"/>
  <c r="A259" i="68"/>
  <c r="B259" i="68"/>
  <c r="C259" i="68"/>
  <c r="E259" i="68"/>
  <c r="F259" i="68"/>
  <c r="A260" i="68"/>
  <c r="B260" i="68"/>
  <c r="C260" i="68"/>
  <c r="E260" i="68"/>
  <c r="F260" i="68"/>
  <c r="A261" i="68"/>
  <c r="B261" i="68"/>
  <c r="C261" i="68"/>
  <c r="E261" i="68"/>
  <c r="F261" i="68"/>
  <c r="A262" i="68"/>
  <c r="B262" i="68"/>
  <c r="C262" i="68"/>
  <c r="E262" i="68"/>
  <c r="F262" i="68"/>
  <c r="A263" i="68"/>
  <c r="B263" i="68"/>
  <c r="C263" i="68"/>
  <c r="E263" i="68"/>
  <c r="F263" i="68"/>
  <c r="A264" i="68"/>
  <c r="B264" i="68"/>
  <c r="C264" i="68"/>
  <c r="E264" i="68"/>
  <c r="F264" i="68"/>
  <c r="A265" i="68"/>
  <c r="B265" i="68"/>
  <c r="C265" i="68"/>
  <c r="E265" i="68"/>
  <c r="F265" i="68"/>
  <c r="A266" i="68"/>
  <c r="B266" i="68"/>
  <c r="C266" i="68"/>
  <c r="E266" i="68"/>
  <c r="F266" i="68"/>
  <c r="A267" i="68"/>
  <c r="B267" i="68"/>
  <c r="C267" i="68"/>
  <c r="E267" i="68"/>
  <c r="F267" i="68"/>
  <c r="A268" i="68"/>
  <c r="B268" i="68"/>
  <c r="C268" i="68"/>
  <c r="E268" i="68"/>
  <c r="F268" i="68"/>
  <c r="A269" i="68"/>
  <c r="B269" i="68"/>
  <c r="C269" i="68"/>
  <c r="E269" i="68"/>
  <c r="F269" i="68"/>
  <c r="A270" i="68"/>
  <c r="B270" i="68"/>
  <c r="C270" i="68"/>
  <c r="E270" i="68"/>
  <c r="F270" i="68"/>
  <c r="A271" i="68"/>
  <c r="B271" i="68"/>
  <c r="C271" i="68"/>
  <c r="E271" i="68"/>
  <c r="F271" i="68"/>
  <c r="A272" i="68"/>
  <c r="B272" i="68"/>
  <c r="C272" i="68"/>
  <c r="E272" i="68"/>
  <c r="F272" i="68"/>
  <c r="A273" i="68"/>
  <c r="B273" i="68"/>
  <c r="C273" i="68"/>
  <c r="E273" i="68"/>
  <c r="F273" i="68"/>
  <c r="A274" i="68"/>
  <c r="B274" i="68"/>
  <c r="C274" i="68"/>
  <c r="E274" i="68"/>
  <c r="F274" i="68"/>
  <c r="A275" i="68"/>
  <c r="B275" i="68"/>
  <c r="C275" i="68"/>
  <c r="E275" i="68"/>
  <c r="F275" i="68"/>
  <c r="A276" i="68"/>
  <c r="B276" i="68"/>
  <c r="C276" i="68"/>
  <c r="E276" i="68"/>
  <c r="F276" i="68"/>
  <c r="A277" i="68"/>
  <c r="B277" i="68"/>
  <c r="C277" i="68"/>
  <c r="E277" i="68"/>
  <c r="F277" i="68"/>
  <c r="A278" i="68"/>
  <c r="B278" i="68"/>
  <c r="C278" i="68"/>
  <c r="E278" i="68"/>
  <c r="F278" i="68"/>
  <c r="A279" i="68"/>
  <c r="B279" i="68"/>
  <c r="C279" i="68"/>
  <c r="E279" i="68"/>
  <c r="F279" i="68"/>
  <c r="A280" i="68"/>
  <c r="B280" i="68"/>
  <c r="C280" i="68"/>
  <c r="E280" i="68"/>
  <c r="F280" i="68"/>
  <c r="A281" i="68"/>
  <c r="B281" i="68"/>
  <c r="C281" i="68"/>
  <c r="E281" i="68"/>
  <c r="F281" i="68"/>
  <c r="A282" i="68"/>
  <c r="B282" i="68"/>
  <c r="C282" i="68"/>
  <c r="E282" i="68"/>
  <c r="F282" i="68"/>
  <c r="A283" i="68"/>
  <c r="B283" i="68"/>
  <c r="C283" i="68"/>
  <c r="E283" i="68"/>
  <c r="F283" i="68"/>
  <c r="A284" i="68"/>
  <c r="B284" i="68"/>
  <c r="C284" i="68"/>
  <c r="E284" i="68"/>
  <c r="F284" i="68"/>
  <c r="A285" i="68"/>
  <c r="B285" i="68"/>
  <c r="C285" i="68"/>
  <c r="E285" i="68"/>
  <c r="F285" i="68"/>
  <c r="A286" i="68"/>
  <c r="B286" i="68"/>
  <c r="C286" i="68"/>
  <c r="E286" i="68"/>
  <c r="F286" i="68"/>
  <c r="A287" i="68"/>
  <c r="B287" i="68"/>
  <c r="C287" i="68"/>
  <c r="E287" i="68"/>
  <c r="F287" i="68"/>
  <c r="A288" i="68"/>
  <c r="B288" i="68"/>
  <c r="C288" i="68"/>
  <c r="E288" i="68"/>
  <c r="F288" i="68"/>
  <c r="A289" i="68"/>
  <c r="B289" i="68"/>
  <c r="C289" i="68"/>
  <c r="E289" i="68"/>
  <c r="F289" i="68"/>
  <c r="A290" i="68"/>
  <c r="B290" i="68"/>
  <c r="C290" i="68"/>
  <c r="E290" i="68"/>
  <c r="F290" i="68"/>
  <c r="A291" i="68"/>
  <c r="B291" i="68"/>
  <c r="C291" i="68"/>
  <c r="E291" i="68"/>
  <c r="F291" i="68"/>
  <c r="A292" i="68"/>
  <c r="B292" i="68"/>
  <c r="C292" i="68"/>
  <c r="E292" i="68"/>
  <c r="F292" i="68"/>
  <c r="A293" i="68"/>
  <c r="B293" i="68"/>
  <c r="C293" i="68"/>
  <c r="E293" i="68"/>
  <c r="F293" i="68"/>
  <c r="A294" i="68"/>
  <c r="B294" i="68"/>
  <c r="C294" i="68"/>
  <c r="E294" i="68"/>
  <c r="F294" i="68"/>
  <c r="A295" i="68"/>
  <c r="B295" i="68"/>
  <c r="C295" i="68"/>
  <c r="E295" i="68"/>
  <c r="F295" i="68"/>
  <c r="A296" i="68"/>
  <c r="B296" i="68"/>
  <c r="C296" i="68"/>
  <c r="E296" i="68"/>
  <c r="F296" i="68"/>
  <c r="A297" i="68"/>
  <c r="B297" i="68"/>
  <c r="C297" i="68"/>
  <c r="E297" i="68"/>
  <c r="F297" i="68"/>
  <c r="A298" i="68"/>
  <c r="B298" i="68"/>
  <c r="C298" i="68"/>
  <c r="E298" i="68"/>
  <c r="F298" i="68"/>
  <c r="A299" i="68"/>
  <c r="B299" i="68"/>
  <c r="C299" i="68"/>
  <c r="E299" i="68"/>
  <c r="F299" i="68"/>
  <c r="A300" i="68"/>
  <c r="B300" i="68"/>
  <c r="C300" i="68"/>
  <c r="E300" i="68"/>
  <c r="F300" i="68"/>
  <c r="A301" i="68"/>
  <c r="B301" i="68"/>
  <c r="C301" i="68"/>
  <c r="E301" i="68"/>
  <c r="F301" i="68"/>
  <c r="A302" i="68"/>
  <c r="B302" i="68"/>
  <c r="C302" i="68"/>
  <c r="E302" i="68"/>
  <c r="F302" i="68"/>
  <c r="A303" i="68"/>
  <c r="B303" i="68"/>
  <c r="C303" i="68"/>
  <c r="E303" i="68"/>
  <c r="F303" i="68"/>
  <c r="A304" i="68"/>
  <c r="B304" i="68"/>
  <c r="C304" i="68"/>
  <c r="E304" i="68"/>
  <c r="F304" i="68"/>
  <c r="A305" i="68"/>
  <c r="B305" i="68"/>
  <c r="C305" i="68"/>
  <c r="E305" i="68"/>
  <c r="F305" i="68"/>
  <c r="A306" i="68"/>
  <c r="B306" i="68"/>
  <c r="C306" i="68"/>
  <c r="E306" i="68"/>
  <c r="F306" i="68"/>
  <c r="A307" i="68"/>
  <c r="B307" i="68"/>
  <c r="C307" i="68"/>
  <c r="E307" i="68"/>
  <c r="F307" i="68"/>
  <c r="A308" i="68"/>
  <c r="B308" i="68"/>
  <c r="C308" i="68"/>
  <c r="E308" i="68"/>
  <c r="F308" i="68"/>
  <c r="A309" i="68"/>
  <c r="B309" i="68"/>
  <c r="C309" i="68"/>
  <c r="E309" i="68"/>
  <c r="F309" i="68"/>
  <c r="A310" i="68"/>
  <c r="B310" i="68"/>
  <c r="C310" i="68"/>
  <c r="E310" i="68"/>
  <c r="F310" i="68"/>
  <c r="A311" i="68"/>
  <c r="B311" i="68"/>
  <c r="C311" i="68"/>
  <c r="E311" i="68"/>
  <c r="F311" i="68"/>
  <c r="A312" i="68"/>
  <c r="B312" i="68"/>
  <c r="C312" i="68"/>
  <c r="E312" i="68"/>
  <c r="F312" i="68"/>
  <c r="A313" i="68"/>
  <c r="B313" i="68"/>
  <c r="C313" i="68"/>
  <c r="E313" i="68"/>
  <c r="F313" i="68"/>
  <c r="A314" i="68"/>
  <c r="B314" i="68"/>
  <c r="C314" i="68"/>
  <c r="E314" i="68"/>
  <c r="F314" i="68"/>
  <c r="A315" i="68"/>
  <c r="B315" i="68"/>
  <c r="C315" i="68"/>
  <c r="E315" i="68"/>
  <c r="F315" i="68"/>
  <c r="A316" i="68"/>
  <c r="B316" i="68"/>
  <c r="C316" i="68"/>
  <c r="E316" i="68"/>
  <c r="F316" i="68"/>
  <c r="A317" i="68"/>
  <c r="B317" i="68"/>
  <c r="C317" i="68"/>
  <c r="E317" i="68"/>
  <c r="F317" i="68"/>
  <c r="A318" i="68"/>
  <c r="B318" i="68"/>
  <c r="C318" i="68"/>
  <c r="E318" i="68"/>
  <c r="F318" i="68"/>
  <c r="A319" i="68"/>
  <c r="B319" i="68"/>
  <c r="C319" i="68"/>
  <c r="E319" i="68"/>
  <c r="F319" i="68"/>
  <c r="A320" i="68"/>
  <c r="B320" i="68"/>
  <c r="C320" i="68"/>
  <c r="E320" i="68"/>
  <c r="F320" i="68"/>
  <c r="A321" i="68"/>
  <c r="B321" i="68"/>
  <c r="C321" i="68"/>
  <c r="E321" i="68"/>
  <c r="F321" i="68"/>
  <c r="A322" i="68"/>
  <c r="B322" i="68"/>
  <c r="C322" i="68"/>
  <c r="E322" i="68"/>
  <c r="F322" i="68"/>
  <c r="A323" i="68"/>
  <c r="B323" i="68"/>
  <c r="C323" i="68"/>
  <c r="E323" i="68"/>
  <c r="F323" i="68"/>
  <c r="A324" i="68"/>
  <c r="B324" i="68"/>
  <c r="C324" i="68"/>
  <c r="E324" i="68"/>
  <c r="F324" i="68"/>
  <c r="A325" i="68"/>
  <c r="B325" i="68"/>
  <c r="C325" i="68"/>
  <c r="E325" i="68"/>
  <c r="F325" i="68"/>
  <c r="A326" i="68"/>
  <c r="B326" i="68"/>
  <c r="C326" i="68"/>
  <c r="E326" i="68"/>
  <c r="F326" i="68"/>
  <c r="A327" i="68"/>
  <c r="B327" i="68"/>
  <c r="C327" i="68"/>
  <c r="E327" i="68"/>
  <c r="F327" i="68"/>
  <c r="A328" i="68"/>
  <c r="B328" i="68"/>
  <c r="C328" i="68"/>
  <c r="E328" i="68"/>
  <c r="F328" i="68"/>
  <c r="A329" i="68"/>
  <c r="B329" i="68"/>
  <c r="C329" i="68"/>
  <c r="E329" i="68"/>
  <c r="F329" i="68"/>
  <c r="A330" i="68"/>
  <c r="B330" i="68"/>
  <c r="C330" i="68"/>
  <c r="E330" i="68"/>
  <c r="F330" i="68"/>
  <c r="A331" i="68"/>
  <c r="B331" i="68"/>
  <c r="C331" i="68"/>
  <c r="E331" i="68"/>
  <c r="F331" i="68"/>
  <c r="A332" i="68"/>
  <c r="B332" i="68"/>
  <c r="C332" i="68"/>
  <c r="E332" i="68"/>
  <c r="F332" i="68"/>
  <c r="A333" i="68"/>
  <c r="B333" i="68"/>
  <c r="C333" i="68"/>
  <c r="E333" i="68"/>
  <c r="F333" i="68"/>
  <c r="A334" i="68"/>
  <c r="B334" i="68"/>
  <c r="C334" i="68"/>
  <c r="E334" i="68"/>
  <c r="F334" i="68"/>
  <c r="A335" i="68"/>
  <c r="B335" i="68"/>
  <c r="C335" i="68"/>
  <c r="E335" i="68"/>
  <c r="F335" i="68"/>
  <c r="A336" i="68"/>
  <c r="B336" i="68"/>
  <c r="C336" i="68"/>
  <c r="E336" i="68"/>
  <c r="F336" i="68"/>
  <c r="A337" i="68"/>
  <c r="B337" i="68"/>
  <c r="C337" i="68"/>
  <c r="E337" i="68"/>
  <c r="F337" i="68"/>
  <c r="A338" i="68"/>
  <c r="B338" i="68"/>
  <c r="C338" i="68"/>
  <c r="E338" i="68"/>
  <c r="F338" i="68"/>
  <c r="A339" i="68"/>
  <c r="B339" i="68"/>
  <c r="C339" i="68"/>
  <c r="E339" i="68"/>
  <c r="F339" i="68"/>
  <c r="A340" i="68"/>
  <c r="B340" i="68"/>
  <c r="C340" i="68"/>
  <c r="E340" i="68"/>
  <c r="F340" i="68"/>
  <c r="A341" i="68"/>
  <c r="B341" i="68"/>
  <c r="C341" i="68"/>
  <c r="E341" i="68"/>
  <c r="F341" i="68"/>
  <c r="A342" i="68"/>
  <c r="B342" i="68"/>
  <c r="C342" i="68"/>
  <c r="E342" i="68"/>
  <c r="F342" i="68"/>
  <c r="A343" i="68"/>
  <c r="B343" i="68"/>
  <c r="C343" i="68"/>
  <c r="E343" i="68"/>
  <c r="F343" i="68"/>
  <c r="A344" i="68"/>
  <c r="B344" i="68"/>
  <c r="C344" i="68"/>
  <c r="E344" i="68"/>
  <c r="F344" i="68"/>
  <c r="A345" i="68"/>
  <c r="B345" i="68"/>
  <c r="C345" i="68"/>
  <c r="E345" i="68"/>
  <c r="F345" i="68"/>
  <c r="A346" i="68"/>
  <c r="B346" i="68"/>
  <c r="C346" i="68"/>
  <c r="E346" i="68"/>
  <c r="F346" i="68"/>
  <c r="A347" i="68"/>
  <c r="B347" i="68"/>
  <c r="C347" i="68"/>
  <c r="E347" i="68"/>
  <c r="F347" i="68"/>
  <c r="A348" i="68"/>
  <c r="B348" i="68"/>
  <c r="C348" i="68"/>
  <c r="E348" i="68"/>
  <c r="F348" i="68"/>
  <c r="A349" i="68"/>
  <c r="B349" i="68"/>
  <c r="C349" i="68"/>
  <c r="E349" i="68"/>
  <c r="F349" i="68"/>
  <c r="A350" i="68"/>
  <c r="B350" i="68"/>
  <c r="C350" i="68"/>
  <c r="E350" i="68"/>
  <c r="F350" i="68"/>
  <c r="A351" i="68"/>
  <c r="B351" i="68"/>
  <c r="C351" i="68"/>
  <c r="E351" i="68"/>
  <c r="F351" i="68"/>
  <c r="A352" i="68"/>
  <c r="B352" i="68"/>
  <c r="C352" i="68"/>
  <c r="E352" i="68"/>
  <c r="F352" i="68"/>
  <c r="A353" i="68"/>
  <c r="B353" i="68"/>
  <c r="C353" i="68"/>
  <c r="E353" i="68"/>
  <c r="F353" i="68"/>
  <c r="A354" i="68"/>
  <c r="B354" i="68"/>
  <c r="C354" i="68"/>
  <c r="E354" i="68"/>
  <c r="F354" i="68"/>
  <c r="A355" i="68"/>
  <c r="B355" i="68"/>
  <c r="C355" i="68"/>
  <c r="E355" i="68"/>
  <c r="F355" i="68"/>
  <c r="A356" i="68"/>
  <c r="B356" i="68"/>
  <c r="C356" i="68"/>
  <c r="E356" i="68"/>
  <c r="F356" i="68"/>
  <c r="A357" i="68"/>
  <c r="B357" i="68"/>
  <c r="C357" i="68"/>
  <c r="E357" i="68"/>
  <c r="F357" i="68"/>
  <c r="A358" i="68"/>
  <c r="B358" i="68"/>
  <c r="C358" i="68"/>
  <c r="E358" i="68"/>
  <c r="F358" i="68"/>
  <c r="A359" i="68"/>
  <c r="B359" i="68"/>
  <c r="C359" i="68"/>
  <c r="E359" i="68"/>
  <c r="F359" i="68"/>
  <c r="A360" i="68"/>
  <c r="B360" i="68"/>
  <c r="C360" i="68"/>
  <c r="E360" i="68"/>
  <c r="F360" i="68"/>
  <c r="A361" i="68"/>
  <c r="B361" i="68"/>
  <c r="C361" i="68"/>
  <c r="E361" i="68"/>
  <c r="F361" i="68"/>
  <c r="A362" i="68"/>
  <c r="B362" i="68"/>
  <c r="C362" i="68"/>
  <c r="E362" i="68"/>
  <c r="F362" i="68"/>
  <c r="A363" i="68"/>
  <c r="B363" i="68"/>
  <c r="C363" i="68"/>
  <c r="E363" i="68"/>
  <c r="F363" i="68"/>
  <c r="A364" i="68"/>
  <c r="B364" i="68"/>
  <c r="C364" i="68"/>
  <c r="E364" i="68"/>
  <c r="F364" i="68"/>
  <c r="A365" i="68"/>
  <c r="B365" i="68"/>
  <c r="C365" i="68"/>
  <c r="E365" i="68"/>
  <c r="F365" i="68"/>
  <c r="A366" i="68"/>
  <c r="B366" i="68"/>
  <c r="C366" i="68"/>
  <c r="E366" i="68"/>
  <c r="F366" i="68"/>
  <c r="A367" i="68"/>
  <c r="B367" i="68"/>
  <c r="C367" i="68"/>
  <c r="E367" i="68"/>
  <c r="F367" i="68"/>
  <c r="A368" i="68"/>
  <c r="B368" i="68"/>
  <c r="C368" i="68"/>
  <c r="E368" i="68"/>
  <c r="F368" i="68"/>
  <c r="A369" i="68"/>
  <c r="B369" i="68"/>
  <c r="C369" i="68"/>
  <c r="E369" i="68"/>
  <c r="F369" i="68"/>
  <c r="A370" i="68"/>
  <c r="B370" i="68"/>
  <c r="C370" i="68"/>
  <c r="E370" i="68"/>
  <c r="F370" i="68"/>
  <c r="A371" i="68"/>
  <c r="B371" i="68"/>
  <c r="C371" i="68"/>
  <c r="E371" i="68"/>
  <c r="F371" i="68"/>
  <c r="A372" i="68"/>
  <c r="B372" i="68"/>
  <c r="C372" i="68"/>
  <c r="E372" i="68"/>
  <c r="F372" i="68"/>
  <c r="A373" i="68"/>
  <c r="B373" i="68"/>
  <c r="C373" i="68"/>
  <c r="E373" i="68"/>
  <c r="F373" i="68"/>
  <c r="A374" i="68"/>
  <c r="B374" i="68"/>
  <c r="C374" i="68"/>
  <c r="E374" i="68"/>
  <c r="F374" i="68"/>
  <c r="A375" i="68"/>
  <c r="B375" i="68"/>
  <c r="C375" i="68"/>
  <c r="E375" i="68"/>
  <c r="F375" i="68"/>
  <c r="A376" i="68"/>
  <c r="B376" i="68"/>
  <c r="C376" i="68"/>
  <c r="E376" i="68"/>
  <c r="F376" i="68"/>
  <c r="A377" i="68"/>
  <c r="B377" i="68"/>
  <c r="C377" i="68"/>
  <c r="E377" i="68"/>
  <c r="F377" i="68"/>
  <c r="A378" i="68"/>
  <c r="B378" i="68"/>
  <c r="C378" i="68"/>
  <c r="E378" i="68"/>
  <c r="F378" i="68"/>
  <c r="A379" i="68"/>
  <c r="B379" i="68"/>
  <c r="C379" i="68"/>
  <c r="E379" i="68"/>
  <c r="F379" i="68"/>
  <c r="A380" i="68"/>
  <c r="B380" i="68"/>
  <c r="C380" i="68"/>
  <c r="E380" i="68"/>
  <c r="F380" i="68"/>
  <c r="A381" i="68"/>
  <c r="B381" i="68"/>
  <c r="C381" i="68"/>
  <c r="E381" i="68"/>
  <c r="F381" i="68"/>
  <c r="A382" i="68"/>
  <c r="B382" i="68"/>
  <c r="C382" i="68"/>
  <c r="E382" i="68"/>
  <c r="F382" i="68"/>
  <c r="A383" i="68"/>
  <c r="B383" i="68"/>
  <c r="C383" i="68"/>
  <c r="E383" i="68"/>
  <c r="F383" i="68"/>
  <c r="A384" i="68"/>
  <c r="B384" i="68"/>
  <c r="C384" i="68"/>
  <c r="E384" i="68"/>
  <c r="F384" i="68"/>
  <c r="A385" i="68"/>
  <c r="B385" i="68"/>
  <c r="C385" i="68"/>
  <c r="E385" i="68"/>
  <c r="F385" i="68"/>
  <c r="A386" i="68"/>
  <c r="B386" i="68"/>
  <c r="C386" i="68"/>
  <c r="E386" i="68"/>
  <c r="F386" i="68"/>
  <c r="A387" i="68"/>
  <c r="B387" i="68"/>
  <c r="C387" i="68"/>
  <c r="E387" i="68"/>
  <c r="F387" i="68"/>
  <c r="A388" i="68"/>
  <c r="B388" i="68"/>
  <c r="C388" i="68"/>
  <c r="E388" i="68"/>
  <c r="F388" i="68"/>
  <c r="A389" i="68"/>
  <c r="B389" i="68"/>
  <c r="C389" i="68"/>
  <c r="E389" i="68"/>
  <c r="F389" i="68"/>
  <c r="A390" i="68"/>
  <c r="B390" i="68"/>
  <c r="C390" i="68"/>
  <c r="E390" i="68"/>
  <c r="F390" i="68"/>
  <c r="A391" i="68"/>
  <c r="B391" i="68"/>
  <c r="C391" i="68"/>
  <c r="E391" i="68"/>
  <c r="F391" i="68"/>
  <c r="A392" i="68"/>
  <c r="B392" i="68"/>
  <c r="C392" i="68"/>
  <c r="E392" i="68"/>
  <c r="F392" i="68"/>
  <c r="A393" i="68"/>
  <c r="B393" i="68"/>
  <c r="C393" i="68"/>
  <c r="E393" i="68"/>
  <c r="F393" i="68"/>
  <c r="A394" i="68"/>
  <c r="B394" i="68"/>
  <c r="C394" i="68"/>
  <c r="E394" i="68"/>
  <c r="F394" i="68"/>
  <c r="A395" i="68"/>
  <c r="B395" i="68"/>
  <c r="C395" i="68"/>
  <c r="E395" i="68"/>
  <c r="F395" i="68"/>
  <c r="A396" i="68"/>
  <c r="B396" i="68"/>
  <c r="C396" i="68"/>
  <c r="E396" i="68"/>
  <c r="F396" i="68"/>
  <c r="A397" i="68"/>
  <c r="B397" i="68"/>
  <c r="C397" i="68"/>
  <c r="E397" i="68"/>
  <c r="F397" i="68"/>
  <c r="A398" i="68"/>
  <c r="B398" i="68"/>
  <c r="C398" i="68"/>
  <c r="E398" i="68"/>
  <c r="F398" i="68"/>
  <c r="A399" i="68"/>
  <c r="B399" i="68"/>
  <c r="C399" i="68"/>
  <c r="E399" i="68"/>
  <c r="F399" i="68"/>
  <c r="A400" i="68"/>
  <c r="B400" i="68"/>
  <c r="C400" i="68"/>
  <c r="E400" i="68"/>
  <c r="F400" i="68"/>
  <c r="A401" i="68"/>
  <c r="B401" i="68"/>
  <c r="C401" i="68"/>
  <c r="E401" i="68"/>
  <c r="F401" i="68"/>
  <c r="A402" i="68"/>
  <c r="B402" i="68"/>
  <c r="C402" i="68"/>
  <c r="E402" i="68"/>
  <c r="F402" i="68"/>
  <c r="A403" i="68"/>
  <c r="B403" i="68"/>
  <c r="C403" i="68"/>
  <c r="E403" i="68"/>
  <c r="F403" i="68"/>
  <c r="A404" i="68"/>
  <c r="B404" i="68"/>
  <c r="C404" i="68"/>
  <c r="E404" i="68"/>
  <c r="F404" i="68"/>
  <c r="A405" i="68"/>
  <c r="B405" i="68"/>
  <c r="C405" i="68"/>
  <c r="E405" i="68"/>
  <c r="F405" i="68"/>
  <c r="A406" i="68"/>
  <c r="B406" i="68"/>
  <c r="C406" i="68"/>
  <c r="E406" i="68"/>
  <c r="F406" i="68"/>
  <c r="A407" i="68"/>
  <c r="B407" i="68"/>
  <c r="C407" i="68"/>
  <c r="E407" i="68"/>
  <c r="F407" i="68"/>
  <c r="A408" i="68"/>
  <c r="B408" i="68"/>
  <c r="C408" i="68"/>
  <c r="E408" i="68"/>
  <c r="F408" i="68"/>
  <c r="A409" i="68"/>
  <c r="B409" i="68"/>
  <c r="C409" i="68"/>
  <c r="E409" i="68"/>
  <c r="F409" i="68"/>
  <c r="A410" i="68"/>
  <c r="B410" i="68"/>
  <c r="C410" i="68"/>
  <c r="E410" i="68"/>
  <c r="F410" i="68"/>
  <c r="A411" i="68"/>
  <c r="B411" i="68"/>
  <c r="C411" i="68"/>
  <c r="E411" i="68"/>
  <c r="F411" i="68"/>
  <c r="A412" i="68"/>
  <c r="B412" i="68"/>
  <c r="C412" i="68"/>
  <c r="E412" i="68"/>
  <c r="F412" i="68"/>
  <c r="A413" i="68"/>
  <c r="B413" i="68"/>
  <c r="C413" i="68"/>
  <c r="E413" i="68"/>
  <c r="F413" i="68"/>
  <c r="A414" i="68"/>
  <c r="B414" i="68"/>
  <c r="C414" i="68"/>
  <c r="E414" i="68"/>
  <c r="F414" i="68"/>
  <c r="A415" i="68"/>
  <c r="B415" i="68"/>
  <c r="C415" i="68"/>
  <c r="E415" i="68"/>
  <c r="F415" i="68"/>
  <c r="A416" i="68"/>
  <c r="B416" i="68"/>
  <c r="C416" i="68"/>
  <c r="E416" i="68"/>
  <c r="F416" i="68"/>
  <c r="A417" i="68"/>
  <c r="B417" i="68"/>
  <c r="C417" i="68"/>
  <c r="E417" i="68"/>
  <c r="F417" i="68"/>
  <c r="A418" i="68"/>
  <c r="B418" i="68"/>
  <c r="C418" i="68"/>
  <c r="E418" i="68"/>
  <c r="F418" i="68"/>
  <c r="A419" i="68"/>
  <c r="B419" i="68"/>
  <c r="C419" i="68"/>
  <c r="E419" i="68"/>
  <c r="F419" i="68"/>
  <c r="A420" i="68"/>
  <c r="B420" i="68"/>
  <c r="C420" i="68"/>
  <c r="E420" i="68"/>
  <c r="F420" i="68"/>
  <c r="A421" i="68"/>
  <c r="B421" i="68"/>
  <c r="C421" i="68"/>
  <c r="E421" i="68"/>
  <c r="F421" i="68"/>
  <c r="A422" i="68"/>
  <c r="B422" i="68"/>
  <c r="C422" i="68"/>
  <c r="E422" i="68"/>
  <c r="F422" i="68"/>
  <c r="A423" i="68"/>
  <c r="B423" i="68"/>
  <c r="C423" i="68"/>
  <c r="E423" i="68"/>
  <c r="F423" i="68"/>
  <c r="A424" i="68"/>
  <c r="B424" i="68"/>
  <c r="C424" i="68"/>
  <c r="E424" i="68"/>
  <c r="F424" i="68"/>
  <c r="A425" i="68"/>
  <c r="B425" i="68"/>
  <c r="C425" i="68"/>
  <c r="E425" i="68"/>
  <c r="F425" i="68"/>
  <c r="A426" i="68"/>
  <c r="B426" i="68"/>
  <c r="C426" i="68"/>
  <c r="E426" i="68"/>
  <c r="F426" i="68"/>
  <c r="A427" i="68"/>
  <c r="B427" i="68"/>
  <c r="C427" i="68"/>
  <c r="E427" i="68"/>
  <c r="F427" i="68"/>
  <c r="A428" i="68"/>
  <c r="B428" i="68"/>
  <c r="C428" i="68"/>
  <c r="E428" i="68"/>
  <c r="F428" i="68"/>
  <c r="A429" i="68"/>
  <c r="B429" i="68"/>
  <c r="C429" i="68"/>
  <c r="E429" i="68"/>
  <c r="F429" i="68"/>
  <c r="A430" i="68"/>
  <c r="B430" i="68"/>
  <c r="C430" i="68"/>
  <c r="E430" i="68"/>
  <c r="F430" i="68"/>
  <c r="A431" i="68"/>
  <c r="B431" i="68"/>
  <c r="C431" i="68"/>
  <c r="E431" i="68"/>
  <c r="F431" i="68"/>
  <c r="A432" i="68"/>
  <c r="B432" i="68"/>
  <c r="C432" i="68"/>
  <c r="E432" i="68"/>
  <c r="F432" i="68"/>
  <c r="A433" i="68"/>
  <c r="B433" i="68"/>
  <c r="C433" i="68"/>
  <c r="E433" i="68"/>
  <c r="F433" i="68"/>
  <c r="A434" i="68"/>
  <c r="B434" i="68"/>
  <c r="C434" i="68"/>
  <c r="E434" i="68"/>
  <c r="F434" i="68"/>
  <c r="A435" i="68"/>
  <c r="B435" i="68"/>
  <c r="C435" i="68"/>
  <c r="E435" i="68"/>
  <c r="F435" i="68"/>
  <c r="A436" i="68"/>
  <c r="B436" i="68"/>
  <c r="C436" i="68"/>
  <c r="E436" i="68"/>
  <c r="F436" i="68"/>
  <c r="A437" i="68"/>
  <c r="B437" i="68"/>
  <c r="C437" i="68"/>
  <c r="E437" i="68"/>
  <c r="F437" i="68"/>
  <c r="A438" i="68"/>
  <c r="B438" i="68"/>
  <c r="C438" i="68"/>
  <c r="E438" i="68"/>
  <c r="F438" i="68"/>
  <c r="A439" i="68"/>
  <c r="B439" i="68"/>
  <c r="C439" i="68"/>
  <c r="E439" i="68"/>
  <c r="F439" i="68"/>
  <c r="A440" i="68"/>
  <c r="B440" i="68"/>
  <c r="C440" i="68"/>
  <c r="E440" i="68"/>
  <c r="F440" i="68"/>
  <c r="A441" i="68"/>
  <c r="B441" i="68"/>
  <c r="C441" i="68"/>
  <c r="E441" i="68"/>
  <c r="F441" i="68"/>
  <c r="A442" i="68"/>
  <c r="B442" i="68"/>
  <c r="C442" i="68"/>
  <c r="E442" i="68"/>
  <c r="F442" i="68"/>
  <c r="A443" i="68"/>
  <c r="B443" i="68"/>
  <c r="C443" i="68"/>
  <c r="E443" i="68"/>
  <c r="F443" i="68"/>
  <c r="A444" i="68"/>
  <c r="B444" i="68"/>
  <c r="C444" i="68"/>
  <c r="E444" i="68"/>
  <c r="F444" i="68"/>
  <c r="A445" i="68"/>
  <c r="B445" i="68"/>
  <c r="C445" i="68"/>
  <c r="E445" i="68"/>
  <c r="F445" i="68"/>
  <c r="A446" i="68"/>
  <c r="B446" i="68"/>
  <c r="C446" i="68"/>
  <c r="E446" i="68"/>
  <c r="F446" i="68"/>
  <c r="A447" i="68"/>
  <c r="B447" i="68"/>
  <c r="C447" i="68"/>
  <c r="E447" i="68"/>
  <c r="F447" i="68"/>
  <c r="A448" i="68"/>
  <c r="B448" i="68"/>
  <c r="C448" i="68"/>
  <c r="E448" i="68"/>
  <c r="F448" i="68"/>
  <c r="A449" i="68"/>
  <c r="B449" i="68"/>
  <c r="C449" i="68"/>
  <c r="E449" i="68"/>
  <c r="F449" i="68"/>
  <c r="A450" i="68"/>
  <c r="B450" i="68"/>
  <c r="C450" i="68"/>
  <c r="E450" i="68"/>
  <c r="F450" i="68"/>
  <c r="A451" i="68"/>
  <c r="B451" i="68"/>
  <c r="C451" i="68"/>
  <c r="E451" i="68"/>
  <c r="F451" i="68"/>
  <c r="A452" i="68"/>
  <c r="B452" i="68"/>
  <c r="C452" i="68"/>
  <c r="E452" i="68"/>
  <c r="F452" i="68"/>
  <c r="A453" i="68"/>
  <c r="B453" i="68"/>
  <c r="C453" i="68"/>
  <c r="E453" i="68"/>
  <c r="F453" i="68"/>
  <c r="A454" i="68"/>
  <c r="B454" i="68"/>
  <c r="C454" i="68"/>
  <c r="E454" i="68"/>
  <c r="F454" i="68"/>
  <c r="A455" i="68"/>
  <c r="B455" i="68"/>
  <c r="C455" i="68"/>
  <c r="E455" i="68"/>
  <c r="F455" i="68"/>
  <c r="A456" i="68"/>
  <c r="B456" i="68"/>
  <c r="C456" i="68"/>
  <c r="E456" i="68"/>
  <c r="F456" i="68"/>
  <c r="A457" i="68"/>
  <c r="B457" i="68"/>
  <c r="C457" i="68"/>
  <c r="E457" i="68"/>
  <c r="F457" i="68"/>
  <c r="A458" i="68"/>
  <c r="B458" i="68"/>
  <c r="C458" i="68"/>
  <c r="E458" i="68"/>
  <c r="F458" i="68"/>
  <c r="A459" i="68"/>
  <c r="B459" i="68"/>
  <c r="C459" i="68"/>
  <c r="E459" i="68"/>
  <c r="F459" i="68"/>
  <c r="A460" i="68"/>
  <c r="B460" i="68"/>
  <c r="C460" i="68"/>
  <c r="E460" i="68"/>
  <c r="F460" i="68"/>
  <c r="A461" i="68"/>
  <c r="B461" i="68"/>
  <c r="C461" i="68"/>
  <c r="E461" i="68"/>
  <c r="F461" i="68"/>
  <c r="A462" i="68"/>
  <c r="B462" i="68"/>
  <c r="C462" i="68"/>
  <c r="E462" i="68"/>
  <c r="F462" i="68"/>
  <c r="A463" i="68"/>
  <c r="B463" i="68"/>
  <c r="C463" i="68"/>
  <c r="E463" i="68"/>
  <c r="F463" i="68"/>
  <c r="A464" i="68"/>
  <c r="B464" i="68"/>
  <c r="C464" i="68"/>
  <c r="E464" i="68"/>
  <c r="F464" i="68"/>
  <c r="A465" i="68"/>
  <c r="B465" i="68"/>
  <c r="C465" i="68"/>
  <c r="E465" i="68"/>
  <c r="F465" i="68"/>
  <c r="A466" i="68"/>
  <c r="B466" i="68"/>
  <c r="C466" i="68"/>
  <c r="E466" i="68"/>
  <c r="F466" i="68"/>
  <c r="A467" i="68"/>
  <c r="B467" i="68"/>
  <c r="C467" i="68"/>
  <c r="E467" i="68"/>
  <c r="F467" i="68"/>
  <c r="A468" i="68"/>
  <c r="B468" i="68"/>
  <c r="C468" i="68"/>
  <c r="E468" i="68"/>
  <c r="F468" i="68"/>
  <c r="A469" i="68"/>
  <c r="B469" i="68"/>
  <c r="C469" i="68"/>
  <c r="E469" i="68"/>
  <c r="F469" i="68"/>
  <c r="A470" i="68"/>
  <c r="B470" i="68"/>
  <c r="C470" i="68"/>
  <c r="E470" i="68"/>
  <c r="F470" i="68"/>
  <c r="A471" i="68"/>
  <c r="B471" i="68"/>
  <c r="C471" i="68"/>
  <c r="E471" i="68"/>
  <c r="F471" i="68"/>
  <c r="A472" i="68"/>
  <c r="B472" i="68"/>
  <c r="C472" i="68"/>
  <c r="E472" i="68"/>
  <c r="F472" i="68"/>
  <c r="A473" i="68"/>
  <c r="B473" i="68"/>
  <c r="C473" i="68"/>
  <c r="E473" i="68"/>
  <c r="F473" i="68"/>
  <c r="A474" i="68"/>
  <c r="B474" i="68"/>
  <c r="C474" i="68"/>
  <c r="E474" i="68"/>
  <c r="F474" i="68"/>
  <c r="A475" i="68"/>
  <c r="B475" i="68"/>
  <c r="C475" i="68"/>
  <c r="E475" i="68"/>
  <c r="F475" i="68"/>
  <c r="A476" i="68"/>
  <c r="B476" i="68"/>
  <c r="C476" i="68"/>
  <c r="E476" i="68"/>
  <c r="F476" i="68"/>
  <c r="A477" i="68"/>
  <c r="B477" i="68"/>
  <c r="C477" i="68"/>
  <c r="E477" i="68"/>
  <c r="F477" i="68"/>
  <c r="A478" i="68"/>
  <c r="B478" i="68"/>
  <c r="C478" i="68"/>
  <c r="E478" i="68"/>
  <c r="F478" i="68"/>
  <c r="A479" i="68"/>
  <c r="B479" i="68"/>
  <c r="C479" i="68"/>
  <c r="E479" i="68"/>
  <c r="F479" i="68"/>
  <c r="A480" i="68"/>
  <c r="B480" i="68"/>
  <c r="C480" i="68"/>
  <c r="E480" i="68"/>
  <c r="F480" i="68"/>
  <c r="A481" i="68"/>
  <c r="B481" i="68"/>
  <c r="C481" i="68"/>
  <c r="E481" i="68"/>
  <c r="F481" i="68"/>
  <c r="A482" i="68"/>
  <c r="B482" i="68"/>
  <c r="C482" i="68"/>
  <c r="E482" i="68"/>
  <c r="F482" i="68"/>
  <c r="A483" i="68"/>
  <c r="B483" i="68"/>
  <c r="C483" i="68"/>
  <c r="E483" i="68"/>
  <c r="F483" i="68"/>
  <c r="A484" i="68"/>
  <c r="B484" i="68"/>
  <c r="C484" i="68"/>
  <c r="E484" i="68"/>
  <c r="F484" i="68"/>
  <c r="A485" i="68"/>
  <c r="B485" i="68"/>
  <c r="C485" i="68"/>
  <c r="E485" i="68"/>
  <c r="F485" i="68"/>
  <c r="A486" i="68"/>
  <c r="B486" i="68"/>
  <c r="C486" i="68"/>
  <c r="E486" i="68"/>
  <c r="F486" i="68"/>
  <c r="A487" i="68"/>
  <c r="B487" i="68"/>
  <c r="C487" i="68"/>
  <c r="E487" i="68"/>
  <c r="F487" i="68"/>
  <c r="A488" i="68"/>
  <c r="B488" i="68"/>
  <c r="C488" i="68"/>
  <c r="E488" i="68"/>
  <c r="F488" i="68"/>
  <c r="A489" i="68"/>
  <c r="B489" i="68"/>
  <c r="C489" i="68"/>
  <c r="E489" i="68"/>
  <c r="F489" i="68"/>
  <c r="A490" i="68"/>
  <c r="B490" i="68"/>
  <c r="C490" i="68"/>
  <c r="E490" i="68"/>
  <c r="F490" i="68"/>
  <c r="A491" i="68"/>
  <c r="B491" i="68"/>
  <c r="C491" i="68"/>
  <c r="E491" i="68"/>
  <c r="F491" i="68"/>
  <c r="A492" i="68"/>
  <c r="B492" i="68"/>
  <c r="C492" i="68"/>
  <c r="E492" i="68"/>
  <c r="F492" i="68"/>
  <c r="A493" i="68"/>
  <c r="B493" i="68"/>
  <c r="C493" i="68"/>
  <c r="E493" i="68"/>
  <c r="F493" i="68"/>
  <c r="A494" i="68"/>
  <c r="B494" i="68"/>
  <c r="C494" i="68"/>
  <c r="E494" i="68"/>
  <c r="F494" i="68"/>
  <c r="A495" i="68"/>
  <c r="B495" i="68"/>
  <c r="C495" i="68"/>
  <c r="E495" i="68"/>
  <c r="F495" i="68"/>
  <c r="A496" i="68"/>
  <c r="B496" i="68"/>
  <c r="C496" i="68"/>
  <c r="E496" i="68"/>
  <c r="F496" i="68"/>
  <c r="A497" i="68"/>
  <c r="B497" i="68"/>
  <c r="C497" i="68"/>
  <c r="E497" i="68"/>
  <c r="F497" i="68"/>
  <c r="A498" i="68"/>
  <c r="B498" i="68"/>
  <c r="C498" i="68"/>
  <c r="E498" i="68"/>
  <c r="F498" i="68"/>
  <c r="A499" i="68"/>
  <c r="B499" i="68"/>
  <c r="C499" i="68"/>
  <c r="E499" i="68"/>
  <c r="F499" i="68"/>
  <c r="A500" i="68"/>
  <c r="B500" i="68"/>
  <c r="C500" i="68"/>
  <c r="E500" i="68"/>
  <c r="F500" i="68"/>
  <c r="A501" i="68"/>
  <c r="B501" i="68"/>
  <c r="C501" i="68"/>
  <c r="E501" i="68"/>
  <c r="F501" i="68"/>
  <c r="A502" i="68"/>
  <c r="B502" i="68"/>
  <c r="C502" i="68"/>
  <c r="E502" i="68"/>
  <c r="F502" i="68"/>
  <c r="A503" i="68"/>
  <c r="B503" i="68"/>
  <c r="C503" i="68"/>
  <c r="E503" i="68"/>
  <c r="F503" i="68"/>
  <c r="A504" i="68"/>
  <c r="B504" i="68"/>
  <c r="C504" i="68"/>
  <c r="E504" i="68"/>
  <c r="F504" i="68"/>
  <c r="A505" i="68"/>
  <c r="B505" i="68"/>
  <c r="C505" i="68"/>
  <c r="E505" i="68"/>
  <c r="F505" i="68"/>
  <c r="A506" i="68"/>
  <c r="B506" i="68"/>
  <c r="C506" i="68"/>
  <c r="E506" i="68"/>
  <c r="F506" i="68"/>
  <c r="A507" i="68"/>
  <c r="B507" i="68"/>
  <c r="C507" i="68"/>
  <c r="E507" i="68"/>
  <c r="F507" i="68"/>
  <c r="A508" i="68"/>
  <c r="B508" i="68"/>
  <c r="C508" i="68"/>
  <c r="E508" i="68"/>
  <c r="F508" i="68"/>
  <c r="A509" i="68"/>
  <c r="B509" i="68"/>
  <c r="C509" i="68"/>
  <c r="E509" i="68"/>
  <c r="F509" i="68"/>
  <c r="A510" i="68"/>
  <c r="B510" i="68"/>
  <c r="C510" i="68"/>
  <c r="E510" i="68"/>
  <c r="F510" i="68"/>
  <c r="A511" i="68"/>
  <c r="B511" i="68"/>
  <c r="C511" i="68"/>
  <c r="E511" i="68"/>
  <c r="F511" i="68"/>
  <c r="A512" i="68"/>
  <c r="B512" i="68"/>
  <c r="C512" i="68"/>
  <c r="E512" i="68"/>
  <c r="F512" i="68"/>
  <c r="A513" i="68"/>
  <c r="B513" i="68"/>
  <c r="C513" i="68"/>
  <c r="E513" i="68"/>
  <c r="F513" i="68"/>
  <c r="A514" i="68"/>
  <c r="B514" i="68"/>
  <c r="C514" i="68"/>
  <c r="E514" i="68"/>
  <c r="F514" i="68"/>
  <c r="A515" i="68"/>
  <c r="B515" i="68"/>
  <c r="C515" i="68"/>
  <c r="E515" i="68"/>
  <c r="F515" i="68"/>
  <c r="A516" i="68"/>
  <c r="B516" i="68"/>
  <c r="C516" i="68"/>
  <c r="E516" i="68"/>
  <c r="F516" i="68"/>
  <c r="A517" i="68"/>
  <c r="B517" i="68"/>
  <c r="C517" i="68"/>
  <c r="E517" i="68"/>
  <c r="F517" i="68"/>
  <c r="A518" i="68"/>
  <c r="B518" i="68"/>
  <c r="C518" i="68"/>
  <c r="E518" i="68"/>
  <c r="F518" i="68"/>
  <c r="A519" i="68"/>
  <c r="B519" i="68"/>
  <c r="C519" i="68"/>
  <c r="E519" i="68"/>
  <c r="F519" i="68"/>
  <c r="A520" i="68"/>
  <c r="B520" i="68"/>
  <c r="C520" i="68"/>
  <c r="E520" i="68"/>
  <c r="F520" i="68"/>
  <c r="A521" i="68"/>
  <c r="B521" i="68"/>
  <c r="C521" i="68"/>
  <c r="E521" i="68"/>
  <c r="F521" i="68"/>
  <c r="A522" i="68"/>
  <c r="B522" i="68"/>
  <c r="C522" i="68"/>
  <c r="E522" i="68"/>
  <c r="F522" i="68"/>
  <c r="A523" i="68"/>
  <c r="B523" i="68"/>
  <c r="C523" i="68"/>
  <c r="E523" i="68"/>
  <c r="F523" i="68"/>
  <c r="A524" i="68"/>
  <c r="B524" i="68"/>
  <c r="C524" i="68"/>
  <c r="E524" i="68"/>
  <c r="F524" i="68"/>
  <c r="A525" i="68"/>
  <c r="B525" i="68"/>
  <c r="C525" i="68"/>
  <c r="E525" i="68"/>
  <c r="F525" i="68"/>
  <c r="A526" i="68"/>
  <c r="B526" i="68"/>
  <c r="C526" i="68"/>
  <c r="E526" i="68"/>
  <c r="F526" i="68"/>
  <c r="A527" i="68"/>
  <c r="B527" i="68"/>
  <c r="C527" i="68"/>
  <c r="E527" i="68"/>
  <c r="F527" i="68"/>
  <c r="A528" i="68"/>
  <c r="B528" i="68"/>
  <c r="C528" i="68"/>
  <c r="E528" i="68"/>
  <c r="F528" i="68"/>
  <c r="A529" i="68"/>
  <c r="B529" i="68"/>
  <c r="C529" i="68"/>
  <c r="E529" i="68"/>
  <c r="F529" i="68"/>
  <c r="A530" i="68"/>
  <c r="B530" i="68"/>
  <c r="C530" i="68"/>
  <c r="E530" i="68"/>
  <c r="F530" i="68"/>
  <c r="A531" i="68"/>
  <c r="B531" i="68"/>
  <c r="C531" i="68"/>
  <c r="E531" i="68"/>
  <c r="F531" i="68"/>
  <c r="A532" i="68"/>
  <c r="B532" i="68"/>
  <c r="C532" i="68"/>
  <c r="E532" i="68"/>
  <c r="F532" i="68"/>
  <c r="A533" i="68"/>
  <c r="B533" i="68"/>
  <c r="C533" i="68"/>
  <c r="E533" i="68"/>
  <c r="F533" i="68"/>
  <c r="A534" i="68"/>
  <c r="B534" i="68"/>
  <c r="C534" i="68"/>
  <c r="E534" i="68"/>
  <c r="F534" i="68"/>
  <c r="A535" i="68"/>
  <c r="B535" i="68"/>
  <c r="C535" i="68"/>
  <c r="E535" i="68"/>
  <c r="F535" i="68"/>
  <c r="A536" i="68"/>
  <c r="B536" i="68"/>
  <c r="C536" i="68"/>
  <c r="E536" i="68"/>
  <c r="F536" i="68"/>
  <c r="A537" i="68"/>
  <c r="B537" i="68"/>
  <c r="C537" i="68"/>
  <c r="E537" i="68"/>
  <c r="F537" i="68"/>
  <c r="A538" i="68"/>
  <c r="B538" i="68"/>
  <c r="C538" i="68"/>
  <c r="E538" i="68"/>
  <c r="F538" i="68"/>
  <c r="A539" i="68"/>
  <c r="B539" i="68"/>
  <c r="C539" i="68"/>
  <c r="E539" i="68"/>
  <c r="F539" i="68"/>
  <c r="A540" i="68"/>
  <c r="B540" i="68"/>
  <c r="C540" i="68"/>
  <c r="E540" i="68"/>
  <c r="F540" i="68"/>
  <c r="A541" i="68"/>
  <c r="B541" i="68"/>
  <c r="C541" i="68"/>
  <c r="E541" i="68"/>
  <c r="F541" i="68"/>
  <c r="A542" i="68"/>
  <c r="B542" i="68"/>
  <c r="C542" i="68"/>
  <c r="E542" i="68"/>
  <c r="F542" i="68"/>
  <c r="A543" i="68"/>
  <c r="B543" i="68"/>
  <c r="C543" i="68"/>
  <c r="E543" i="68"/>
  <c r="F543" i="68"/>
  <c r="A544" i="68"/>
  <c r="B544" i="68"/>
  <c r="C544" i="68"/>
  <c r="E544" i="68"/>
  <c r="F544" i="68"/>
  <c r="A545" i="68"/>
  <c r="B545" i="68"/>
  <c r="C545" i="68"/>
  <c r="E545" i="68"/>
  <c r="F545" i="68"/>
  <c r="A546" i="68"/>
  <c r="B546" i="68"/>
  <c r="C546" i="68"/>
  <c r="E546" i="68"/>
  <c r="F546" i="68"/>
  <c r="A547" i="68"/>
  <c r="B547" i="68"/>
  <c r="C547" i="68"/>
  <c r="E547" i="68"/>
  <c r="F547" i="68"/>
  <c r="A548" i="68"/>
  <c r="B548" i="68"/>
  <c r="C548" i="68"/>
  <c r="E548" i="68"/>
  <c r="F548" i="68"/>
  <c r="A549" i="68"/>
  <c r="B549" i="68"/>
  <c r="C549" i="68"/>
  <c r="E549" i="68"/>
  <c r="F549" i="68"/>
  <c r="A550" i="68"/>
  <c r="B550" i="68"/>
  <c r="C550" i="68"/>
  <c r="E550" i="68"/>
  <c r="F550" i="68"/>
  <c r="A551" i="68"/>
  <c r="B551" i="68"/>
  <c r="C551" i="68"/>
  <c r="E551" i="68"/>
  <c r="F551" i="68"/>
  <c r="A552" i="68"/>
  <c r="B552" i="68"/>
  <c r="C552" i="68"/>
  <c r="E552" i="68"/>
  <c r="F552" i="68"/>
  <c r="A553" i="68"/>
  <c r="B553" i="68"/>
  <c r="C553" i="68"/>
  <c r="E553" i="68"/>
  <c r="F553" i="68"/>
  <c r="A554" i="68"/>
  <c r="B554" i="68"/>
  <c r="C554" i="68"/>
  <c r="E554" i="68"/>
  <c r="F554" i="68"/>
  <c r="A555" i="68"/>
  <c r="B555" i="68"/>
  <c r="C555" i="68"/>
  <c r="E555" i="68"/>
  <c r="F555" i="68"/>
  <c r="A556" i="68"/>
  <c r="B556" i="68"/>
  <c r="C556" i="68"/>
  <c r="E556" i="68"/>
  <c r="F556" i="68"/>
  <c r="A557" i="68"/>
  <c r="B557" i="68"/>
  <c r="C557" i="68"/>
  <c r="E557" i="68"/>
  <c r="F557" i="68"/>
  <c r="A558" i="68"/>
  <c r="B558" i="68"/>
  <c r="C558" i="68"/>
  <c r="E558" i="68"/>
  <c r="F558" i="68"/>
  <c r="A559" i="68"/>
  <c r="B559" i="68"/>
  <c r="C559" i="68"/>
  <c r="E559" i="68"/>
  <c r="F559" i="68"/>
  <c r="A560" i="68"/>
  <c r="B560" i="68"/>
  <c r="C560" i="68"/>
  <c r="E560" i="68"/>
  <c r="F560" i="68"/>
  <c r="A561" i="68"/>
  <c r="B561" i="68"/>
  <c r="C561" i="68"/>
  <c r="E561" i="68"/>
  <c r="F561" i="68"/>
  <c r="A562" i="68"/>
  <c r="B562" i="68"/>
  <c r="C562" i="68"/>
  <c r="E562" i="68"/>
  <c r="F562" i="68"/>
  <c r="A563" i="68"/>
  <c r="B563" i="68"/>
  <c r="C563" i="68"/>
  <c r="E563" i="68"/>
  <c r="F563" i="68"/>
  <c r="A564" i="68"/>
  <c r="B564" i="68"/>
  <c r="C564" i="68"/>
  <c r="E564" i="68"/>
  <c r="F564" i="68"/>
  <c r="A565" i="68"/>
  <c r="B565" i="68"/>
  <c r="C565" i="68"/>
  <c r="E565" i="68"/>
  <c r="F565" i="68"/>
  <c r="A566" i="68"/>
  <c r="B566" i="68"/>
  <c r="C566" i="68"/>
  <c r="E566" i="68"/>
  <c r="F566" i="68"/>
  <c r="A567" i="68"/>
  <c r="B567" i="68"/>
  <c r="C567" i="68"/>
  <c r="E567" i="68"/>
  <c r="F567" i="68"/>
  <c r="A568" i="68"/>
  <c r="B568" i="68"/>
  <c r="C568" i="68"/>
  <c r="E568" i="68"/>
  <c r="F568" i="68"/>
  <c r="A569" i="68"/>
  <c r="B569" i="68"/>
  <c r="C569" i="68"/>
  <c r="E569" i="68"/>
  <c r="F569" i="68"/>
  <c r="A570" i="68"/>
  <c r="B570" i="68"/>
  <c r="C570" i="68"/>
  <c r="E570" i="68"/>
  <c r="F570" i="68"/>
  <c r="A571" i="68"/>
  <c r="B571" i="68"/>
  <c r="C571" i="68"/>
  <c r="E571" i="68"/>
  <c r="F571" i="68"/>
  <c r="A572" i="68"/>
  <c r="B572" i="68"/>
  <c r="C572" i="68"/>
  <c r="E572" i="68"/>
  <c r="F572" i="68"/>
  <c r="A573" i="68"/>
  <c r="B573" i="68"/>
  <c r="C573" i="68"/>
  <c r="E573" i="68"/>
  <c r="F573" i="68"/>
  <c r="A574" i="68"/>
  <c r="B574" i="68"/>
  <c r="C574" i="68"/>
  <c r="E574" i="68"/>
  <c r="F574" i="68"/>
  <c r="A575" i="68"/>
  <c r="B575" i="68"/>
  <c r="C575" i="68"/>
  <c r="E575" i="68"/>
  <c r="F575" i="68"/>
  <c r="A576" i="68"/>
  <c r="B576" i="68"/>
  <c r="C576" i="68"/>
  <c r="E576" i="68"/>
  <c r="F576" i="68"/>
  <c r="A577" i="68"/>
  <c r="B577" i="68"/>
  <c r="C577" i="68"/>
  <c r="E577" i="68"/>
  <c r="F577" i="68"/>
  <c r="A578" i="68"/>
  <c r="B578" i="68"/>
  <c r="C578" i="68"/>
  <c r="E578" i="68"/>
  <c r="F578" i="68"/>
  <c r="A579" i="68"/>
  <c r="B579" i="68"/>
  <c r="C579" i="68"/>
  <c r="E579" i="68"/>
  <c r="F579" i="68"/>
  <c r="A580" i="68"/>
  <c r="B580" i="68"/>
  <c r="C580" i="68"/>
  <c r="E580" i="68"/>
  <c r="F580" i="68"/>
  <c r="A581" i="68"/>
  <c r="B581" i="68"/>
  <c r="C581" i="68"/>
  <c r="E581" i="68"/>
  <c r="F581" i="68"/>
  <c r="A582" i="68"/>
  <c r="B582" i="68"/>
  <c r="C582" i="68"/>
  <c r="E582" i="68"/>
  <c r="F582" i="68"/>
  <c r="A583" i="68"/>
  <c r="B583" i="68"/>
  <c r="C583" i="68"/>
  <c r="E583" i="68"/>
  <c r="F583" i="68"/>
  <c r="A584" i="68"/>
  <c r="B584" i="68"/>
  <c r="C584" i="68"/>
  <c r="E584" i="68"/>
  <c r="F584" i="68"/>
  <c r="A585" i="68"/>
  <c r="B585" i="68"/>
  <c r="C585" i="68"/>
  <c r="E585" i="68"/>
  <c r="F585" i="68"/>
  <c r="A586" i="68"/>
  <c r="B586" i="68"/>
  <c r="C586" i="68"/>
  <c r="E586" i="68"/>
  <c r="F586" i="68"/>
  <c r="A587" i="68"/>
  <c r="B587" i="68"/>
  <c r="C587" i="68"/>
  <c r="E587" i="68"/>
  <c r="F587" i="68"/>
  <c r="A588" i="68"/>
  <c r="B588" i="68"/>
  <c r="C588" i="68"/>
  <c r="E588" i="68"/>
  <c r="F588" i="68"/>
  <c r="A589" i="68"/>
  <c r="B589" i="68"/>
  <c r="C589" i="68"/>
  <c r="E589" i="68"/>
  <c r="F589" i="68"/>
  <c r="A590" i="68"/>
  <c r="B590" i="68"/>
  <c r="C590" i="68"/>
  <c r="E590" i="68"/>
  <c r="F590" i="68"/>
  <c r="A591" i="68"/>
  <c r="B591" i="68"/>
  <c r="C591" i="68"/>
  <c r="E591" i="68"/>
  <c r="F591" i="68"/>
  <c r="A592" i="68"/>
  <c r="B592" i="68"/>
  <c r="C592" i="68"/>
  <c r="E592" i="68"/>
  <c r="F592" i="68"/>
  <c r="A593" i="68"/>
  <c r="B593" i="68"/>
  <c r="C593" i="68"/>
  <c r="E593" i="68"/>
  <c r="F593" i="68"/>
  <c r="A594" i="68"/>
  <c r="B594" i="68"/>
  <c r="C594" i="68"/>
  <c r="E594" i="68"/>
  <c r="F594" i="68"/>
  <c r="A595" i="68"/>
  <c r="B595" i="68"/>
  <c r="C595" i="68"/>
  <c r="E595" i="68"/>
  <c r="F595" i="68"/>
  <c r="A596" i="68"/>
  <c r="B596" i="68"/>
  <c r="C596" i="68"/>
  <c r="E596" i="68"/>
  <c r="F596" i="68"/>
  <c r="A597" i="68"/>
  <c r="B597" i="68"/>
  <c r="C597" i="68"/>
  <c r="E597" i="68"/>
  <c r="F597" i="68"/>
  <c r="A598" i="68"/>
  <c r="B598" i="68"/>
  <c r="C598" i="68"/>
  <c r="E598" i="68"/>
  <c r="F598" i="68"/>
  <c r="A599" i="68"/>
  <c r="B599" i="68"/>
  <c r="C599" i="68"/>
  <c r="E599" i="68"/>
  <c r="F599" i="68"/>
  <c r="A600" i="68"/>
  <c r="B600" i="68"/>
  <c r="C600" i="68"/>
  <c r="E600" i="68"/>
  <c r="F600" i="68"/>
  <c r="A601" i="68"/>
  <c r="B601" i="68"/>
  <c r="C601" i="68"/>
  <c r="E601" i="68"/>
  <c r="F601" i="68"/>
  <c r="A602" i="68"/>
  <c r="B602" i="68"/>
  <c r="C602" i="68"/>
  <c r="E602" i="68"/>
  <c r="F602" i="68"/>
  <c r="A603" i="68"/>
  <c r="B603" i="68"/>
  <c r="C603" i="68"/>
  <c r="E603" i="68"/>
  <c r="F603" i="68"/>
  <c r="A604" i="68"/>
  <c r="B604" i="68"/>
  <c r="C604" i="68"/>
  <c r="E604" i="68"/>
  <c r="F604" i="68"/>
  <c r="A605" i="68"/>
  <c r="B605" i="68"/>
  <c r="C605" i="68"/>
  <c r="E605" i="68"/>
  <c r="F605" i="68"/>
  <c r="A606" i="68"/>
  <c r="B606" i="68"/>
  <c r="C606" i="68"/>
  <c r="E606" i="68"/>
  <c r="F606" i="68"/>
  <c r="A607" i="68"/>
  <c r="B607" i="68"/>
  <c r="C607" i="68"/>
  <c r="E607" i="68"/>
  <c r="F607" i="68"/>
  <c r="A608" i="68"/>
  <c r="B608" i="68"/>
  <c r="C608" i="68"/>
  <c r="E608" i="68"/>
  <c r="F608" i="68"/>
  <c r="A609" i="68"/>
  <c r="B609" i="68"/>
  <c r="C609" i="68"/>
  <c r="E609" i="68"/>
  <c r="F609" i="68"/>
  <c r="A610" i="68"/>
  <c r="B610" i="68"/>
  <c r="C610" i="68"/>
  <c r="E610" i="68"/>
  <c r="F610" i="68"/>
  <c r="A611" i="68"/>
  <c r="B611" i="68"/>
  <c r="C611" i="68"/>
  <c r="E611" i="68"/>
  <c r="F611" i="68"/>
  <c r="A612" i="68"/>
  <c r="B612" i="68"/>
  <c r="C612" i="68"/>
  <c r="E612" i="68"/>
  <c r="F612" i="68"/>
  <c r="A613" i="68"/>
  <c r="B613" i="68"/>
  <c r="C613" i="68"/>
  <c r="E613" i="68"/>
  <c r="F613" i="68"/>
  <c r="A614" i="68"/>
  <c r="B614" i="68"/>
  <c r="C614" i="68"/>
  <c r="E614" i="68"/>
  <c r="F614" i="68"/>
  <c r="A615" i="68"/>
  <c r="B615" i="68"/>
  <c r="C615" i="68"/>
  <c r="E615" i="68"/>
  <c r="F615" i="68"/>
  <c r="A616" i="68"/>
  <c r="B616" i="68"/>
  <c r="C616" i="68"/>
  <c r="E616" i="68"/>
  <c r="F616" i="68"/>
  <c r="A617" i="68"/>
  <c r="B617" i="68"/>
  <c r="C617" i="68"/>
  <c r="E617" i="68"/>
  <c r="F617" i="68"/>
  <c r="A618" i="68"/>
  <c r="B618" i="68"/>
  <c r="C618" i="68"/>
  <c r="E618" i="68"/>
  <c r="F618" i="68"/>
  <c r="A619" i="68"/>
  <c r="B619" i="68"/>
  <c r="C619" i="68"/>
  <c r="E619" i="68"/>
  <c r="F619" i="68"/>
  <c r="A620" i="68"/>
  <c r="B620" i="68"/>
  <c r="C620" i="68"/>
  <c r="E620" i="68"/>
  <c r="F620" i="68"/>
  <c r="A621" i="68"/>
  <c r="B621" i="68"/>
  <c r="C621" i="68"/>
  <c r="E621" i="68"/>
  <c r="F621" i="68"/>
  <c r="A622" i="68"/>
  <c r="B622" i="68"/>
  <c r="C622" i="68"/>
  <c r="E622" i="68"/>
  <c r="F622" i="68"/>
  <c r="A623" i="68"/>
  <c r="B623" i="68"/>
  <c r="C623" i="68"/>
  <c r="E623" i="68"/>
  <c r="F623" i="68"/>
  <c r="A624" i="68"/>
  <c r="B624" i="68"/>
  <c r="C624" i="68"/>
  <c r="E624" i="68"/>
  <c r="F624" i="68"/>
  <c r="A625" i="68"/>
  <c r="B625" i="68"/>
  <c r="C625" i="68"/>
  <c r="E625" i="68"/>
  <c r="F625" i="68"/>
  <c r="A626" i="68"/>
  <c r="B626" i="68"/>
  <c r="C626" i="68"/>
  <c r="E626" i="68"/>
  <c r="F626" i="68"/>
  <c r="A627" i="68"/>
  <c r="B627" i="68"/>
  <c r="C627" i="68"/>
  <c r="E627" i="68"/>
  <c r="F627" i="68"/>
  <c r="A628" i="68"/>
  <c r="B628" i="68"/>
  <c r="C628" i="68"/>
  <c r="E628" i="68"/>
  <c r="F628" i="68"/>
  <c r="A629" i="68"/>
  <c r="B629" i="68"/>
  <c r="C629" i="68"/>
  <c r="E629" i="68"/>
  <c r="F629" i="68"/>
  <c r="A630" i="68"/>
  <c r="B630" i="68"/>
  <c r="C630" i="68"/>
  <c r="E630" i="68"/>
  <c r="F630" i="68"/>
  <c r="A631" i="68"/>
  <c r="B631" i="68"/>
  <c r="C631" i="68"/>
  <c r="E631" i="68"/>
  <c r="F631" i="68"/>
  <c r="A632" i="68"/>
  <c r="B632" i="68"/>
  <c r="C632" i="68"/>
  <c r="E632" i="68"/>
  <c r="F632" i="68"/>
  <c r="A633" i="68"/>
  <c r="B633" i="68"/>
  <c r="C633" i="68"/>
  <c r="E633" i="68"/>
  <c r="F633" i="68"/>
  <c r="A634" i="68"/>
  <c r="B634" i="68"/>
  <c r="C634" i="68"/>
  <c r="E634" i="68"/>
  <c r="F634" i="68"/>
  <c r="A635" i="68"/>
  <c r="B635" i="68"/>
  <c r="C635" i="68"/>
  <c r="E635" i="68"/>
  <c r="F635" i="68"/>
  <c r="A636" i="68"/>
  <c r="B636" i="68"/>
  <c r="C636" i="68"/>
  <c r="E636" i="68"/>
  <c r="F636" i="68"/>
  <c r="A637" i="68"/>
  <c r="B637" i="68"/>
  <c r="C637" i="68"/>
  <c r="E637" i="68"/>
  <c r="F637" i="68"/>
  <c r="A638" i="68"/>
  <c r="B638" i="68"/>
  <c r="C638" i="68"/>
  <c r="E638" i="68"/>
  <c r="F638" i="68"/>
  <c r="A639" i="68"/>
  <c r="B639" i="68"/>
  <c r="C639" i="68"/>
  <c r="E639" i="68"/>
  <c r="F639" i="68"/>
  <c r="A640" i="68"/>
  <c r="B640" i="68"/>
  <c r="C640" i="68"/>
  <c r="E640" i="68"/>
  <c r="F640" i="68"/>
  <c r="A641" i="68"/>
  <c r="B641" i="68"/>
  <c r="C641" i="68"/>
  <c r="E641" i="68"/>
  <c r="F641" i="68"/>
  <c r="A642" i="68"/>
  <c r="B642" i="68"/>
  <c r="C642" i="68"/>
  <c r="E642" i="68"/>
  <c r="F642" i="68"/>
  <c r="A643" i="68"/>
  <c r="B643" i="68"/>
  <c r="C643" i="68"/>
  <c r="E643" i="68"/>
  <c r="F643" i="68"/>
  <c r="A644" i="68"/>
  <c r="B644" i="68"/>
  <c r="C644" i="68"/>
  <c r="E644" i="68"/>
  <c r="F644" i="68"/>
  <c r="A645" i="68"/>
  <c r="B645" i="68"/>
  <c r="C645" i="68"/>
  <c r="E645" i="68"/>
  <c r="F645" i="68"/>
  <c r="A646" i="68"/>
  <c r="B646" i="68"/>
  <c r="C646" i="68"/>
  <c r="E646" i="68"/>
  <c r="F646" i="68"/>
  <c r="A647" i="68"/>
  <c r="B647" i="68"/>
  <c r="C647" i="68"/>
  <c r="E647" i="68"/>
  <c r="F647" i="68"/>
  <c r="A648" i="68"/>
  <c r="B648" i="68"/>
  <c r="C648" i="68"/>
  <c r="E648" i="68"/>
  <c r="F648" i="68"/>
  <c r="A649" i="68"/>
  <c r="B649" i="68"/>
  <c r="C649" i="68"/>
  <c r="E649" i="68"/>
  <c r="F649" i="68"/>
  <c r="A650" i="68"/>
  <c r="B650" i="68"/>
  <c r="C650" i="68"/>
  <c r="E650" i="68"/>
  <c r="F650" i="68"/>
  <c r="A651" i="68"/>
  <c r="B651" i="68"/>
  <c r="C651" i="68"/>
  <c r="E651" i="68"/>
  <c r="F651" i="68"/>
  <c r="A652" i="68"/>
  <c r="B652" i="68"/>
  <c r="C652" i="68"/>
  <c r="E652" i="68"/>
  <c r="F652" i="68"/>
  <c r="A653" i="68"/>
  <c r="B653" i="68"/>
  <c r="C653" i="68"/>
  <c r="E653" i="68"/>
  <c r="F653" i="68"/>
  <c r="A654" i="68"/>
  <c r="B654" i="68"/>
  <c r="C654" i="68"/>
  <c r="E654" i="68"/>
  <c r="F654" i="68"/>
  <c r="A655" i="68"/>
  <c r="B655" i="68"/>
  <c r="C655" i="68"/>
  <c r="E655" i="68"/>
  <c r="F655" i="68"/>
  <c r="A656" i="68"/>
  <c r="B656" i="68"/>
  <c r="C656" i="68"/>
  <c r="E656" i="68"/>
  <c r="F656" i="68"/>
  <c r="A657" i="68"/>
  <c r="B657" i="68"/>
  <c r="C657" i="68"/>
  <c r="E657" i="68"/>
  <c r="F657" i="68"/>
  <c r="A658" i="68"/>
  <c r="B658" i="68"/>
  <c r="C658" i="68"/>
  <c r="E658" i="68"/>
  <c r="F658" i="68"/>
  <c r="A659" i="68"/>
  <c r="B659" i="68"/>
  <c r="C659" i="68"/>
  <c r="E659" i="68"/>
  <c r="F659" i="68"/>
  <c r="A660" i="68"/>
  <c r="B660" i="68"/>
  <c r="C660" i="68"/>
  <c r="E660" i="68"/>
  <c r="F660" i="68"/>
  <c r="A661" i="68"/>
  <c r="B661" i="68"/>
  <c r="C661" i="68"/>
  <c r="E661" i="68"/>
  <c r="F661" i="68"/>
  <c r="A662" i="68"/>
  <c r="B662" i="68"/>
  <c r="C662" i="68"/>
  <c r="E662" i="68"/>
  <c r="F662" i="68"/>
  <c r="A663" i="68"/>
  <c r="B663" i="68"/>
  <c r="C663" i="68"/>
  <c r="E663" i="68"/>
  <c r="F663" i="68"/>
  <c r="A664" i="68"/>
  <c r="B664" i="68"/>
  <c r="C664" i="68"/>
  <c r="E664" i="68"/>
  <c r="F664" i="68"/>
  <c r="A665" i="68"/>
  <c r="B665" i="68"/>
  <c r="C665" i="68"/>
  <c r="E665" i="68"/>
  <c r="F665" i="68"/>
  <c r="A666" i="68"/>
  <c r="B666" i="68"/>
  <c r="C666" i="68"/>
  <c r="E666" i="68"/>
  <c r="F666" i="68"/>
  <c r="A667" i="68"/>
  <c r="B667" i="68"/>
  <c r="C667" i="68"/>
  <c r="E667" i="68"/>
  <c r="F667" i="68"/>
  <c r="A668" i="68"/>
  <c r="B668" i="68"/>
  <c r="C668" i="68"/>
  <c r="E668" i="68"/>
  <c r="F668" i="68"/>
  <c r="A669" i="68"/>
  <c r="B669" i="68"/>
  <c r="C669" i="68"/>
  <c r="E669" i="68"/>
  <c r="F669" i="68"/>
  <c r="A670" i="68"/>
  <c r="B670" i="68"/>
  <c r="C670" i="68"/>
  <c r="E670" i="68"/>
  <c r="F670" i="68"/>
  <c r="A671" i="68"/>
  <c r="B671" i="68"/>
  <c r="C671" i="68"/>
  <c r="E671" i="68"/>
  <c r="F671" i="68"/>
  <c r="A672" i="68"/>
  <c r="B672" i="68"/>
  <c r="C672" i="68"/>
  <c r="E672" i="68"/>
  <c r="F672" i="68"/>
  <c r="A673" i="68"/>
  <c r="B673" i="68"/>
  <c r="C673" i="68"/>
  <c r="E673" i="68"/>
  <c r="F673" i="68"/>
  <c r="A674" i="68"/>
  <c r="B674" i="68"/>
  <c r="C674" i="68"/>
  <c r="E674" i="68"/>
  <c r="F674" i="68"/>
  <c r="A675" i="68"/>
  <c r="B675" i="68"/>
  <c r="C675" i="68"/>
  <c r="E675" i="68"/>
  <c r="F675" i="68"/>
  <c r="A676" i="68"/>
  <c r="B676" i="68"/>
  <c r="C676" i="68"/>
  <c r="E676" i="68"/>
  <c r="F676" i="68"/>
  <c r="A677" i="68"/>
  <c r="B677" i="68"/>
  <c r="C677" i="68"/>
  <c r="E677" i="68"/>
  <c r="F677" i="68"/>
  <c r="A678" i="68"/>
  <c r="B678" i="68"/>
  <c r="C678" i="68"/>
  <c r="E678" i="68"/>
  <c r="F678" i="68"/>
  <c r="A679" i="68"/>
  <c r="B679" i="68"/>
  <c r="C679" i="68"/>
  <c r="E679" i="68"/>
  <c r="F679" i="68"/>
  <c r="A680" i="68"/>
  <c r="B680" i="68"/>
  <c r="C680" i="68"/>
  <c r="E680" i="68"/>
  <c r="F680" i="68"/>
  <c r="A681" i="68"/>
  <c r="B681" i="68"/>
  <c r="C681" i="68"/>
  <c r="E681" i="68"/>
  <c r="F681" i="68"/>
  <c r="A682" i="68"/>
  <c r="B682" i="68"/>
  <c r="C682" i="68"/>
  <c r="E682" i="68"/>
  <c r="F682" i="68"/>
  <c r="A683" i="68"/>
  <c r="B683" i="68"/>
  <c r="C683" i="68"/>
  <c r="E683" i="68"/>
  <c r="F683" i="68"/>
  <c r="A684" i="68"/>
  <c r="B684" i="68"/>
  <c r="C684" i="68"/>
  <c r="E684" i="68"/>
  <c r="F684" i="68"/>
  <c r="A685" i="68"/>
  <c r="B685" i="68"/>
  <c r="C685" i="68"/>
  <c r="E685" i="68"/>
  <c r="F685" i="68"/>
  <c r="A686" i="68"/>
  <c r="B686" i="68"/>
  <c r="C686" i="68"/>
  <c r="E686" i="68"/>
  <c r="F686" i="68"/>
  <c r="A687" i="68"/>
  <c r="B687" i="68"/>
  <c r="C687" i="68"/>
  <c r="E687" i="68"/>
  <c r="F687" i="68"/>
  <c r="A688" i="68"/>
  <c r="B688" i="68"/>
  <c r="C688" i="68"/>
  <c r="E688" i="68"/>
  <c r="F688" i="68"/>
  <c r="A689" i="68"/>
  <c r="B689" i="68"/>
  <c r="C689" i="68"/>
  <c r="E689" i="68"/>
  <c r="F689" i="68"/>
  <c r="A690" i="68"/>
  <c r="B690" i="68"/>
  <c r="C690" i="68"/>
  <c r="E690" i="68"/>
  <c r="F690" i="68"/>
  <c r="A691" i="68"/>
  <c r="B691" i="68"/>
  <c r="C691" i="68"/>
  <c r="E691" i="68"/>
  <c r="F691" i="68"/>
  <c r="A692" i="68"/>
  <c r="B692" i="68"/>
  <c r="C692" i="68"/>
  <c r="E692" i="68"/>
  <c r="F692" i="68"/>
  <c r="A693" i="68"/>
  <c r="B693" i="68"/>
  <c r="C693" i="68"/>
  <c r="E693" i="68"/>
  <c r="F693" i="68"/>
  <c r="A694" i="68"/>
  <c r="B694" i="68"/>
  <c r="C694" i="68"/>
  <c r="E694" i="68"/>
  <c r="F694" i="68"/>
  <c r="A695" i="68"/>
  <c r="B695" i="68"/>
  <c r="C695" i="68"/>
  <c r="E695" i="68"/>
  <c r="F695" i="68"/>
  <c r="A696" i="68"/>
  <c r="B696" i="68"/>
  <c r="C696" i="68"/>
  <c r="E696" i="68"/>
  <c r="F696" i="68"/>
  <c r="A697" i="68"/>
  <c r="B697" i="68"/>
  <c r="C697" i="68"/>
  <c r="E697" i="68"/>
  <c r="F697" i="68"/>
  <c r="A698" i="68"/>
  <c r="B698" i="68"/>
  <c r="C698" i="68"/>
  <c r="E698" i="68"/>
  <c r="F698" i="68"/>
  <c r="A699" i="68"/>
  <c r="B699" i="68"/>
  <c r="C699" i="68"/>
  <c r="E699" i="68"/>
  <c r="F699" i="68"/>
  <c r="A700" i="68"/>
  <c r="B700" i="68"/>
  <c r="C700" i="68"/>
  <c r="E700" i="68"/>
  <c r="F700" i="68"/>
  <c r="A701" i="68"/>
  <c r="B701" i="68"/>
  <c r="C701" i="68"/>
  <c r="E701" i="68"/>
  <c r="F701" i="68"/>
  <c r="A702" i="68"/>
  <c r="B702" i="68"/>
  <c r="C702" i="68"/>
  <c r="E702" i="68"/>
  <c r="F702" i="68"/>
  <c r="A703" i="68"/>
  <c r="B703" i="68"/>
  <c r="C703" i="68"/>
  <c r="E703" i="68"/>
  <c r="F703" i="68"/>
  <c r="A704" i="68"/>
  <c r="B704" i="68"/>
  <c r="C704" i="68"/>
  <c r="E704" i="68"/>
  <c r="F704" i="68"/>
  <c r="A705" i="68"/>
  <c r="B705" i="68"/>
  <c r="C705" i="68"/>
  <c r="E705" i="68"/>
  <c r="F705" i="68"/>
  <c r="A706" i="68"/>
  <c r="B706" i="68"/>
  <c r="C706" i="68"/>
  <c r="E706" i="68"/>
  <c r="F706" i="68"/>
  <c r="A707" i="68"/>
  <c r="B707" i="68"/>
  <c r="C707" i="68"/>
  <c r="E707" i="68"/>
  <c r="F707" i="68"/>
  <c r="A708" i="68"/>
  <c r="B708" i="68"/>
  <c r="C708" i="68"/>
  <c r="E708" i="68"/>
  <c r="F708" i="68"/>
  <c r="A709" i="68"/>
  <c r="B709" i="68"/>
  <c r="C709" i="68"/>
  <c r="E709" i="68"/>
  <c r="F709" i="68"/>
  <c r="A710" i="68"/>
  <c r="B710" i="68"/>
  <c r="C710" i="68"/>
  <c r="E710" i="68"/>
  <c r="F710" i="68"/>
  <c r="A711" i="68"/>
  <c r="B711" i="68"/>
  <c r="C711" i="68"/>
  <c r="E711" i="68"/>
  <c r="F711" i="68"/>
  <c r="A712" i="68"/>
  <c r="B712" i="68"/>
  <c r="C712" i="68"/>
  <c r="E712" i="68"/>
  <c r="F712" i="68"/>
  <c r="A713" i="68"/>
  <c r="B713" i="68"/>
  <c r="C713" i="68"/>
  <c r="E713" i="68"/>
  <c r="F713" i="68"/>
  <c r="A714" i="68"/>
  <c r="B714" i="68"/>
  <c r="C714" i="68"/>
  <c r="E714" i="68"/>
  <c r="F714" i="68"/>
  <c r="A715" i="68"/>
  <c r="B715" i="68"/>
  <c r="C715" i="68"/>
  <c r="E715" i="68"/>
  <c r="F715" i="68"/>
  <c r="A716" i="68"/>
  <c r="B716" i="68"/>
  <c r="C716" i="68"/>
  <c r="E716" i="68"/>
  <c r="F716" i="68"/>
  <c r="A717" i="68"/>
  <c r="B717" i="68"/>
  <c r="C717" i="68"/>
  <c r="E717" i="68"/>
  <c r="F717" i="68"/>
  <c r="A718" i="68"/>
  <c r="B718" i="68"/>
  <c r="C718" i="68"/>
  <c r="E718" i="68"/>
  <c r="F718" i="68"/>
  <c r="A719" i="68"/>
  <c r="B719" i="68"/>
  <c r="C719" i="68"/>
  <c r="E719" i="68"/>
  <c r="F719" i="68"/>
  <c r="A720" i="68"/>
  <c r="B720" i="68"/>
  <c r="C720" i="68"/>
  <c r="E720" i="68"/>
  <c r="F720" i="68"/>
  <c r="A721" i="68"/>
  <c r="B721" i="68"/>
  <c r="C721" i="68"/>
  <c r="E721" i="68"/>
  <c r="F721" i="68"/>
  <c r="A722" i="68"/>
  <c r="B722" i="68"/>
  <c r="C722" i="68"/>
  <c r="E722" i="68"/>
  <c r="F722" i="68"/>
  <c r="A723" i="68"/>
  <c r="B723" i="68"/>
  <c r="C723" i="68"/>
  <c r="E723" i="68"/>
  <c r="F723" i="68"/>
  <c r="A724" i="68"/>
  <c r="B724" i="68"/>
  <c r="C724" i="68"/>
  <c r="E724" i="68"/>
  <c r="F724" i="68"/>
  <c r="A725" i="68"/>
  <c r="B725" i="68"/>
  <c r="C725" i="68"/>
  <c r="E725" i="68"/>
  <c r="F725" i="68"/>
  <c r="A726" i="68"/>
  <c r="B726" i="68"/>
  <c r="C726" i="68"/>
  <c r="E726" i="68"/>
  <c r="F726" i="68"/>
  <c r="A727" i="68"/>
  <c r="B727" i="68"/>
  <c r="C727" i="68"/>
  <c r="E727" i="68"/>
  <c r="F727" i="68"/>
  <c r="A728" i="68"/>
  <c r="B728" i="68"/>
  <c r="C728" i="68"/>
  <c r="E728" i="68"/>
  <c r="F728" i="68"/>
  <c r="A729" i="68"/>
  <c r="B729" i="68"/>
  <c r="C729" i="68"/>
  <c r="E729" i="68"/>
  <c r="F729" i="68"/>
  <c r="A730" i="68"/>
  <c r="B730" i="68"/>
  <c r="C730" i="68"/>
  <c r="E730" i="68"/>
  <c r="F730" i="68"/>
  <c r="A731" i="68"/>
  <c r="B731" i="68"/>
  <c r="C731" i="68"/>
  <c r="E731" i="68"/>
  <c r="F731" i="68"/>
  <c r="A732" i="68"/>
  <c r="B732" i="68"/>
  <c r="C732" i="68"/>
  <c r="E732" i="68"/>
  <c r="F732" i="68"/>
  <c r="A733" i="68"/>
  <c r="B733" i="68"/>
  <c r="C733" i="68"/>
  <c r="E733" i="68"/>
  <c r="F733" i="68"/>
  <c r="A734" i="68"/>
  <c r="B734" i="68"/>
  <c r="C734" i="68"/>
  <c r="E734" i="68"/>
  <c r="F734" i="68"/>
  <c r="A735" i="68"/>
  <c r="B735" i="68"/>
  <c r="C735" i="68"/>
  <c r="E735" i="68"/>
  <c r="F735" i="68"/>
  <c r="A736" i="68"/>
  <c r="B736" i="68"/>
  <c r="C736" i="68"/>
  <c r="E736" i="68"/>
  <c r="F736" i="68"/>
  <c r="A737" i="68"/>
  <c r="B737" i="68"/>
  <c r="C737" i="68"/>
  <c r="E737" i="68"/>
  <c r="F737" i="68"/>
  <c r="A738" i="68"/>
  <c r="B738" i="68"/>
  <c r="C738" i="68"/>
  <c r="E738" i="68"/>
  <c r="F738" i="68"/>
  <c r="A739" i="68"/>
  <c r="B739" i="68"/>
  <c r="C739" i="68"/>
  <c r="E739" i="68"/>
  <c r="F739" i="68"/>
  <c r="A740" i="68"/>
  <c r="B740" i="68"/>
  <c r="C740" i="68"/>
  <c r="E740" i="68"/>
  <c r="F740" i="68"/>
  <c r="A741" i="68"/>
  <c r="B741" i="68"/>
  <c r="C741" i="68"/>
  <c r="E741" i="68"/>
  <c r="F741" i="68"/>
  <c r="A742" i="68"/>
  <c r="B742" i="68"/>
  <c r="C742" i="68"/>
  <c r="E742" i="68"/>
  <c r="F742" i="68"/>
  <c r="A743" i="68"/>
  <c r="B743" i="68"/>
  <c r="C743" i="68"/>
  <c r="E743" i="68"/>
  <c r="F743" i="68"/>
  <c r="A744" i="68"/>
  <c r="B744" i="68"/>
  <c r="C744" i="68"/>
  <c r="E744" i="68"/>
  <c r="F744" i="68"/>
  <c r="A745" i="68"/>
  <c r="B745" i="68"/>
  <c r="C745" i="68"/>
  <c r="E745" i="68"/>
  <c r="F745" i="68"/>
  <c r="A746" i="68"/>
  <c r="B746" i="68"/>
  <c r="C746" i="68"/>
  <c r="E746" i="68"/>
  <c r="F746" i="68"/>
  <c r="A747" i="68"/>
  <c r="B747" i="68"/>
  <c r="C747" i="68"/>
  <c r="E747" i="68"/>
  <c r="F747" i="68"/>
  <c r="A748" i="68"/>
  <c r="B748" i="68"/>
  <c r="C748" i="68"/>
  <c r="E748" i="68"/>
  <c r="F748" i="68"/>
  <c r="A749" i="68"/>
  <c r="B749" i="68"/>
  <c r="C749" i="68"/>
  <c r="E749" i="68"/>
  <c r="F749" i="68"/>
  <c r="A750" i="68"/>
  <c r="B750" i="68"/>
  <c r="C750" i="68"/>
  <c r="E750" i="68"/>
  <c r="F750" i="68"/>
  <c r="A751" i="68"/>
  <c r="B751" i="68"/>
  <c r="C751" i="68"/>
  <c r="E751" i="68"/>
  <c r="F751" i="68"/>
  <c r="A752" i="68"/>
  <c r="B752" i="68"/>
  <c r="C752" i="68"/>
  <c r="E752" i="68"/>
  <c r="F752" i="68"/>
  <c r="A753" i="68"/>
  <c r="B753" i="68"/>
  <c r="C753" i="68"/>
  <c r="E753" i="68"/>
  <c r="F753" i="68"/>
  <c r="A754" i="68"/>
  <c r="B754" i="68"/>
  <c r="C754" i="68"/>
  <c r="E754" i="68"/>
  <c r="F754" i="68"/>
  <c r="A755" i="68"/>
  <c r="B755" i="68"/>
  <c r="C755" i="68"/>
  <c r="E755" i="68"/>
  <c r="F755" i="68"/>
  <c r="A756" i="68"/>
  <c r="B756" i="68"/>
  <c r="C756" i="68"/>
  <c r="E756" i="68"/>
  <c r="F756" i="68"/>
  <c r="A757" i="68"/>
  <c r="B757" i="68"/>
  <c r="C757" i="68"/>
  <c r="E757" i="68"/>
  <c r="F757" i="68"/>
  <c r="A758" i="68"/>
  <c r="B758" i="68"/>
  <c r="C758" i="68"/>
  <c r="E758" i="68"/>
  <c r="F758" i="68"/>
  <c r="A759" i="68"/>
  <c r="B759" i="68"/>
  <c r="C759" i="68"/>
  <c r="E759" i="68"/>
  <c r="F759" i="68"/>
  <c r="A760" i="68"/>
  <c r="B760" i="68"/>
  <c r="C760" i="68"/>
  <c r="E760" i="68"/>
  <c r="F760" i="68"/>
  <c r="A761" i="68"/>
  <c r="B761" i="68"/>
  <c r="C761" i="68"/>
  <c r="E761" i="68"/>
  <c r="F761" i="68"/>
  <c r="A762" i="68"/>
  <c r="B762" i="68"/>
  <c r="C762" i="68"/>
  <c r="E762" i="68"/>
  <c r="F762" i="68"/>
  <c r="A763" i="68"/>
  <c r="B763" i="68"/>
  <c r="C763" i="68"/>
  <c r="E763" i="68"/>
  <c r="F763" i="68"/>
  <c r="A764" i="68"/>
  <c r="B764" i="68"/>
  <c r="C764" i="68"/>
  <c r="E764" i="68"/>
  <c r="F764" i="68"/>
  <c r="A765" i="68"/>
  <c r="B765" i="68"/>
  <c r="C765" i="68"/>
  <c r="E765" i="68"/>
  <c r="F765" i="68"/>
  <c r="A766" i="68"/>
  <c r="B766" i="68"/>
  <c r="C766" i="68"/>
  <c r="E766" i="68"/>
  <c r="F766" i="68"/>
  <c r="A767" i="68"/>
  <c r="B767" i="68"/>
  <c r="C767" i="68"/>
  <c r="E767" i="68"/>
  <c r="F767" i="68"/>
  <c r="A768" i="68"/>
  <c r="B768" i="68"/>
  <c r="C768" i="68"/>
  <c r="E768" i="68"/>
  <c r="F768" i="68"/>
  <c r="A769" i="68"/>
  <c r="B769" i="68"/>
  <c r="C769" i="68"/>
  <c r="E769" i="68"/>
  <c r="F769" i="68"/>
  <c r="A770" i="68"/>
  <c r="B770" i="68"/>
  <c r="C770" i="68"/>
  <c r="E770" i="68"/>
  <c r="F770" i="68"/>
  <c r="A771" i="68"/>
  <c r="B771" i="68"/>
  <c r="C771" i="68"/>
  <c r="E771" i="68"/>
  <c r="F771" i="68"/>
  <c r="A772" i="68"/>
  <c r="B772" i="68"/>
  <c r="C772" i="68"/>
  <c r="E772" i="68"/>
  <c r="F772" i="68"/>
  <c r="A773" i="68"/>
  <c r="B773" i="68"/>
  <c r="C773" i="68"/>
  <c r="E773" i="68"/>
  <c r="F773" i="68"/>
  <c r="A774" i="68"/>
  <c r="B774" i="68"/>
  <c r="C774" i="68"/>
  <c r="E774" i="68"/>
  <c r="F774" i="68"/>
  <c r="A13" i="68"/>
  <c r="B13" i="68"/>
  <c r="C13" i="68"/>
  <c r="E13" i="68"/>
  <c r="F13" i="68"/>
  <c r="A14" i="68"/>
  <c r="B14" i="68"/>
  <c r="C14" i="68"/>
  <c r="E14" i="68"/>
  <c r="F14" i="68"/>
  <c r="A15" i="68"/>
  <c r="B15" i="68"/>
  <c r="C15" i="68"/>
  <c r="E15" i="68"/>
  <c r="F15" i="68"/>
  <c r="A16" i="68"/>
  <c r="B16" i="68"/>
  <c r="C16" i="68"/>
  <c r="E16" i="68"/>
  <c r="F16" i="68"/>
  <c r="A17" i="68"/>
  <c r="B17" i="68"/>
  <c r="C17" i="68"/>
  <c r="E17" i="68"/>
  <c r="F17" i="68"/>
  <c r="A3" i="68"/>
  <c r="B3" i="68"/>
  <c r="C3" i="68"/>
  <c r="E3" i="68"/>
  <c r="F3" i="68"/>
  <c r="A4" i="68"/>
  <c r="B4" i="68"/>
  <c r="C4" i="68"/>
  <c r="E4" i="68"/>
  <c r="F4" i="68"/>
  <c r="A5" i="68"/>
  <c r="B5" i="68"/>
  <c r="C5" i="68"/>
  <c r="E5" i="68"/>
  <c r="F5" i="68"/>
  <c r="A6" i="68"/>
  <c r="B6" i="68"/>
  <c r="C6" i="68"/>
  <c r="E6" i="68"/>
  <c r="F6" i="68"/>
  <c r="A7" i="68"/>
  <c r="B7" i="68"/>
  <c r="C7" i="68"/>
  <c r="E7" i="68"/>
  <c r="F7" i="68"/>
  <c r="A8" i="68"/>
  <c r="B8" i="68"/>
  <c r="C8" i="68"/>
  <c r="E8" i="68"/>
  <c r="F8" i="68"/>
  <c r="A9" i="68"/>
  <c r="B9" i="68"/>
  <c r="C9" i="68"/>
  <c r="E9" i="68"/>
  <c r="F9" i="68"/>
  <c r="A10" i="68"/>
  <c r="B10" i="68"/>
  <c r="C10" i="68"/>
  <c r="E10" i="68"/>
  <c r="F10" i="68"/>
  <c r="A11" i="68"/>
  <c r="B11" i="68"/>
  <c r="C11" i="68"/>
  <c r="E11" i="68"/>
  <c r="F11" i="68"/>
  <c r="A12" i="68"/>
  <c r="B12" i="68"/>
  <c r="C12" i="68"/>
  <c r="E12" i="68"/>
  <c r="F12" i="68"/>
  <c r="B2" i="68"/>
  <c r="A2" i="68"/>
  <c r="C2" i="68"/>
  <c r="F2" i="68"/>
  <c r="E2" i="68"/>
  <c r="H5" i="69" l="1"/>
  <c r="H6" i="69"/>
  <c r="H7" i="69"/>
  <c r="H8" i="69"/>
  <c r="H4" i="69"/>
  <c r="G5" i="69"/>
  <c r="G6" i="69"/>
  <c r="G7" i="69"/>
  <c r="G8" i="69"/>
  <c r="G4" i="69"/>
  <c r="J22" i="67" l="1"/>
  <c r="J21" i="67"/>
  <c r="J18" i="67"/>
  <c r="J17" i="67"/>
  <c r="J13" i="67"/>
  <c r="J10" i="67"/>
  <c r="J9" i="67"/>
  <c r="J4" i="67"/>
  <c r="J5" i="67"/>
  <c r="J6" i="67"/>
  <c r="J3" i="67"/>
  <c r="J13" i="66"/>
  <c r="J12" i="66"/>
  <c r="J8" i="66"/>
  <c r="J4" i="66"/>
  <c r="J3" i="66"/>
  <c r="H3" i="64"/>
  <c r="H4" i="64"/>
  <c r="H5" i="64"/>
  <c r="H6" i="64"/>
  <c r="H7" i="64"/>
  <c r="H8" i="64"/>
  <c r="H9" i="64"/>
  <c r="H10" i="64"/>
  <c r="H11" i="64"/>
  <c r="H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2" i="64"/>
  <c r="G3" i="64"/>
  <c r="G4" i="64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2" i="64"/>
  <c r="F3" i="64"/>
  <c r="F4" i="64"/>
  <c r="F5" i="64"/>
  <c r="F6" i="64"/>
  <c r="F7" i="64"/>
  <c r="F8" i="64"/>
  <c r="F9" i="64"/>
  <c r="F10" i="64"/>
  <c r="F11" i="64"/>
  <c r="F12" i="64"/>
  <c r="F13" i="64"/>
  <c r="F14" i="64"/>
  <c r="F15" i="64"/>
  <c r="F16" i="64"/>
  <c r="F17" i="64"/>
  <c r="F18" i="64"/>
  <c r="F19" i="64"/>
  <c r="F20" i="64"/>
  <c r="F21" i="64"/>
  <c r="F22" i="64"/>
  <c r="F23" i="64"/>
  <c r="F24" i="64"/>
  <c r="F25" i="64"/>
  <c r="F26" i="64"/>
  <c r="F27" i="64"/>
  <c r="F28" i="64"/>
  <c r="F29" i="64"/>
  <c r="F30" i="64"/>
  <c r="F31" i="64"/>
  <c r="F32" i="64"/>
  <c r="F33" i="64"/>
  <c r="F34" i="64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2" i="64"/>
  <c r="E3" i="64"/>
  <c r="E4" i="64"/>
  <c r="E5" i="64"/>
  <c r="E6" i="64"/>
  <c r="E7" i="64"/>
  <c r="E8" i="64"/>
  <c r="E9" i="64"/>
  <c r="E10" i="64"/>
  <c r="E11" i="64"/>
  <c r="E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27" i="64"/>
  <c r="E28" i="64"/>
  <c r="E29" i="64"/>
  <c r="E30" i="64"/>
  <c r="E31" i="64"/>
  <c r="E32" i="64"/>
  <c r="E33" i="64"/>
  <c r="E34" i="64"/>
  <c r="E35" i="64"/>
  <c r="E36" i="64"/>
  <c r="E37" i="64"/>
  <c r="E38" i="64"/>
  <c r="E39" i="64"/>
  <c r="E40" i="64"/>
  <c r="E41" i="64"/>
  <c r="E42" i="64"/>
  <c r="E43" i="64"/>
  <c r="E44" i="64"/>
  <c r="E45" i="64"/>
  <c r="E46" i="64"/>
  <c r="E47" i="64"/>
  <c r="E48" i="64"/>
  <c r="E49" i="64"/>
  <c r="E50" i="64"/>
  <c r="E51" i="64"/>
  <c r="E2" i="64"/>
  <c r="D3" i="64"/>
  <c r="D4" i="64"/>
  <c r="D5" i="64"/>
  <c r="D6" i="64"/>
  <c r="D7" i="64"/>
  <c r="D8" i="64"/>
  <c r="D9" i="64"/>
  <c r="D10" i="64"/>
  <c r="D11" i="64"/>
  <c r="D12" i="64"/>
  <c r="D13" i="64"/>
  <c r="D14" i="64"/>
  <c r="D15" i="64"/>
  <c r="D16" i="64"/>
  <c r="D17" i="64"/>
  <c r="D18" i="64"/>
  <c r="D19" i="64"/>
  <c r="D20" i="64"/>
  <c r="D21" i="64"/>
  <c r="D22" i="64"/>
  <c r="D23" i="64"/>
  <c r="D24" i="64"/>
  <c r="D25" i="64"/>
  <c r="D26" i="64"/>
  <c r="D27" i="64"/>
  <c r="D28" i="64"/>
  <c r="D29" i="64"/>
  <c r="D30" i="64"/>
  <c r="D31" i="64"/>
  <c r="D32" i="64"/>
  <c r="D33" i="64"/>
  <c r="D34" i="64"/>
  <c r="D35" i="64"/>
  <c r="D36" i="64"/>
  <c r="D37" i="64"/>
  <c r="D38" i="64"/>
  <c r="D39" i="64"/>
  <c r="D40" i="64"/>
  <c r="D41" i="64"/>
  <c r="D42" i="64"/>
  <c r="D43" i="64"/>
  <c r="D44" i="64"/>
  <c r="D45" i="64"/>
  <c r="D46" i="64"/>
  <c r="D47" i="64"/>
  <c r="D48" i="64"/>
  <c r="D49" i="64"/>
  <c r="D50" i="64"/>
  <c r="D51" i="64"/>
  <c r="D2" i="64"/>
  <c r="E31" i="97"/>
  <c r="E32" i="97"/>
  <c r="E33" i="97"/>
  <c r="E34" i="97"/>
  <c r="E35" i="97"/>
  <c r="E36" i="97"/>
  <c r="E37" i="97"/>
  <c r="E38" i="97"/>
  <c r="E39" i="97"/>
  <c r="E40" i="97"/>
  <c r="E41" i="97"/>
  <c r="E30" i="97"/>
  <c r="D30" i="97" a="1"/>
  <c r="D30" i="97" s="1"/>
  <c r="D31" i="97"/>
  <c r="D33" i="97"/>
  <c r="D35" i="97"/>
  <c r="D37" i="97"/>
  <c r="D39" i="97"/>
  <c r="D41" i="97"/>
  <c r="D4" i="97" a="1"/>
  <c r="D4" i="97" s="1"/>
  <c r="E4" i="97" s="1"/>
  <c r="D7" i="97"/>
  <c r="E7" i="97" s="1"/>
  <c r="D11" i="97"/>
  <c r="E11" i="97" s="1"/>
  <c r="F11" i="97" s="1"/>
  <c r="D15" i="97"/>
  <c r="E15" i="97" s="1"/>
  <c r="D19" i="97"/>
  <c r="E19" i="97" s="1"/>
  <c r="D23" i="97"/>
  <c r="E23" i="97" s="1"/>
  <c r="D27" i="97"/>
  <c r="E27" i="97" s="1"/>
  <c r="C27" i="96" a="1"/>
  <c r="C27" i="96" s="1"/>
  <c r="C28" i="96" s="1" a="1"/>
  <c r="C28" i="96" s="1"/>
  <c r="C26" i="96" a="1"/>
  <c r="C26" i="96" s="1"/>
  <c r="E26" i="95" a="1"/>
  <c r="E26" i="95" s="1"/>
  <c r="E27" i="95"/>
  <c r="C28" i="94"/>
  <c r="C27" i="94"/>
  <c r="C26" i="94"/>
  <c r="D7" i="93"/>
  <c r="D8" i="93"/>
  <c r="D9" i="93"/>
  <c r="D10" i="93"/>
  <c r="D11" i="93"/>
  <c r="D12" i="93"/>
  <c r="D13" i="93"/>
  <c r="D14" i="93"/>
  <c r="D15" i="93"/>
  <c r="D16" i="93"/>
  <c r="D17" i="93"/>
  <c r="D18" i="93"/>
  <c r="D19" i="93"/>
  <c r="D20" i="93"/>
  <c r="D21" i="93"/>
  <c r="D22" i="93"/>
  <c r="D23" i="93"/>
  <c r="D24" i="93"/>
  <c r="D25" i="93"/>
  <c r="D26" i="93"/>
  <c r="D27" i="93"/>
  <c r="D6" i="93"/>
  <c r="E4" i="92"/>
  <c r="E3" i="92"/>
  <c r="E2" i="92"/>
  <c r="F2" i="92" a="1"/>
  <c r="F2" i="92" s="1"/>
  <c r="G8" i="91" a="1"/>
  <c r="G8" i="91" s="1"/>
  <c r="G6" i="91" a="1"/>
  <c r="G6" i="91" s="1"/>
  <c r="G2" i="91" a="1"/>
  <c r="G2" i="91" s="1"/>
  <c r="I2" i="91" a="1"/>
  <c r="I2" i="91" s="1"/>
  <c r="B8" i="90" a="1"/>
  <c r="B8" i="90" s="1"/>
  <c r="A8" i="90" a="1"/>
  <c r="A8" i="90" s="1"/>
  <c r="B7" i="90" a="1"/>
  <c r="B7" i="90" s="1"/>
  <c r="G12" i="89" a="1"/>
  <c r="G12" i="89" s="1"/>
  <c r="G8" i="89" a="1"/>
  <c r="G8" i="89" s="1"/>
  <c r="G5" i="89" a="1"/>
  <c r="G5" i="89"/>
  <c r="G2" i="89" a="1"/>
  <c r="G2" i="89"/>
  <c r="N17" i="88" a="1"/>
  <c r="N17" i="88" s="1"/>
  <c r="K17" i="88" a="1"/>
  <c r="K17" i="88" s="1"/>
  <c r="H17" i="88" a="1"/>
  <c r="H17" i="88" s="1"/>
  <c r="E17" i="88" a="1"/>
  <c r="E17" i="88" s="1"/>
  <c r="E19" i="87" a="1"/>
  <c r="E19" i="87" s="1"/>
  <c r="E17" i="87" a="1"/>
  <c r="E17" i="87" s="1"/>
  <c r="E15" i="87" a="1"/>
  <c r="E15" i="87" s="1"/>
  <c r="E13" i="87" a="1"/>
  <c r="E13" i="87" s="1"/>
  <c r="C4" i="86" a="1"/>
  <c r="C4" i="86" s="1"/>
  <c r="D11" i="86"/>
  <c r="F11" i="86"/>
  <c r="H11" i="86"/>
  <c r="J11" i="86"/>
  <c r="L11" i="86"/>
  <c r="D12" i="86"/>
  <c r="F12" i="86"/>
  <c r="H12" i="86"/>
  <c r="J12" i="86"/>
  <c r="L12" i="86"/>
  <c r="D13" i="86"/>
  <c r="F13" i="86"/>
  <c r="H13" i="86"/>
  <c r="J13" i="86"/>
  <c r="L13" i="86"/>
  <c r="D3" i="57"/>
  <c r="D4" i="57"/>
  <c r="D5" i="57"/>
  <c r="D6" i="57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" i="57"/>
  <c r="D3" i="56"/>
  <c r="D4" i="56"/>
  <c r="D5" i="56"/>
  <c r="D6" i="56"/>
  <c r="D7" i="56"/>
  <c r="D8" i="56"/>
  <c r="D9" i="56"/>
  <c r="D10" i="56"/>
  <c r="D11" i="56"/>
  <c r="D12" i="56"/>
  <c r="D13" i="56"/>
  <c r="D14" i="56"/>
  <c r="D15" i="56"/>
  <c r="D16" i="56"/>
  <c r="D17" i="56"/>
  <c r="D18" i="56"/>
  <c r="D19" i="56"/>
  <c r="D20" i="56"/>
  <c r="D21" i="56"/>
  <c r="D22" i="56"/>
  <c r="D23" i="56"/>
  <c r="D24" i="56"/>
  <c r="D2" i="56"/>
  <c r="D3" i="55"/>
  <c r="D4" i="55"/>
  <c r="D5" i="55"/>
  <c r="D6" i="55"/>
  <c r="D7" i="55"/>
  <c r="D8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" i="55"/>
  <c r="D3" i="53"/>
  <c r="D4" i="53"/>
  <c r="D5" i="53"/>
  <c r="D6" i="53"/>
  <c r="D7" i="53"/>
  <c r="D8" i="53"/>
  <c r="D9" i="53"/>
  <c r="D10" i="53"/>
  <c r="D11" i="53"/>
  <c r="D2" i="53"/>
  <c r="G3" i="52"/>
  <c r="G4" i="52"/>
  <c r="G5" i="52"/>
  <c r="G6" i="52"/>
  <c r="G7" i="52"/>
  <c r="G8" i="52"/>
  <c r="G9" i="52"/>
  <c r="G10" i="52"/>
  <c r="G11" i="52"/>
  <c r="E3" i="52"/>
  <c r="E4" i="52"/>
  <c r="E5" i="52"/>
  <c r="E6" i="52"/>
  <c r="E7" i="52"/>
  <c r="E8" i="52"/>
  <c r="E9" i="52"/>
  <c r="E10" i="52"/>
  <c r="E11" i="52"/>
  <c r="F2" i="52"/>
  <c r="E10" i="123"/>
  <c r="B10" i="123"/>
  <c r="H8" i="122"/>
  <c r="E8" i="122"/>
  <c r="E8" i="121"/>
  <c r="B8" i="121"/>
  <c r="B8" i="122"/>
  <c r="E10" i="51"/>
  <c r="B10" i="51"/>
  <c r="E6" i="50"/>
  <c r="B6" i="50"/>
  <c r="E8" i="49"/>
  <c r="B8" i="49"/>
  <c r="F3" i="48"/>
  <c r="F4" i="48"/>
  <c r="F5" i="48"/>
  <c r="F6" i="48"/>
  <c r="F7" i="48"/>
  <c r="F8" i="48"/>
  <c r="F9" i="48"/>
  <c r="F10" i="48"/>
  <c r="F11" i="48"/>
  <c r="F12" i="48"/>
  <c r="F13" i="48"/>
  <c r="F2" i="48"/>
  <c r="E3" i="48"/>
  <c r="E4" i="48"/>
  <c r="E5" i="48"/>
  <c r="E6" i="48"/>
  <c r="E7" i="48"/>
  <c r="E8" i="48"/>
  <c r="E9" i="48"/>
  <c r="E10" i="48"/>
  <c r="E11" i="48"/>
  <c r="E12" i="48"/>
  <c r="E13" i="48"/>
  <c r="E2" i="48"/>
  <c r="D3" i="48"/>
  <c r="D4" i="48"/>
  <c r="D5" i="48"/>
  <c r="D6" i="48"/>
  <c r="D7" i="48"/>
  <c r="D8" i="48"/>
  <c r="D9" i="48"/>
  <c r="D10" i="48"/>
  <c r="D11" i="48"/>
  <c r="D12" i="48"/>
  <c r="D13" i="48"/>
  <c r="D2" i="48"/>
  <c r="C3" i="48"/>
  <c r="C4" i="48"/>
  <c r="C5" i="48"/>
  <c r="C6" i="48"/>
  <c r="C7" i="48"/>
  <c r="C8" i="48"/>
  <c r="C9" i="48"/>
  <c r="C10" i="48"/>
  <c r="C11" i="48"/>
  <c r="C12" i="48"/>
  <c r="C13" i="48"/>
  <c r="C2" i="48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2" i="47"/>
  <c r="D12" i="46"/>
  <c r="F3" i="46"/>
  <c r="F4" i="46"/>
  <c r="F5" i="46"/>
  <c r="F6" i="46"/>
  <c r="F7" i="46"/>
  <c r="F8" i="46"/>
  <c r="F9" i="46"/>
  <c r="F10" i="46"/>
  <c r="F11" i="46"/>
  <c r="F12" i="46"/>
  <c r="E3" i="46"/>
  <c r="E4" i="46"/>
  <c r="E5" i="46"/>
  <c r="E6" i="46"/>
  <c r="E7" i="46"/>
  <c r="E8" i="46"/>
  <c r="E9" i="46"/>
  <c r="E10" i="46"/>
  <c r="E11" i="46"/>
  <c r="E12" i="46"/>
  <c r="D3" i="46"/>
  <c r="D4" i="46"/>
  <c r="D5" i="46"/>
  <c r="D6" i="46"/>
  <c r="D7" i="46"/>
  <c r="D8" i="46"/>
  <c r="D9" i="46"/>
  <c r="D10" i="46"/>
  <c r="D11" i="46"/>
  <c r="C4" i="46"/>
  <c r="C5" i="46"/>
  <c r="C6" i="46" s="1"/>
  <c r="C7" i="46" s="1"/>
  <c r="C8" i="46" s="1"/>
  <c r="C9" i="46" s="1"/>
  <c r="C10" i="46" s="1"/>
  <c r="C11" i="46" s="1"/>
  <c r="C12" i="46" s="1"/>
  <c r="C3" i="46"/>
  <c r="F2" i="46"/>
  <c r="E2" i="46"/>
  <c r="D2" i="46"/>
  <c r="F3" i="45"/>
  <c r="F4" i="45"/>
  <c r="F5" i="45"/>
  <c r="F6" i="45"/>
  <c r="F7" i="45"/>
  <c r="F8" i="45"/>
  <c r="F9" i="45"/>
  <c r="F10" i="45"/>
  <c r="F11" i="45"/>
  <c r="F12" i="45"/>
  <c r="F13" i="45"/>
  <c r="F2" i="45"/>
  <c r="E3" i="45"/>
  <c r="E4" i="45"/>
  <c r="E5" i="45"/>
  <c r="E6" i="45"/>
  <c r="E7" i="45"/>
  <c r="E8" i="45"/>
  <c r="E9" i="45"/>
  <c r="E10" i="45"/>
  <c r="E11" i="45"/>
  <c r="E12" i="45"/>
  <c r="E13" i="45"/>
  <c r="E2" i="45"/>
  <c r="D3" i="44"/>
  <c r="D4" i="44"/>
  <c r="D5" i="44"/>
  <c r="D6" i="44"/>
  <c r="D7" i="44"/>
  <c r="D8" i="44"/>
  <c r="D9" i="44"/>
  <c r="D10" i="44"/>
  <c r="D11" i="44"/>
  <c r="D2" i="44"/>
  <c r="C3" i="44"/>
  <c r="C4" i="44"/>
  <c r="C5" i="44"/>
  <c r="C6" i="44"/>
  <c r="C7" i="44"/>
  <c r="C8" i="44"/>
  <c r="C9" i="44"/>
  <c r="C10" i="44"/>
  <c r="C11" i="44"/>
  <c r="C2" i="44"/>
  <c r="C4" i="43"/>
  <c r="C2" i="43"/>
  <c r="E3" i="41"/>
  <c r="E4" i="41"/>
  <c r="E5" i="41"/>
  <c r="E6" i="41"/>
  <c r="E7" i="41"/>
  <c r="E8" i="41"/>
  <c r="E9" i="41"/>
  <c r="E10" i="41"/>
  <c r="E11" i="41"/>
  <c r="E2" i="41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2" i="40"/>
  <c r="F2" i="40"/>
  <c r="F3" i="40"/>
  <c r="F4" i="40"/>
  <c r="F5" i="40"/>
  <c r="F6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26" i="40"/>
  <c r="F27" i="40"/>
  <c r="F28" i="40"/>
  <c r="F29" i="40"/>
  <c r="F30" i="40"/>
  <c r="F31" i="40"/>
  <c r="F32" i="40"/>
  <c r="F33" i="40"/>
  <c r="F34" i="40"/>
  <c r="F35" i="40"/>
  <c r="F36" i="40"/>
  <c r="F37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2" i="40"/>
  <c r="D3" i="39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C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D2" i="39"/>
  <c r="C2" i="39"/>
  <c r="B2" i="39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2" i="38"/>
  <c r="E3" i="37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51" i="37"/>
  <c r="D3" i="37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E2" i="37"/>
  <c r="D2" i="37"/>
  <c r="G4" i="35"/>
  <c r="G3" i="35"/>
  <c r="G2" i="35"/>
  <c r="E2" i="34"/>
  <c r="E3" i="34"/>
  <c r="E4" i="34"/>
  <c r="E5" i="34"/>
  <c r="E6" i="34"/>
  <c r="E7" i="34"/>
  <c r="E8" i="34"/>
  <c r="E9" i="34"/>
  <c r="E10" i="34"/>
  <c r="E11" i="34"/>
  <c r="F3" i="36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" i="36"/>
  <c r="E2" i="36"/>
  <c r="D40" i="97" l="1"/>
  <c r="D38" i="97"/>
  <c r="D36" i="97"/>
  <c r="D34" i="97"/>
  <c r="D32" i="97"/>
  <c r="F15" i="97"/>
  <c r="F7" i="97"/>
  <c r="D25" i="97"/>
  <c r="E25" i="97" s="1"/>
  <c r="D21" i="97"/>
  <c r="E21" i="97" s="1"/>
  <c r="D17" i="97"/>
  <c r="E17" i="97" s="1"/>
  <c r="D13" i="97"/>
  <c r="E13" i="97" s="1"/>
  <c r="F13" i="97" s="1"/>
  <c r="D9" i="97"/>
  <c r="E9" i="97" s="1"/>
  <c r="D5" i="97"/>
  <c r="E5" i="97" s="1"/>
  <c r="F5" i="97" s="1"/>
  <c r="D26" i="97"/>
  <c r="E26" i="97" s="1"/>
  <c r="D24" i="97"/>
  <c r="E24" i="97" s="1"/>
  <c r="D22" i="97"/>
  <c r="E22" i="97" s="1"/>
  <c r="D20" i="97"/>
  <c r="E20" i="97" s="1"/>
  <c r="D18" i="97"/>
  <c r="E18" i="97" s="1"/>
  <c r="D16" i="97"/>
  <c r="E16" i="97" s="1"/>
  <c r="F4" i="97" s="1"/>
  <c r="D14" i="97"/>
  <c r="E14" i="97" s="1"/>
  <c r="F14" i="97" s="1"/>
  <c r="D12" i="97"/>
  <c r="E12" i="97" s="1"/>
  <c r="F12" i="97" s="1"/>
  <c r="D10" i="97"/>
  <c r="E10" i="97" s="1"/>
  <c r="D8" i="97"/>
  <c r="E8" i="97" s="1"/>
  <c r="F8" i="97" s="1"/>
  <c r="D6" i="97"/>
  <c r="E6" i="97" s="1"/>
  <c r="F6" i="97" s="1"/>
  <c r="E28" i="95"/>
  <c r="L10" i="86"/>
  <c r="J10" i="86"/>
  <c r="H10" i="86"/>
  <c r="F10" i="86"/>
  <c r="D10" i="86"/>
  <c r="L9" i="86"/>
  <c r="J9" i="86"/>
  <c r="H9" i="86"/>
  <c r="F9" i="86"/>
  <c r="D9" i="86"/>
  <c r="L8" i="86"/>
  <c r="J8" i="86"/>
  <c r="H8" i="86"/>
  <c r="F8" i="86"/>
  <c r="D8" i="86"/>
  <c r="L7" i="86"/>
  <c r="J7" i="86"/>
  <c r="H7" i="86"/>
  <c r="F7" i="86"/>
  <c r="D7" i="86"/>
  <c r="L6" i="86"/>
  <c r="J6" i="86"/>
  <c r="H6" i="86"/>
  <c r="F6" i="86"/>
  <c r="D6" i="86"/>
  <c r="L5" i="86"/>
  <c r="J5" i="86"/>
  <c r="H5" i="86"/>
  <c r="F5" i="86"/>
  <c r="D5" i="86"/>
  <c r="L4" i="86"/>
  <c r="J4" i="86"/>
  <c r="H4" i="86"/>
  <c r="F4" i="86"/>
  <c r="D4" i="86"/>
  <c r="K13" i="86"/>
  <c r="I13" i="86"/>
  <c r="G13" i="86"/>
  <c r="E13" i="86"/>
  <c r="C13" i="86"/>
  <c r="K12" i="86"/>
  <c r="I12" i="86"/>
  <c r="G12" i="86"/>
  <c r="E12" i="86"/>
  <c r="C12" i="86"/>
  <c r="K11" i="86"/>
  <c r="I11" i="86"/>
  <c r="G11" i="86"/>
  <c r="E11" i="86"/>
  <c r="C11" i="86"/>
  <c r="K10" i="86"/>
  <c r="I10" i="86"/>
  <c r="G10" i="86"/>
  <c r="E10" i="86"/>
  <c r="C10" i="86"/>
  <c r="K9" i="86"/>
  <c r="I9" i="86"/>
  <c r="G9" i="86"/>
  <c r="E9" i="86"/>
  <c r="C9" i="86"/>
  <c r="K8" i="86"/>
  <c r="I8" i="86"/>
  <c r="G8" i="86"/>
  <c r="E8" i="86"/>
  <c r="C8" i="86"/>
  <c r="K7" i="86"/>
  <c r="I7" i="86"/>
  <c r="G7" i="86"/>
  <c r="E7" i="86"/>
  <c r="C7" i="86"/>
  <c r="K6" i="86"/>
  <c r="I6" i="86"/>
  <c r="G6" i="86"/>
  <c r="E6" i="86"/>
  <c r="C6" i="86"/>
  <c r="K5" i="86"/>
  <c r="I5" i="86"/>
  <c r="G5" i="86"/>
  <c r="E5" i="86"/>
  <c r="C5" i="86"/>
  <c r="K4" i="86"/>
  <c r="I4" i="86"/>
  <c r="G4" i="86"/>
  <c r="E4" i="86"/>
  <c r="E24" i="36"/>
  <c r="E23" i="36"/>
  <c r="E22" i="36"/>
  <c r="E21" i="36"/>
  <c r="E20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5" i="36"/>
  <c r="E4" i="36"/>
  <c r="E3" i="36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" i="33"/>
  <c r="I3" i="33"/>
  <c r="I4" i="33"/>
  <c r="I5" i="33"/>
  <c r="I6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" i="33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" i="33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" i="32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" i="32"/>
  <c r="A3" i="128"/>
  <c r="A4" i="128"/>
  <c r="A5" i="128"/>
  <c r="A6" i="128"/>
  <c r="A7" i="128"/>
  <c r="A8" i="128"/>
  <c r="A9" i="128"/>
  <c r="A10" i="128"/>
  <c r="A11" i="128"/>
  <c r="A12" i="128"/>
  <c r="A13" i="128"/>
  <c r="A14" i="128"/>
  <c r="A15" i="128"/>
  <c r="A16" i="128"/>
  <c r="A17" i="128"/>
  <c r="A18" i="128"/>
  <c r="A19" i="128"/>
  <c r="A20" i="128"/>
  <c r="A21" i="128"/>
  <c r="A22" i="128"/>
  <c r="A23" i="128"/>
  <c r="A24" i="128"/>
  <c r="A25" i="128"/>
  <c r="A26" i="128"/>
  <c r="A27" i="128"/>
  <c r="A2" i="128"/>
  <c r="B25" i="128"/>
  <c r="B26" i="128"/>
  <c r="B27" i="128"/>
  <c r="B2" i="128"/>
  <c r="B3" i="128"/>
  <c r="B4" i="128"/>
  <c r="B5" i="128"/>
  <c r="B6" i="128"/>
  <c r="B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6" i="112"/>
  <c r="B8" i="112"/>
  <c r="D5" i="111"/>
  <c r="F9" i="97" l="1"/>
  <c r="F10" i="97"/>
  <c r="B2" i="110" a="1"/>
  <c r="B2" i="110" s="1"/>
  <c r="B6" i="103"/>
  <c r="B5" i="103"/>
  <c r="H3" i="102"/>
  <c r="I3" i="102"/>
  <c r="J3" i="102"/>
  <c r="K3" i="102"/>
  <c r="H4" i="102"/>
  <c r="I4" i="102"/>
  <c r="J4" i="102"/>
  <c r="K4" i="102"/>
  <c r="H5" i="102"/>
  <c r="I5" i="102"/>
  <c r="J5" i="102"/>
  <c r="K5" i="102"/>
  <c r="H6" i="102"/>
  <c r="I6" i="102"/>
  <c r="J6" i="102"/>
  <c r="K6" i="102"/>
  <c r="H7" i="102"/>
  <c r="I7" i="102"/>
  <c r="J7" i="102"/>
  <c r="K7" i="102"/>
  <c r="H8" i="102"/>
  <c r="I8" i="102"/>
  <c r="J8" i="102"/>
  <c r="K8" i="102"/>
  <c r="H9" i="102"/>
  <c r="I9" i="102"/>
  <c r="J9" i="102"/>
  <c r="K9" i="102"/>
  <c r="I2" i="102"/>
  <c r="J2" i="102"/>
  <c r="K2" i="102"/>
  <c r="H2" i="102"/>
  <c r="H9" i="101" a="1"/>
  <c r="H9" i="101" s="1"/>
  <c r="H7" i="101" a="1"/>
  <c r="H7" i="101" s="1"/>
  <c r="H5" i="101" a="1"/>
  <c r="H5" i="101" s="1"/>
  <c r="G12" i="98"/>
  <c r="G11" i="98"/>
  <c r="G10" i="98"/>
  <c r="G5" i="98"/>
  <c r="G8" i="98" a="1"/>
  <c r="G8" i="98" s="1"/>
  <c r="G6" i="98"/>
  <c r="C5" i="111"/>
  <c r="H3" i="109" a="1"/>
  <c r="C7" i="111"/>
  <c r="C8" i="111"/>
  <c r="R3" i="109" a="1"/>
  <c r="R2" i="109" a="1"/>
  <c r="B3" i="104"/>
  <c r="S3" i="109" a="1"/>
  <c r="S2" i="109" a="1"/>
  <c r="B4" i="104"/>
  <c r="K4" i="109" a="1"/>
  <c r="K2" i="109" a="1"/>
  <c r="I3" i="109" a="1"/>
  <c r="L4" i="109" a="1"/>
  <c r="L2" i="109" a="1"/>
  <c r="D7" i="111"/>
  <c r="N3" i="109" a="1"/>
  <c r="Q4" i="109" a="1"/>
  <c r="C4" i="104"/>
  <c r="O3" i="109" a="1"/>
  <c r="R4" i="109" a="1"/>
  <c r="C6" i="104"/>
  <c r="G4" i="109" a="1"/>
  <c r="M2" i="109" a="1"/>
  <c r="B6" i="104"/>
  <c r="H4" i="109" a="1"/>
  <c r="N2" i="109" a="1"/>
  <c r="B5" i="104"/>
  <c r="M4" i="109" a="1"/>
  <c r="H2" i="109" a="1"/>
  <c r="K3" i="109" a="1"/>
  <c r="N4" i="109" a="1"/>
  <c r="I2" i="109" a="1"/>
  <c r="P3" i="109" a="1"/>
  <c r="S4" i="109" a="1"/>
  <c r="C5" i="104"/>
  <c r="Q3" i="109" a="1"/>
  <c r="Q2" i="109" a="1"/>
  <c r="C3" i="104"/>
  <c r="G3" i="109" a="1"/>
  <c r="I4" i="109" a="1"/>
  <c r="O2" i="109" a="1"/>
  <c r="B8" i="103"/>
  <c r="J4" i="109" a="1"/>
  <c r="P2" i="109" a="1"/>
  <c r="L3" i="109" a="1"/>
  <c r="O4" i="109" a="1"/>
  <c r="J2" i="109" a="1"/>
  <c r="M3" i="109" a="1"/>
  <c r="P4" i="109" a="1"/>
  <c r="G2" i="109" a="1"/>
  <c r="C6" i="111"/>
  <c r="D8" i="111"/>
  <c r="D6" i="111"/>
  <c r="J3" i="109" a="1"/>
  <c r="S4" i="109" l="1"/>
  <c r="R4" i="109"/>
  <c r="Q4" i="109"/>
  <c r="P4" i="109"/>
  <c r="O4" i="109"/>
  <c r="N4" i="109"/>
  <c r="M4" i="109"/>
  <c r="L4" i="109"/>
  <c r="K4" i="109"/>
  <c r="J4" i="109"/>
  <c r="I4" i="109"/>
  <c r="H4" i="109"/>
  <c r="G4" i="109"/>
  <c r="S3" i="109"/>
  <c r="R3" i="109"/>
  <c r="Q3" i="109"/>
  <c r="P3" i="109"/>
  <c r="O3" i="109"/>
  <c r="N3" i="109"/>
  <c r="M3" i="109"/>
  <c r="L3" i="109"/>
  <c r="K3" i="109"/>
  <c r="J3" i="109"/>
  <c r="I3" i="109"/>
  <c r="H3" i="109"/>
  <c r="G3" i="109"/>
  <c r="S2" i="109"/>
  <c r="R2" i="109"/>
  <c r="Q2" i="109"/>
  <c r="P2" i="109"/>
  <c r="O2" i="109"/>
  <c r="N2" i="109"/>
  <c r="M2" i="109"/>
  <c r="L2" i="109"/>
  <c r="K2" i="109"/>
  <c r="J2" i="109"/>
  <c r="I2" i="109"/>
  <c r="H2" i="109"/>
  <c r="G2" i="109"/>
  <c r="H2" i="30" a="1"/>
  <c r="H2" i="30" s="1"/>
  <c r="D3" i="30" a="1"/>
  <c r="D3" i="30"/>
  <c r="D4" i="30" a="1"/>
  <c r="D4" i="30"/>
  <c r="D5" i="30" a="1"/>
  <c r="D5" i="30"/>
  <c r="D6" i="30" a="1"/>
  <c r="D6" i="30"/>
  <c r="D7" i="30" a="1"/>
  <c r="D7" i="30"/>
  <c r="D8" i="30" a="1"/>
  <c r="D8" i="30"/>
  <c r="D9" i="30" a="1"/>
  <c r="D9" i="30"/>
  <c r="D10" i="30" a="1"/>
  <c r="D10" i="30"/>
  <c r="D11" i="30" a="1"/>
  <c r="D11" i="30"/>
  <c r="D12" i="30" a="1"/>
  <c r="D12" i="30"/>
  <c r="D13" i="30" a="1"/>
  <c r="D13" i="30"/>
  <c r="D14" i="30" a="1"/>
  <c r="D14" i="30"/>
  <c r="D15" i="30" a="1"/>
  <c r="D15" i="30"/>
  <c r="D2" i="30" a="1"/>
  <c r="D2" i="30" s="1"/>
  <c r="H5" i="30" a="1"/>
  <c r="H5" i="30" s="1"/>
  <c r="H7" i="30" a="1"/>
  <c r="H7" i="30" s="1"/>
  <c r="H9" i="30" a="1"/>
  <c r="H9" i="30" s="1"/>
  <c r="H11" i="30" a="1"/>
  <c r="H11" i="30" s="1"/>
  <c r="H13" i="30" a="1"/>
  <c r="H13" i="30" s="1"/>
  <c r="H15" i="30" a="1"/>
  <c r="H15" i="30" s="1"/>
  <c r="G3" i="30"/>
  <c r="H3" i="30" s="1" a="1"/>
  <c r="H3" i="30" s="1"/>
  <c r="G4" i="30"/>
  <c r="H4" i="30" s="1" a="1"/>
  <c r="H4" i="30" s="1"/>
  <c r="G5" i="30"/>
  <c r="G6" i="30"/>
  <c r="H6" i="30" s="1" a="1"/>
  <c r="H6" i="30" s="1"/>
  <c r="G7" i="30"/>
  <c r="G8" i="30"/>
  <c r="H8" i="30" s="1" a="1"/>
  <c r="H8" i="30" s="1"/>
  <c r="G9" i="30"/>
  <c r="G10" i="30"/>
  <c r="H10" i="30" s="1" a="1"/>
  <c r="H10" i="30" s="1"/>
  <c r="G11" i="30"/>
  <c r="G12" i="30"/>
  <c r="H12" i="30" s="1" a="1"/>
  <c r="H12" i="30" s="1"/>
  <c r="G13" i="30"/>
  <c r="G14" i="30"/>
  <c r="H14" i="30" s="1" a="1"/>
  <c r="H14" i="30" s="1"/>
  <c r="G15" i="30"/>
  <c r="G2" i="30"/>
  <c r="C9" i="29"/>
  <c r="C10" i="29"/>
  <c r="C11" i="29"/>
  <c r="C12" i="29"/>
  <c r="C13" i="29"/>
  <c r="C14" i="29"/>
  <c r="C15" i="29"/>
  <c r="C8" i="29"/>
  <c r="B8" i="29"/>
  <c r="B9" i="29"/>
  <c r="B10" i="29"/>
  <c r="B11" i="29"/>
  <c r="B12" i="29"/>
  <c r="B13" i="29"/>
  <c r="B14" i="29"/>
  <c r="B15" i="29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349" i="27"/>
  <c r="E350" i="27"/>
  <c r="E351" i="27"/>
  <c r="E352" i="27"/>
  <c r="E353" i="27"/>
  <c r="E354" i="27"/>
  <c r="E355" i="27"/>
  <c r="E356" i="27"/>
  <c r="E357" i="27"/>
  <c r="E358" i="27"/>
  <c r="E359" i="27"/>
  <c r="E360" i="27"/>
  <c r="E361" i="27"/>
  <c r="E362" i="27"/>
  <c r="E363" i="27"/>
  <c r="E364" i="27"/>
  <c r="E365" i="27"/>
  <c r="E366" i="27"/>
  <c r="E367" i="27"/>
  <c r="E368" i="27"/>
  <c r="E369" i="27"/>
  <c r="E370" i="27"/>
  <c r="E371" i="27"/>
  <c r="E372" i="27"/>
  <c r="E373" i="27"/>
  <c r="E374" i="27"/>
  <c r="E375" i="27"/>
  <c r="E376" i="27"/>
  <c r="E377" i="27"/>
  <c r="E378" i="27"/>
  <c r="E379" i="27"/>
  <c r="E380" i="27"/>
  <c r="E381" i="27"/>
  <c r="E382" i="27"/>
  <c r="E383" i="27"/>
  <c r="E384" i="27"/>
  <c r="E385" i="27"/>
  <c r="E386" i="27"/>
  <c r="E387" i="27"/>
  <c r="E388" i="27"/>
  <c r="E389" i="27"/>
  <c r="E390" i="27"/>
  <c r="E391" i="27"/>
  <c r="E392" i="27"/>
  <c r="E393" i="27"/>
  <c r="E394" i="27"/>
  <c r="E395" i="27"/>
  <c r="E396" i="27"/>
  <c r="E397" i="27"/>
  <c r="E398" i="27"/>
  <c r="E399" i="27"/>
  <c r="E400" i="27"/>
  <c r="E401" i="27"/>
  <c r="E402" i="27"/>
  <c r="E403" i="27"/>
  <c r="E404" i="27"/>
  <c r="E405" i="27"/>
  <c r="E406" i="27"/>
  <c r="E407" i="27"/>
  <c r="E408" i="27"/>
  <c r="E409" i="27"/>
  <c r="E410" i="27"/>
  <c r="E411" i="27"/>
  <c r="E412" i="27"/>
  <c r="E413" i="27"/>
  <c r="E414" i="27"/>
  <c r="E415" i="27"/>
  <c r="E416" i="27"/>
  <c r="E417" i="27"/>
  <c r="E418" i="27"/>
  <c r="E419" i="27"/>
  <c r="E420" i="27"/>
  <c r="E421" i="27"/>
  <c r="E422" i="27"/>
  <c r="E423" i="27"/>
  <c r="E424" i="27"/>
  <c r="E425" i="27"/>
  <c r="E426" i="27"/>
  <c r="E427" i="27"/>
  <c r="E428" i="27"/>
  <c r="E429" i="27"/>
  <c r="E430" i="27"/>
  <c r="E431" i="27"/>
  <c r="E432" i="27"/>
  <c r="E433" i="27"/>
  <c r="E434" i="27"/>
  <c r="E435" i="27"/>
  <c r="E436" i="27"/>
  <c r="E437" i="27"/>
  <c r="E438" i="27"/>
  <c r="E439" i="27"/>
  <c r="E440" i="27"/>
  <c r="E441" i="27"/>
  <c r="E442" i="27"/>
  <c r="E443" i="27"/>
  <c r="E444" i="27"/>
  <c r="E445" i="27"/>
  <c r="E446" i="27"/>
  <c r="E447" i="27"/>
  <c r="E448" i="27"/>
  <c r="E449" i="27"/>
  <c r="E450" i="27"/>
  <c r="E451" i="27"/>
  <c r="E452" i="27"/>
  <c r="E453" i="27"/>
  <c r="E454" i="27"/>
  <c r="E455" i="27"/>
  <c r="E456" i="27"/>
  <c r="E457" i="27"/>
  <c r="E458" i="27"/>
  <c r="E459" i="27"/>
  <c r="E460" i="27"/>
  <c r="E461" i="27"/>
  <c r="E462" i="27"/>
  <c r="E463" i="27"/>
  <c r="E464" i="27"/>
  <c r="E465" i="27"/>
  <c r="E466" i="27"/>
  <c r="E467" i="27"/>
  <c r="E468" i="27"/>
  <c r="E469" i="27"/>
  <c r="E470" i="27"/>
  <c r="E471" i="27"/>
  <c r="E472" i="27"/>
  <c r="E473" i="27"/>
  <c r="E474" i="27"/>
  <c r="E475" i="27"/>
  <c r="E476" i="27"/>
  <c r="E477" i="27"/>
  <c r="E478" i="27"/>
  <c r="E479" i="27"/>
  <c r="E480" i="27"/>
  <c r="E481" i="27"/>
  <c r="E482" i="27"/>
  <c r="E483" i="27"/>
  <c r="E484" i="27"/>
  <c r="E485" i="27"/>
  <c r="E486" i="27"/>
  <c r="E487" i="27"/>
  <c r="E488" i="27"/>
  <c r="E489" i="27"/>
  <c r="E490" i="27"/>
  <c r="E491" i="27"/>
  <c r="E492" i="27"/>
  <c r="E493" i="27"/>
  <c r="E494" i="27"/>
  <c r="E495" i="27"/>
  <c r="E496" i="27"/>
  <c r="E497" i="27"/>
  <c r="E498" i="27"/>
  <c r="E499" i="27"/>
  <c r="E500" i="27"/>
  <c r="E501" i="27"/>
  <c r="E502" i="27"/>
  <c r="E503" i="27"/>
  <c r="E504" i="27"/>
  <c r="E505" i="27"/>
  <c r="E506" i="27"/>
  <c r="E507" i="27"/>
  <c r="E508" i="27"/>
  <c r="E509" i="27"/>
  <c r="E510" i="27"/>
  <c r="E511" i="27"/>
  <c r="E512" i="27"/>
  <c r="E513" i="27"/>
  <c r="E514" i="27"/>
  <c r="E515" i="27"/>
  <c r="E516" i="27"/>
  <c r="E517" i="27"/>
  <c r="E518" i="27"/>
  <c r="E519" i="27"/>
  <c r="E520" i="27"/>
  <c r="E521" i="27"/>
  <c r="E522" i="27"/>
  <c r="E523" i="27"/>
  <c r="E524" i="27"/>
  <c r="E525" i="27"/>
  <c r="E526" i="27"/>
  <c r="E527" i="27"/>
  <c r="E528" i="27"/>
  <c r="E529" i="27"/>
  <c r="E530" i="27"/>
  <c r="E531" i="27"/>
  <c r="E532" i="27"/>
  <c r="E533" i="27"/>
  <c r="E534" i="27"/>
  <c r="E535" i="27"/>
  <c r="E536" i="27"/>
  <c r="E537" i="27"/>
  <c r="E538" i="27"/>
  <c r="E539" i="27"/>
  <c r="E540" i="27"/>
  <c r="E541" i="27"/>
  <c r="E542" i="27"/>
  <c r="E543" i="27"/>
  <c r="E544" i="27"/>
  <c r="E545" i="27"/>
  <c r="E546" i="27"/>
  <c r="E547" i="27"/>
  <c r="E548" i="27"/>
  <c r="E549" i="27"/>
  <c r="E550" i="27"/>
  <c r="E551" i="27"/>
  <c r="E552" i="27"/>
  <c r="E553" i="27"/>
  <c r="E554" i="27"/>
  <c r="E555" i="27"/>
  <c r="E556" i="27"/>
  <c r="E557" i="27"/>
  <c r="E558" i="27"/>
  <c r="E559" i="27"/>
  <c r="E560" i="27"/>
  <c r="E561" i="27"/>
  <c r="E562" i="27"/>
  <c r="E563" i="27"/>
  <c r="E564" i="27"/>
  <c r="E565" i="27"/>
  <c r="E566" i="27"/>
  <c r="E567" i="27"/>
  <c r="E568" i="27"/>
  <c r="E569" i="27"/>
  <c r="E570" i="27"/>
  <c r="E571" i="27"/>
  <c r="E572" i="27"/>
  <c r="E573" i="27"/>
  <c r="E574" i="27"/>
  <c r="E575" i="27"/>
  <c r="E576" i="27"/>
  <c r="E577" i="27"/>
  <c r="E578" i="27"/>
  <c r="E579" i="27"/>
  <c r="E580" i="27"/>
  <c r="E581" i="27"/>
  <c r="E582" i="27"/>
  <c r="E583" i="27"/>
  <c r="E584" i="27"/>
  <c r="E585" i="27"/>
  <c r="E586" i="27"/>
  <c r="E587" i="27"/>
  <c r="E588" i="27"/>
  <c r="E589" i="27"/>
  <c r="E590" i="27"/>
  <c r="E591" i="27"/>
  <c r="E592" i="27"/>
  <c r="E593" i="27"/>
  <c r="E594" i="27"/>
  <c r="E595" i="27"/>
  <c r="E596" i="27"/>
  <c r="E597" i="27"/>
  <c r="E598" i="27"/>
  <c r="E599" i="27"/>
  <c r="E600" i="27"/>
  <c r="E601" i="27"/>
  <c r="E602" i="27"/>
  <c r="E603" i="27"/>
  <c r="E604" i="27"/>
  <c r="E605" i="27"/>
  <c r="E606" i="27"/>
  <c r="E607" i="27"/>
  <c r="E608" i="27"/>
  <c r="E609" i="27"/>
  <c r="E610" i="27"/>
  <c r="E611" i="27"/>
  <c r="E612" i="27"/>
  <c r="E613" i="27"/>
  <c r="E614" i="27"/>
  <c r="E615" i="27"/>
  <c r="E616" i="27"/>
  <c r="E617" i="27"/>
  <c r="E618" i="27"/>
  <c r="E619" i="27"/>
  <c r="E620" i="27"/>
  <c r="E621" i="27"/>
  <c r="E622" i="27"/>
  <c r="E623" i="27"/>
  <c r="E624" i="27"/>
  <c r="E625" i="27"/>
  <c r="E626" i="27"/>
  <c r="E627" i="27"/>
  <c r="E628" i="27"/>
  <c r="E629" i="27"/>
  <c r="E630" i="27"/>
  <c r="E631" i="27"/>
  <c r="E632" i="27"/>
  <c r="E633" i="27"/>
  <c r="E634" i="27"/>
  <c r="E635" i="27"/>
  <c r="E636" i="27"/>
  <c r="E637" i="27"/>
  <c r="E638" i="27"/>
  <c r="E639" i="27"/>
  <c r="E640" i="27"/>
  <c r="E641" i="27"/>
  <c r="E642" i="27"/>
  <c r="E643" i="27"/>
  <c r="E644" i="27"/>
  <c r="E645" i="27"/>
  <c r="E646" i="27"/>
  <c r="E647" i="27"/>
  <c r="E648" i="27"/>
  <c r="E649" i="27"/>
  <c r="E650" i="27"/>
  <c r="E651" i="27"/>
  <c r="E652" i="27"/>
  <c r="E653" i="27"/>
  <c r="E654" i="27"/>
  <c r="E655" i="27"/>
  <c r="E656" i="27"/>
  <c r="E657" i="27"/>
  <c r="E658" i="27"/>
  <c r="E659" i="27"/>
  <c r="E660" i="27"/>
  <c r="E661" i="27"/>
  <c r="E662" i="27"/>
  <c r="E663" i="27"/>
  <c r="E664" i="27"/>
  <c r="E665" i="27"/>
  <c r="E666" i="27"/>
  <c r="E667" i="27"/>
  <c r="E668" i="27"/>
  <c r="E669" i="27"/>
  <c r="E670" i="27"/>
  <c r="E671" i="27"/>
  <c r="E672" i="27"/>
  <c r="E673" i="27"/>
  <c r="E674" i="27"/>
  <c r="E675" i="27"/>
  <c r="E676" i="27"/>
  <c r="E677" i="27"/>
  <c r="E678" i="27"/>
  <c r="E679" i="27"/>
  <c r="E680" i="27"/>
  <c r="E681" i="27"/>
  <c r="E682" i="27"/>
  <c r="E683" i="27"/>
  <c r="E684" i="27"/>
  <c r="E685" i="27"/>
  <c r="E686" i="27"/>
  <c r="E687" i="27"/>
  <c r="E688" i="27"/>
  <c r="E689" i="27"/>
  <c r="E690" i="27"/>
  <c r="E691" i="27"/>
  <c r="E692" i="27"/>
  <c r="E693" i="27"/>
  <c r="E694" i="27"/>
  <c r="E695" i="27"/>
  <c r="E696" i="27"/>
  <c r="E697" i="27"/>
  <c r="E698" i="27"/>
  <c r="E699" i="27"/>
  <c r="E700" i="27"/>
  <c r="E701" i="27"/>
  <c r="E702" i="27"/>
  <c r="E703" i="27"/>
  <c r="E704" i="27"/>
  <c r="E705" i="27"/>
  <c r="E706" i="27"/>
  <c r="E707" i="27"/>
  <c r="E708" i="27"/>
  <c r="E709" i="27"/>
  <c r="E710" i="27"/>
  <c r="E711" i="27"/>
  <c r="E712" i="27"/>
  <c r="E713" i="27"/>
  <c r="E714" i="27"/>
  <c r="E715" i="27"/>
  <c r="E716" i="27"/>
  <c r="E717" i="27"/>
  <c r="E718" i="27"/>
  <c r="E719" i="27"/>
  <c r="E720" i="27"/>
  <c r="E721" i="27"/>
  <c r="E722" i="27"/>
  <c r="E723" i="27"/>
  <c r="E724" i="27"/>
  <c r="E725" i="27"/>
  <c r="E726" i="27"/>
  <c r="E727" i="27"/>
  <c r="E728" i="27"/>
  <c r="E729" i="27"/>
  <c r="E730" i="27"/>
  <c r="E731" i="27"/>
  <c r="E732" i="27"/>
  <c r="E733" i="27"/>
  <c r="E734" i="27"/>
  <c r="E735" i="27"/>
  <c r="E736" i="27"/>
  <c r="E737" i="27"/>
  <c r="E738" i="27"/>
  <c r="E739" i="27"/>
  <c r="E740" i="27"/>
  <c r="E741" i="27"/>
  <c r="E742" i="27"/>
  <c r="E743" i="27"/>
  <c r="E744" i="27"/>
  <c r="E745" i="27"/>
  <c r="E746" i="27"/>
  <c r="E747" i="27"/>
  <c r="E748" i="27"/>
  <c r="E749" i="27"/>
  <c r="E750" i="27"/>
  <c r="E751" i="27"/>
  <c r="E752" i="27"/>
  <c r="E753" i="27"/>
  <c r="E754" i="27"/>
  <c r="E755" i="27"/>
  <c r="E756" i="27"/>
  <c r="E757" i="27"/>
  <c r="E758" i="27"/>
  <c r="E759" i="27"/>
  <c r="E760" i="27"/>
  <c r="E761" i="27"/>
  <c r="E762" i="27"/>
  <c r="E763" i="27"/>
  <c r="E764" i="27"/>
  <c r="E765" i="27"/>
  <c r="E766" i="27"/>
  <c r="E767" i="27"/>
  <c r="E768" i="27"/>
  <c r="E769" i="27"/>
  <c r="E770" i="27"/>
  <c r="E771" i="27"/>
  <c r="E772" i="27"/>
  <c r="E773" i="27"/>
  <c r="E774" i="27"/>
  <c r="E775" i="27"/>
  <c r="E776" i="27"/>
  <c r="E777" i="27"/>
  <c r="E778" i="27"/>
  <c r="E779" i="27"/>
  <c r="E780" i="27"/>
  <c r="E781" i="27"/>
  <c r="E782" i="27"/>
  <c r="E783" i="27"/>
  <c r="E784" i="27"/>
  <c r="E785" i="27"/>
  <c r="E786" i="27"/>
  <c r="E787" i="27"/>
  <c r="E788" i="27"/>
  <c r="E789" i="27"/>
  <c r="E790" i="27"/>
  <c r="E791" i="27"/>
  <c r="E792" i="27"/>
  <c r="E793" i="27"/>
  <c r="E794" i="27"/>
  <c r="E795" i="27"/>
  <c r="E796" i="27"/>
  <c r="E797" i="27"/>
  <c r="E798" i="27"/>
  <c r="E799" i="27"/>
  <c r="E800" i="27"/>
  <c r="E801" i="27"/>
  <c r="E2" i="27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2" i="25"/>
  <c r="F3" i="114"/>
  <c r="F4" i="114"/>
  <c r="F5" i="114"/>
  <c r="F6" i="114"/>
  <c r="F7" i="114"/>
  <c r="F8" i="114"/>
  <c r="F9" i="114"/>
  <c r="F10" i="114"/>
  <c r="F11" i="114"/>
  <c r="F12" i="114"/>
  <c r="F13" i="114"/>
  <c r="F14" i="114"/>
  <c r="F15" i="114"/>
  <c r="F16" i="114"/>
  <c r="F17" i="114"/>
  <c r="F18" i="114"/>
  <c r="F19" i="114"/>
  <c r="F20" i="114"/>
  <c r="F21" i="114"/>
  <c r="F22" i="114"/>
  <c r="F23" i="114"/>
  <c r="F24" i="114"/>
  <c r="F2" i="114"/>
  <c r="E3" i="114"/>
  <c r="E4" i="114"/>
  <c r="E5" i="114"/>
  <c r="E6" i="114"/>
  <c r="E7" i="114"/>
  <c r="E8" i="114"/>
  <c r="E9" i="114"/>
  <c r="E10" i="114"/>
  <c r="E11" i="114"/>
  <c r="E12" i="114"/>
  <c r="E13" i="114"/>
  <c r="E14" i="114"/>
  <c r="E15" i="114"/>
  <c r="E16" i="114"/>
  <c r="E17" i="114"/>
  <c r="E18" i="114"/>
  <c r="E19" i="114"/>
  <c r="E20" i="114"/>
  <c r="E21" i="114"/>
  <c r="E22" i="114"/>
  <c r="E23" i="114"/>
  <c r="E24" i="114"/>
  <c r="E2" i="114"/>
  <c r="H15" i="113"/>
  <c r="H12" i="113"/>
  <c r="H10" i="113"/>
  <c r="E5" i="113"/>
  <c r="E3" i="113"/>
  <c r="E4" i="113"/>
  <c r="E6" i="113"/>
  <c r="E7" i="113"/>
  <c r="E8" i="113"/>
  <c r="E9" i="113"/>
  <c r="E10" i="113"/>
  <c r="E11" i="113"/>
  <c r="E12" i="113"/>
  <c r="E13" i="113"/>
  <c r="E14" i="113"/>
  <c r="E15" i="113"/>
  <c r="E16" i="113"/>
  <c r="E17" i="113"/>
  <c r="E18" i="113"/>
  <c r="E19" i="113"/>
  <c r="E20" i="113"/>
  <c r="E21" i="113"/>
  <c r="E22" i="113"/>
  <c r="E23" i="113"/>
  <c r="E24" i="113"/>
  <c r="E2" i="113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2" i="24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2" i="22"/>
  <c r="I1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" i="21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3" i="20"/>
  <c r="J18" i="19"/>
  <c r="J19" i="19"/>
  <c r="J20" i="19"/>
  <c r="J21" i="19"/>
  <c r="J22" i="19"/>
  <c r="J23" i="19"/>
  <c r="J24" i="19"/>
  <c r="J25" i="19"/>
  <c r="J17" i="19"/>
  <c r="J14" i="19"/>
  <c r="J13" i="19"/>
  <c r="J8" i="19"/>
  <c r="J9" i="19"/>
  <c r="J10" i="19"/>
  <c r="J7" i="19"/>
  <c r="J4" i="19"/>
  <c r="J3" i="19"/>
  <c r="L5" i="18"/>
  <c r="L4" i="18"/>
  <c r="L3" i="18"/>
  <c r="I21" i="17"/>
  <c r="I19" i="17"/>
  <c r="I17" i="17"/>
  <c r="I15" i="17"/>
  <c r="I13" i="17"/>
  <c r="I11" i="17"/>
  <c r="G18" i="15"/>
  <c r="G17" i="15" l="1"/>
  <c r="G16" i="15"/>
  <c r="G21" i="15"/>
  <c r="G10" i="15"/>
  <c r="G11" i="15"/>
  <c r="G12" i="15"/>
  <c r="G13" i="15"/>
  <c r="G9" i="15"/>
  <c r="G6" i="15"/>
  <c r="G4" i="15" l="1"/>
  <c r="G2" i="15"/>
  <c r="H6" i="14"/>
  <c r="H4" i="14"/>
  <c r="H2" i="14"/>
  <c r="F3" i="13"/>
  <c r="F4" i="13"/>
  <c r="F5" i="13"/>
  <c r="F6" i="13"/>
  <c r="F7" i="13"/>
  <c r="F8" i="13"/>
  <c r="F9" i="13"/>
  <c r="F10" i="13"/>
  <c r="F11" i="13"/>
  <c r="F12" i="13"/>
  <c r="F2" i="13"/>
  <c r="E3" i="13"/>
  <c r="E4" i="13"/>
  <c r="E5" i="13"/>
  <c r="E6" i="13"/>
  <c r="E7" i="13"/>
  <c r="E8" i="13"/>
  <c r="E9" i="13"/>
  <c r="E10" i="13"/>
  <c r="E11" i="13"/>
  <c r="E12" i="13"/>
  <c r="E2" i="13"/>
  <c r="G4" i="12"/>
  <c r="G5" i="12"/>
  <c r="G6" i="12"/>
  <c r="G7" i="12"/>
  <c r="G8" i="12"/>
  <c r="G9" i="12"/>
  <c r="G10" i="12"/>
  <c r="G11" i="12"/>
  <c r="G3" i="12"/>
  <c r="F4" i="12"/>
  <c r="F5" i="12"/>
  <c r="F6" i="12"/>
  <c r="F7" i="12"/>
  <c r="F8" i="12"/>
  <c r="F9" i="12"/>
  <c r="F10" i="12"/>
  <c r="F11" i="12"/>
  <c r="F3" i="12"/>
  <c r="E4" i="12"/>
  <c r="E5" i="12"/>
  <c r="E6" i="12"/>
  <c r="E7" i="12"/>
  <c r="E8" i="12"/>
  <c r="E9" i="12"/>
  <c r="E10" i="12"/>
  <c r="E11" i="12"/>
  <c r="E3" i="12"/>
  <c r="D3" i="12"/>
  <c r="D4" i="12"/>
  <c r="D5" i="12"/>
  <c r="D6" i="12"/>
  <c r="D7" i="12"/>
  <c r="D8" i="12"/>
  <c r="D9" i="12"/>
  <c r="D10" i="12"/>
  <c r="D11" i="12"/>
  <c r="C4" i="12"/>
  <c r="C5" i="12"/>
  <c r="C6" i="12"/>
  <c r="C7" i="12"/>
  <c r="C8" i="12"/>
  <c r="C9" i="12"/>
  <c r="C10" i="12"/>
  <c r="C11" i="12"/>
  <c r="C3" i="12"/>
  <c r="B4" i="12"/>
  <c r="B5" i="12"/>
  <c r="B6" i="12"/>
  <c r="B7" i="12"/>
  <c r="B8" i="12"/>
  <c r="B9" i="12"/>
  <c r="B10" i="12"/>
  <c r="B11" i="12"/>
  <c r="B3" i="12"/>
  <c r="G3" i="11"/>
  <c r="G4" i="11"/>
  <c r="G16" i="11" s="1"/>
  <c r="G5" i="11"/>
  <c r="G6" i="11"/>
  <c r="G7" i="11"/>
  <c r="G8" i="11"/>
  <c r="G9" i="11"/>
  <c r="G10" i="11"/>
  <c r="G11" i="11"/>
  <c r="G12" i="11"/>
  <c r="G13" i="11"/>
  <c r="G14" i="11"/>
  <c r="G15" i="11"/>
  <c r="G2" i="11"/>
  <c r="F16" i="11"/>
  <c r="E16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2" i="11"/>
  <c r="E3" i="10"/>
  <c r="E4" i="10"/>
  <c r="F4" i="10" s="1"/>
  <c r="E5" i="10"/>
  <c r="E6" i="10"/>
  <c r="F6" i="10" s="1"/>
  <c r="E7" i="10"/>
  <c r="E8" i="10"/>
  <c r="F8" i="10" s="1"/>
  <c r="E9" i="10"/>
  <c r="E10" i="10"/>
  <c r="F10" i="10" s="1"/>
  <c r="E11" i="10"/>
  <c r="E12" i="10"/>
  <c r="F12" i="10" s="1"/>
  <c r="E13" i="10"/>
  <c r="E14" i="10"/>
  <c r="F14" i="10" s="1"/>
  <c r="E15" i="10"/>
  <c r="E2" i="10"/>
  <c r="F2" i="10" s="1"/>
  <c r="F15" i="10" l="1"/>
  <c r="G15" i="10" s="1"/>
  <c r="F13" i="10"/>
  <c r="G13" i="10" s="1"/>
  <c r="F11" i="10"/>
  <c r="G11" i="10" s="1"/>
  <c r="F9" i="10"/>
  <c r="G9" i="10" s="1"/>
  <c r="F7" i="10"/>
  <c r="G7" i="10" s="1"/>
  <c r="F5" i="10"/>
  <c r="G5" i="10" s="1"/>
  <c r="F3" i="10"/>
  <c r="F16" i="10" s="1"/>
  <c r="G14" i="10"/>
  <c r="G12" i="10"/>
  <c r="G10" i="10"/>
  <c r="G8" i="10"/>
  <c r="G6" i="10"/>
  <c r="G4" i="10"/>
  <c r="E16" i="10"/>
  <c r="F3" i="7"/>
  <c r="F4" i="7"/>
  <c r="F5" i="7"/>
  <c r="F6" i="7"/>
  <c r="F7" i="7"/>
  <c r="F8" i="7"/>
  <c r="F9" i="7"/>
  <c r="F10" i="7"/>
  <c r="F11" i="7"/>
  <c r="F12" i="7"/>
  <c r="F13" i="7"/>
  <c r="F14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2" i="7"/>
  <c r="G3" i="10" l="1"/>
  <c r="D3" i="6"/>
  <c r="E3" i="6"/>
  <c r="F3" i="6"/>
  <c r="G3" i="6"/>
  <c r="H3" i="6"/>
  <c r="D4" i="6"/>
  <c r="E4" i="6"/>
  <c r="F4" i="6"/>
  <c r="G4" i="6"/>
  <c r="H4" i="6"/>
  <c r="D5" i="6"/>
  <c r="E5" i="6"/>
  <c r="F5" i="6"/>
  <c r="G5" i="6"/>
  <c r="H5" i="6"/>
  <c r="D6" i="6"/>
  <c r="E6" i="6"/>
  <c r="F6" i="6"/>
  <c r="G6" i="6"/>
  <c r="H6" i="6"/>
  <c r="D7" i="6"/>
  <c r="E7" i="6"/>
  <c r="F7" i="6"/>
  <c r="G7" i="6"/>
  <c r="H7" i="6"/>
  <c r="D8" i="6"/>
  <c r="E8" i="6"/>
  <c r="F8" i="6"/>
  <c r="G8" i="6"/>
  <c r="H8" i="6"/>
  <c r="D9" i="6"/>
  <c r="E9" i="6"/>
  <c r="F9" i="6"/>
  <c r="G9" i="6"/>
  <c r="H9" i="6"/>
  <c r="D10" i="6"/>
  <c r="E10" i="6"/>
  <c r="F10" i="6"/>
  <c r="G10" i="6"/>
  <c r="H10" i="6"/>
  <c r="D11" i="6"/>
  <c r="E11" i="6"/>
  <c r="F11" i="6"/>
  <c r="G11" i="6"/>
  <c r="H11" i="6"/>
  <c r="D12" i="6"/>
  <c r="E12" i="6"/>
  <c r="F12" i="6"/>
  <c r="G12" i="6"/>
  <c r="H12" i="6"/>
  <c r="D13" i="6"/>
  <c r="E13" i="6"/>
  <c r="F13" i="6"/>
  <c r="G13" i="6"/>
  <c r="H13" i="6"/>
  <c r="D14" i="6"/>
  <c r="E14" i="6"/>
  <c r="F14" i="6"/>
  <c r="G14" i="6"/>
  <c r="H14" i="6"/>
  <c r="D15" i="6"/>
  <c r="E15" i="6"/>
  <c r="F15" i="6"/>
  <c r="G15" i="6"/>
  <c r="H15" i="6"/>
  <c r="D16" i="6"/>
  <c r="E16" i="6"/>
  <c r="F16" i="6"/>
  <c r="G16" i="6"/>
  <c r="H16" i="6"/>
  <c r="D17" i="6"/>
  <c r="E17" i="6"/>
  <c r="F17" i="6"/>
  <c r="G17" i="6"/>
  <c r="H17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3" i="6"/>
  <c r="B4" i="5"/>
  <c r="C4" i="5"/>
  <c r="D4" i="5"/>
  <c r="E4" i="5"/>
  <c r="F4" i="5"/>
  <c r="G4" i="5"/>
  <c r="H4" i="5"/>
  <c r="I4" i="5"/>
  <c r="J4" i="5"/>
  <c r="K4" i="5"/>
  <c r="B5" i="5"/>
  <c r="C5" i="5"/>
  <c r="D5" i="5"/>
  <c r="E5" i="5"/>
  <c r="F5" i="5"/>
  <c r="G5" i="5"/>
  <c r="H5" i="5"/>
  <c r="I5" i="5"/>
  <c r="J5" i="5"/>
  <c r="K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B10" i="5"/>
  <c r="C10" i="5"/>
  <c r="D10" i="5"/>
  <c r="E10" i="5"/>
  <c r="F10" i="5"/>
  <c r="G10" i="5"/>
  <c r="H10" i="5"/>
  <c r="I10" i="5"/>
  <c r="J10" i="5"/>
  <c r="K10" i="5"/>
  <c r="B11" i="5"/>
  <c r="C11" i="5"/>
  <c r="D11" i="5"/>
  <c r="E11" i="5"/>
  <c r="F11" i="5"/>
  <c r="G11" i="5"/>
  <c r="H11" i="5"/>
  <c r="I11" i="5"/>
  <c r="J11" i="5"/>
  <c r="K11" i="5"/>
  <c r="B12" i="5"/>
  <c r="C12" i="5"/>
  <c r="D12" i="5"/>
  <c r="E12" i="5"/>
  <c r="F12" i="5"/>
  <c r="G12" i="5"/>
  <c r="H12" i="5"/>
  <c r="I12" i="5"/>
  <c r="J12" i="5"/>
  <c r="K12" i="5"/>
  <c r="C3" i="5"/>
  <c r="D3" i="5"/>
  <c r="E3" i="5"/>
  <c r="F3" i="5"/>
  <c r="G3" i="5"/>
  <c r="H3" i="5"/>
  <c r="I3" i="5"/>
  <c r="J3" i="5"/>
  <c r="K3" i="5"/>
  <c r="B3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2" i="4"/>
  <c r="G2" i="3"/>
  <c r="G3" i="3"/>
  <c r="G4" i="3"/>
  <c r="G5" i="3"/>
  <c r="G6" i="3"/>
  <c r="G7" i="3"/>
  <c r="G8" i="3"/>
  <c r="G9" i="3"/>
  <c r="E8" i="2"/>
  <c r="E3" i="2"/>
  <c r="E4" i="2"/>
  <c r="E5" i="2"/>
  <c r="E6" i="2"/>
  <c r="E7" i="2"/>
  <c r="E9" i="2"/>
  <c r="E10" i="2"/>
  <c r="E11" i="2"/>
  <c r="E12" i="2"/>
  <c r="E13" i="2"/>
  <c r="E14" i="2"/>
  <c r="E15" i="2"/>
  <c r="E2" i="2"/>
  <c r="F26" i="114" l="1"/>
  <c r="K2" i="89" l="1"/>
  <c r="K1" i="89"/>
  <c r="K5" i="69" l="1"/>
  <c r="K4" i="69"/>
  <c r="H53" i="64"/>
  <c r="G53" i="64"/>
  <c r="F53" i="64"/>
  <c r="G10" i="61" l="1"/>
  <c r="G9" i="61"/>
  <c r="G8" i="61"/>
  <c r="G7" i="61"/>
  <c r="G6" i="61"/>
  <c r="G5" i="61"/>
  <c r="G4" i="61"/>
  <c r="G3" i="61"/>
  <c r="G2" i="61"/>
  <c r="F9" i="60"/>
  <c r="F8" i="60"/>
  <c r="F7" i="60"/>
  <c r="F6" i="60"/>
  <c r="F5" i="60"/>
  <c r="F4" i="60"/>
  <c r="F3" i="60"/>
  <c r="F2" i="60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3" i="59"/>
  <c r="F2" i="59"/>
  <c r="D11" i="54" l="1"/>
  <c r="D10" i="54"/>
  <c r="D9" i="54"/>
  <c r="D8" i="54"/>
  <c r="D7" i="54"/>
  <c r="D6" i="54"/>
  <c r="D5" i="54"/>
  <c r="D4" i="54"/>
  <c r="D3" i="54"/>
  <c r="D2" i="54"/>
  <c r="F7" i="52"/>
  <c r="F6" i="52"/>
  <c r="F3" i="52"/>
  <c r="E2" i="52"/>
  <c r="G2" i="52" s="1"/>
  <c r="F8" i="52" l="1"/>
  <c r="F10" i="52"/>
  <c r="F9" i="52"/>
  <c r="F5" i="52"/>
  <c r="F4" i="52"/>
  <c r="F11" i="52"/>
  <c r="F26" i="36" l="1"/>
  <c r="L5" i="33" l="1"/>
  <c r="L4" i="33"/>
  <c r="L3" i="33"/>
  <c r="I5" i="32"/>
  <c r="I4" i="32"/>
  <c r="I2" i="32"/>
  <c r="E15" i="30" l="1"/>
  <c r="E14" i="30"/>
  <c r="E13" i="30"/>
  <c r="E12" i="30"/>
  <c r="E11" i="30"/>
  <c r="E10" i="30"/>
  <c r="E9" i="30"/>
  <c r="E8" i="30"/>
  <c r="E7" i="30"/>
  <c r="E6" i="30"/>
  <c r="E5" i="30"/>
  <c r="E4" i="30"/>
  <c r="E3" i="30"/>
  <c r="E2" i="30"/>
  <c r="H1" i="27"/>
  <c r="F2" i="25"/>
  <c r="C18" i="24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  <c r="E17" i="30" l="1"/>
  <c r="E17" i="22"/>
  <c r="L4" i="20"/>
  <c r="L3" i="20"/>
  <c r="G13" i="12" l="1"/>
  <c r="F13" i="12"/>
  <c r="E13" i="12"/>
  <c r="D13" i="12"/>
  <c r="C13" i="12"/>
  <c r="B13" i="12"/>
  <c r="A13" i="12"/>
  <c r="E14" i="13" l="1"/>
  <c r="F14" i="13"/>
  <c r="D2" i="8" l="1"/>
  <c r="F15" i="7"/>
  <c r="E15" i="7"/>
  <c r="H18" i="6"/>
  <c r="G18" i="6"/>
  <c r="F18" i="6"/>
  <c r="E18" i="6"/>
  <c r="D18" i="6"/>
  <c r="C18" i="6"/>
  <c r="K13" i="5"/>
  <c r="J13" i="5"/>
  <c r="I13" i="5"/>
  <c r="H13" i="5"/>
  <c r="G13" i="5"/>
  <c r="F13" i="5"/>
  <c r="E13" i="5"/>
  <c r="D13" i="5"/>
  <c r="C13" i="5"/>
  <c r="B13" i="5"/>
  <c r="G16" i="4"/>
  <c r="F16" i="4"/>
  <c r="E16" i="4"/>
  <c r="G10" i="3"/>
  <c r="E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2" i="10"/>
  <c r="G16" i="10" s="1"/>
  <c r="F3" i="47"/>
  <c r="J7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4" authorId="0" shapeId="0" xr:uid="{32318F66-32E9-40D6-93CD-31DE22886DF2}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Напоминание себе: СЧЕТ() считает только непустые ячейки
</t>
        </r>
      </text>
    </comment>
    <comment ref="K5" authorId="0" shapeId="0" xr:uid="{F02F4CEB-6538-42C0-81AD-B9C2040CCF2D}">
      <text>
        <r>
          <rPr>
            <b/>
            <sz val="9"/>
            <color indexed="81"/>
            <rFont val="Tahoma"/>
            <family val="2"/>
            <charset val="204"/>
          </rPr>
          <t>Дата начала
не определена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8" authorId="0" shapeId="0" xr:uid="{311E69AB-7775-4C54-8E12-8DE5B9295EC9}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По какой-то причине правильно написанная формула у меня не работает:(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J7" authorId="0" shapeId="0" xr:uid="{331914DC-7D51-4E3F-B9B5-F4BD9565146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По какой-то причине формула не работает, хотя, как мне кажется, я ее правильно написал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J14" authorId="0" shapeId="0" xr:uid="{A0B792C3-2E3E-4662-BADD-6CDB23A939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Конструкция, на мой взгляд, правильная, но почему-то не работает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<sst xmlns="http://schemas.openxmlformats.org/spreadsheetml/2006/main" count="13785" uniqueCount="4632">
  <si>
    <t>Услуги</t>
  </si>
  <si>
    <t>Исполнитель</t>
  </si>
  <si>
    <t>Длительность, ч.</t>
  </si>
  <si>
    <t>Стоимость 1 ч., $</t>
  </si>
  <si>
    <t>Стоимость, $</t>
  </si>
  <si>
    <t>Накладные расходы на услугу, $</t>
  </si>
  <si>
    <t>Наценка, %</t>
  </si>
  <si>
    <t>Доставка и монтаж оборудования, инсталяция ОС</t>
  </si>
  <si>
    <t>Технический специалист</t>
  </si>
  <si>
    <t>Инсталяция 1С</t>
  </si>
  <si>
    <t>Подключение к интернету</t>
  </si>
  <si>
    <t>Предварительный анализ</t>
  </si>
  <si>
    <t>Аналитик</t>
  </si>
  <si>
    <t>Подготовка технического задания</t>
  </si>
  <si>
    <t>Технический писатель</t>
  </si>
  <si>
    <t>Постановка задачи</t>
  </si>
  <si>
    <t>Руководитель проекта</t>
  </si>
  <si>
    <t>Разработка отчетов</t>
  </si>
  <si>
    <t>Программист</t>
  </si>
  <si>
    <t>Разработка справочников</t>
  </si>
  <si>
    <t>Документирование настройки отчетов</t>
  </si>
  <si>
    <t>Документирование настройки справочников</t>
  </si>
  <si>
    <t>Тестирование</t>
  </si>
  <si>
    <t>Тестировщик</t>
  </si>
  <si>
    <t>Подготовка руководства пользователя, программиста</t>
  </si>
  <si>
    <t>Настройка</t>
  </si>
  <si>
    <t>Обучение</t>
  </si>
  <si>
    <t>Товары</t>
  </si>
  <si>
    <t>Количество на один АРМ</t>
  </si>
  <si>
    <t>Закупочная цена, $</t>
  </si>
  <si>
    <t>Накладные расходы на ед., $</t>
  </si>
  <si>
    <t>Процент логистических расходов, %</t>
  </si>
  <si>
    <t>Коэффициент наценки, %</t>
  </si>
  <si>
    <t>Системный блок</t>
  </si>
  <si>
    <t>Мониторы</t>
  </si>
  <si>
    <t>Факс-модем</t>
  </si>
  <si>
    <t>Сетевая карта</t>
  </si>
  <si>
    <t>Кабель</t>
  </si>
  <si>
    <t>Источник бесперебойного питания</t>
  </si>
  <si>
    <t>Средства резервного копирования</t>
  </si>
  <si>
    <t>Лицензия 1С</t>
  </si>
  <si>
    <t>№</t>
  </si>
  <si>
    <t>Сотрудник</t>
  </si>
  <si>
    <t>Тарифная ставка, $/час</t>
  </si>
  <si>
    <t>Отработано часов</t>
  </si>
  <si>
    <t>Начислено, $</t>
  </si>
  <si>
    <t>Подоходный налог, $</t>
  </si>
  <si>
    <t>К выдаче,
руб</t>
  </si>
  <si>
    <t>Сотрудник 1</t>
  </si>
  <si>
    <t>Сотрудник 2</t>
  </si>
  <si>
    <t>Сотрудник 3</t>
  </si>
  <si>
    <t>Сотрудник 4</t>
  </si>
  <si>
    <t>Сотрудник 5</t>
  </si>
  <si>
    <t>Сотрудник 6</t>
  </si>
  <si>
    <t>Сотрудник 7</t>
  </si>
  <si>
    <t>Сотрудник 8</t>
  </si>
  <si>
    <t>Сотрудник 9</t>
  </si>
  <si>
    <t>Сотрудник 10</t>
  </si>
  <si>
    <t>Сотрудник 11</t>
  </si>
  <si>
    <t>Сотрудник 12</t>
  </si>
  <si>
    <t>Сотрудник 13</t>
  </si>
  <si>
    <t>Сотрудник 14</t>
  </si>
  <si>
    <t>Подоходный налог, %</t>
  </si>
  <si>
    <t>Курс $, руб</t>
  </si>
  <si>
    <t>Сумма, у.е.</t>
  </si>
  <si>
    <t>Количество</t>
  </si>
  <si>
    <t>Цена, у.е.</t>
  </si>
  <si>
    <t>Цена, р</t>
  </si>
  <si>
    <t>Цена со скидкой, р</t>
  </si>
  <si>
    <t>Наименование</t>
  </si>
  <si>
    <t>Торговая марка</t>
  </si>
  <si>
    <t>Цена, €</t>
  </si>
  <si>
    <t>Цена,  р</t>
  </si>
  <si>
    <t>Цена,  $</t>
  </si>
  <si>
    <t>Кроссовки</t>
  </si>
  <si>
    <t>Adidas</t>
  </si>
  <si>
    <t>Puma</t>
  </si>
  <si>
    <t>Skechers</t>
  </si>
  <si>
    <t>Brooks</t>
  </si>
  <si>
    <t>Майка</t>
  </si>
  <si>
    <t>Nike</t>
  </si>
  <si>
    <t>Reebok</t>
  </si>
  <si>
    <t>Спортивный костюм</t>
  </si>
  <si>
    <t>Asics</t>
  </si>
  <si>
    <t>Мяч волейбольный</t>
  </si>
  <si>
    <t>Gala</t>
  </si>
  <si>
    <t>Велотренажер магнитный</t>
  </si>
  <si>
    <t>Kettler-Paso</t>
  </si>
  <si>
    <t>Атлетическая скамья</t>
  </si>
  <si>
    <t>Torneo-Forza</t>
  </si>
  <si>
    <t>курс $, р</t>
  </si>
  <si>
    <r>
      <t xml:space="preserve">курс </t>
    </r>
    <r>
      <rPr>
        <b/>
        <sz val="11"/>
        <rFont val="Шрифт текста"/>
        <charset val="204"/>
      </rPr>
      <t>€, р</t>
    </r>
  </si>
  <si>
    <t>СЕГОДНЯ</t>
  </si>
  <si>
    <t>Сумма,  р</t>
  </si>
  <si>
    <t>Сумма, €</t>
  </si>
  <si>
    <t>Сумма,  $</t>
  </si>
  <si>
    <t>АО "Фаворит"</t>
  </si>
  <si>
    <t>Исходное значение</t>
  </si>
  <si>
    <t>ОКРУГЛ</t>
  </si>
  <si>
    <t>ОКРУГЛВНИЗ</t>
  </si>
  <si>
    <t>ОКРУГЛВВЕРХ</t>
  </si>
  <si>
    <t>ОКРВНИЗ</t>
  </si>
  <si>
    <t>ОКРВВЕРХ</t>
  </si>
  <si>
    <t>ЦЕЛОЕ</t>
  </si>
  <si>
    <t>до 1 знака</t>
  </si>
  <si>
    <t>точность 5</t>
  </si>
  <si>
    <t>Цена,  руб.</t>
  </si>
  <si>
    <t>курс $</t>
  </si>
  <si>
    <r>
      <t xml:space="preserve">курс </t>
    </r>
    <r>
      <rPr>
        <b/>
        <sz val="11"/>
        <rFont val="Шрифт текста"/>
        <charset val="204"/>
      </rPr>
      <t>€</t>
    </r>
  </si>
  <si>
    <t>Название услуги</t>
  </si>
  <si>
    <t>Длительность, ч</t>
  </si>
  <si>
    <t>Ставка, $/1ч</t>
  </si>
  <si>
    <t>Общая длительность проекта, ч:</t>
  </si>
  <si>
    <r>
      <t xml:space="preserve">Длительность работы </t>
    </r>
    <r>
      <rPr>
        <b/>
        <sz val="11"/>
        <rFont val="Arial"/>
        <family val="2"/>
        <charset val="204"/>
      </rPr>
      <t>Аналитика</t>
    </r>
    <r>
      <rPr>
        <sz val="11"/>
        <rFont val="Arial"/>
        <family val="2"/>
        <charset val="204"/>
      </rPr>
      <t xml:space="preserve"> на проекте, ч</t>
    </r>
  </si>
  <si>
    <t>Подготовка технического проекта</t>
  </si>
  <si>
    <t>Проектировщик</t>
  </si>
  <si>
    <t>Внедрение</t>
  </si>
  <si>
    <t>Инженер</t>
  </si>
  <si>
    <t>Общая себестоимость ресурсов на проекте, $</t>
  </si>
  <si>
    <t>Монтаж оборудования</t>
  </si>
  <si>
    <t>Инсталляция ОС</t>
  </si>
  <si>
    <t>не оказывалась</t>
  </si>
  <si>
    <t>Подготовка руководства пользователя и программиста</t>
  </si>
  <si>
    <t>Продано, кг</t>
  </si>
  <si>
    <t>Упаковка, шт</t>
  </si>
  <si>
    <t>Дата
продажи</t>
  </si>
  <si>
    <t>Яблоки Антоновка</t>
  </si>
  <si>
    <t>Общий объем продаж, кг:</t>
  </si>
  <si>
    <t>Груши</t>
  </si>
  <si>
    <t>Киви</t>
  </si>
  <si>
    <r>
      <t xml:space="preserve">Объем продаж </t>
    </r>
    <r>
      <rPr>
        <b/>
        <sz val="11"/>
        <rFont val="Arial"/>
        <family val="2"/>
        <charset val="204"/>
      </rPr>
      <t>киви</t>
    </r>
    <r>
      <rPr>
        <sz val="11"/>
        <rFont val="Arial"/>
        <family val="2"/>
        <charset val="204"/>
      </rPr>
      <t>, кг</t>
    </r>
  </si>
  <si>
    <t>Бананы</t>
  </si>
  <si>
    <t>Мандарины</t>
  </si>
  <si>
    <r>
      <t xml:space="preserve">Объем продаж </t>
    </r>
    <r>
      <rPr>
        <b/>
        <sz val="11"/>
        <rFont val="Arial"/>
        <family val="2"/>
        <charset val="204"/>
      </rPr>
      <t>всех видов яблок</t>
    </r>
    <r>
      <rPr>
        <sz val="11"/>
        <rFont val="Arial"/>
        <family val="2"/>
        <charset val="204"/>
      </rPr>
      <t>, кг:</t>
    </r>
  </si>
  <si>
    <t>Яблоки Гренни Смит</t>
  </si>
  <si>
    <t>Количество упаковок:</t>
  </si>
  <si>
    <t>Яблоки Макинтош</t>
  </si>
  <si>
    <t>Яблоки Айдаред</t>
  </si>
  <si>
    <t>Яблоки Голден Делишес</t>
  </si>
  <si>
    <t>Персики</t>
  </si>
  <si>
    <t>Яблоки Бреберн</t>
  </si>
  <si>
    <t>Объем продаж, кг</t>
  </si>
  <si>
    <r>
      <rPr>
        <b/>
        <sz val="11"/>
        <rFont val="Arial"/>
        <family val="2"/>
        <charset val="204"/>
      </rPr>
      <t>киви,</t>
    </r>
    <r>
      <rPr>
        <sz val="11"/>
        <rFont val="Arial"/>
        <family val="2"/>
        <charset val="204"/>
      </rPr>
      <t xml:space="preserve"> до </t>
    </r>
    <r>
      <rPr>
        <b/>
        <sz val="11"/>
        <rFont val="Arial"/>
        <family val="2"/>
        <charset val="204"/>
      </rPr>
      <t>5 мая 2015 г</t>
    </r>
    <r>
      <rPr>
        <sz val="11"/>
        <rFont val="Arial"/>
        <family val="2"/>
        <charset val="204"/>
      </rPr>
      <t>.</t>
    </r>
  </si>
  <si>
    <t>Яблоки Ред Делишес</t>
  </si>
  <si>
    <r>
      <t xml:space="preserve">всех </t>
    </r>
    <r>
      <rPr>
        <b/>
        <sz val="11"/>
        <rFont val="Arial"/>
        <family val="2"/>
        <charset val="204"/>
      </rPr>
      <t>яблок</t>
    </r>
    <r>
      <rPr>
        <sz val="11"/>
        <rFont val="Arial"/>
        <family val="2"/>
        <charset val="204"/>
      </rPr>
      <t xml:space="preserve">, где в упаковке </t>
    </r>
    <r>
      <rPr>
        <b/>
        <sz val="11"/>
        <rFont val="Arial"/>
        <family val="2"/>
        <charset val="204"/>
      </rPr>
      <t>не менее 20 шт</t>
    </r>
    <r>
      <rPr>
        <sz val="11"/>
        <rFont val="Arial"/>
        <family val="2"/>
        <charset val="204"/>
      </rPr>
      <t xml:space="preserve"> </t>
    </r>
  </si>
  <si>
    <t>Яблоки Фуджи</t>
  </si>
  <si>
    <r>
      <t xml:space="preserve">с </t>
    </r>
    <r>
      <rPr>
        <b/>
        <sz val="11"/>
        <rFont val="Arial"/>
        <family val="2"/>
        <charset val="204"/>
      </rPr>
      <t>10</t>
    </r>
    <r>
      <rPr>
        <sz val="11"/>
        <rFont val="Arial"/>
        <family val="2"/>
        <charset val="204"/>
      </rPr>
      <t xml:space="preserve"> по </t>
    </r>
    <r>
      <rPr>
        <b/>
        <sz val="11"/>
        <rFont val="Arial"/>
        <family val="2"/>
        <charset val="204"/>
      </rPr>
      <t>22 мая 2015 г</t>
    </r>
    <r>
      <rPr>
        <sz val="11"/>
        <rFont val="Arial"/>
        <family val="2"/>
        <charset val="204"/>
      </rPr>
      <t>. включительно</t>
    </r>
  </si>
  <si>
    <t>Объем продаж с указанной даты, кг</t>
  </si>
  <si>
    <t>Яблоки Гала</t>
  </si>
  <si>
    <t>Яблоки Джинджир Голд</t>
  </si>
  <si>
    <t>Дата</t>
  </si>
  <si>
    <t>Сумма</t>
  </si>
  <si>
    <t>Месяц</t>
  </si>
  <si>
    <t>Итого</t>
  </si>
  <si>
    <t>Праздники</t>
  </si>
  <si>
    <t>Фамилия</t>
  </si>
  <si>
    <t>Тест</t>
  </si>
  <si>
    <t>Макс.балл</t>
  </si>
  <si>
    <t>Баллы</t>
  </si>
  <si>
    <t>Результат</t>
  </si>
  <si>
    <t>Абрамов</t>
  </si>
  <si>
    <t>Пользователь MS Excel 2010</t>
  </si>
  <si>
    <t>Андреева</t>
  </si>
  <si>
    <t>Ахияров</t>
  </si>
  <si>
    <t>Тест не сдан</t>
  </si>
  <si>
    <t>Бесхмельницын</t>
  </si>
  <si>
    <t>Блиц</t>
  </si>
  <si>
    <t>Бушмина</t>
  </si>
  <si>
    <t>Василевский</t>
  </si>
  <si>
    <t>Гальцова</t>
  </si>
  <si>
    <t>Геращенко</t>
  </si>
  <si>
    <t>Гичан</t>
  </si>
  <si>
    <t>Минимально набранный балл</t>
  </si>
  <si>
    <t>Дружаева</t>
  </si>
  <si>
    <t>Ерофеева</t>
  </si>
  <si>
    <t>Максимально набранный балл</t>
  </si>
  <si>
    <t>Иванова</t>
  </si>
  <si>
    <t>Ильина</t>
  </si>
  <si>
    <t>Средний балл</t>
  </si>
  <si>
    <t>Каравашкин</t>
  </si>
  <si>
    <t>Карташев</t>
  </si>
  <si>
    <t>Князев</t>
  </si>
  <si>
    <t>Корнюхина</t>
  </si>
  <si>
    <t>Количество не сданных тестов</t>
  </si>
  <si>
    <t>Круглов</t>
  </si>
  <si>
    <t>Крылова</t>
  </si>
  <si>
    <t>Количество тестов с хорошим результатом</t>
  </si>
  <si>
    <t>Кулин</t>
  </si>
  <si>
    <t>Кулипанова</t>
  </si>
  <si>
    <t>Курненкова</t>
  </si>
  <si>
    <t>Медведева</t>
  </si>
  <si>
    <t>Митина</t>
  </si>
  <si>
    <t>Мустафина</t>
  </si>
  <si>
    <t>Наприенко</t>
  </si>
  <si>
    <t>Нежурина</t>
  </si>
  <si>
    <t>Нестеров</t>
  </si>
  <si>
    <t>Новикова</t>
  </si>
  <si>
    <t>Овчинкин</t>
  </si>
  <si>
    <t>Паршин</t>
  </si>
  <si>
    <t>Подклетнев</t>
  </si>
  <si>
    <t>Ротарь</t>
  </si>
  <si>
    <t>Рындин</t>
  </si>
  <si>
    <t>Санькова</t>
  </si>
  <si>
    <t>Скорых</t>
  </si>
  <si>
    <t>Скрябина</t>
  </si>
  <si>
    <t>Сухорукова</t>
  </si>
  <si>
    <t>Сытов</t>
  </si>
  <si>
    <t>Татарой</t>
  </si>
  <si>
    <t>Усатенко</t>
  </si>
  <si>
    <t>Цветков</t>
  </si>
  <si>
    <t>Чиркина</t>
  </si>
  <si>
    <t>Ширинов</t>
  </si>
  <si>
    <t>Ширкина</t>
  </si>
  <si>
    <t>Щеголяев</t>
  </si>
  <si>
    <t>Яшин</t>
  </si>
  <si>
    <t>Код проекта</t>
  </si>
  <si>
    <t xml:space="preserve"> Заказчик</t>
  </si>
  <si>
    <t xml:space="preserve"> Руководитель проекта</t>
  </si>
  <si>
    <t xml:space="preserve"> Базовая наценка</t>
  </si>
  <si>
    <t xml:space="preserve"> Количество рабочих мест</t>
  </si>
  <si>
    <t xml:space="preserve"> Заказывают оборудование (1)/ нет (0)</t>
  </si>
  <si>
    <t xml:space="preserve"> Типовые (0)/ проектные (1) работы</t>
  </si>
  <si>
    <t xml:space="preserve"> Дата начала</t>
  </si>
  <si>
    <t xml:space="preserve"> Длительность (в раб.дн.)</t>
  </si>
  <si>
    <t>Ремонтная матерская № 12</t>
  </si>
  <si>
    <t>Иванов И.И.</t>
  </si>
  <si>
    <t>Количество проектов:</t>
  </si>
  <si>
    <t>Ремонтная матерская № 13</t>
  </si>
  <si>
    <t>Петров П.П.</t>
  </si>
  <si>
    <t>порученных Петрову</t>
  </si>
  <si>
    <t>Ремонтная матерская № 14</t>
  </si>
  <si>
    <t>Сидоров С.С.</t>
  </si>
  <si>
    <t>с зафиксированной датой начала</t>
  </si>
  <si>
    <t>Ремонтная матерская № 15</t>
  </si>
  <si>
    <t>Ремонтная матерская № 16</t>
  </si>
  <si>
    <t>Пол</t>
  </si>
  <si>
    <t>Дата
рождения</t>
  </si>
  <si>
    <t>Город</t>
  </si>
  <si>
    <t>Отдел</t>
  </si>
  <si>
    <t>Оклад, €</t>
  </si>
  <si>
    <t>м</t>
  </si>
  <si>
    <t>Москва</t>
  </si>
  <si>
    <t>ТКБ</t>
  </si>
  <si>
    <t>Количество сотрудников:</t>
  </si>
  <si>
    <t>ж</t>
  </si>
  <si>
    <t>Звенигород</t>
  </si>
  <si>
    <t>АПС</t>
  </si>
  <si>
    <t>М</t>
  </si>
  <si>
    <t>ОТД</t>
  </si>
  <si>
    <t>Ж</t>
  </si>
  <si>
    <t>Нижний Новгород</t>
  </si>
  <si>
    <t>Екатеринбург</t>
  </si>
  <si>
    <t>ОНК</t>
  </si>
  <si>
    <t>Количество людей в отделе:</t>
  </si>
  <si>
    <t>Казань</t>
  </si>
  <si>
    <t>Среднее значение оклада, €:</t>
  </si>
  <si>
    <t>Ярославль</t>
  </si>
  <si>
    <t>Сотрудник 15</t>
  </si>
  <si>
    <t>Сотрудник 16</t>
  </si>
  <si>
    <t>Сотрудник 17</t>
  </si>
  <si>
    <t>Сотрудник 18</t>
  </si>
  <si>
    <t>Владимир</t>
  </si>
  <si>
    <t>Сотрудник 19</t>
  </si>
  <si>
    <t>Санкт-Петербург</t>
  </si>
  <si>
    <t>Сотрудник 20</t>
  </si>
  <si>
    <t>Сотрудник 21</t>
  </si>
  <si>
    <t>Сотрудник 22</t>
  </si>
  <si>
    <t>Сотрудник 23</t>
  </si>
  <si>
    <t>Сотрудник 24</t>
  </si>
  <si>
    <t>Красногорск</t>
  </si>
  <si>
    <t>Сотрудник 25</t>
  </si>
  <si>
    <t>Сотрудник 26</t>
  </si>
  <si>
    <t>Сотрудник 27</t>
  </si>
  <si>
    <t>Сотрудник 28</t>
  </si>
  <si>
    <t>Сотрудник 29</t>
  </si>
  <si>
    <t>Сотрудник 30</t>
  </si>
  <si>
    <t>Сотрудник 31</t>
  </si>
  <si>
    <t>Сотрудник 32</t>
  </si>
  <si>
    <t>Сотрудник 33</t>
  </si>
  <si>
    <t>Сотрудник 34</t>
  </si>
  <si>
    <t>Сотрудник 35</t>
  </si>
  <si>
    <t>Сотрудник 36</t>
  </si>
  <si>
    <t>Сотрудник 37</t>
  </si>
  <si>
    <t>Сотрудник 38</t>
  </si>
  <si>
    <t>Сотрудник 39</t>
  </si>
  <si>
    <t>Сотрудник 40</t>
  </si>
  <si>
    <t>Сотрудник 41</t>
  </si>
  <si>
    <t>Сотрудник 42</t>
  </si>
  <si>
    <t>Сотрудник 43</t>
  </si>
  <si>
    <t>Сотрудник 44</t>
  </si>
  <si>
    <t>Сотрудник 45</t>
  </si>
  <si>
    <t>Сотрудник 46</t>
  </si>
  <si>
    <t>Сотрудник 47</t>
  </si>
  <si>
    <t>Сотрудник 48</t>
  </si>
  <si>
    <t>Сотрудник 49</t>
  </si>
  <si>
    <t>Сотрудник 50</t>
  </si>
  <si>
    <t>ТОВАРЫ 2017</t>
  </si>
  <si>
    <t>ТОВАРЫ 2018</t>
  </si>
  <si>
    <t>Наименование товара</t>
  </si>
  <si>
    <t>Масса, г</t>
  </si>
  <si>
    <t>Статус</t>
  </si>
  <si>
    <t>свеча Апельсин</t>
  </si>
  <si>
    <t>Завершен выпуск в 2017</t>
  </si>
  <si>
    <t>свеча Бабочка</t>
  </si>
  <si>
    <t>Новые товары 2018</t>
  </si>
  <si>
    <t>свеча Банан</t>
  </si>
  <si>
    <t>свеча Бегемотик</t>
  </si>
  <si>
    <t>свеча Буратино</t>
  </si>
  <si>
    <t>свеча Вертолет</t>
  </si>
  <si>
    <t>свеча Буренка</t>
  </si>
  <si>
    <t>свеча Винни-Пух</t>
  </si>
  <si>
    <t>свеча Вишенка</t>
  </si>
  <si>
    <t>свеча Волк</t>
  </si>
  <si>
    <t>свеча Волшебник</t>
  </si>
  <si>
    <t>свеча Горнолыжник</t>
  </si>
  <si>
    <t>свеча Гранат</t>
  </si>
  <si>
    <t>свеча Вратарь</t>
  </si>
  <si>
    <t>свеча Груша</t>
  </si>
  <si>
    <t>свеча Девочка</t>
  </si>
  <si>
    <t>свеча Гусь</t>
  </si>
  <si>
    <t>свеча Дед мороз</t>
  </si>
  <si>
    <t>свеча Дельфин</t>
  </si>
  <si>
    <t>свеча Дюймовочка</t>
  </si>
  <si>
    <t>свеча Елочка</t>
  </si>
  <si>
    <t>свеча Жираф</t>
  </si>
  <si>
    <t>свеча Звездочет</t>
  </si>
  <si>
    <t>свеча Звездочка</t>
  </si>
  <si>
    <t>свеча Кабриолет</t>
  </si>
  <si>
    <t>свеча Карапуз</t>
  </si>
  <si>
    <t>свеча Кленовый лист</t>
  </si>
  <si>
    <t>свеча Клубничка</t>
  </si>
  <si>
    <t>свеча Космический корабль</t>
  </si>
  <si>
    <t>свеча Конус</t>
  </si>
  <si>
    <t>свеча Кот в сапогах</t>
  </si>
  <si>
    <t>свеча Космический воин</t>
  </si>
  <si>
    <t>свеча Красная шапочка</t>
  </si>
  <si>
    <t>свеча Крокодил Гена</t>
  </si>
  <si>
    <t>свеча Легенда</t>
  </si>
  <si>
    <t>свеча Лимончики</t>
  </si>
  <si>
    <t>свеча Лисенок</t>
  </si>
  <si>
    <t>свеча Лисичка</t>
  </si>
  <si>
    <t>свеча Лыжник</t>
  </si>
  <si>
    <t>свеча Маг</t>
  </si>
  <si>
    <t>свеча Лягушонок</t>
  </si>
  <si>
    <t>свеча Малинка</t>
  </si>
  <si>
    <t>свеча Мальчик с пальчик</t>
  </si>
  <si>
    <t>свеча Матрешка</t>
  </si>
  <si>
    <t>свеча Мальчик</t>
  </si>
  <si>
    <t>свеча Медвежонок</t>
  </si>
  <si>
    <t>свеча Муравей</t>
  </si>
  <si>
    <t>свеча Маугли</t>
  </si>
  <si>
    <t>свеча Мышонок</t>
  </si>
  <si>
    <t>свеча Овечка</t>
  </si>
  <si>
    <t>свеча Микки Маус</t>
  </si>
  <si>
    <t>свеча Парашютист</t>
  </si>
  <si>
    <t>свеча Молодожены</t>
  </si>
  <si>
    <t>свеча Паровозик</t>
  </si>
  <si>
    <t>свеча Парусник</t>
  </si>
  <si>
    <t>свеча Персик</t>
  </si>
  <si>
    <t>свеча Обезьянка</t>
  </si>
  <si>
    <t>свеча Пирамидка</t>
  </si>
  <si>
    <t>свеча Пчелка</t>
  </si>
  <si>
    <t>свеча Пальма</t>
  </si>
  <si>
    <t>свеча Ракушки</t>
  </si>
  <si>
    <t>свеча Ромашки</t>
  </si>
  <si>
    <t>свеча Самовар</t>
  </si>
  <si>
    <t>свеча Самолет</t>
  </si>
  <si>
    <t>свеча Сердце</t>
  </si>
  <si>
    <t>свеча Слива</t>
  </si>
  <si>
    <t>свеча Слоненок</t>
  </si>
  <si>
    <t>свеча Розочка</t>
  </si>
  <si>
    <t>свеча Смородинка</t>
  </si>
  <si>
    <t>свеча Снеговик</t>
  </si>
  <si>
    <t>свеча Снегурочка</t>
  </si>
  <si>
    <t>свеча Совенок</t>
  </si>
  <si>
    <t>свеча Солнышко</t>
  </si>
  <si>
    <t>свеча Фея</t>
  </si>
  <si>
    <t>свеча Черепашка</t>
  </si>
  <si>
    <t>свеча Шапокляк</t>
  </si>
  <si>
    <t>свеча Солдатик</t>
  </si>
  <si>
    <t>свеча Утенок</t>
  </si>
  <si>
    <t>свеча Чебурашка</t>
  </si>
  <si>
    <t>свеча Яблочко</t>
  </si>
  <si>
    <t>Должность</t>
  </si>
  <si>
    <t>Оклад, р</t>
  </si>
  <si>
    <t>Код должности</t>
  </si>
  <si>
    <t>менеджер</t>
  </si>
  <si>
    <t>ген. директор</t>
  </si>
  <si>
    <t>гендир</t>
  </si>
  <si>
    <t>торговый агент</t>
  </si>
  <si>
    <t>фин. директор</t>
  </si>
  <si>
    <t>финдир</t>
  </si>
  <si>
    <t>бухгалтер</t>
  </si>
  <si>
    <t>специалист</t>
  </si>
  <si>
    <t>спец</t>
  </si>
  <si>
    <t>начальник</t>
  </si>
  <si>
    <t>нач</t>
  </si>
  <si>
    <t>гл. бухгалтер</t>
  </si>
  <si>
    <t>глбух</t>
  </si>
  <si>
    <t>зам.начальника</t>
  </si>
  <si>
    <t>бух</t>
  </si>
  <si>
    <t>замнач</t>
  </si>
  <si>
    <t>торгаг</t>
  </si>
  <si>
    <t>мен</t>
  </si>
  <si>
    <t>Сумма окладов, р.</t>
  </si>
  <si>
    <t>Стоимость 1 часа, $</t>
  </si>
  <si>
    <t>Ресурс</t>
  </si>
  <si>
    <t>Департамент</t>
  </si>
  <si>
    <t>ДУК</t>
  </si>
  <si>
    <t>ДКСУ</t>
  </si>
  <si>
    <t>ID заказа</t>
  </si>
  <si>
    <t>Масса груза, г</t>
  </si>
  <si>
    <t>Стоимость доставки, р</t>
  </si>
  <si>
    <t>2015#01</t>
  </si>
  <si>
    <t>2015#02</t>
  </si>
  <si>
    <t>2015#03</t>
  </si>
  <si>
    <t>2015#04</t>
  </si>
  <si>
    <t>2015#05</t>
  </si>
  <si>
    <t>2015#06</t>
  </si>
  <si>
    <t>2015#07</t>
  </si>
  <si>
    <t>2015#08</t>
  </si>
  <si>
    <t>2015#09</t>
  </si>
  <si>
    <t>2015#10</t>
  </si>
  <si>
    <t>2015#11</t>
  </si>
  <si>
    <t>2015#12</t>
  </si>
  <si>
    <t>2015#13</t>
  </si>
  <si>
    <t>2015#14</t>
  </si>
  <si>
    <t>2015#15</t>
  </si>
  <si>
    <t>Изменение, г</t>
  </si>
  <si>
    <t>Код заказа</t>
  </si>
  <si>
    <t>Название получателя</t>
  </si>
  <si>
    <t>Стоимость заказа, р</t>
  </si>
  <si>
    <t>Код сотрудника</t>
  </si>
  <si>
    <t>Бонус с продажи, р</t>
  </si>
  <si>
    <t>Общий бонус с продажи, р</t>
  </si>
  <si>
    <t>Ernst Handel</t>
  </si>
  <si>
    <t>IVN</t>
  </si>
  <si>
    <t>Rancho grande</t>
  </si>
  <si>
    <t>VSL</t>
  </si>
  <si>
    <t>Toms Spezialitaten</t>
  </si>
  <si>
    <t>Supremes delices</t>
  </si>
  <si>
    <t>ALS</t>
  </si>
  <si>
    <t>Hanari Carnes</t>
  </si>
  <si>
    <t>DAR</t>
  </si>
  <si>
    <t>Victuailles en stock</t>
  </si>
  <si>
    <t>NIK</t>
  </si>
  <si>
    <t>Richter Supermarkt</t>
  </si>
  <si>
    <t>KAT</t>
  </si>
  <si>
    <t>Wartian Herkku</t>
  </si>
  <si>
    <t>PTR</t>
  </si>
  <si>
    <t>Wellington Importadora</t>
  </si>
  <si>
    <t>HILARION-Abastos</t>
  </si>
  <si>
    <t>Chop-suey Chinese</t>
  </si>
  <si>
    <t>ALX</t>
  </si>
  <si>
    <t>Centro comercial Moctezuma</t>
  </si>
  <si>
    <t>Rattlesnake Canyon Grocery</t>
  </si>
  <si>
    <t>HEL</t>
  </si>
  <si>
    <t>Ottilies Kaseladen</t>
  </si>
  <si>
    <t>Que Delicia</t>
  </si>
  <si>
    <t>GROSELLA-Restaurante</t>
  </si>
  <si>
    <t>Frankenversand</t>
  </si>
  <si>
    <t>White Clover Markets</t>
  </si>
  <si>
    <t>Magazzini Alimentari Riuniti</t>
  </si>
  <si>
    <t>Blondel pere et fils</t>
  </si>
  <si>
    <t>MAR</t>
  </si>
  <si>
    <t>QUICK-Stop</t>
  </si>
  <si>
    <t>Morgenstern Gesundkost</t>
  </si>
  <si>
    <t>Tortuga Restaurante</t>
  </si>
  <si>
    <t>Vins et alcools Chevalier</t>
  </si>
  <si>
    <t>Berglunds snabbkop</t>
  </si>
  <si>
    <t>Lehmanns Marktstand</t>
  </si>
  <si>
    <t>Romero y tomillo</t>
  </si>
  <si>
    <t>Folk och fa HB</t>
  </si>
  <si>
    <t>LILA-Supermercado</t>
  </si>
  <si>
    <t>Ricardo Adocicados</t>
  </si>
  <si>
    <t>B's Beverages</t>
  </si>
  <si>
    <t>Split Rail Beer &amp; Ale</t>
  </si>
  <si>
    <t>Tradicao Hipermercados</t>
  </si>
  <si>
    <t>Reggiani Caseifici</t>
  </si>
  <si>
    <t>Comercio Mineiro</t>
  </si>
  <si>
    <t>Hungry Owl All-Night Grocers</t>
  </si>
  <si>
    <t>Die Wandernde Kuh</t>
  </si>
  <si>
    <t>Godos Cocina Tipica</t>
  </si>
  <si>
    <t>Ana Trujillo Emparedados y helados</t>
  </si>
  <si>
    <t>Lonesome Pine Restaurant</t>
  </si>
  <si>
    <t>Du monde entier</t>
  </si>
  <si>
    <t>The Big Cheese</t>
  </si>
  <si>
    <t>Island Trading</t>
  </si>
  <si>
    <t>Old World Delicatessen</t>
  </si>
  <si>
    <t>Save-a-lot Markets</t>
  </si>
  <si>
    <t>Koniglich Essen</t>
  </si>
  <si>
    <t>Bolido Comidas preparadas</t>
  </si>
  <si>
    <t>Furia Bacalhau e Frutos do Mar</t>
  </si>
  <si>
    <t>Bon app'</t>
  </si>
  <si>
    <t>Mere Paillarde</t>
  </si>
  <si>
    <t>Pericles Comidas clasicas</t>
  </si>
  <si>
    <t>Princesa Isabel Vinhos</t>
  </si>
  <si>
    <t>Simons bistro</t>
  </si>
  <si>
    <t>Familia Arquibaldo</t>
  </si>
  <si>
    <t>Around the Horn</t>
  </si>
  <si>
    <t>Piccolo und mehr</t>
  </si>
  <si>
    <t>Seven Seas Imports</t>
  </si>
  <si>
    <t>La maison d'Asie</t>
  </si>
  <si>
    <t>Antonio Moreno Taqueria</t>
  </si>
  <si>
    <t>Vaffeljernet</t>
  </si>
  <si>
    <t>Drachenblut Delikatessen</t>
  </si>
  <si>
    <t>Eastern Connection</t>
  </si>
  <si>
    <t>Queen Cozinha</t>
  </si>
  <si>
    <t>Wolski Zajazd</t>
  </si>
  <si>
    <t>Hungry Coyote Import Store</t>
  </si>
  <si>
    <t>Sante Gourmet</t>
  </si>
  <si>
    <t>Bottom-Dollar Markets</t>
  </si>
  <si>
    <t>Galeria del gastronomo</t>
  </si>
  <si>
    <t>Folies gourmandes</t>
  </si>
  <si>
    <t>Oceano Atlantico Ltda.</t>
  </si>
  <si>
    <t>LINO-Delicateses</t>
  </si>
  <si>
    <t>Franchi S.p.A.</t>
  </si>
  <si>
    <t>Consolidated Holdings</t>
  </si>
  <si>
    <t>Gourmet Lanchonetes</t>
  </si>
  <si>
    <t>Lazy K Kountry Store</t>
  </si>
  <si>
    <t>Laughing Bacchus Wine Cellars</t>
  </si>
  <si>
    <t>Blauer See Delikatessen</t>
  </si>
  <si>
    <t>North/South</t>
  </si>
  <si>
    <t>Cactus Comidas para llevar</t>
  </si>
  <si>
    <t>Great Lakes Food Market</t>
  </si>
  <si>
    <t>Maison Dewey</t>
  </si>
  <si>
    <t>Trail's Head Gourmet Provisioners</t>
  </si>
  <si>
    <t>Let's Stop N Shop</t>
  </si>
  <si>
    <t>Wilman Kala</t>
  </si>
  <si>
    <t>The Cracker Box</t>
  </si>
  <si>
    <t>ТОО "Мертвые души"</t>
  </si>
  <si>
    <t>France restauration</t>
  </si>
  <si>
    <t>Alfreds Futterkiste</t>
  </si>
  <si>
    <t>Specialites du monde</t>
  </si>
  <si>
    <t>La corne d'abondance</t>
  </si>
  <si>
    <t>Фамилия Имя Отчество</t>
  </si>
  <si>
    <t>% бонуса</t>
  </si>
  <si>
    <t>Иванов Иван Семенович</t>
  </si>
  <si>
    <t>Петров Кирилл Георгиевич</t>
  </si>
  <si>
    <t>Лядов Степан Алексеевич</t>
  </si>
  <si>
    <t>Кузин Александр Владимирович</t>
  </si>
  <si>
    <t>Круглов Михаил Геннадьевич</t>
  </si>
  <si>
    <t>Баранов Владимир Николаевич</t>
  </si>
  <si>
    <t>Елкова Наталия Владимировна</t>
  </si>
  <si>
    <t>Томбор Александр Самуилович</t>
  </si>
  <si>
    <t>Цукин Григорий Петрович</t>
  </si>
  <si>
    <t>Сахарова Маргарита Геннадьевна</t>
  </si>
  <si>
    <t>Код Заказа</t>
  </si>
  <si>
    <t>Код Клиента</t>
  </si>
  <si>
    <t>ERNSH</t>
  </si>
  <si>
    <t>RANCH</t>
  </si>
  <si>
    <t>TOMSP</t>
  </si>
  <si>
    <t>SUPRD</t>
  </si>
  <si>
    <t>HANAR</t>
  </si>
  <si>
    <t>VICTE</t>
  </si>
  <si>
    <t>RICSU</t>
  </si>
  <si>
    <t>WARTH</t>
  </si>
  <si>
    <t>WELLI</t>
  </si>
  <si>
    <t>HILAA</t>
  </si>
  <si>
    <t>CHOPS</t>
  </si>
  <si>
    <t>CENTC</t>
  </si>
  <si>
    <t>RATTC</t>
  </si>
  <si>
    <t>OTTIK</t>
  </si>
  <si>
    <t>QUEDE</t>
  </si>
  <si>
    <t>GROSR</t>
  </si>
  <si>
    <t>FRANK</t>
  </si>
  <si>
    <t>WHITC</t>
  </si>
  <si>
    <t>MAGAA</t>
  </si>
  <si>
    <t>BLONP</t>
  </si>
  <si>
    <t>QUICK</t>
  </si>
  <si>
    <t>MORGK</t>
  </si>
  <si>
    <t>TORTU</t>
  </si>
  <si>
    <t>VINET</t>
  </si>
  <si>
    <t>BERGS</t>
  </si>
  <si>
    <t>LEHMS</t>
  </si>
  <si>
    <t>ROMEY</t>
  </si>
  <si>
    <t>FOLKO</t>
  </si>
  <si>
    <t>LILAS</t>
  </si>
  <si>
    <t>RICAR</t>
  </si>
  <si>
    <t>BSBEV</t>
  </si>
  <si>
    <t>SPLIR</t>
  </si>
  <si>
    <t>TRADH</t>
  </si>
  <si>
    <t>REGGC</t>
  </si>
  <si>
    <t>COMMI</t>
  </si>
  <si>
    <t>HUNGO</t>
  </si>
  <si>
    <t>WANDK</t>
  </si>
  <si>
    <t>GODOS</t>
  </si>
  <si>
    <t>ANATR</t>
  </si>
  <si>
    <t>LONEP</t>
  </si>
  <si>
    <t>DUMON</t>
  </si>
  <si>
    <t>THEBI</t>
  </si>
  <si>
    <t>ISLAT</t>
  </si>
  <si>
    <t>OLDWO</t>
  </si>
  <si>
    <t>SAVEA</t>
  </si>
  <si>
    <t>KOENE</t>
  </si>
  <si>
    <t>BOLID</t>
  </si>
  <si>
    <t>FURIB</t>
  </si>
  <si>
    <t>BONAP</t>
  </si>
  <si>
    <t>MEREP</t>
  </si>
  <si>
    <t>PERIC</t>
  </si>
  <si>
    <t>PRINI</t>
  </si>
  <si>
    <t>SIMOB</t>
  </si>
  <si>
    <t>FAMIA</t>
  </si>
  <si>
    <t>AROUT</t>
  </si>
  <si>
    <t>PICCO</t>
  </si>
  <si>
    <t>SEVES</t>
  </si>
  <si>
    <t>LAMAI</t>
  </si>
  <si>
    <t>ANTON</t>
  </si>
  <si>
    <t>VAFFE</t>
  </si>
  <si>
    <t>DRACD</t>
  </si>
  <si>
    <t>EASTC</t>
  </si>
  <si>
    <t>QUEEN</t>
  </si>
  <si>
    <t>WOLZA</t>
  </si>
  <si>
    <t>HUNGC</t>
  </si>
  <si>
    <t>SANTG</t>
  </si>
  <si>
    <t>BOTTM</t>
  </si>
  <si>
    <t>GALED</t>
  </si>
  <si>
    <t>FOLIG</t>
  </si>
  <si>
    <t>OCEAN</t>
  </si>
  <si>
    <t>LINOD</t>
  </si>
  <si>
    <t>FRANS</t>
  </si>
  <si>
    <t>CONSH</t>
  </si>
  <si>
    <t>GOURL</t>
  </si>
  <si>
    <t>Код Сотрудника</t>
  </si>
  <si>
    <t>Доставка, р</t>
  </si>
  <si>
    <t>Стаж работы</t>
  </si>
  <si>
    <t>Премия, р</t>
  </si>
  <si>
    <t>Вывод</t>
  </si>
  <si>
    <t>Премия</t>
  </si>
  <si>
    <t>Группа 1</t>
  </si>
  <si>
    <t>Группа 2</t>
  </si>
  <si>
    <t>Рабочая смена</t>
  </si>
  <si>
    <t>Коэффициент надежности</t>
  </si>
  <si>
    <t>Доплата, р</t>
  </si>
  <si>
    <t>Бонус, р</t>
  </si>
  <si>
    <t xml:space="preserve"> Прибыль</t>
  </si>
  <si>
    <t>Оценка РМ</t>
  </si>
  <si>
    <t>Хорошо</t>
  </si>
  <si>
    <t>Проект не начался</t>
  </si>
  <si>
    <t>Молодец</t>
  </si>
  <si>
    <t>Срочно на переподготовку!</t>
  </si>
  <si>
    <t>Оклад, руб</t>
  </si>
  <si>
    <t>Класс доступа</t>
  </si>
  <si>
    <t>отдел</t>
  </si>
  <si>
    <t>Коэффициент</t>
  </si>
  <si>
    <t>A</t>
  </si>
  <si>
    <t>B</t>
  </si>
  <si>
    <t>C</t>
  </si>
  <si>
    <t>РМО</t>
  </si>
  <si>
    <t>ОКЧ</t>
  </si>
  <si>
    <t>D</t>
  </si>
  <si>
    <t>ОМА</t>
  </si>
  <si>
    <t>Имя</t>
  </si>
  <si>
    <t>Отчество</t>
  </si>
  <si>
    <t>Елена</t>
  </si>
  <si>
    <t>Александровна</t>
  </si>
  <si>
    <t>Андреева Елена Александровна</t>
  </si>
  <si>
    <t>Сергей</t>
  </si>
  <si>
    <t>Николаевич</t>
  </si>
  <si>
    <t>Бесхмельницын Сергей Николаевич</t>
  </si>
  <si>
    <t>Бильская</t>
  </si>
  <si>
    <t>Валерия</t>
  </si>
  <si>
    <t>Викторовна</t>
  </si>
  <si>
    <t>Бильская Валерия Викторовна</t>
  </si>
  <si>
    <t>Владислав</t>
  </si>
  <si>
    <t>Олегович</t>
  </si>
  <si>
    <t>Блиц Владислав Олегович</t>
  </si>
  <si>
    <t>Екатерина</t>
  </si>
  <si>
    <t>Андреевна</t>
  </si>
  <si>
    <t>Бушмина Екатерина Андреевна</t>
  </si>
  <si>
    <t>Илья</t>
  </si>
  <si>
    <t>Андреевич</t>
  </si>
  <si>
    <t>Василевский Илья Андреевич</t>
  </si>
  <si>
    <t>Вадимовна</t>
  </si>
  <si>
    <t>Гальцова Елена Вадимовна</t>
  </si>
  <si>
    <t>Дарья</t>
  </si>
  <si>
    <t>Дмитриевна</t>
  </si>
  <si>
    <t>Гичан Дарья Дмитриевна</t>
  </si>
  <si>
    <t>Татьяна</t>
  </si>
  <si>
    <t>Ерофеева Татьяна Александровна</t>
  </si>
  <si>
    <t>Алена</t>
  </si>
  <si>
    <t>Денисовна</t>
  </si>
  <si>
    <t>Иванова Алена Денисовна</t>
  </si>
  <si>
    <t>Наталья</t>
  </si>
  <si>
    <t>Ильина Наталья Александровна</t>
  </si>
  <si>
    <t>Ярослав</t>
  </si>
  <si>
    <t>Александрович</t>
  </si>
  <si>
    <t>Карташев Ярослав Александрович</t>
  </si>
  <si>
    <t>Александр</t>
  </si>
  <si>
    <t>Князев Александр Николаевич</t>
  </si>
  <si>
    <t>Анастасия</t>
  </si>
  <si>
    <t>Корнюхина Анастасия Андреевна</t>
  </si>
  <si>
    <t>Анна</t>
  </si>
  <si>
    <t>Сергеевна</t>
  </si>
  <si>
    <t>Крылова Анна Сергеевна</t>
  </si>
  <si>
    <t>Павел</t>
  </si>
  <si>
    <t>Юрьевич</t>
  </si>
  <si>
    <t>Кулин Павел Юрьевич</t>
  </si>
  <si>
    <t>Юрьевна</t>
  </si>
  <si>
    <t>Кулипанова Анна Юрьевна</t>
  </si>
  <si>
    <t>Ирина</t>
  </si>
  <si>
    <t>Алексеевна</t>
  </si>
  <si>
    <t>Курненкова Ирина Алексеевна</t>
  </si>
  <si>
    <t>Медведева Татьяна Сергеевна</t>
  </si>
  <si>
    <t>Митина Екатерина Александровна</t>
  </si>
  <si>
    <t>Светлана</t>
  </si>
  <si>
    <t>Сириновна</t>
  </si>
  <si>
    <t>Мустафина Светлана Сириновна</t>
  </si>
  <si>
    <t>Денис</t>
  </si>
  <si>
    <t>Владимирович</t>
  </si>
  <si>
    <t>Наприенко Денис Владимирович</t>
  </si>
  <si>
    <t>Евгения</t>
  </si>
  <si>
    <t>Нежурина Евгения Александровна</t>
  </si>
  <si>
    <t>Новикова Татьяна Дмитриевна</t>
  </si>
  <si>
    <t>Антон</t>
  </si>
  <si>
    <t>Алексеевич</t>
  </si>
  <si>
    <t>Овчинкин Антон Алексеевич</t>
  </si>
  <si>
    <t>Дмитрий</t>
  </si>
  <si>
    <t>Сергеевич</t>
  </si>
  <si>
    <t>Паршин Дмитрий Сергеевич</t>
  </si>
  <si>
    <t>Никита</t>
  </si>
  <si>
    <t>Подклетнев Никита Александрович</t>
  </si>
  <si>
    <t>Полинов</t>
  </si>
  <si>
    <t>Тимур</t>
  </si>
  <si>
    <t>Саналович</t>
  </si>
  <si>
    <t>Полинов Тимур Саналович</t>
  </si>
  <si>
    <t>Иванович</t>
  </si>
  <si>
    <t>Рындин Александр Иванович</t>
  </si>
  <si>
    <t>Санькова Дарья Сергеевна</t>
  </si>
  <si>
    <t>Ксения</t>
  </si>
  <si>
    <t>Леонидовна</t>
  </si>
  <si>
    <t>Скорых Ксения Леонидовна</t>
  </si>
  <si>
    <t>Ольга</t>
  </si>
  <si>
    <t>Сухорукова Ольга Сергеевна</t>
  </si>
  <si>
    <t>Сытов Александр Владимирович</t>
  </si>
  <si>
    <t>Виктор</t>
  </si>
  <si>
    <t>Татарой Виктор Андреевич</t>
  </si>
  <si>
    <t>Инга</t>
  </si>
  <si>
    <t>Усатенко Инга Дмитриевна</t>
  </si>
  <si>
    <t>Виталий</t>
  </si>
  <si>
    <t>Цветков Виталий Сергеевич</t>
  </si>
  <si>
    <t>Чиркина Елена Сергеевна</t>
  </si>
  <si>
    <t>Роман</t>
  </si>
  <si>
    <t>Шаигович</t>
  </si>
  <si>
    <t>Ширинов Роман Шаигович</t>
  </si>
  <si>
    <t>Ширкина Валерия Сергеевна</t>
  </si>
  <si>
    <t>Юрий</t>
  </si>
  <si>
    <t>Яшин Юрий Николаевич</t>
  </si>
  <si>
    <t>Иван</t>
  </si>
  <si>
    <t>Абрамов Иван Александрович</t>
  </si>
  <si>
    <t>Константин</t>
  </si>
  <si>
    <t>Фаритович</t>
  </si>
  <si>
    <t>Ахияров Константин Фаритович</t>
  </si>
  <si>
    <t>Геращенко Дарья Александровна</t>
  </si>
  <si>
    <t>Олеговна</t>
  </si>
  <si>
    <t>Дружаева Ольга Олеговна</t>
  </si>
  <si>
    <t>Каравашкин Павел Александрович</t>
  </si>
  <si>
    <t>Дмитриевич</t>
  </si>
  <si>
    <t>Круглов Константин Дмитриевич</t>
  </si>
  <si>
    <t>Евгений</t>
  </si>
  <si>
    <t>Нестеров Евгений Дмитриевич</t>
  </si>
  <si>
    <t>Борис</t>
  </si>
  <si>
    <t>Ротарь Борис Андреевич</t>
  </si>
  <si>
    <t>Анжелика</t>
  </si>
  <si>
    <t>Скрябина Анжелика Сергеевна</t>
  </si>
  <si>
    <t>Умарович</t>
  </si>
  <si>
    <t>Щеголяев Евгений Умарович</t>
  </si>
  <si>
    <t>Исходная строка</t>
  </si>
  <si>
    <t xml:space="preserve">                     Андреева  Елена Александровна</t>
  </si>
  <si>
    <t>Бесхмельницын   Сергей           Николаевич</t>
  </si>
  <si>
    <t>Бильская  Валерия Викторовна</t>
  </si>
  <si>
    <t xml:space="preserve">Блиц  Владислав Олегович                 </t>
  </si>
  <si>
    <t>Бушмина   Екатерина Андреевна</t>
  </si>
  <si>
    <t>Василевский  Илья Андреевич</t>
  </si>
  <si>
    <t>Гальцова  Елена                Вадимовна</t>
  </si>
  <si>
    <t>Гичан  Дарья Дмитриевна</t>
  </si>
  <si>
    <t>Ерофеева  Татьяна Александровна</t>
  </si>
  <si>
    <t>Иванова  Алена Денисовна</t>
  </si>
  <si>
    <t>Ильина                                    Наталья Александровна</t>
  </si>
  <si>
    <t>Карташев  Ярослав Александрович</t>
  </si>
  <si>
    <t>Князев  Александр Николаевич</t>
  </si>
  <si>
    <t>Корнюхина  Анастасия Андреевна</t>
  </si>
  <si>
    <t>Крылова  Анна Сергеевна</t>
  </si>
  <si>
    <t>Кулин  Павел Юрьевич</t>
  </si>
  <si>
    <t>Кулипанова  Анна                             Юрьевна</t>
  </si>
  <si>
    <t>Курненкова  Ирина Алексеевна</t>
  </si>
  <si>
    <t>Медведева   Татьяна Сергеевна</t>
  </si>
  <si>
    <t>Митина  Екатерина Александровна</t>
  </si>
  <si>
    <t xml:space="preserve">                                 Наприенко   Денис Владимирович</t>
  </si>
  <si>
    <t>Новикова  Татьяна Дмитриевна</t>
  </si>
  <si>
    <t>Овчинкин                    Антон Алексеевич</t>
  </si>
  <si>
    <t>Паршин  Дмитрий Сергеевич</t>
  </si>
  <si>
    <t>Подклетнев  Никита Александрович</t>
  </si>
  <si>
    <t>Полинов  Тимур                                  Саналович</t>
  </si>
  <si>
    <t>Рындин   Александр Иванович</t>
  </si>
  <si>
    <t>Санькова  Дарья  Сергеевна</t>
  </si>
  <si>
    <t>Скорых   Ксения Леонидовна</t>
  </si>
  <si>
    <t>Сухорукова  Ольга Сергеевна</t>
  </si>
  <si>
    <t xml:space="preserve">                                   Сытов  Александр Владимирович</t>
  </si>
  <si>
    <t>Татарой  Виктор Андреевич</t>
  </si>
  <si>
    <t>Усатенко                            Инга Дмитриевна</t>
  </si>
  <si>
    <t>Цветков  Виталий Сергеевич</t>
  </si>
  <si>
    <t>Чиркина  Елена Сергеевна</t>
  </si>
  <si>
    <t>Ширинов  Роман                     Шаигович</t>
  </si>
  <si>
    <t>Ширкина  Валерия Сергеевна</t>
  </si>
  <si>
    <t>Яшин  Юрий Николаевич</t>
  </si>
  <si>
    <t>Абрамов  Иван  Александрович</t>
  </si>
  <si>
    <t xml:space="preserve">                                        Ахияров  Константин  Фаритович</t>
  </si>
  <si>
    <t>Геращенко  Дарья  Александровна</t>
  </si>
  <si>
    <t>Дружаева  Ольга  Олеговна</t>
  </si>
  <si>
    <t>Каравашкин  Павел Александрович</t>
  </si>
  <si>
    <t>Круглов  Константин                       Дмитриевич</t>
  </si>
  <si>
    <t>Нестеров  Евгений  Дмитриевич</t>
  </si>
  <si>
    <t>Ротарь  Борис                   Андреевич</t>
  </si>
  <si>
    <t>Скрябина  Анжелика  Сергеевна</t>
  </si>
  <si>
    <t>Щеголяев  Евгений  Умарович</t>
  </si>
  <si>
    <t>Исходные данные</t>
  </si>
  <si>
    <t>ФАМИЛИЯ ИМЯ ОТЧЕСТВО</t>
  </si>
  <si>
    <t>фамилия имя отчество</t>
  </si>
  <si>
    <t>рожкова КСЕНИЯ Эдуардовна</t>
  </si>
  <si>
    <t>апросимова АЙСЕНА Егоровна</t>
  </si>
  <si>
    <t>клименко АЛЕКСЕЙ Андреевич</t>
  </si>
  <si>
    <t>татушин ВИКТОР Александрович</t>
  </si>
  <si>
    <t>григорьева КСЕНИЯ Александровна</t>
  </si>
  <si>
    <t>константинов АНДРЕЙ Анатольевич</t>
  </si>
  <si>
    <t xml:space="preserve">асанова ДАНА </t>
  </si>
  <si>
    <t>ларионов АЛЕКСЕЙ Геннадьевич</t>
  </si>
  <si>
    <t>юбин НИКИТА Владиславович</t>
  </si>
  <si>
    <t>анохин ПАВЕЛ Евгеньевич</t>
  </si>
  <si>
    <t>бондаренко АНТОН Юрьевич</t>
  </si>
  <si>
    <t>гукаленко АНАСТАСИЯ Сергеевна</t>
  </si>
  <si>
    <t>лешуков СЕРГЕЙ Юрьевич</t>
  </si>
  <si>
    <t>мажара АННА Васильевна</t>
  </si>
  <si>
    <t>ермолаев АЛЕКСАНДР Александрович</t>
  </si>
  <si>
    <t>кокорев ПАВЕЛ Валерьевич</t>
  </si>
  <si>
    <t>корнюхин  АЛЕКСАНДР Андреевич</t>
  </si>
  <si>
    <t>петров НИКИТА Алексеевич</t>
  </si>
  <si>
    <t>афанасьева АЛИСА Игоревна</t>
  </si>
  <si>
    <t>бабчик МАКСИМ Владимирович</t>
  </si>
  <si>
    <t>зайцев ВЛАДИМИР Александрович</t>
  </si>
  <si>
    <t>марин ИВАН Сергеевич</t>
  </si>
  <si>
    <t>хаматьяров РАМИЛЬ Сафуатович</t>
  </si>
  <si>
    <t>шестова АНАСТАСИЯ Дмитриевна</t>
  </si>
  <si>
    <t>булгакова ЮЛИЯ Андреевна</t>
  </si>
  <si>
    <t>веденина ВЕРОНИКА Дмитриевна</t>
  </si>
  <si>
    <t>мирошников ДМИТРИЙ Константинович</t>
  </si>
  <si>
    <t>васильев АЛЕКСАНДР Эдуардович</t>
  </si>
  <si>
    <t>гудков АЛЕКСЕЙ Анатольевич</t>
  </si>
  <si>
    <t>зыкин МИХАИЛ Игоревич</t>
  </si>
  <si>
    <t>расулов РУСЛАН Юнисович</t>
  </si>
  <si>
    <t>павлов АНДРЕЙ Сергеевич</t>
  </si>
  <si>
    <t>шлюндин ПАВЕЛ  Викторович</t>
  </si>
  <si>
    <t>агаев НИДЖАТ  Алекберович</t>
  </si>
  <si>
    <t>буянова АНАСТАСИЯ Владимировна</t>
  </si>
  <si>
    <t>свиноренко ИГОРЬ Васильевич</t>
  </si>
  <si>
    <t>Фамилия И.О.</t>
  </si>
  <si>
    <t>Номер страховки</t>
  </si>
  <si>
    <t>Цифры номера страховки</t>
  </si>
  <si>
    <t>Буквы номера страховки</t>
  </si>
  <si>
    <t>Рожкова</t>
  </si>
  <si>
    <t>Эдуардовна</t>
  </si>
  <si>
    <t>А454МР</t>
  </si>
  <si>
    <t>Рожкова К.Э.</t>
  </si>
  <si>
    <t>АМР</t>
  </si>
  <si>
    <t>Апросимова</t>
  </si>
  <si>
    <t>Айсена</t>
  </si>
  <si>
    <t>Егоровна</t>
  </si>
  <si>
    <t>В858ОР</t>
  </si>
  <si>
    <t>Апросимова А.Е.</t>
  </si>
  <si>
    <t>ВОР</t>
  </si>
  <si>
    <t>Клименко</t>
  </si>
  <si>
    <t>Алексей</t>
  </si>
  <si>
    <t>К909ОМ</t>
  </si>
  <si>
    <t>Клименко А.А.</t>
  </si>
  <si>
    <t>КОМ</t>
  </si>
  <si>
    <t>Татушин</t>
  </si>
  <si>
    <t>А222СР</t>
  </si>
  <si>
    <t>Татушин В.А.</t>
  </si>
  <si>
    <t>АСР</t>
  </si>
  <si>
    <t>Григорьева</t>
  </si>
  <si>
    <t>М555ММ</t>
  </si>
  <si>
    <t>Григорьева К.А.</t>
  </si>
  <si>
    <t>МММ</t>
  </si>
  <si>
    <t>Константинов</t>
  </si>
  <si>
    <t>Андрей</t>
  </si>
  <si>
    <t>Анатольевич</t>
  </si>
  <si>
    <t>Т333УТ</t>
  </si>
  <si>
    <t>Константинов А.А.</t>
  </si>
  <si>
    <t>ТУТ</t>
  </si>
  <si>
    <t>Асанова</t>
  </si>
  <si>
    <t>Дана</t>
  </si>
  <si>
    <t>Т656АМ</t>
  </si>
  <si>
    <t>Асанова Д.</t>
  </si>
  <si>
    <t>ТАМ</t>
  </si>
  <si>
    <t>Ларионов</t>
  </si>
  <si>
    <t>Геннадьевич</t>
  </si>
  <si>
    <t>С101ОС</t>
  </si>
  <si>
    <t>Ларионов А.Г.</t>
  </si>
  <si>
    <t>СОС</t>
  </si>
  <si>
    <t>Юбин</t>
  </si>
  <si>
    <t>Владиславович</t>
  </si>
  <si>
    <t>К757ОТ</t>
  </si>
  <si>
    <t>Юбин Н.В.</t>
  </si>
  <si>
    <t>КОТ</t>
  </si>
  <si>
    <t>Анохин</t>
  </si>
  <si>
    <t>Евгеньевич</t>
  </si>
  <si>
    <t>М303РУ</t>
  </si>
  <si>
    <t>Анохин П.Е.</t>
  </si>
  <si>
    <t>МРУ</t>
  </si>
  <si>
    <t>Бондаренко</t>
  </si>
  <si>
    <t>М707НУ</t>
  </si>
  <si>
    <t>Бондаренко А.Ю.</t>
  </si>
  <si>
    <t>МНУ</t>
  </si>
  <si>
    <t>Гукаленко</t>
  </si>
  <si>
    <t>О777ОО</t>
  </si>
  <si>
    <t>Гукаленко А.С.</t>
  </si>
  <si>
    <t>ООО</t>
  </si>
  <si>
    <t>Лешуков</t>
  </si>
  <si>
    <t>А555АА</t>
  </si>
  <si>
    <t>Лешуков С.Ю.</t>
  </si>
  <si>
    <t>ААА</t>
  </si>
  <si>
    <t>Мажара</t>
  </si>
  <si>
    <t>Васильевна</t>
  </si>
  <si>
    <t>Н333ОХ</t>
  </si>
  <si>
    <t>Мажара А.В.</t>
  </si>
  <si>
    <t>НОХ</t>
  </si>
  <si>
    <t>Ермолаев</t>
  </si>
  <si>
    <t>Р100ОТ</t>
  </si>
  <si>
    <t>Ермолаев А.А.</t>
  </si>
  <si>
    <t>РОТ</t>
  </si>
  <si>
    <t>Кокорев</t>
  </si>
  <si>
    <t>Валерьевич</t>
  </si>
  <si>
    <t>Р278СХ</t>
  </si>
  <si>
    <t>Кокорев П.В.</t>
  </si>
  <si>
    <t>РСХ</t>
  </si>
  <si>
    <t xml:space="preserve">Корнюхин </t>
  </si>
  <si>
    <t>Е303ОС</t>
  </si>
  <si>
    <t>Корнюхин  А.А.</t>
  </si>
  <si>
    <t>ЕОС</t>
  </si>
  <si>
    <t>Петров</t>
  </si>
  <si>
    <t>А458МР</t>
  </si>
  <si>
    <t>Петров Н.А.</t>
  </si>
  <si>
    <t>Афанасьева</t>
  </si>
  <si>
    <t>Алиса</t>
  </si>
  <si>
    <t>Игоревна</t>
  </si>
  <si>
    <t>В898ОР</t>
  </si>
  <si>
    <t>Афанасьева А.И.</t>
  </si>
  <si>
    <t>Бабчик</t>
  </si>
  <si>
    <t>Максим</t>
  </si>
  <si>
    <t>К709ОМ</t>
  </si>
  <si>
    <t>Бабчик М.В.</t>
  </si>
  <si>
    <t>Зайцев</t>
  </si>
  <si>
    <t>А554СР</t>
  </si>
  <si>
    <t>Зайцев В.А.</t>
  </si>
  <si>
    <t>Марин</t>
  </si>
  <si>
    <t>М455ММ</t>
  </si>
  <si>
    <t>Марин И.С.</t>
  </si>
  <si>
    <t>Хаматьяров</t>
  </si>
  <si>
    <t>Рамиль</t>
  </si>
  <si>
    <t>Сафуатович</t>
  </si>
  <si>
    <t>Т897УТ</t>
  </si>
  <si>
    <t>Хаматьяров Р.С.</t>
  </si>
  <si>
    <t>Шестова</t>
  </si>
  <si>
    <t>Т123АМ</t>
  </si>
  <si>
    <t>Шестова А.Д.</t>
  </si>
  <si>
    <t>Булгакова</t>
  </si>
  <si>
    <t>Юлия</t>
  </si>
  <si>
    <t>Булгакова Ю.А.</t>
  </si>
  <si>
    <t>Веденина</t>
  </si>
  <si>
    <t>Вероника</t>
  </si>
  <si>
    <t>Веденина В.Д.</t>
  </si>
  <si>
    <t>Мирошников</t>
  </si>
  <si>
    <t>Константинович</t>
  </si>
  <si>
    <t>Мирошников Д.К.</t>
  </si>
  <si>
    <t>Васильев</t>
  </si>
  <si>
    <t>Эдуардович</t>
  </si>
  <si>
    <t>Васильев А.Э.</t>
  </si>
  <si>
    <t>Гудков</t>
  </si>
  <si>
    <t>Гудков А.А.</t>
  </si>
  <si>
    <t>Зыкин</t>
  </si>
  <si>
    <t>Михаил</t>
  </si>
  <si>
    <t>Игоревич</t>
  </si>
  <si>
    <t>М888ММ</t>
  </si>
  <si>
    <t>Зыкин М.И.</t>
  </si>
  <si>
    <t>Расулов</t>
  </si>
  <si>
    <t>Руслан</t>
  </si>
  <si>
    <t>Юнисович</t>
  </si>
  <si>
    <t>Расулов Р.Ю.</t>
  </si>
  <si>
    <t>Павлов</t>
  </si>
  <si>
    <t>Павлов А.С.</t>
  </si>
  <si>
    <t>Шлюндин</t>
  </si>
  <si>
    <t xml:space="preserve">Павел </t>
  </si>
  <si>
    <t>Викторович</t>
  </si>
  <si>
    <t>Шлюндин П.В.</t>
  </si>
  <si>
    <t>Агаев</t>
  </si>
  <si>
    <t xml:space="preserve">Ниджат </t>
  </si>
  <si>
    <t>Алекберович</t>
  </si>
  <si>
    <t>К111ОТ</t>
  </si>
  <si>
    <t>Агаев Н.А.</t>
  </si>
  <si>
    <t>Буянова</t>
  </si>
  <si>
    <t>Владимировна</t>
  </si>
  <si>
    <t>М393РУ</t>
  </si>
  <si>
    <t>Буянова А.В.</t>
  </si>
  <si>
    <t>Свиноренко</t>
  </si>
  <si>
    <t>Игорь</t>
  </si>
  <si>
    <t>Васильевич</t>
  </si>
  <si>
    <t>Свиноренко И.В.</t>
  </si>
  <si>
    <t>Текст</t>
  </si>
  <si>
    <t xml:space="preserve">Иванов И.И.                                           </t>
  </si>
  <si>
    <t>Руководитель проекта Иванов И.И. начинает проект 23 сен. 2017 г. у заказчика «Ремонтная матерская № 12»</t>
  </si>
  <si>
    <t xml:space="preserve">Петров П.П.              </t>
  </si>
  <si>
    <t>Руководитель проекта Петров П.П. начинает проект 24 сен. 2017 г. у заказчика «Ремонтная матерская № 13»</t>
  </si>
  <si>
    <t>Руководитель проекта Иванов И.И. начинает проект 26 сен. 2017 г. у заказчика «Ремонтная матерская № 15»</t>
  </si>
  <si>
    <t>Руководитель проекта Петров П.П. начинает проект 27 сен. 2017 г. у заказчика «Ремонтная матерская № 16»</t>
  </si>
  <si>
    <t>Руководитель проекта Иванов И.И. начинает проект 29 сен. 2017 г. у заказчика «Ремонтная матерская № 13»</t>
  </si>
  <si>
    <t>Руководитель проекта Сидоров С.С. начинает проект 01 окт. 2017 г. у заказчика «Ремонтная матерская № 15»</t>
  </si>
  <si>
    <t>Руководитель проекта Иванов И.И. начинает проект 02 окт. 2017 г. у заказчика «Ремонтная матерская № 16»</t>
  </si>
  <si>
    <t>ТЕКУЩАЯ ДАТА</t>
  </si>
  <si>
    <t>Номер заказа</t>
  </si>
  <si>
    <t>Дата оформления</t>
  </si>
  <si>
    <t>Дата изготовления</t>
  </si>
  <si>
    <t>Дата выдачи</t>
  </si>
  <si>
    <t>VIP 001</t>
  </si>
  <si>
    <t>VIP 002</t>
  </si>
  <si>
    <t>VIP 003</t>
  </si>
  <si>
    <t>VIP 004</t>
  </si>
  <si>
    <t>VIP 005</t>
  </si>
  <si>
    <t>VIP 006</t>
  </si>
  <si>
    <t>VIP 007</t>
  </si>
  <si>
    <t>VIP 008</t>
  </si>
  <si>
    <t>VIP 009</t>
  </si>
  <si>
    <t>VIP 010</t>
  </si>
  <si>
    <t>№ п/п</t>
  </si>
  <si>
    <t>Название проекта</t>
  </si>
  <si>
    <t>Дата начала</t>
  </si>
  <si>
    <t>Дата окончания</t>
  </si>
  <si>
    <t>Длительность, календарные дни</t>
  </si>
  <si>
    <t>Длительность, рабочие дни</t>
  </si>
  <si>
    <t>Совещание по планированию</t>
  </si>
  <si>
    <t>Разработка опросника</t>
  </si>
  <si>
    <t>Печать и рассылка опросника</t>
  </si>
  <si>
    <t>Получение ответов</t>
  </si>
  <si>
    <t>Ввод данных</t>
  </si>
  <si>
    <t>Анализ данных</t>
  </si>
  <si>
    <t>Написание отчета</t>
  </si>
  <si>
    <t>Распространение проекта отчета</t>
  </si>
  <si>
    <t>Получение замечаний по отчету</t>
  </si>
  <si>
    <t>Завершение отчета</t>
  </si>
  <si>
    <t>Распространение отчета</t>
  </si>
  <si>
    <t>Итоговое собрание</t>
  </si>
  <si>
    <t xml:space="preserve"> Дата окончания</t>
  </si>
  <si>
    <t>День недели начала</t>
  </si>
  <si>
    <t>День недели окончания</t>
  </si>
  <si>
    <t>четверг</t>
  </si>
  <si>
    <t>понедельник</t>
  </si>
  <si>
    <t>вторник</t>
  </si>
  <si>
    <t>среда</t>
  </si>
  <si>
    <t>пятница</t>
  </si>
  <si>
    <t>Дата рождения</t>
  </si>
  <si>
    <t>Возраст</t>
  </si>
  <si>
    <t>ДАТА</t>
  </si>
  <si>
    <t>Дата выпуска</t>
  </si>
  <si>
    <t>Год</t>
  </si>
  <si>
    <t>День</t>
  </si>
  <si>
    <t>Годен до</t>
  </si>
  <si>
    <t>Товар 1</t>
  </si>
  <si>
    <t>Товар 2</t>
  </si>
  <si>
    <t>Товар 3</t>
  </si>
  <si>
    <t>Товар 4</t>
  </si>
  <si>
    <t>Товар 5</t>
  </si>
  <si>
    <t>Товар 6</t>
  </si>
  <si>
    <t>Товар 7</t>
  </si>
  <si>
    <t>Товар 8</t>
  </si>
  <si>
    <t>Товар 9</t>
  </si>
  <si>
    <t>Товар 10</t>
  </si>
  <si>
    <t>Товар 11</t>
  </si>
  <si>
    <t>Товар 12</t>
  </si>
  <si>
    <t>Сумма ежемесячных выплат</t>
  </si>
  <si>
    <t>Срок кредита (лет)</t>
  </si>
  <si>
    <t>Срок кредита (мес)</t>
  </si>
  <si>
    <t>Годовая ставка</t>
  </si>
  <si>
    <t>Сумма кредита</t>
  </si>
  <si>
    <t>Будущая сумма накоплений</t>
  </si>
  <si>
    <t>Сумма ежемесячных пополнений в конце месяца</t>
  </si>
  <si>
    <t>Срок вклада (лет)</t>
  </si>
  <si>
    <t>Срок вклада (мес)</t>
  </si>
  <si>
    <t>Сумма вклада</t>
  </si>
  <si>
    <t>К выдаче,
$</t>
  </si>
  <si>
    <t>Курс $</t>
  </si>
  <si>
    <t>Прибыль, у.е.</t>
  </si>
  <si>
    <t>Выручка в 2013, у.е.</t>
  </si>
  <si>
    <t>Выручка в 2014, у.е.</t>
  </si>
  <si>
    <t>Объем партии, т</t>
  </si>
  <si>
    <t>Подольск</t>
  </si>
  <si>
    <t>Видное</t>
  </si>
  <si>
    <t>Балашиха</t>
  </si>
  <si>
    <t>Железнодорожный</t>
  </si>
  <si>
    <t>Истра</t>
  </si>
  <si>
    <t>Сергиев-Посад</t>
  </si>
  <si>
    <t xml:space="preserve"> Себестоимость</t>
  </si>
  <si>
    <t>Доход</t>
  </si>
  <si>
    <t>РМ-12</t>
  </si>
  <si>
    <t>Иванов Иван Иванович</t>
  </si>
  <si>
    <t>РМ-13</t>
  </si>
  <si>
    <t>Петров Петр Петрович</t>
  </si>
  <si>
    <t>РМ-14</t>
  </si>
  <si>
    <t>Сидоров Сидор Сидорович</t>
  </si>
  <si>
    <t>РМ-15</t>
  </si>
  <si>
    <t>РМ-16</t>
  </si>
  <si>
    <t>РМ-17</t>
  </si>
  <si>
    <t>РМ-18</t>
  </si>
  <si>
    <t>РМ-19</t>
  </si>
  <si>
    <t>РМ-20</t>
  </si>
  <si>
    <t>РМ-21</t>
  </si>
  <si>
    <t>РМ-22</t>
  </si>
  <si>
    <t>РМ-23</t>
  </si>
  <si>
    <t>РМ-24</t>
  </si>
  <si>
    <t>РМ-25</t>
  </si>
  <si>
    <t>РМ-26</t>
  </si>
  <si>
    <t>РМ-27</t>
  </si>
  <si>
    <t>РМ-28</t>
  </si>
  <si>
    <t>Отделение</t>
  </si>
  <si>
    <t>1-й квартал</t>
  </si>
  <si>
    <t>2-й квартал</t>
  </si>
  <si>
    <t>3-й квартал</t>
  </si>
  <si>
    <t>4-й квартал</t>
  </si>
  <si>
    <t>Северное</t>
  </si>
  <si>
    <t>Северо-Восточное</t>
  </si>
  <si>
    <t>Восточное</t>
  </si>
  <si>
    <t>Юго-Восточное</t>
  </si>
  <si>
    <t>Южное</t>
  </si>
  <si>
    <t>Юго-Западное</t>
  </si>
  <si>
    <t>Западное</t>
  </si>
  <si>
    <t>Северо-Западное</t>
  </si>
  <si>
    <t>Регион</t>
  </si>
  <si>
    <t>Центральный</t>
  </si>
  <si>
    <t>Северный</t>
  </si>
  <si>
    <t>Северо-Восточный</t>
  </si>
  <si>
    <t>Восточный</t>
  </si>
  <si>
    <t>Юго-Восточный</t>
  </si>
  <si>
    <t>Южный</t>
  </si>
  <si>
    <t>Юго-Западный</t>
  </si>
  <si>
    <t>Западный</t>
  </si>
  <si>
    <t>Северо-Западный</t>
  </si>
  <si>
    <t>Код товара</t>
  </si>
  <si>
    <t>Количество в позиции</t>
  </si>
  <si>
    <t>Склад</t>
  </si>
  <si>
    <t>На складе</t>
  </si>
  <si>
    <t>Минимальный запас</t>
  </si>
  <si>
    <t>NWTB-1</t>
  </si>
  <si>
    <t>Цейлонский чай</t>
  </si>
  <si>
    <t>10 коробок по 20 пакетиков</t>
  </si>
  <si>
    <t>NWTB-34</t>
  </si>
  <si>
    <t>Пиво</t>
  </si>
  <si>
    <t>24 бутылки по 12 унций</t>
  </si>
  <si>
    <t>NWTB-43</t>
  </si>
  <si>
    <t>Кофе</t>
  </si>
  <si>
    <t>16 банок по 500 г</t>
  </si>
  <si>
    <t>NWTB-81</t>
  </si>
  <si>
    <t>Зеленый чай</t>
  </si>
  <si>
    <t>20 пакетиков в коробке</t>
  </si>
  <si>
    <t>NWTB-87</t>
  </si>
  <si>
    <t>Индийский чай</t>
  </si>
  <si>
    <t>100 штук в коробке</t>
  </si>
  <si>
    <t>NWTBGM-19</t>
  </si>
  <si>
    <t>Шоколадные бисквиты</t>
  </si>
  <si>
    <t>10 коробок по 12 штук</t>
  </si>
  <si>
    <t>NWTBGM-21</t>
  </si>
  <si>
    <t>Лаваш</t>
  </si>
  <si>
    <t>24 пакета по 4 штуки</t>
  </si>
  <si>
    <t>NWTBGM-85</t>
  </si>
  <si>
    <t>Пирожное с орехами</t>
  </si>
  <si>
    <t>3 коробки</t>
  </si>
  <si>
    <t>NWTBGM-86</t>
  </si>
  <si>
    <t>Торт</t>
  </si>
  <si>
    <t>4 коробки</t>
  </si>
  <si>
    <t>NWTCA-48</t>
  </si>
  <si>
    <t>Шоколад</t>
  </si>
  <si>
    <t>10 пакетов</t>
  </si>
  <si>
    <t>NWTCFV-17</t>
  </si>
  <si>
    <t>Фруктовый салат</t>
  </si>
  <si>
    <t>15,25 унций</t>
  </si>
  <si>
    <t>NWTCFV-88</t>
  </si>
  <si>
    <t>NWTCFV-89</t>
  </si>
  <si>
    <t>NWTCFV-90</t>
  </si>
  <si>
    <t>Ананас</t>
  </si>
  <si>
    <t>NWTCFV-91</t>
  </si>
  <si>
    <t>Вишневый пирог</t>
  </si>
  <si>
    <t>NWTCFV-92</t>
  </si>
  <si>
    <t>Фасоль</t>
  </si>
  <si>
    <t>14,5 унций</t>
  </si>
  <si>
    <t>NWTCFV-93</t>
  </si>
  <si>
    <t>Кукуруза</t>
  </si>
  <si>
    <t>NWTCFV-94</t>
  </si>
  <si>
    <t>Зеленый горошек</t>
  </si>
  <si>
    <t>NWTCM-40</t>
  </si>
  <si>
    <t>Тихоокеанские крабы</t>
  </si>
  <si>
    <t>24 банки по 100 г</t>
  </si>
  <si>
    <t>NWTCM-95</t>
  </si>
  <si>
    <t>Тунец</t>
  </si>
  <si>
    <t>5 унций</t>
  </si>
  <si>
    <t>NWTCM-96</t>
  </si>
  <si>
    <t>Копченый лосось</t>
  </si>
  <si>
    <t>NWTCO-3</t>
  </si>
  <si>
    <t>Сироп</t>
  </si>
  <si>
    <t>12 бутылок по 550 мл</t>
  </si>
  <si>
    <t>NWTCO-4</t>
  </si>
  <si>
    <t>Французская приправа</t>
  </si>
  <si>
    <t>48 банок по 6 унций</t>
  </si>
  <si>
    <t>NWTCO-77</t>
  </si>
  <si>
    <t>Горчица</t>
  </si>
  <si>
    <t>12 коробок</t>
  </si>
  <si>
    <t>NWTD-72</t>
  </si>
  <si>
    <t>Моцарелла</t>
  </si>
  <si>
    <t>24 пакета по 200 г</t>
  </si>
  <si>
    <t>NWTDFN-14</t>
  </si>
  <si>
    <t>Грецкие орехи</t>
  </si>
  <si>
    <t>40 пакетов по 100 г</t>
  </si>
  <si>
    <t>NWTDFN-51</t>
  </si>
  <si>
    <t>Сушеные яблоки</t>
  </si>
  <si>
    <t>50 пакетов по 300 г</t>
  </si>
  <si>
    <t>NWTDFN-7</t>
  </si>
  <si>
    <t>Сушеные груши</t>
  </si>
  <si>
    <t>12 пакетов по 500 г</t>
  </si>
  <si>
    <t>NWTDFN-74</t>
  </si>
  <si>
    <t>Миндаль</t>
  </si>
  <si>
    <t>пакет 5 кг</t>
  </si>
  <si>
    <t>NWTDFN-80</t>
  </si>
  <si>
    <t>Сушеные сливы</t>
  </si>
  <si>
    <t>пакет 500 г</t>
  </si>
  <si>
    <t>NWTG-52</t>
  </si>
  <si>
    <t>Длиннозерный рис</t>
  </si>
  <si>
    <t>16 коробок по 2 кг</t>
  </si>
  <si>
    <t>NWTJP-6</t>
  </si>
  <si>
    <t>Ежевичный джем</t>
  </si>
  <si>
    <t>12 банок по 250 г</t>
  </si>
  <si>
    <t>Мармелад</t>
  </si>
  <si>
    <t>30 коробок</t>
  </si>
  <si>
    <t>NWTO-5</t>
  </si>
  <si>
    <t>Оливковое масло</t>
  </si>
  <si>
    <t>36 коробок</t>
  </si>
  <si>
    <t>NWTP-56</t>
  </si>
  <si>
    <t>Пельмени</t>
  </si>
  <si>
    <t>24 пакета по 250 г</t>
  </si>
  <si>
    <t>NWTP-57</t>
  </si>
  <si>
    <t>Равиоли</t>
  </si>
  <si>
    <t>NWTS-65</t>
  </si>
  <si>
    <t>Луизианский соус</t>
  </si>
  <si>
    <t>32 бутылки по 8 унций</t>
  </si>
  <si>
    <t>NWTS-66</t>
  </si>
  <si>
    <t>Томатный соус</t>
  </si>
  <si>
    <t>24 банок по 400 г</t>
  </si>
  <si>
    <t>NWTS-8</t>
  </si>
  <si>
    <t>Карри</t>
  </si>
  <si>
    <t>12 банок по 400 г</t>
  </si>
  <si>
    <t>NWTSO-41</t>
  </si>
  <si>
    <t>Атлантические мидии</t>
  </si>
  <si>
    <t>Доход План</t>
  </si>
  <si>
    <t>Доход Факт</t>
  </si>
  <si>
    <t>Премия, €</t>
  </si>
  <si>
    <t>Налог, €</t>
  </si>
  <si>
    <t>Итого, €</t>
  </si>
  <si>
    <t>Итого, р</t>
  </si>
  <si>
    <t>Итого, $</t>
  </si>
  <si>
    <t>% премии</t>
  </si>
  <si>
    <t>% налога</t>
  </si>
  <si>
    <t>1$</t>
  </si>
  <si>
    <t>Покупатель</t>
  </si>
  <si>
    <t>пол</t>
  </si>
  <si>
    <t>дата
рождения</t>
  </si>
  <si>
    <t>оклад, €</t>
  </si>
  <si>
    <t>количество
детей</t>
  </si>
  <si>
    <t>Сумма окладов, €:</t>
  </si>
  <si>
    <t>Количество детей сотрудников:</t>
  </si>
  <si>
    <t>рожденных до 1980 г</t>
  </si>
  <si>
    <t>отдела АПС</t>
  </si>
  <si>
    <t>Количество сотрудников в городе:</t>
  </si>
  <si>
    <t>Количество сотрудников, у которых:</t>
  </si>
  <si>
    <t>не менее 2-х детей</t>
  </si>
  <si>
    <t>оклад менее 4000€</t>
  </si>
  <si>
    <t>Количество сотрудников</t>
  </si>
  <si>
    <t>отдела ОНК с окладом свыше 4000€</t>
  </si>
  <si>
    <t>рожденных с 1970 по 1989 г. включительно</t>
  </si>
  <si>
    <t>Средний оклад в городах, €:</t>
  </si>
  <si>
    <t>Средний оклад, €:</t>
  </si>
  <si>
    <t>Продажа контрактов по регионам, шт</t>
  </si>
  <si>
    <t>1 кв</t>
  </si>
  <si>
    <t>2 кв</t>
  </si>
  <si>
    <t>3 кв</t>
  </si>
  <si>
    <t>4 кв</t>
  </si>
  <si>
    <t>Квартальный вывод</t>
  </si>
  <si>
    <t>Годовой вывод</t>
  </si>
  <si>
    <t>Север</t>
  </si>
  <si>
    <t>шанс есть</t>
  </si>
  <si>
    <t>Восток</t>
  </si>
  <si>
    <t>молодцы</t>
  </si>
  <si>
    <t>Центр</t>
  </si>
  <si>
    <t>Юг</t>
  </si>
  <si>
    <t>Запад</t>
  </si>
  <si>
    <t>Надбавка, $</t>
  </si>
  <si>
    <t>Итого, р.</t>
  </si>
  <si>
    <t>Сумма надбавок, $ по отделам:</t>
  </si>
  <si>
    <t>Средняя сумма итого, р:</t>
  </si>
  <si>
    <t>Кол-во детей сотрудников, рожденных:</t>
  </si>
  <si>
    <t>до 1965</t>
  </si>
  <si>
    <t>c 1980</t>
  </si>
  <si>
    <t>c 1975 по 1989</t>
  </si>
  <si>
    <t>АО "Книга"</t>
  </si>
  <si>
    <t>компьютер</t>
  </si>
  <si>
    <t>Фирма "Астра"</t>
  </si>
  <si>
    <t>ООО "Консул"</t>
  </si>
  <si>
    <t>МФУ</t>
  </si>
  <si>
    <t>ТД "Северный"</t>
  </si>
  <si>
    <t>принтер</t>
  </si>
  <si>
    <t>АО "Трейд-Инвест"</t>
  </si>
  <si>
    <t>сканер</t>
  </si>
  <si>
    <t>Фирма "Контур-М"</t>
  </si>
  <si>
    <t>Фирма "Консалтинг"</t>
  </si>
  <si>
    <t>ИТОГО:</t>
  </si>
  <si>
    <t>Цена за шт.</t>
  </si>
  <si>
    <t>1..5</t>
  </si>
  <si>
    <t>&gt;5</t>
  </si>
  <si>
    <t>Артикул</t>
  </si>
  <si>
    <t>СТРАНА</t>
  </si>
  <si>
    <t>КОД</t>
  </si>
  <si>
    <t>AT493</t>
  </si>
  <si>
    <t>CZ</t>
  </si>
  <si>
    <t>ЧЕХИЯ</t>
  </si>
  <si>
    <t>AU780</t>
  </si>
  <si>
    <t>CN</t>
  </si>
  <si>
    <t>КИТАЙ</t>
  </si>
  <si>
    <t>BD354</t>
  </si>
  <si>
    <t>GB</t>
  </si>
  <si>
    <t>СОЕДИНЕННОЕ КОРОЛЕВСТВО</t>
  </si>
  <si>
    <t>BE501</t>
  </si>
  <si>
    <t>IT</t>
  </si>
  <si>
    <t>ИТАЛИЯ</t>
  </si>
  <si>
    <t>CN345</t>
  </si>
  <si>
    <t>BE</t>
  </si>
  <si>
    <t>БЕЛЬГИЯ</t>
  </si>
  <si>
    <t>CZ878</t>
  </si>
  <si>
    <t>DE</t>
  </si>
  <si>
    <t>ГЕРМАНИЯ</t>
  </si>
  <si>
    <t>DE293</t>
  </si>
  <si>
    <t>LK</t>
  </si>
  <si>
    <t>ШРИЛАНКА</t>
  </si>
  <si>
    <t>DK110</t>
  </si>
  <si>
    <t>HU</t>
  </si>
  <si>
    <t>ВЕНГРИЯ</t>
  </si>
  <si>
    <t>FR429</t>
  </si>
  <si>
    <t>AT</t>
  </si>
  <si>
    <t>АВСТРИЯ</t>
  </si>
  <si>
    <t>GB563</t>
  </si>
  <si>
    <t>NL</t>
  </si>
  <si>
    <t>НИДЕРЛАНДЫ</t>
  </si>
  <si>
    <t>HU752</t>
  </si>
  <si>
    <t>TW</t>
  </si>
  <si>
    <t>ТАЙВАНЬ (КИТАЙ)</t>
  </si>
  <si>
    <t>IT123</t>
  </si>
  <si>
    <t>RO</t>
  </si>
  <si>
    <t>РУМЫНИЯ</t>
  </si>
  <si>
    <t>LK809</t>
  </si>
  <si>
    <t>FR</t>
  </si>
  <si>
    <t>ФРАНЦИЯ</t>
  </si>
  <si>
    <t>NL630</t>
  </si>
  <si>
    <t>BD</t>
  </si>
  <si>
    <t>БАНГЛАДЕШ</t>
  </si>
  <si>
    <t>RO182</t>
  </si>
  <si>
    <t>AU</t>
  </si>
  <si>
    <t>TW453</t>
  </si>
  <si>
    <t>DK</t>
  </si>
  <si>
    <t>ГОЛЛАНДИЯ</t>
  </si>
  <si>
    <t>Дата найма</t>
  </si>
  <si>
    <t>Минимальный стаж работы</t>
  </si>
  <si>
    <t>Максимальный стаж работы</t>
  </si>
  <si>
    <t>Средний возраст сотрудника</t>
  </si>
  <si>
    <t>Сумма заказа, р</t>
  </si>
  <si>
    <t>12-001</t>
  </si>
  <si>
    <t>12-002</t>
  </si>
  <si>
    <t>12-003</t>
  </si>
  <si>
    <t>12-004</t>
  </si>
  <si>
    <t>12-005</t>
  </si>
  <si>
    <t>12-006</t>
  </si>
  <si>
    <t>12-007</t>
  </si>
  <si>
    <t>12-008</t>
  </si>
  <si>
    <t>12-009</t>
  </si>
  <si>
    <t>12-010</t>
  </si>
  <si>
    <t>12-011</t>
  </si>
  <si>
    <t>12-012</t>
  </si>
  <si>
    <t>12-013</t>
  </si>
  <si>
    <t>12-014</t>
  </si>
  <si>
    <t>12-015</t>
  </si>
  <si>
    <t>12-016</t>
  </si>
  <si>
    <t>12-017</t>
  </si>
  <si>
    <t>12-018</t>
  </si>
  <si>
    <t>12-019</t>
  </si>
  <si>
    <t>12-020</t>
  </si>
  <si>
    <t>12-021</t>
  </si>
  <si>
    <t>12-022</t>
  </si>
  <si>
    <t>12-023</t>
  </si>
  <si>
    <t>12-024</t>
  </si>
  <si>
    <t>12-025</t>
  </si>
  <si>
    <t>12-026</t>
  </si>
  <si>
    <t>12-027</t>
  </si>
  <si>
    <t>12-028</t>
  </si>
  <si>
    <t>12-029</t>
  </si>
  <si>
    <t>12-030</t>
  </si>
  <si>
    <t>12-031</t>
  </si>
  <si>
    <t>12-032</t>
  </si>
  <si>
    <t>12-033</t>
  </si>
  <si>
    <t>12-034</t>
  </si>
  <si>
    <t>Задача 1</t>
  </si>
  <si>
    <t>ИНВЕСТИЦИИ</t>
  </si>
  <si>
    <t>Вложили в банк</t>
  </si>
  <si>
    <t>Количество периодов, в годах</t>
  </si>
  <si>
    <t>Годовая процентная ставка</t>
  </si>
  <si>
    <t>Регулярный платеж</t>
  </si>
  <si>
    <t>Тип начисления процентов</t>
  </si>
  <si>
    <t>Задача 2</t>
  </si>
  <si>
    <t>ПЛАТЕЖИ</t>
  </si>
  <si>
    <t>Положили в банк</t>
  </si>
  <si>
    <t>Будущая сумма</t>
  </si>
  <si>
    <t>Ежемесячный платеж</t>
  </si>
  <si>
    <t>Задача 3</t>
  </si>
  <si>
    <t>СРОКИ</t>
  </si>
  <si>
    <t>Баланс наличности</t>
  </si>
  <si>
    <t>Количество периодов, в месяцах</t>
  </si>
  <si>
    <t>Марка</t>
  </si>
  <si>
    <t>Поставщик</t>
  </si>
  <si>
    <t>Тип</t>
  </si>
  <si>
    <t>Единица измерения</t>
  </si>
  <si>
    <t>Цена</t>
  </si>
  <si>
    <t>Ожидается</t>
  </si>
  <si>
    <t>Genen Shouyu</t>
  </si>
  <si>
    <t>Mayumi's</t>
  </si>
  <si>
    <t>Приправы</t>
  </si>
  <si>
    <t>24 бутылок по 250 мл</t>
  </si>
  <si>
    <t>Pavlova</t>
  </si>
  <si>
    <t>Pavlova, Ltd.</t>
  </si>
  <si>
    <t>Кондитерские изделия</t>
  </si>
  <si>
    <t>32 коробок по 500 г</t>
  </si>
  <si>
    <t>Alice Mutton</t>
  </si>
  <si>
    <t>Мясо/птица</t>
  </si>
  <si>
    <t>20 банок по 1 кг</t>
  </si>
  <si>
    <t>Carnarvon Tigers</t>
  </si>
  <si>
    <t>Рыбопродукты</t>
  </si>
  <si>
    <t>16 кг упаковка</t>
  </si>
  <si>
    <t>Teatime Chocolate Biscuits</t>
  </si>
  <si>
    <t>Specialty Biscuits, Ltd.</t>
  </si>
  <si>
    <t>10 коробок по 12 шт.</t>
  </si>
  <si>
    <t>Sir Rodney's Marmalade</t>
  </si>
  <si>
    <t>Sir Rodney's Scones</t>
  </si>
  <si>
    <t>24 упаковок по 4 шт.</t>
  </si>
  <si>
    <t>Gustaf's Knackebrod</t>
  </si>
  <si>
    <t>PB Knackebrod AB</t>
  </si>
  <si>
    <t>Хлебобулочные изделия</t>
  </si>
  <si>
    <t>24 упаковки по 500 г</t>
  </si>
  <si>
    <t>Tunnbrod</t>
  </si>
  <si>
    <t>12 упаковок по 250 г</t>
  </si>
  <si>
    <t>Guarana Fantastica</t>
  </si>
  <si>
    <t>Refrescos Americanas LTDA</t>
  </si>
  <si>
    <t>Напитки</t>
  </si>
  <si>
    <t>12 банок по 355 мл</t>
  </si>
  <si>
    <t>NuNuCa Nuss-Nougat-Creme</t>
  </si>
  <si>
    <t>АО Германия-Россия</t>
  </si>
  <si>
    <t>20 банок по 450 г</t>
  </si>
  <si>
    <t>Gumbar Gummibarchen</t>
  </si>
  <si>
    <t>100 пакетов по 250 г</t>
  </si>
  <si>
    <t>Schoggi Schokolade</t>
  </si>
  <si>
    <t>100 штук по 100 г</t>
  </si>
  <si>
    <t>Rossle Sauerkraut</t>
  </si>
  <si>
    <t>Plutzer Lebensmittelgrossmarkte AG</t>
  </si>
  <si>
    <t>Фрукты</t>
  </si>
  <si>
    <t>25 банок по 825 г</t>
  </si>
  <si>
    <t>Thuringer Rostbratwurst</t>
  </si>
  <si>
    <t>50 коробок по 30 шт.</t>
  </si>
  <si>
    <t>Nord-Ost Matjeshering</t>
  </si>
  <si>
    <t>Nord-Ost-Fisch mbH</t>
  </si>
  <si>
    <t>10 штук по 200 г</t>
  </si>
  <si>
    <t>Vegie-spread</t>
  </si>
  <si>
    <t>15 банок по 625 г</t>
  </si>
  <si>
    <t>Wimmers gute Semmelknodel</t>
  </si>
  <si>
    <t>20 пакетов по 4 шт.</t>
  </si>
  <si>
    <t>Louisiana Fiery Hot Pepper Sauce</t>
  </si>
  <si>
    <t>New Orleans Cajun Delights</t>
  </si>
  <si>
    <t>32 бутылок по 237 мл</t>
  </si>
  <si>
    <t>Louisiana Hot Spiced Okra</t>
  </si>
  <si>
    <t>24 банки по 237 мл</t>
  </si>
  <si>
    <t>Laughing Lumberjack Lager</t>
  </si>
  <si>
    <t>Bigfoot Breweries</t>
  </si>
  <si>
    <t>24 бутылки по 355 мл</t>
  </si>
  <si>
    <t>Scottish Longbreads</t>
  </si>
  <si>
    <t>10 коробок по 8 шт.</t>
  </si>
  <si>
    <t>Gudbrandsdalsost</t>
  </si>
  <si>
    <t>Norske Meierier</t>
  </si>
  <si>
    <t>Молочные продукты</t>
  </si>
  <si>
    <t>10 кг упаковка</t>
  </si>
  <si>
    <t>Outback Lager</t>
  </si>
  <si>
    <t>24 бутылок по 355 мл</t>
  </si>
  <si>
    <t>Flotemysost</t>
  </si>
  <si>
    <t>10 пакетов по 500 г</t>
  </si>
  <si>
    <t>Mozzarella di Giovanni</t>
  </si>
  <si>
    <t>Formaggi Fortini s.r.l.</t>
  </si>
  <si>
    <t>24 пакетов по 200 г</t>
  </si>
  <si>
    <t>Rod Kaviar</t>
  </si>
  <si>
    <t>Svensk Sjofoda AB</t>
  </si>
  <si>
    <t>24 банок по 150 г</t>
  </si>
  <si>
    <t>Longlife Tofu</t>
  </si>
  <si>
    <t>Tokyo Traders</t>
  </si>
  <si>
    <t>5 кг упаковка</t>
  </si>
  <si>
    <t>Rhonbrau Klosterbier</t>
  </si>
  <si>
    <t>24 бутылки по 0,5 л</t>
  </si>
  <si>
    <t>Lakkalikoori</t>
  </si>
  <si>
    <t>Karkki Oy</t>
  </si>
  <si>
    <t>500 мл</t>
  </si>
  <si>
    <t>Original Frankfurter grune Sosse</t>
  </si>
  <si>
    <t>Gorgonzola Telino</t>
  </si>
  <si>
    <t>12 упаковок по 100 г</t>
  </si>
  <si>
    <t>Mascarpone Fabioli</t>
  </si>
  <si>
    <t>24 упаковки по 200 г</t>
  </si>
  <si>
    <t>Geitost</t>
  </si>
  <si>
    <t>500 г</t>
  </si>
  <si>
    <t>Sasquatch Ale</t>
  </si>
  <si>
    <t>Steeleye Stout</t>
  </si>
  <si>
    <t>Inlagd Sill</t>
  </si>
  <si>
    <t>24 банки по 250 г</t>
  </si>
  <si>
    <t>Gravad lax</t>
  </si>
  <si>
    <t>12 упаковок по 500 г</t>
  </si>
  <si>
    <t>Cote de Blaye</t>
  </si>
  <si>
    <t>Aux joyeux ecclesiastiques</t>
  </si>
  <si>
    <t>12 бутылок по 75 мл</t>
  </si>
  <si>
    <t>Chartreuse verte</t>
  </si>
  <si>
    <t>750 мл бутылка</t>
  </si>
  <si>
    <t>Boston Crab Meat</t>
  </si>
  <si>
    <t>New England Seafood Cannery</t>
  </si>
  <si>
    <t>24 банки по 125 г</t>
  </si>
  <si>
    <t>Jack's New England Clam Chowder</t>
  </si>
  <si>
    <t>Singaporean Hokkien Fried Mee</t>
  </si>
  <si>
    <t>Leka Trading</t>
  </si>
  <si>
    <t>32 упаковки по 1 кг</t>
  </si>
  <si>
    <t>Ipoh Coffee</t>
  </si>
  <si>
    <t>Gula Malacca</t>
  </si>
  <si>
    <t>20 пакетов по 2 кг</t>
  </si>
  <si>
    <t>Rogede sild</t>
  </si>
  <si>
    <t>Lyngbysild</t>
  </si>
  <si>
    <t>1 кг упаковка</t>
  </si>
  <si>
    <t>Spegesild</t>
  </si>
  <si>
    <t>4 пакета по 450 г</t>
  </si>
  <si>
    <t>Zaanse koeken</t>
  </si>
  <si>
    <t>Zaanse Snoepfabriek</t>
  </si>
  <si>
    <t>10 коробок по 125 г</t>
  </si>
  <si>
    <t>Chocolade</t>
  </si>
  <si>
    <t>10 упаковок</t>
  </si>
  <si>
    <t>Maxilaku</t>
  </si>
  <si>
    <t>24 упаковки по 50 г</t>
  </si>
  <si>
    <t>Valkoinen suklaa</t>
  </si>
  <si>
    <t>12 банок по 100 г</t>
  </si>
  <si>
    <t>Manjimup Dried Apples</t>
  </si>
  <si>
    <t>G'day, Mate</t>
  </si>
  <si>
    <t>50 упаковок по 300 г</t>
  </si>
  <si>
    <t>Filo Mix</t>
  </si>
  <si>
    <t>Perth Pasties</t>
  </si>
  <si>
    <t>48 штук</t>
  </si>
  <si>
    <t>Tourtiere</t>
  </si>
  <si>
    <t>Ma Maison</t>
  </si>
  <si>
    <t>16 штук</t>
  </si>
  <si>
    <t>Pate chinois</t>
  </si>
  <si>
    <t>24 коробки по 2 шт.</t>
  </si>
  <si>
    <t>Gnocchi di nonna Alice</t>
  </si>
  <si>
    <t>Pasta Buttini s.r.l.</t>
  </si>
  <si>
    <t>24 упаковки по 250 г</t>
  </si>
  <si>
    <t>Ravioli Angelo</t>
  </si>
  <si>
    <t>Escargots de Bourgogne</t>
  </si>
  <si>
    <t>Escargots Nouveaux</t>
  </si>
  <si>
    <t>24 штуки</t>
  </si>
  <si>
    <t>Raclette Courdavault</t>
  </si>
  <si>
    <t>Gai paturage</t>
  </si>
  <si>
    <t>Camembert Pierrot</t>
  </si>
  <si>
    <t>15 упаковок по 300 г</t>
  </si>
  <si>
    <t>Sirop d'erable</t>
  </si>
  <si>
    <t>Forots d'Erables</t>
  </si>
  <si>
    <t>24 бутылки по 500 мл</t>
  </si>
  <si>
    <t>Tarte au sucre</t>
  </si>
  <si>
    <t>Chai</t>
  </si>
  <si>
    <t>ООО Экзотика</t>
  </si>
  <si>
    <t>10 коробок по 20 шт.</t>
  </si>
  <si>
    <t>Chang</t>
  </si>
  <si>
    <t>Aniseed Syrup</t>
  </si>
  <si>
    <t>Chef Anton's Cajun Seasoning</t>
  </si>
  <si>
    <t>48 банок по 177 мл</t>
  </si>
  <si>
    <t>Chef Anton's Gumbo Mix</t>
  </si>
  <si>
    <t>Grandma's Boysenberry Spread</t>
  </si>
  <si>
    <t>12 банок по 237 мл</t>
  </si>
  <si>
    <t>Uncle Bob's Organic Dried Pears</t>
  </si>
  <si>
    <t>Grandma Kelly's Homestead</t>
  </si>
  <si>
    <t>12 штук</t>
  </si>
  <si>
    <t>Northwoods Cranberry Sauce</t>
  </si>
  <si>
    <t>Mishi Kobe Niku</t>
  </si>
  <si>
    <t>18 штук по 500 г</t>
  </si>
  <si>
    <t>Ikura</t>
  </si>
  <si>
    <t>12 банок по 200 мл</t>
  </si>
  <si>
    <t>Queso Cabrales</t>
  </si>
  <si>
    <t>Cooperativa de Quesos 'Las Cabras'</t>
  </si>
  <si>
    <t>Queso Manchego La Pastora</t>
  </si>
  <si>
    <t>10 штук по 500 г</t>
  </si>
  <si>
    <t>Konbu</t>
  </si>
  <si>
    <t>2 кг коробка</t>
  </si>
  <si>
    <t>Tofu</t>
  </si>
  <si>
    <t>40 штук по 100 г</t>
  </si>
  <si>
    <t xml:space="preserve">Отчество </t>
  </si>
  <si>
    <t>Оклад</t>
  </si>
  <si>
    <t>Всего</t>
  </si>
  <si>
    <t xml:space="preserve">Тихов </t>
  </si>
  <si>
    <t xml:space="preserve">Иван </t>
  </si>
  <si>
    <t xml:space="preserve">Абаев </t>
  </si>
  <si>
    <t xml:space="preserve">Альберт </t>
  </si>
  <si>
    <t>Павлович</t>
  </si>
  <si>
    <t xml:space="preserve">Носов </t>
  </si>
  <si>
    <t xml:space="preserve">Юрий </t>
  </si>
  <si>
    <t xml:space="preserve">Деева  </t>
  </si>
  <si>
    <t xml:space="preserve">Ольга </t>
  </si>
  <si>
    <t xml:space="preserve">Розов </t>
  </si>
  <si>
    <t xml:space="preserve">Игорь </t>
  </si>
  <si>
    <t xml:space="preserve">Яковлев  </t>
  </si>
  <si>
    <t xml:space="preserve">Лев </t>
  </si>
  <si>
    <t>Семенович</t>
  </si>
  <si>
    <t xml:space="preserve">Борисов </t>
  </si>
  <si>
    <t>Витальевич</t>
  </si>
  <si>
    <t xml:space="preserve">Смирнов </t>
  </si>
  <si>
    <t xml:space="preserve">Михаил </t>
  </si>
  <si>
    <t>Карпович</t>
  </si>
  <si>
    <t xml:space="preserve">Кротов </t>
  </si>
  <si>
    <t xml:space="preserve">Степан </t>
  </si>
  <si>
    <t>Борисович</t>
  </si>
  <si>
    <t xml:space="preserve">Дроздова </t>
  </si>
  <si>
    <t xml:space="preserve">Пелагея </t>
  </si>
  <si>
    <t>Карповна</t>
  </si>
  <si>
    <t xml:space="preserve">Фролова </t>
  </si>
  <si>
    <t xml:space="preserve">Анжела </t>
  </si>
  <si>
    <t>Марковна</t>
  </si>
  <si>
    <t xml:space="preserve">Лыков </t>
  </si>
  <si>
    <t xml:space="preserve">Петр </t>
  </si>
  <si>
    <t xml:space="preserve">Степанович </t>
  </si>
  <si>
    <t xml:space="preserve">Глазков </t>
  </si>
  <si>
    <t xml:space="preserve">Олег </t>
  </si>
  <si>
    <t xml:space="preserve">Чистова </t>
  </si>
  <si>
    <t xml:space="preserve">Диана </t>
  </si>
  <si>
    <t xml:space="preserve">Викторовна   </t>
  </si>
  <si>
    <t>КОМПЬЮТЕРЫ</t>
  </si>
  <si>
    <t>Заказы с бесплатной доставкой по Москве и области</t>
  </si>
  <si>
    <t>дата заказа</t>
  </si>
  <si>
    <t>модель</t>
  </si>
  <si>
    <t>город</t>
  </si>
  <si>
    <t>покупатель</t>
  </si>
  <si>
    <t>количество</t>
  </si>
  <si>
    <t>Лицей "Поколение"</t>
  </si>
  <si>
    <t>Московская область</t>
  </si>
  <si>
    <t>Компания "Дворстрой"</t>
  </si>
  <si>
    <t>ООО "Ларена"</t>
  </si>
  <si>
    <t>Банк "Беглец"</t>
  </si>
  <si>
    <t>ЗАО "Первый"</t>
  </si>
  <si>
    <t>АО "Интерсофт"</t>
  </si>
  <si>
    <t>Туристическая фирма "Евротур"</t>
  </si>
  <si>
    <t>Фирма "Трансэкспорт"</t>
  </si>
  <si>
    <t>Банк "Развитие XX"</t>
  </si>
  <si>
    <t>АО "Рассвет"</t>
  </si>
  <si>
    <t>АО "Промспорт"</t>
  </si>
  <si>
    <t>Фирма "U-Master"</t>
  </si>
  <si>
    <t>Фирма "Промэкспорт"</t>
  </si>
  <si>
    <t>Условие бесплатной доставки</t>
  </si>
  <si>
    <t>кол. не менее</t>
  </si>
  <si>
    <t>TEST_ID</t>
  </si>
  <si>
    <t>DELETED</t>
  </si>
  <si>
    <t>TESTNAME</t>
  </si>
  <si>
    <t>Учебный тест</t>
  </si>
  <si>
    <t>Онлайн-тур Олимпиады "Стань профессионалом в ИТ" 2016</t>
  </si>
  <si>
    <t>Анализ и обеспечение непрерывности бизнеса (Круглов)</t>
  </si>
  <si>
    <t>Спецглавы математики (Пономарева)</t>
  </si>
  <si>
    <t>Информационная безопасность (Кузнецов)</t>
  </si>
  <si>
    <t>Управление ИТ-сервисами (Боганов)</t>
  </si>
  <si>
    <t>БО автоматизации: управление финансами (Тухбатов)</t>
  </si>
  <si>
    <t>Методы разработки: RUP (Кумсков)</t>
  </si>
  <si>
    <t>Внедрение ERP (Межуев)</t>
  </si>
  <si>
    <t>IBM DOORS (Солодов)</t>
  </si>
  <si>
    <t>Специалист MS Excel 2010</t>
  </si>
  <si>
    <t>Методы обработки больших данных (Дюмин)</t>
  </si>
  <si>
    <t>Excel (Акатова)</t>
  </si>
  <si>
    <t>Excel (Левицкая-Кузьмина)</t>
  </si>
  <si>
    <t>Проектирование КИС</t>
  </si>
  <si>
    <t>USER_ID</t>
  </si>
  <si>
    <t>GROOP</t>
  </si>
  <si>
    <t>LASTNAME</t>
  </si>
  <si>
    <t>FIRSTNAME</t>
  </si>
  <si>
    <t>PATRONYMIC</t>
  </si>
  <si>
    <t>1</t>
  </si>
  <si>
    <t>Акатова</t>
  </si>
  <si>
    <t>Князькина</t>
  </si>
  <si>
    <t>Бирюкова</t>
  </si>
  <si>
    <t>Азизова</t>
  </si>
  <si>
    <t>Элина</t>
  </si>
  <si>
    <t>Зауровна</t>
  </si>
  <si>
    <t>Бобкова</t>
  </si>
  <si>
    <t>Пышненко</t>
  </si>
  <si>
    <t>Стерхова</t>
  </si>
  <si>
    <t>Разбегина</t>
  </si>
  <si>
    <t>Анатольевна</t>
  </si>
  <si>
    <t>Петроченко</t>
  </si>
  <si>
    <t>Раскидкина</t>
  </si>
  <si>
    <t>Иоутси</t>
  </si>
  <si>
    <t>Дмитриева</t>
  </si>
  <si>
    <t>Корнюхин</t>
  </si>
  <si>
    <t>Сокуренко</t>
  </si>
  <si>
    <t>Семён</t>
  </si>
  <si>
    <t>Кудинова</t>
  </si>
  <si>
    <t>Николаевна</t>
  </si>
  <si>
    <t>Смольянинова</t>
  </si>
  <si>
    <t>Александра</t>
  </si>
  <si>
    <t>Михайловна</t>
  </si>
  <si>
    <t>Молодецкий</t>
  </si>
  <si>
    <t>Ростислав</t>
  </si>
  <si>
    <t>Русланович</t>
  </si>
  <si>
    <t>Уканеева</t>
  </si>
  <si>
    <t>Пасечник</t>
  </si>
  <si>
    <t>Наене</t>
  </si>
  <si>
    <t>Паулович</t>
  </si>
  <si>
    <t>Цыдугова</t>
  </si>
  <si>
    <t>Мадиина</t>
  </si>
  <si>
    <t>Эльбруовна</t>
  </si>
  <si>
    <t>Резникова</t>
  </si>
  <si>
    <t>Кашенкова</t>
  </si>
  <si>
    <t>Валерьевна</t>
  </si>
  <si>
    <t>Неделяев</t>
  </si>
  <si>
    <t>Пономаренко</t>
  </si>
  <si>
    <t>Абушинов</t>
  </si>
  <si>
    <t>Эренжен</t>
  </si>
  <si>
    <t>Глазырин</t>
  </si>
  <si>
    <t>Ниджат</t>
  </si>
  <si>
    <t>Олег</t>
  </si>
  <si>
    <t>Рогова</t>
  </si>
  <si>
    <t>Арина</t>
  </si>
  <si>
    <t>Кузьмин</t>
  </si>
  <si>
    <t>Вячеславович</t>
  </si>
  <si>
    <t>Ерофеев</t>
  </si>
  <si>
    <t>Коломеец</t>
  </si>
  <si>
    <t>Киселева</t>
  </si>
  <si>
    <t>Семенов</t>
  </si>
  <si>
    <t>Николай</t>
  </si>
  <si>
    <t>Евлампьева</t>
  </si>
  <si>
    <t>Малышева</t>
  </si>
  <si>
    <t>Расческина</t>
  </si>
  <si>
    <t>Барсуков</t>
  </si>
  <si>
    <t>Куприянова</t>
  </si>
  <si>
    <t>Семёнова</t>
  </si>
  <si>
    <t>Заяна</t>
  </si>
  <si>
    <t>Очировна</t>
  </si>
  <si>
    <t>Баженова</t>
  </si>
  <si>
    <t>Галина</t>
  </si>
  <si>
    <t>Остряков</t>
  </si>
  <si>
    <t>Данил</t>
  </si>
  <si>
    <t>Ульянова</t>
  </si>
  <si>
    <t>Колчина</t>
  </si>
  <si>
    <t>Мария</t>
  </si>
  <si>
    <t>Елизавета</t>
  </si>
  <si>
    <t>Алексеев</t>
  </si>
  <si>
    <t>Хорошилова</t>
  </si>
  <si>
    <t>Фролов</t>
  </si>
  <si>
    <t>Колышницына</t>
  </si>
  <si>
    <t>Сулейкин</t>
  </si>
  <si>
    <t>Демченко</t>
  </si>
  <si>
    <t>Людмила</t>
  </si>
  <si>
    <t>Львовна</t>
  </si>
  <si>
    <t>Шириня</t>
  </si>
  <si>
    <t>Минаева</t>
  </si>
  <si>
    <t>Куницкая</t>
  </si>
  <si>
    <t>Юлиана</t>
  </si>
  <si>
    <t>Вячеславовна</t>
  </si>
  <si>
    <t>Винокурова</t>
  </si>
  <si>
    <t>Павловна</t>
  </si>
  <si>
    <t>Дедюкина</t>
  </si>
  <si>
    <t>Афанасьевна</t>
  </si>
  <si>
    <t>Кухаренко</t>
  </si>
  <si>
    <t>Ильясов</t>
  </si>
  <si>
    <t>Эдуард</t>
  </si>
  <si>
    <t>Грибанова</t>
  </si>
  <si>
    <t>Виктория</t>
  </si>
  <si>
    <t>Григорий</t>
  </si>
  <si>
    <t>Сергеев</t>
  </si>
  <si>
    <t>Всеволод</t>
  </si>
  <si>
    <t>Максимович</t>
  </si>
  <si>
    <t>Бадмаева</t>
  </si>
  <si>
    <t>Цагана</t>
  </si>
  <si>
    <t>Нимгировна</t>
  </si>
  <si>
    <t>Бредихина</t>
  </si>
  <si>
    <t>Кондыбаева</t>
  </si>
  <si>
    <t>Алмагуль</t>
  </si>
  <si>
    <t>Бауржановна</t>
  </si>
  <si>
    <t>Синягина</t>
  </si>
  <si>
    <t>Соколов</t>
  </si>
  <si>
    <t>Ружицкая</t>
  </si>
  <si>
    <t>Черкасов</t>
  </si>
  <si>
    <t>Клюбин</t>
  </si>
  <si>
    <t>Тимофей</t>
  </si>
  <si>
    <t>Маврин</t>
  </si>
  <si>
    <t>Тажибай</t>
  </si>
  <si>
    <t>Азамат</t>
  </si>
  <si>
    <t>Икрамулы</t>
  </si>
  <si>
    <t>Гончаров</t>
  </si>
  <si>
    <t>Ибрахимович</t>
  </si>
  <si>
    <t>Дигунова</t>
  </si>
  <si>
    <t>Диана</t>
  </si>
  <si>
    <t>Нуриахметов</t>
  </si>
  <si>
    <t>Ильнур</t>
  </si>
  <si>
    <t>Азатович</t>
  </si>
  <si>
    <t>Гольтяпин</t>
  </si>
  <si>
    <t>Корякина</t>
  </si>
  <si>
    <t>Сахайаана</t>
  </si>
  <si>
    <t>Иннокентьевна</t>
  </si>
  <si>
    <t>Тарасов</t>
  </si>
  <si>
    <t>Метленко</t>
  </si>
  <si>
    <t>Константиновна</t>
  </si>
  <si>
    <t>Андросова</t>
  </si>
  <si>
    <t>Марина</t>
  </si>
  <si>
    <t>Полищук</t>
  </si>
  <si>
    <t>Ишханов</t>
  </si>
  <si>
    <t>Артурович</t>
  </si>
  <si>
    <t>Горынин</t>
  </si>
  <si>
    <t>Ушакова</t>
  </si>
  <si>
    <t>Семеновна</t>
  </si>
  <si>
    <t>Алексанян</t>
  </si>
  <si>
    <t>Арман</t>
  </si>
  <si>
    <t>Фирдусович</t>
  </si>
  <si>
    <t>Рамал</t>
  </si>
  <si>
    <t>GROOP_ID</t>
  </si>
  <si>
    <t>GRNAME</t>
  </si>
  <si>
    <t>AUTOREG</t>
  </si>
  <si>
    <t>(НЕТ)</t>
  </si>
  <si>
    <t>Олимпиада</t>
  </si>
  <si>
    <t>Магистры 2 года</t>
  </si>
  <si>
    <t>Бакалавры (4 курс)</t>
  </si>
  <si>
    <t>ИИБС-15-1</t>
  </si>
  <si>
    <t>ИИБС-15-2</t>
  </si>
  <si>
    <t>Олимпиада 2016</t>
  </si>
  <si>
    <t>ИИБС-16-2</t>
  </si>
  <si>
    <t>ИИБС-16-1</t>
  </si>
  <si>
    <t>RESULT_ID</t>
  </si>
  <si>
    <t>BEGDATE</t>
  </si>
  <si>
    <t>USERID</t>
  </si>
  <si>
    <t>TESTID</t>
  </si>
  <si>
    <t>MAXRATING</t>
  </si>
  <si>
    <t>RATING</t>
  </si>
  <si>
    <t>RPERCENT</t>
  </si>
  <si>
    <t>MARK</t>
  </si>
  <si>
    <t>TESTTIME</t>
  </si>
  <si>
    <t>Пользователь</t>
  </si>
  <si>
    <t>2</t>
  </si>
  <si>
    <t/>
  </si>
  <si>
    <t>Опытный пользователь</t>
  </si>
  <si>
    <t>Специалист</t>
  </si>
  <si>
    <t>Эксперт</t>
  </si>
  <si>
    <t>Ввод данных и оформление таблиц</t>
  </si>
  <si>
    <t>Подсказки</t>
  </si>
  <si>
    <r>
      <t>1.</t>
    </r>
    <r>
      <rPr>
        <sz val="14"/>
        <color rgb="FF262626"/>
        <rFont val="Calibri"/>
        <family val="2"/>
        <charset val="204"/>
        <scheme val="minor"/>
      </rPr>
      <t>Основы работы с таблицами</t>
    </r>
  </si>
  <si>
    <t>Лист 1.1</t>
  </si>
  <si>
    <t xml:space="preserve">Настройка интерфейса Microsoft Office Excel 2010: лента, вкладки, группы, значки, вкладка Файл, панель Быстрого доступа, строка состояния, строка формул. </t>
  </si>
  <si>
    <t>Лист 1.2</t>
  </si>
  <si>
    <t xml:space="preserve">Структура книги. Операции с листами: переименование, вставка, удаление, перемещение, копирование, </t>
  </si>
  <si>
    <t>Контекстное меню в списке листов</t>
  </si>
  <si>
    <t>Лист 1.3</t>
  </si>
  <si>
    <t>поиск.</t>
  </si>
  <si>
    <t>Контекстное меню в области переходов между листами</t>
  </si>
  <si>
    <t>Лист 1.4</t>
  </si>
  <si>
    <t>Основные действия с элементами листа: ячейками, строками, столбцами. Автоподбор ширины.</t>
  </si>
  <si>
    <t>Вкладка Главная группа Ячейки</t>
  </si>
  <si>
    <t>Лист 1.5</t>
  </si>
  <si>
    <t>Выделение таблицы. Масштаб по выделенному.</t>
  </si>
  <si>
    <t>Ctrl+Shift+End, Вкладка Вид группа Масштаб</t>
  </si>
  <si>
    <t>Лист 1.6</t>
  </si>
  <si>
    <t>Специальная вставка.</t>
  </si>
  <si>
    <t>Вкладка Главная группа Буфер обмена, Контекстное меню Специальная вставка</t>
  </si>
  <si>
    <r>
      <t>2.</t>
    </r>
    <r>
      <rPr>
        <sz val="14"/>
        <color rgb="FF262626"/>
        <rFont val="Calibri"/>
        <family val="2"/>
        <charset val="204"/>
        <scheme val="minor"/>
      </rPr>
      <t>Ввод данных</t>
    </r>
  </si>
  <si>
    <t>Лист 2.1</t>
  </si>
  <si>
    <t>Особенности ввода данных.</t>
  </si>
  <si>
    <t>Сочетание клавиш Alt+Enter</t>
  </si>
  <si>
    <t>Лист 2.2</t>
  </si>
  <si>
    <t>Использование автоматического раскрывающегося списка.</t>
  </si>
  <si>
    <t>Контекстное меню Выбрать из раскрывающегося списка</t>
  </si>
  <si>
    <t>Лист 2.3</t>
  </si>
  <si>
    <t>Автоматическое заполнение ячеек листа данными: прогрессии (автозаполнение, даты, арифметическая и геометрическая)</t>
  </si>
  <si>
    <t>Вкладка Главная группа Редактирование (Прогрессии)</t>
  </si>
  <si>
    <t>Лист 2.4</t>
  </si>
  <si>
    <t xml:space="preserve"> и списки (встроенные</t>
  </si>
  <si>
    <t>Лист 2.5</t>
  </si>
  <si>
    <t xml:space="preserve"> и пользовательские).</t>
  </si>
  <si>
    <t>Файл/ Параметры/ Дополнительно/ Общие/ Создавать списки для сортировки и заполнения/ Изменить списки…</t>
  </si>
  <si>
    <t>Лист 2.6</t>
  </si>
  <si>
    <t>Удаление дубликатов.</t>
  </si>
  <si>
    <t>Данные/ Работа с данными/ Удалить дубликаты…</t>
  </si>
  <si>
    <t>Лист 2.7</t>
  </si>
  <si>
    <t>Формирование списка уникальных значений.</t>
  </si>
  <si>
    <t>Лист 2.8</t>
  </si>
  <si>
    <t>Разноска текста по столбцам.</t>
  </si>
  <si>
    <t>Данные/ Работа с данными/ Текст по столбцам…</t>
  </si>
  <si>
    <r>
      <t>3.</t>
    </r>
    <r>
      <rPr>
        <sz val="14"/>
        <color rgb="FF262626"/>
        <rFont val="Calibri"/>
        <family val="2"/>
        <charset val="204"/>
        <scheme val="minor"/>
      </rPr>
      <t>Оформление таблиц</t>
    </r>
  </si>
  <si>
    <t>Лист 3.1</t>
  </si>
  <si>
    <t>Оформление ячеек: формат числа, границы, заливка, выравнивание данных, формат по образцу.</t>
  </si>
  <si>
    <t>Специальная вставка (скопировать цифру 100, а потом с помощю СВ разделить на нее)</t>
  </si>
  <si>
    <t>Лист 3.2</t>
  </si>
  <si>
    <r>
      <t xml:space="preserve">Копирование форматов. Объединение ячеек. Очистка форматирования. </t>
    </r>
    <r>
      <rPr>
        <sz val="12"/>
        <rFont val="Calibri"/>
        <family val="2"/>
        <charset val="204"/>
        <scheme val="minor"/>
      </rPr>
      <t>Автоформаты таблиц.</t>
    </r>
    <r>
      <rPr>
        <sz val="11"/>
        <rFont val="Calibri"/>
        <family val="2"/>
        <charset val="204"/>
        <scheme val="minor"/>
      </rPr>
      <t xml:space="preserve"> </t>
    </r>
  </si>
  <si>
    <t>Вкладка Главная / группа Буфер обмена (Формат по образцу)</t>
  </si>
  <si>
    <t>Лист 3.3</t>
  </si>
  <si>
    <t xml:space="preserve">Добавление примечаний к ячейкам. Изменение, копирование, просмотр и отображение примечаний. </t>
  </si>
  <si>
    <t>Вкладка Рецензирование / группа Примечания</t>
  </si>
  <si>
    <t>Лист 3.4</t>
  </si>
  <si>
    <t>Удаление примечаний. Очистка форматов. Выравнивание по центру выделения.</t>
  </si>
  <si>
    <t>Формат ячеек / Выравнивание</t>
  </si>
  <si>
    <t>Лист 3.5</t>
  </si>
  <si>
    <t>Выравнивание с заполнением.</t>
  </si>
  <si>
    <r>
      <t>4.</t>
    </r>
    <r>
      <rPr>
        <sz val="14"/>
        <color rgb="FF262626"/>
        <rFont val="Calibri"/>
        <family val="2"/>
        <charset val="204"/>
        <scheme val="minor"/>
      </rPr>
      <t>Знакомство с макросами</t>
    </r>
  </si>
  <si>
    <t>Лист 4.1</t>
  </si>
  <si>
    <t xml:space="preserve">Знакомство с макросами: параметры безопасности для работы с макросами, </t>
  </si>
  <si>
    <t>Файл/ Параметры/ Центр управления безопасностью/ Центр управления безопасностью Microsoft Excel/ Параметры центра управления безопасностью…/ Параметры макросов/ Отключить все макросы с уведомлением</t>
  </si>
  <si>
    <t>2,3,4</t>
  </si>
  <si>
    <t>Лист 4.2</t>
  </si>
  <si>
    <t xml:space="preserve">запись макросов с помощью макрорекордера. </t>
  </si>
  <si>
    <t>Вкладка Разработчик / группа Код</t>
  </si>
  <si>
    <t>Лист 4.3</t>
  </si>
  <si>
    <t xml:space="preserve">Возможные способы выполнения макроса: сочетанием клавиш, из списка макросов, с панели быстрого доступа, создание кнопки для запуска макроса. </t>
  </si>
  <si>
    <t>Вкладка Разработчик / группа Элементы управления</t>
  </si>
  <si>
    <t>Лист 4.4</t>
  </si>
  <si>
    <t>Редактирование макросов в редакторе Visual Basic Editor.</t>
  </si>
  <si>
    <r>
      <t>5.</t>
    </r>
    <r>
      <rPr>
        <sz val="14"/>
        <color rgb="FF262626"/>
        <rFont val="Calibri"/>
        <family val="2"/>
        <charset val="204"/>
        <scheme val="minor"/>
      </rPr>
      <t>Основы работы с диаграммами</t>
    </r>
  </si>
  <si>
    <t>Лист 5.1</t>
  </si>
  <si>
    <t>Работа с диаграммами: построение,</t>
  </si>
  <si>
    <t>Вкладка Вставка / группа Диаграммы</t>
  </si>
  <si>
    <t>Лист 5.2</t>
  </si>
  <si>
    <t>быстрое исправление диаграммы.</t>
  </si>
  <si>
    <t>Сочетание клавиш Ctrl+C и Ctrl+V</t>
  </si>
  <si>
    <t>Лист 5.3</t>
  </si>
  <si>
    <t xml:space="preserve">Настройка диаграммы и ее элементов: изменение исходных данных и типа диаграммы, указание параметров осей. </t>
  </si>
  <si>
    <t>Контекстное меню области Диаграммы, Области построения, осей, рядов данных, линий сетки и пр</t>
  </si>
  <si>
    <t>Лист 5.4</t>
  </si>
  <si>
    <t>взаимная замена данных на осях. Перемещение и удаление диаграммы. Заполнение наименования диаграммы значением ячейки.</t>
  </si>
  <si>
    <t>Выделить название диаграммы, установить курсор в строку формул, ввести = и адрес ячейки</t>
  </si>
  <si>
    <t>Лист 5.5</t>
  </si>
  <si>
    <t>Создание круговой диаграммы.</t>
  </si>
  <si>
    <t>Лист 5.6</t>
  </si>
  <si>
    <t>Стили диаграмм. Фильтрация рядов и категорий.</t>
  </si>
  <si>
    <t>Вкладка Работа с диаграммами / вкладки Конструктор, Макет и Формат</t>
  </si>
  <si>
    <t>Лист 5.7</t>
  </si>
  <si>
    <t xml:space="preserve">Комбинированные диаграммы. </t>
  </si>
  <si>
    <r>
      <t>6.</t>
    </r>
    <r>
      <rPr>
        <sz val="14"/>
        <color rgb="FF262626"/>
        <rFont val="Calibri"/>
        <family val="2"/>
        <charset val="204"/>
        <scheme val="minor"/>
      </rPr>
      <t>Подготовка к печати</t>
    </r>
  </si>
  <si>
    <t>Лист 6.1</t>
  </si>
  <si>
    <t>Настройка параметров страницы для печати: поля, размер, ориентация, вписать таблицу по ширине,</t>
  </si>
  <si>
    <t>Вкладка Разметка страницы группа Параметры страницы</t>
  </si>
  <si>
    <t>Лист 6.2</t>
  </si>
  <si>
    <t>печать сетки и заголовков, печать примечаний. Режимы отображения: обычный, разметка страницы, страничный.</t>
  </si>
  <si>
    <t>Вкладка Разметка страницы группа Параметры листа</t>
  </si>
  <si>
    <t>Лист 6.3</t>
  </si>
  <si>
    <t xml:space="preserve">Настройка области печати. </t>
  </si>
  <si>
    <t>Лист 6.4</t>
  </si>
  <si>
    <t>Печать Сквозных строк/столбцов.</t>
  </si>
  <si>
    <t>Окно Параметры страницы / Вкладка Лист</t>
  </si>
  <si>
    <t>Лист 6.5</t>
  </si>
  <si>
    <t>Колонтитулы: создание, редактирование и форматирование.</t>
  </si>
  <si>
    <t>Вкладка Вставка группа Текст значок Колонтитулы, Вкладка Работа с колонтитулами вкладка Конструктор</t>
  </si>
  <si>
    <t>Лист 6.6</t>
  </si>
  <si>
    <t>Параметры печати для нескольких листов</t>
  </si>
  <si>
    <t>Предварительно выделить несколько листов с Shift, потом указать параметры печати.</t>
  </si>
  <si>
    <r>
      <t>7.</t>
    </r>
    <r>
      <rPr>
        <sz val="14"/>
        <color rgb="FF262626"/>
        <rFont val="Calibri"/>
        <family val="2"/>
        <charset val="204"/>
        <scheme val="minor"/>
      </rPr>
      <t>Пользовательские форматы</t>
    </r>
  </si>
  <si>
    <t>Лист 7.1</t>
  </si>
  <si>
    <t>Создание пользовательских форматов: числовые форматы,</t>
  </si>
  <si>
    <t>Формат ячеек / Числовые форматы / (все форматы)</t>
  </si>
  <si>
    <t>Лист 7.2</t>
  </si>
  <si>
    <t>текстовые форматы</t>
  </si>
  <si>
    <t>Лист 7.3</t>
  </si>
  <si>
    <t>форматы даты и времени,</t>
  </si>
  <si>
    <t>Лист 7.4</t>
  </si>
  <si>
    <t>допустимые цвета,</t>
  </si>
  <si>
    <t>Лист 7.5</t>
  </si>
  <si>
    <t>группы пользовательских форматов. Редактирование, применение и удаление форматов.</t>
  </si>
  <si>
    <t>Формулы и функции</t>
  </si>
  <si>
    <t>Лист 1.7</t>
  </si>
  <si>
    <t>Лист 1.8</t>
  </si>
  <si>
    <t>Лист 1.9</t>
  </si>
  <si>
    <t>Лист 4.5</t>
  </si>
  <si>
    <t>Лист 4.6</t>
  </si>
  <si>
    <t>Лист 4.7</t>
  </si>
  <si>
    <t>Лист 7.6</t>
  </si>
  <si>
    <t>Лист 8.1</t>
  </si>
  <si>
    <t>Лист 8.2</t>
  </si>
  <si>
    <t>Лист 8.3</t>
  </si>
  <si>
    <t>Лист 9.1</t>
  </si>
  <si>
    <t>Лист 9.2</t>
  </si>
  <si>
    <t>Лист 9.3</t>
  </si>
  <si>
    <t>Лист 9.4</t>
  </si>
  <si>
    <t>Лист 9.5</t>
  </si>
  <si>
    <t>Лист 9.6</t>
  </si>
  <si>
    <t>Лист 10.1</t>
  </si>
  <si>
    <t>Лист 10.2</t>
  </si>
  <si>
    <t>Лист 10.3</t>
  </si>
  <si>
    <t>Лист 10.4</t>
  </si>
  <si>
    <t>Лист 10.5</t>
  </si>
  <si>
    <t>Лист 10.6</t>
  </si>
  <si>
    <r>
      <t>1.</t>
    </r>
    <r>
      <rPr>
        <sz val="14"/>
        <color rgb="FF262626"/>
        <rFont val="Calibri"/>
        <family val="2"/>
        <charset val="204"/>
        <scheme val="minor"/>
      </rPr>
      <t>Формулы и вычисления</t>
    </r>
  </si>
  <si>
    <r>
      <t>2.</t>
    </r>
    <r>
      <rPr>
        <sz val="14"/>
        <color rgb="FF262626"/>
        <rFont val="Calibri"/>
        <family val="2"/>
        <charset val="204"/>
        <scheme val="minor"/>
      </rPr>
      <t>Математические функции</t>
    </r>
  </si>
  <si>
    <r>
      <t>3.</t>
    </r>
    <r>
      <rPr>
        <sz val="14"/>
        <color rgb="FF262626"/>
        <rFont val="Calibri"/>
        <family val="2"/>
        <charset val="204"/>
        <scheme val="minor"/>
      </rPr>
      <t>Статистические функции</t>
    </r>
  </si>
  <si>
    <r>
      <t>4.</t>
    </r>
    <r>
      <rPr>
        <sz val="14"/>
        <color rgb="FF262626"/>
        <rFont val="Calibri"/>
        <family val="2"/>
        <charset val="204"/>
        <scheme val="minor"/>
      </rPr>
      <t>Функции Ссылки и массивы</t>
    </r>
  </si>
  <si>
    <r>
      <t>5.</t>
    </r>
    <r>
      <rPr>
        <sz val="14"/>
        <color rgb="FF262626"/>
        <rFont val="Calibri"/>
        <family val="2"/>
        <charset val="204"/>
        <scheme val="minor"/>
      </rPr>
      <t>Логические функции</t>
    </r>
  </si>
  <si>
    <r>
      <t>6.</t>
    </r>
    <r>
      <rPr>
        <sz val="14"/>
        <color rgb="FF262626"/>
        <rFont val="Calibri"/>
        <family val="2"/>
        <charset val="204"/>
        <scheme val="minor"/>
      </rPr>
      <t>Текстовые функции</t>
    </r>
  </si>
  <si>
    <r>
      <t>7.</t>
    </r>
    <r>
      <rPr>
        <sz val="14"/>
        <color rgb="FF262626"/>
        <rFont val="Calibri"/>
        <family val="2"/>
        <charset val="204"/>
        <scheme val="minor"/>
      </rPr>
      <t>Функции Дата и время</t>
    </r>
  </si>
  <si>
    <r>
      <t>8.</t>
    </r>
    <r>
      <rPr>
        <sz val="14"/>
        <color rgb="FF262626"/>
        <rFont val="Calibri"/>
        <family val="2"/>
        <charset val="204"/>
        <scheme val="minor"/>
      </rPr>
      <t>Финансовые функции</t>
    </r>
  </si>
  <si>
    <r>
      <t>9.</t>
    </r>
    <r>
      <rPr>
        <sz val="14"/>
        <color rgb="FF262626"/>
        <rFont val="Calibri"/>
        <family val="2"/>
        <charset val="204"/>
        <scheme val="minor"/>
      </rPr>
      <t>Ошибки в формулах</t>
    </r>
  </si>
  <si>
    <t>10.Условное форматирование</t>
  </si>
  <si>
    <t xml:space="preserve">Формулы и вычисления: Создание, редактирование и копирование формул. </t>
  </si>
  <si>
    <t xml:space="preserve">Связывание листов и рабочих книг. </t>
  </si>
  <si>
    <t>Использование именованных диапазонов в формулах.</t>
  </si>
  <si>
    <t>ЛР1.</t>
  </si>
  <si>
    <t>ЛР2.</t>
  </si>
  <si>
    <t>Создание, редактирование и копирование: Строка формул, F2 – переход в режим редактирования содержимого ячейки</t>
  </si>
  <si>
    <t>Различные типы ссылок: F4 – переход между типами ссылок, Вкладка Формулы группа Вычисления</t>
  </si>
  <si>
    <t>Вкладка Главная группы Число / Увеличить разрядность, Уменьшить разрядность</t>
  </si>
  <si>
    <t>ЗНАЧЕН (преобразует текстовый аргумент в число), ТЕКСТ (преобразует число в текст), например, формат “ММ” = номер месяца</t>
  </si>
  <si>
    <t>#ДЕЛ/0! – число делится на ноль (0) или на ячейку, в которой отсутствует значение.</t>
  </si>
  <si>
    <t>#Н/Д – для функции или формулы недоступно какое-либо значение.</t>
  </si>
  <si>
    <t>#ИМЯ? – не удается распознать текст, используемый в формуле, например, при неправильном написании имени диапазона или функции.</t>
  </si>
  <si>
    <t xml:space="preserve">#ПУСТО! – задано пересечение двух областей, которые в действительности не пересекаются. Оператором пересечения является знак пробела, разделяющий ссылки в формуле. Например, при вводе формулы =СУММ(A1:A2 C3:C5) </t>
  </si>
  <si>
    <t>#ЧИСЛО! – формула или функция содержит недопустимое числовое значение.</t>
  </si>
  <si>
    <t>#ЗНАЧ! – формула содержит ячейки с разными типами данных.</t>
  </si>
  <si>
    <t>Строка формул, переход в режим редактирования содержимого ячейки.</t>
  </si>
  <si>
    <t xml:space="preserve">Различные типы ссылок: абсолютные и относительные. </t>
  </si>
  <si>
    <t>Crtl+PgUp и Ctrl+PgDn – переход между листами, Crtl+Tab – переход между открытыми книгами, Вкладка Данные группа Подключения</t>
  </si>
  <si>
    <t xml:space="preserve">Строка формул, Вкладка Формулы группа Определенные имена
</t>
  </si>
  <si>
    <t>Вкладка Формулы группа Библиотека функций, Строка формул, Tab – выбор функции из списка</t>
  </si>
  <si>
    <t xml:space="preserve">ОКРУГЛ (по правилам математики), ОКРУГЛВНИЗ (отрезает ненужные знаки), ОКРУГЛВВЕРХ (в большую сторону), ОКРВНИЗ (меньшее кратное), ОКРВВЕРХ (большее кратное), ЦЕЛОЕ </t>
  </si>
  <si>
    <t>Функции округления.</t>
  </si>
  <si>
    <t>Для всего столбца, для диапазона (Ctrl+Shift+↓) СУММ, СУММЕСЛИ, СУММЕСЛИМН, СУММПРОИЗВ</t>
  </si>
  <si>
    <t>Функции сложения.</t>
  </si>
  <si>
    <t>Вставка функции. Значение ячейки и её отображение в ячейке, разрядность значения.</t>
  </si>
  <si>
    <t>МИН, МАКС, СРЗНАЧ, СЧЁТ (количество числовых ячеек), СЧЁТЗ (количество заполненных ячеек), СЧИТАТЬПУСТОТЫ</t>
  </si>
  <si>
    <t>СЧЁТЕСЛИ, СЧЁТЕСЛИМН, СРЗНАЧЕСЛИ, СРЗНАЧЕСЛИМН</t>
  </si>
  <si>
    <t>Статистика с условиями.</t>
  </si>
  <si>
    <t>ВПР</t>
  </si>
  <si>
    <t>ГПР</t>
  </si>
  <si>
    <t>ИНДЕКС, ПОИСКПОЗ</t>
  </si>
  <si>
    <t>в строках</t>
  </si>
  <si>
    <t>ЕСЛИ, И, ИЛИ, ЕСЛИОШИБКА</t>
  </si>
  <si>
    <t>Вычисления при различных условиях.</t>
  </si>
  <si>
    <t xml:space="preserve">СЦЕПИТЬ, &amp;
</t>
  </si>
  <si>
    <t>ПРОПИСН, СТРОЧН, ПРОПНАЧ</t>
  </si>
  <si>
    <t>ЛЕВСИМВ, ПРАВСИМВ, ПСТР (число символов, с указанной позиции), НАЙТИ (поиск позиции символа с учетом регистра), ПОИСК (без учета регистра), ДЛСТР (количество символов)</t>
  </si>
  <si>
    <t>Объединение данных.</t>
  </si>
  <si>
    <t>Изменение регистра.</t>
  </si>
  <si>
    <t>Поиск и извлечение необходимых символов.</t>
  </si>
  <si>
    <t>Разбиение текста по столбцам.</t>
  </si>
  <si>
    <t>СЖПРОБЕЛЫ</t>
  </si>
  <si>
    <t>Удаление лишних пробелов.</t>
  </si>
  <si>
    <t xml:space="preserve">СЕГОДНЯ (формат даты), ТДАТА (формат даты и времени)
</t>
  </si>
  <si>
    <t xml:space="preserve">РАБДЕНЬ (рабочий день, через заданный интервал времени), ЧИСТРАБДНИ (длительность в рабочих днях), ДЕНЬНЕД (номер дня недели)
</t>
  </si>
  <si>
    <t>ДОЛЯГОДА (количество дней между двумя датами)</t>
  </si>
  <si>
    <t>ГОД, МЕСЯЦ, ДЕНЬ, ДАТА</t>
  </si>
  <si>
    <t>Обновляемые даты.</t>
  </si>
  <si>
    <t>Календарные и рабочие дни.</t>
  </si>
  <si>
    <t>Расчет возраста.</t>
  </si>
  <si>
    <t>Определение дат.</t>
  </si>
  <si>
    <t>Преобразование численных значений в текс заданного формата.</t>
  </si>
  <si>
    <t>ТЕКСТ - для дней недели</t>
  </si>
  <si>
    <t xml:space="preserve">ПЛТ (сумма периодического платежа для аннуитета), КПЕР (количество периодов для вклада), БС (будущая стоимость вклада)
</t>
  </si>
  <si>
    <t>Определение показателей вклада, кредита.</t>
  </si>
  <si>
    <t>Ошибки в формулах: причины возникновения и действия по исправлению.</t>
  </si>
  <si>
    <t xml:space="preserve">Гистограммы, цветовые шкалы и значки. </t>
  </si>
  <si>
    <t>Вкладка Главная значок Условное форматирование, Первые 10 элементов, Последние 10 элементов, Больше, Меньше, Между, Текст содержит, Приоритет</t>
  </si>
  <si>
    <t>Значение не цифра, а формула</t>
  </si>
  <si>
    <t>Тип правила: Использовать формулу для определения форматируемых ячеек</t>
  </si>
  <si>
    <t>Выделение ячеек по встроенным правилам,</t>
  </si>
  <si>
    <t>по встроенным правилам с формулами,</t>
  </si>
  <si>
    <t>с использованием формул.</t>
  </si>
  <si>
    <t>Простая статистика.</t>
  </si>
  <si>
    <r>
      <t xml:space="preserve">Сумма, </t>
    </r>
    <r>
      <rPr>
        <sz val="11"/>
        <rFont val="Calibri"/>
        <family val="2"/>
        <charset val="204"/>
      </rPr>
      <t>€</t>
    </r>
  </si>
  <si>
    <r>
      <t xml:space="preserve">Цена, </t>
    </r>
    <r>
      <rPr>
        <sz val="11"/>
        <rFont val="Calibri"/>
        <family val="2"/>
        <charset val="204"/>
      </rPr>
      <t>€</t>
    </r>
  </si>
  <si>
    <t>наименование</t>
  </si>
  <si>
    <t>код товара</t>
  </si>
  <si>
    <t>Доставка</t>
  </si>
  <si>
    <t>Люстра 1</t>
  </si>
  <si>
    <t>Люстра 2</t>
  </si>
  <si>
    <t>Люстра 3</t>
  </si>
  <si>
    <t>Люстра 4</t>
  </si>
  <si>
    <t>Люстра 5</t>
  </si>
  <si>
    <t>Люстра 6</t>
  </si>
  <si>
    <t>Люстра 7</t>
  </si>
  <si>
    <t>Люстра 8</t>
  </si>
  <si>
    <t>Люстра 9</t>
  </si>
  <si>
    <t>Итоговая сумма заказов с учетом доставки, р</t>
  </si>
  <si>
    <t>Максимальная сумма заказа c учетом доставки, р</t>
  </si>
  <si>
    <t>Средняя сумма заказа без учета доставки, р
Результат - только целая часть числа</t>
  </si>
  <si>
    <t>Средняя сумма заказа с учетом доставки, р
Результат - значение кратное 5 в большую сторону</t>
  </si>
  <si>
    <r>
      <t xml:space="preserve">Цена, </t>
    </r>
    <r>
      <rPr>
        <b/>
        <sz val="11"/>
        <rFont val="Arial Cyr"/>
        <charset val="204"/>
      </rPr>
      <t>€</t>
    </r>
  </si>
  <si>
    <t>Количество, шт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</si>
  <si>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</si>
  <si>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</si>
  <si>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</si>
  <si>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</si>
  <si>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</si>
  <si>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</si>
  <si>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</si>
  <si>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</si>
  <si>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</si>
  <si>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</si>
  <si>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</si>
  <si>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</si>
  <si>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товар 1</t>
  </si>
  <si>
    <t>товар 2</t>
  </si>
  <si>
    <t>товар 3</t>
  </si>
  <si>
    <t>товар 4</t>
  </si>
  <si>
    <t>товар 5</t>
  </si>
  <si>
    <t>товар 6</t>
  </si>
  <si>
    <t>товар 7</t>
  </si>
  <si>
    <t>товар 8</t>
  </si>
  <si>
    <t>товар 9</t>
  </si>
  <si>
    <t>товар 10</t>
  </si>
  <si>
    <t>товар 11</t>
  </si>
  <si>
    <t>товар 12</t>
  </si>
  <si>
    <t>I кв</t>
  </si>
  <si>
    <t>II кв</t>
  </si>
  <si>
    <t>III кв</t>
  </si>
  <si>
    <t>IV кв</t>
  </si>
  <si>
    <t>Минимальный положительный коэффициент</t>
  </si>
  <si>
    <t>минимум</t>
  </si>
  <si>
    <t>максимум</t>
  </si>
  <si>
    <t>Максимальный отрицательный коэффициент</t>
  </si>
  <si>
    <t>Минимальный оклад в отделе ОТД</t>
  </si>
  <si>
    <t>Максимальный оклад в отделе ОТД</t>
  </si>
  <si>
    <t>Январь</t>
  </si>
  <si>
    <t>Февраль</t>
  </si>
  <si>
    <t>Март</t>
  </si>
  <si>
    <t>Отедел 1</t>
  </si>
  <si>
    <t>Отедел 2</t>
  </si>
  <si>
    <t>Отедел 3</t>
  </si>
  <si>
    <t xml:space="preserve">Объем продаж, тыс.руб. </t>
  </si>
  <si>
    <t>Менеджер</t>
  </si>
  <si>
    <t>три наименьших продажи</t>
  </si>
  <si>
    <t xml:space="preserve">сумму четырех наибольших продаж </t>
  </si>
  <si>
    <t xml:space="preserve">среднее значение пяти наименьших </t>
  </si>
  <si>
    <t>Кукин М.И.</t>
  </si>
  <si>
    <t>Перевыполнение</t>
  </si>
  <si>
    <t>Лист 11.1</t>
  </si>
  <si>
    <t>Лист 11.2</t>
  </si>
  <si>
    <t>Лист 11.3</t>
  </si>
  <si>
    <t>Лист 11.4</t>
  </si>
  <si>
    <t>Лист 11.5</t>
  </si>
  <si>
    <t>Лист 11.6</t>
  </si>
  <si>
    <t>Лист 11.7</t>
  </si>
  <si>
    <t>11.Формулы массива</t>
  </si>
  <si>
    <t>Прогноз по скользящему среднему</t>
  </si>
  <si>
    <t>Прибыль</t>
  </si>
  <si>
    <t>Скользящее среднее</t>
  </si>
  <si>
    <t>ОТВЕТ:</t>
  </si>
  <si>
    <t>Прогнозирование методом линейной регрессии</t>
  </si>
  <si>
    <t>Функция ПРЕДСКАЗ (FORECAST)</t>
  </si>
  <si>
    <t>Ответ:</t>
  </si>
  <si>
    <t>Многопараметрическое прогнозирование методом линейной регрессии</t>
  </si>
  <si>
    <t>Функция ТЕНДЕНЦИЯ (TREND)</t>
  </si>
  <si>
    <t>Количество конкурентов</t>
  </si>
  <si>
    <t>Реклама</t>
  </si>
  <si>
    <t>Прогнозирование методом экспоненциального сглаживания</t>
  </si>
  <si>
    <t>Функция РОСТ (GROWTH)</t>
  </si>
  <si>
    <t>Линейный тренд с учетом сезонности</t>
  </si>
  <si>
    <t>Продажи</t>
  </si>
  <si>
    <t>Тренд</t>
  </si>
  <si>
    <t>Индекс сезонности</t>
  </si>
  <si>
    <t>Усредненный индекс сезонности</t>
  </si>
  <si>
    <t>ПРОГНОЗ на 2013 год</t>
  </si>
  <si>
    <t>Прогноз тренда</t>
  </si>
  <si>
    <t>Прогноз продаж</t>
  </si>
  <si>
    <t>Лист 12.1</t>
  </si>
  <si>
    <t>Лист 12.2</t>
  </si>
  <si>
    <t>Лист 12.3</t>
  </si>
  <si>
    <t>Лист 12.4</t>
  </si>
  <si>
    <t>Лист 12.5</t>
  </si>
  <si>
    <t>12.Прогнозирование данных</t>
  </si>
  <si>
    <t>Набор Bronze</t>
  </si>
  <si>
    <t>Набор Gold</t>
  </si>
  <si>
    <t>Набор Silver</t>
  </si>
  <si>
    <t>Набор</t>
  </si>
  <si>
    <t>Апрель</t>
  </si>
  <si>
    <t>Позиция месяца</t>
  </si>
  <si>
    <t>Позиция набора</t>
  </si>
  <si>
    <t>Июнь</t>
  </si>
  <si>
    <t>Июль</t>
  </si>
  <si>
    <t>Сумма продажи</t>
  </si>
  <si>
    <t>Август</t>
  </si>
  <si>
    <t>Сентябрь</t>
  </si>
  <si>
    <t>Октябрь</t>
  </si>
  <si>
    <t>ВПР, ПОИСКПОЗ</t>
  </si>
  <si>
    <t>Ноябрь</t>
  </si>
  <si>
    <t>ГПР, ПОИСКПОЗ</t>
  </si>
  <si>
    <t>Декабрь</t>
  </si>
  <si>
    <t>Код клиента</t>
  </si>
  <si>
    <t>Получатель</t>
  </si>
  <si>
    <t>Стоимость заказа</t>
  </si>
  <si>
    <t>Получатель 1</t>
  </si>
  <si>
    <t>VIP</t>
  </si>
  <si>
    <t>ERNST</t>
  </si>
  <si>
    <t>AVA</t>
  </si>
  <si>
    <t>Получатель 2</t>
  </si>
  <si>
    <t>MED</t>
  </si>
  <si>
    <t>GROSS</t>
  </si>
  <si>
    <t>DOK</t>
  </si>
  <si>
    <t>Получатель 3</t>
  </si>
  <si>
    <t>Получатель 4</t>
  </si>
  <si>
    <t>OPA</t>
  </si>
  <si>
    <t>Получатель 5</t>
  </si>
  <si>
    <t>Получатель 6</t>
  </si>
  <si>
    <t>Получатель 7</t>
  </si>
  <si>
    <t>Получатель 8</t>
  </si>
  <si>
    <t>Получатель 9</t>
  </si>
  <si>
    <t>Получатель 10</t>
  </si>
  <si>
    <t>Получатель 11</t>
  </si>
  <si>
    <t>Получатель 12</t>
  </si>
  <si>
    <t>Получатель 13</t>
  </si>
  <si>
    <t>Получатель 14</t>
  </si>
  <si>
    <t>Получатель 15</t>
  </si>
  <si>
    <t>Получатель 16</t>
  </si>
  <si>
    <t>Получатель 17</t>
  </si>
  <si>
    <t>Получатель 18</t>
  </si>
  <si>
    <t>Получатель 19</t>
  </si>
  <si>
    <t>Получатель 20</t>
  </si>
  <si>
    <t>Получатель 21</t>
  </si>
  <si>
    <t>Получатель 22</t>
  </si>
  <si>
    <t>Получатель 23</t>
  </si>
  <si>
    <t>Получатель 24</t>
  </si>
  <si>
    <t>Индекс</t>
  </si>
  <si>
    <t>Страна</t>
  </si>
  <si>
    <t>Адрес</t>
  </si>
  <si>
    <t>CO7 6JX</t>
  </si>
  <si>
    <t>Великобритания</t>
  </si>
  <si>
    <t>Колчестер</t>
  </si>
  <si>
    <t>Brook Farm</t>
  </si>
  <si>
    <t>S-958 22</t>
  </si>
  <si>
    <t>Швеция</t>
  </si>
  <si>
    <t>Лулео</t>
  </si>
  <si>
    <t>Berguvsvagen  8</t>
  </si>
  <si>
    <t>111111</t>
  </si>
  <si>
    <t>Россия</t>
  </si>
  <si>
    <t>Тверская 13</t>
  </si>
  <si>
    <t>67000</t>
  </si>
  <si>
    <t>Франция</t>
  </si>
  <si>
    <t>Страсбург</t>
  </si>
  <si>
    <t>24, place Kleber</t>
  </si>
  <si>
    <t>13008</t>
  </si>
  <si>
    <t>Марсель</t>
  </si>
  <si>
    <t>12, rue des Bouchers</t>
  </si>
  <si>
    <t>T2F 8M4</t>
  </si>
  <si>
    <t>Канада</t>
  </si>
  <si>
    <t>Тсавассен</t>
  </si>
  <si>
    <t>23 Tsawassen Blvd.</t>
  </si>
  <si>
    <t>EC2 5NT</t>
  </si>
  <si>
    <t>Лондон</t>
  </si>
  <si>
    <t>Fauntleroy Circus</t>
  </si>
  <si>
    <t>3012</t>
  </si>
  <si>
    <t>Швейцария</t>
  </si>
  <si>
    <t>Берн</t>
  </si>
  <si>
    <t>Hauptstr. 31</t>
  </si>
  <si>
    <t>Vinette bistro</t>
  </si>
  <si>
    <t>70563</t>
  </si>
  <si>
    <t>Германия</t>
  </si>
  <si>
    <t>Штутгарт</t>
  </si>
  <si>
    <t>Adenauerallee 900</t>
  </si>
  <si>
    <t>WX3 6FW</t>
  </si>
  <si>
    <t>35 King George</t>
  </si>
  <si>
    <t>ОТВЕТ по задаче</t>
  </si>
  <si>
    <t>8010</t>
  </si>
  <si>
    <t>Австрия</t>
  </si>
  <si>
    <t>Грасс</t>
  </si>
  <si>
    <t>Kirchgasse 6</t>
  </si>
  <si>
    <t>05442-030</t>
  </si>
  <si>
    <t>Бразилия</t>
  </si>
  <si>
    <t>Сан-Пауло</t>
  </si>
  <si>
    <t>Rua Oros, 92</t>
  </si>
  <si>
    <t>S-844 67</t>
  </si>
  <si>
    <t>Брекке</t>
  </si>
  <si>
    <t>Lkergatan 24</t>
  </si>
  <si>
    <t>10100</t>
  </si>
  <si>
    <t>Италия</t>
  </si>
  <si>
    <t>Турин</t>
  </si>
  <si>
    <t>Via Monte Bianco 34</t>
  </si>
  <si>
    <t>80805</t>
  </si>
  <si>
    <t>Мюнхен</t>
  </si>
  <si>
    <t>Berliner Platz 43</t>
  </si>
  <si>
    <t>Galeria del gastrуnomo</t>
  </si>
  <si>
    <t>8022</t>
  </si>
  <si>
    <t>Испания</t>
  </si>
  <si>
    <t>Барселона</t>
  </si>
  <si>
    <t>Rambla de Cataluna, 23</t>
  </si>
  <si>
    <t>04876-786</t>
  </si>
  <si>
    <t>Кампинас</t>
  </si>
  <si>
    <t>Av. Brasil, 442</t>
  </si>
  <si>
    <t>1734</t>
  </si>
  <si>
    <t>Дания</t>
  </si>
  <si>
    <t>Копенгаген</t>
  </si>
  <si>
    <t>Vinbaeltet 34</t>
  </si>
  <si>
    <t>05454-876</t>
  </si>
  <si>
    <t>Рио-де-Жанейро</t>
  </si>
  <si>
    <t>Rua do Paco, 67</t>
  </si>
  <si>
    <t>8200</t>
  </si>
  <si>
    <t>Орхус</t>
  </si>
  <si>
    <t>Smagsloget 45</t>
  </si>
  <si>
    <t>PO31 7PJ</t>
  </si>
  <si>
    <t>Cowes</t>
  </si>
  <si>
    <t>Garden House</t>
  </si>
  <si>
    <t>51100</t>
  </si>
  <si>
    <t>Реймс</t>
  </si>
  <si>
    <t>59 rue de l'Abbaye</t>
  </si>
  <si>
    <t>14776</t>
  </si>
  <si>
    <t>Бранденбург</t>
  </si>
  <si>
    <t>Maubelstr. 90</t>
  </si>
  <si>
    <t>31000</t>
  </si>
  <si>
    <t>Тулуза</t>
  </si>
  <si>
    <t>1 rue Alsace-Lorraine</t>
  </si>
  <si>
    <t>99362</t>
  </si>
  <si>
    <t>США</t>
  </si>
  <si>
    <t>Уолла-Уолла</t>
  </si>
  <si>
    <t>12 Orchestra Terrace</t>
  </si>
  <si>
    <t>60528</t>
  </si>
  <si>
    <t>Франкфурт</t>
  </si>
  <si>
    <t>Magazinweg 7</t>
  </si>
  <si>
    <t>94117</t>
  </si>
  <si>
    <t>Сан-Франциско</t>
  </si>
  <si>
    <t>87 Polk St. Suite 5</t>
  </si>
  <si>
    <t>4980</t>
  </si>
  <si>
    <t>Венесуэлла</t>
  </si>
  <si>
    <t>О-в Маргариты</t>
  </si>
  <si>
    <t>Ave. 5 de Mayo Porlamar</t>
  </si>
  <si>
    <t>B-1180</t>
  </si>
  <si>
    <t>Бельгия</t>
  </si>
  <si>
    <t>Брюссель</t>
  </si>
  <si>
    <t>Rue Joseph-Bens 532</t>
  </si>
  <si>
    <t>H1J 1C3</t>
  </si>
  <si>
    <t>Монреаль</t>
  </si>
  <si>
    <t>43 rue St. Laurent</t>
  </si>
  <si>
    <t>SW7 1RZ</t>
  </si>
  <si>
    <t>South House 300</t>
  </si>
  <si>
    <t>99508</t>
  </si>
  <si>
    <t>Анкоридж</t>
  </si>
  <si>
    <t>2743 Bering St.</t>
  </si>
  <si>
    <t>50739</t>
  </si>
  <si>
    <t>Кельн</t>
  </si>
  <si>
    <t>Mehrheimerstr. 369</t>
  </si>
  <si>
    <t>5020</t>
  </si>
  <si>
    <t>Зальцбург</t>
  </si>
  <si>
    <t>Geislweg 14</t>
  </si>
  <si>
    <t>1756</t>
  </si>
  <si>
    <t>Португалия</t>
  </si>
  <si>
    <t>Лиссабон</t>
  </si>
  <si>
    <t>Estrada da saude n. 58</t>
  </si>
  <si>
    <t>02389-673</t>
  </si>
  <si>
    <t>Rua da Panificadora, 12</t>
  </si>
  <si>
    <t>01307</t>
  </si>
  <si>
    <t>Кюневальд</t>
  </si>
  <si>
    <t>Taucherstrasse 10</t>
  </si>
  <si>
    <t>42100</t>
  </si>
  <si>
    <t>Реджио-Эмилио</t>
  </si>
  <si>
    <t>Strada Provinciale 124</t>
  </si>
  <si>
    <t>02389-890</t>
  </si>
  <si>
    <t>Av. Copacabana, 267</t>
  </si>
  <si>
    <t>1204</t>
  </si>
  <si>
    <t>Женева</t>
  </si>
  <si>
    <t>Starenweg 5</t>
  </si>
  <si>
    <t>Santu Gourmet</t>
  </si>
  <si>
    <t>4110</t>
  </si>
  <si>
    <t>Норвегия</t>
  </si>
  <si>
    <t>Ставерен</t>
  </si>
  <si>
    <t>Erling Skakkes gate 78</t>
  </si>
  <si>
    <t>83720</t>
  </si>
  <si>
    <t>Буа</t>
  </si>
  <si>
    <t>187 Suffolk Ln.</t>
  </si>
  <si>
    <t>OX15 4NB</t>
  </si>
  <si>
    <t>90 Wadhurst Rd.</t>
  </si>
  <si>
    <t>75016</t>
  </si>
  <si>
    <t>Париж</t>
  </si>
  <si>
    <t>25, rue Lauriston</t>
  </si>
  <si>
    <t>82520</t>
  </si>
  <si>
    <t>Лендер</t>
  </si>
  <si>
    <t>P.O. Box 555</t>
  </si>
  <si>
    <t>97201</t>
  </si>
  <si>
    <t>Портленд</t>
  </si>
  <si>
    <t>89 Jefferson Way</t>
  </si>
  <si>
    <t>59801</t>
  </si>
  <si>
    <t>Бут</t>
  </si>
  <si>
    <t>55 Grizzly Peak Rd.</t>
  </si>
  <si>
    <t>44087</t>
  </si>
  <si>
    <t>Мюнстер</t>
  </si>
  <si>
    <t>Luisenstr. 48</t>
  </si>
  <si>
    <t>05033</t>
  </si>
  <si>
    <t>Мексика</t>
  </si>
  <si>
    <t>Мехико</t>
  </si>
  <si>
    <t>Avda. Azteca 123</t>
  </si>
  <si>
    <t>Tradiero Hipermercados</t>
  </si>
  <si>
    <t>05634-030</t>
  </si>
  <si>
    <t>Av. Ines de Castro, 414</t>
  </si>
  <si>
    <t>69004</t>
  </si>
  <si>
    <t>Лион</t>
  </si>
  <si>
    <t>2, rue du Commerce</t>
  </si>
  <si>
    <t>90110</t>
  </si>
  <si>
    <t>Финляндия</t>
  </si>
  <si>
    <t>Оулу</t>
  </si>
  <si>
    <t>Torikatu 38</t>
  </si>
  <si>
    <t>08737-363</t>
  </si>
  <si>
    <t>Ресенде</t>
  </si>
  <si>
    <t>Rua do Mercado, 12</t>
  </si>
  <si>
    <t>98124</t>
  </si>
  <si>
    <t>Сиэтл</t>
  </si>
  <si>
    <t>1029 - 12th Ave. S.</t>
  </si>
  <si>
    <t>21240</t>
  </si>
  <si>
    <t>Хельсинки</t>
  </si>
  <si>
    <t>Keskuskatu 45</t>
  </si>
  <si>
    <t>Wolski  Zajazd</t>
  </si>
  <si>
    <t>01-012</t>
  </si>
  <si>
    <t>Польша</t>
  </si>
  <si>
    <t>Варшава</t>
  </si>
  <si>
    <t>ul. Filtrowa 68</t>
  </si>
  <si>
    <t>Месяц с</t>
  </si>
  <si>
    <t>Месяц по</t>
  </si>
  <si>
    <t>Позиция месяца с</t>
  </si>
  <si>
    <t>Позиция месяца по</t>
  </si>
  <si>
    <t>Суммарные показатели</t>
  </si>
  <si>
    <t>Количество доставок</t>
  </si>
  <si>
    <t>Владивосток</t>
  </si>
  <si>
    <t>Мурманск</t>
  </si>
  <si>
    <t>Сочи</t>
  </si>
  <si>
    <t>Алёнка</t>
  </si>
  <si>
    <t>Вдохновение</t>
  </si>
  <si>
    <t>Всадник</t>
  </si>
  <si>
    <t>Гвардейский</t>
  </si>
  <si>
    <t>Для Вас</t>
  </si>
  <si>
    <t>Золотые купола</t>
  </si>
  <si>
    <t>Колокольня</t>
  </si>
  <si>
    <t>Кремль</t>
  </si>
  <si>
    <t>Кузя, друг Алёнки</t>
  </si>
  <si>
    <t>Мечта</t>
  </si>
  <si>
    <t>Мечта с орехами</t>
  </si>
  <si>
    <t>Мишка косолапый</t>
  </si>
  <si>
    <t>Осенний вальс</t>
  </si>
  <si>
    <t>Особый</t>
  </si>
  <si>
    <t>Полярная экспедиция</t>
  </si>
  <si>
    <t>Российский</t>
  </si>
  <si>
    <t>Рот Фронт</t>
  </si>
  <si>
    <t>Слава</t>
  </si>
  <si>
    <t>Сливочный</t>
  </si>
  <si>
    <t>Старый Арбат</t>
  </si>
  <si>
    <t>Храм</t>
  </si>
  <si>
    <t>Экстра с молоком</t>
  </si>
  <si>
    <t>Экстра сливочный</t>
  </si>
  <si>
    <t>Вечерний звон</t>
  </si>
  <si>
    <t>Детский</t>
  </si>
  <si>
    <t>Иван да Марья</t>
  </si>
  <si>
    <t>Коровка Топленое Молоко</t>
  </si>
  <si>
    <t>Мечта с вафлями</t>
  </si>
  <si>
    <t>Неженка белая пористая</t>
  </si>
  <si>
    <t>Русский сувенир</t>
  </si>
  <si>
    <t>Экстра с капучино</t>
  </si>
  <si>
    <t>Люкс</t>
  </si>
  <si>
    <t>ТРАНСПОНИРОВАННАЯ ТАБЛИЦА</t>
  </si>
  <si>
    <t>Заказов</t>
  </si>
  <si>
    <t>Месяц №</t>
  </si>
  <si>
    <t>Месяц/Склад</t>
  </si>
  <si>
    <t>Склад 1</t>
  </si>
  <si>
    <t>Склад 2</t>
  </si>
  <si>
    <t>Склад 3</t>
  </si>
  <si>
    <t>Склад 4</t>
  </si>
  <si>
    <t>Склад 5</t>
  </si>
  <si>
    <t>Склад №</t>
  </si>
  <si>
    <t>Кол-во месяцев</t>
  </si>
  <si>
    <t>Кол-во складов</t>
  </si>
  <si>
    <t>Значение</t>
  </si>
  <si>
    <t>Ф.И.О.</t>
  </si>
  <si>
    <t>-</t>
  </si>
  <si>
    <t>Сумма премий</t>
  </si>
  <si>
    <t>Минимальная премия</t>
  </si>
  <si>
    <t>Максимальная премия</t>
  </si>
  <si>
    <t>Лист 4.8</t>
  </si>
  <si>
    <t>Лист 4.9</t>
  </si>
  <si>
    <t>Лист 4.10</t>
  </si>
  <si>
    <t>Лист 4.11</t>
  </si>
  <si>
    <t>Лист 4.12</t>
  </si>
  <si>
    <t>Лист 4.13</t>
  </si>
  <si>
    <t>Лист 4.14</t>
  </si>
  <si>
    <t>Лист 4.15</t>
  </si>
  <si>
    <t>Лист 4.16</t>
  </si>
  <si>
    <t>Лист 4.17</t>
  </si>
  <si>
    <t>Извлечение данных из массива данных, когда данные хранятся в столбцах,</t>
  </si>
  <si>
    <t>Поиск по нескольким критериям и извлечение данных из неупорядоченного массива.</t>
  </si>
  <si>
    <t>СМЕЩ</t>
  </si>
  <si>
    <t>Смещение</t>
  </si>
  <si>
    <t>Транспонирование матриц</t>
  </si>
  <si>
    <t>С5=ЕСЛИОШИБКА(ДВССЫЛ(АДРЕС(ПОИСКПОЗ($C$2;ДВССЫЛ($B5&amp;"!A:A");0);ПОИСКПОЗ(C$4;ДВССЫЛ($B5&amp;"!1:1");0);;;$B5));" ")</t>
  </si>
  <si>
    <t>ТРАНСП, АДРЕС, СТРОКА, СТОЛБЕЦ, ДВССЫЛ G2=ДВССЫЛ(АДРЕС(СТОЛБЕЦ(C2)-1; СТРОКА(C2)+1))</t>
  </si>
  <si>
    <t>В8=СУММ(ДВССЫЛ("F"&amp;B5&amp;":F"&amp;B6))</t>
  </si>
  <si>
    <t>СТРОКА, СТОЛБЕЦ, ДВССЫЛ
Если расположение заголовков совпадает (ПО РАСПОЛОЖЕНИЮ)
Н2=ВПР($G2;$A$1:$E$57;СТОЛБЕЦ(B:B);0)
Если расположение заголовков  не совпадает (ПО НАЗВАНИЮ)
Н24=ВПР($G24;$A:$E;ПОИСКПОЗ(H$23;$A$1:$E$1;0);0)</t>
  </si>
  <si>
    <t>Н5 – {=ИНДЕКС(D2:D25; ПОИСКПОЗ(H2&amp;H3;A2:A25&amp;E2:E25;0))}
Н5 – {=ЕСЛИОШИБКА(ИНДЕКС(D2:D25;ПОИСКПОЗ(H2&amp;H3;A2:A25&amp;E2:E25;0));"нет заказа")}
H7 – {=ИНДЕКС(C2:C25;ПОИСКПОЗ(H2&amp;H3;A2:A25&amp;E2:E25;0))}
Н9 – {=ИНДЕКС(B2:D25;ПОИСКПОЗ(H2&amp;H3;A2:A25&amp;E2:E25;0);ПОИСКПОЗ(G9;B1:D1;0))}</t>
  </si>
  <si>
    <t>Протая формула массива</t>
  </si>
  <si>
    <t>Использование функций в формулах массива</t>
  </si>
  <si>
    <t>Константы массива</t>
  </si>
  <si>
    <t>Сглаживание временных рядов</t>
  </si>
  <si>
    <t>Функции регрессионного анализа</t>
  </si>
  <si>
    <t>ПРЕДСКАЗ, ТЕНДЕНЦИЯ, РОСТ</t>
  </si>
  <si>
    <t>CTRL+SHIFT+ENTER</t>
  </si>
  <si>
    <t>Формулы/Определённые имена /Задать имя/Задать имя…</t>
  </si>
  <si>
    <t>Критерий для текстовых значений. Использование условия сравнения со ссылкой на ячейку.</t>
  </si>
  <si>
    <t>Операторы сравнений:  &gt;, &lt;, &lt;=, &gt;=, &lt;&gt; . ? – замена 1-го символа, * - замена символов. “оператор_сравнения”&amp;адрес_ячейки</t>
  </si>
  <si>
    <t>Количество попыток сдать тест</t>
  </si>
  <si>
    <t>RUNCOUNT</t>
  </si>
  <si>
    <t>RLEVEL</t>
  </si>
  <si>
    <t>AUTORUN</t>
  </si>
  <si>
    <t>MARKPROF</t>
  </si>
  <si>
    <t>VIEWPROF</t>
  </si>
  <si>
    <t>TESTFILE</t>
  </si>
  <si>
    <t>DOCUMENT</t>
  </si>
  <si>
    <t>NOTES</t>
  </si>
  <si>
    <t>Мухомомедиев</t>
  </si>
  <si>
    <t>Азиз</t>
  </si>
  <si>
    <t>Акиньшин</t>
  </si>
  <si>
    <t>Алдабаев</t>
  </si>
  <si>
    <t>Архангельский</t>
  </si>
  <si>
    <t>Бабурин</t>
  </si>
  <si>
    <t>Бирюков</t>
  </si>
  <si>
    <t>Петрович</t>
  </si>
  <si>
    <t>Борзов</t>
  </si>
  <si>
    <t>Буздалина</t>
  </si>
  <si>
    <t>Вощинина</t>
  </si>
  <si>
    <t>Вениаминовна</t>
  </si>
  <si>
    <t>Гафетдинова</t>
  </si>
  <si>
    <t>Камила</t>
  </si>
  <si>
    <t>Данисовна</t>
  </si>
  <si>
    <t>Григорова</t>
  </si>
  <si>
    <t>Данилов</t>
  </si>
  <si>
    <t>Калинкин</t>
  </si>
  <si>
    <t>Квасова</t>
  </si>
  <si>
    <t>Королев</t>
  </si>
  <si>
    <t>Кривяков</t>
  </si>
  <si>
    <t>Кудашкин</t>
  </si>
  <si>
    <t>Кузьмичев</t>
  </si>
  <si>
    <t>Узун</t>
  </si>
  <si>
    <t>Шолохова</t>
  </si>
  <si>
    <t>Зык</t>
  </si>
  <si>
    <t>Богдан</t>
  </si>
  <si>
    <t>Луговская</t>
  </si>
  <si>
    <t>Савостьянов</t>
  </si>
  <si>
    <t>Макаров</t>
  </si>
  <si>
    <t>Аниконов</t>
  </si>
  <si>
    <t>Одинцова</t>
  </si>
  <si>
    <t>Лобачева</t>
  </si>
  <si>
    <t>Скиба</t>
  </si>
  <si>
    <t>Лизунова</t>
  </si>
  <si>
    <t>Карпова</t>
  </si>
  <si>
    <t>Конаныхина</t>
  </si>
  <si>
    <t>Петровна</t>
  </si>
  <si>
    <t>Чалая</t>
  </si>
  <si>
    <t>Ильин</t>
  </si>
  <si>
    <t>Радикович</t>
  </si>
  <si>
    <t>Карбушов</t>
  </si>
  <si>
    <t>Чингис</t>
  </si>
  <si>
    <t>Самсонова</t>
  </si>
  <si>
    <t>Азаркина</t>
  </si>
  <si>
    <t>Вера</t>
  </si>
  <si>
    <t>Акжитов</t>
  </si>
  <si>
    <t>Сычева</t>
  </si>
  <si>
    <t>Карина</t>
  </si>
  <si>
    <t>Егоров</t>
  </si>
  <si>
    <t>Дрыга</t>
  </si>
  <si>
    <t>Нольфин</t>
  </si>
  <si>
    <t>Смоляков</t>
  </si>
  <si>
    <t>Егор</t>
  </si>
  <si>
    <t>Ширшавина</t>
  </si>
  <si>
    <t>Моисеев</t>
  </si>
  <si>
    <t>Ильич</t>
  </si>
  <si>
    <t>Белов</t>
  </si>
  <si>
    <t>Аль-Наждави</t>
  </si>
  <si>
    <t>Карим</t>
  </si>
  <si>
    <t>Халдун</t>
  </si>
  <si>
    <t>Виноградова</t>
  </si>
  <si>
    <t>Евгеньевна</t>
  </si>
  <si>
    <t>Коротких</t>
  </si>
  <si>
    <t>Маргарита</t>
  </si>
  <si>
    <t>Геннадиевна</t>
  </si>
  <si>
    <t>Акрамов</t>
  </si>
  <si>
    <t>Исламидин</t>
  </si>
  <si>
    <t>Курбанджонович</t>
  </si>
  <si>
    <t>Кудряшов</t>
  </si>
  <si>
    <t>Ласская</t>
  </si>
  <si>
    <t>Валериевна</t>
  </si>
  <si>
    <t>Лосев</t>
  </si>
  <si>
    <t>Петр</t>
  </si>
  <si>
    <t>Манджиев</t>
  </si>
  <si>
    <t>Савр</t>
  </si>
  <si>
    <t>Махмудов</t>
  </si>
  <si>
    <t>Абдусамадхон</t>
  </si>
  <si>
    <t>Ахматхон</t>
  </si>
  <si>
    <t>Мокров</t>
  </si>
  <si>
    <t>Мухаметова</t>
  </si>
  <si>
    <t>Алия</t>
  </si>
  <si>
    <t>Галиевна</t>
  </si>
  <si>
    <t>Назаров</t>
  </si>
  <si>
    <t>Вадимович</t>
  </si>
  <si>
    <t>Николаева</t>
  </si>
  <si>
    <t>Прокопенко</t>
  </si>
  <si>
    <t>Алёна</t>
  </si>
  <si>
    <t>Сёкмен</t>
  </si>
  <si>
    <t>Нермин</t>
  </si>
  <si>
    <t>Семянников</t>
  </si>
  <si>
    <t>Глеб</t>
  </si>
  <si>
    <t>Скачков</t>
  </si>
  <si>
    <t>Скубников</t>
  </si>
  <si>
    <t>Кирилл</t>
  </si>
  <si>
    <t>Суханова</t>
  </si>
  <si>
    <t>Сычев</t>
  </si>
  <si>
    <t>Титов</t>
  </si>
  <si>
    <t>Утегенова</t>
  </si>
  <si>
    <t>Гульжан</t>
  </si>
  <si>
    <t>Жигеровна</t>
  </si>
  <si>
    <t>Цогуева</t>
  </si>
  <si>
    <t>Шарпудиевна</t>
  </si>
  <si>
    <t>Шарафутдинов</t>
  </si>
  <si>
    <t>Динар</t>
  </si>
  <si>
    <t>Радифович</t>
  </si>
  <si>
    <t>Шеин</t>
  </si>
  <si>
    <t>Георгий</t>
  </si>
  <si>
    <t>Шлеменкова</t>
  </si>
  <si>
    <t>Акимова</t>
  </si>
  <si>
    <t>Эльвира</t>
  </si>
  <si>
    <t>Аль-Дахмани</t>
  </si>
  <si>
    <t>Альшин</t>
  </si>
  <si>
    <t>Рафаэль</t>
  </si>
  <si>
    <t>Наильевич</t>
  </si>
  <si>
    <t>Аншаков</t>
  </si>
  <si>
    <t>Артем</t>
  </si>
  <si>
    <t>Безуглая</t>
  </si>
  <si>
    <t>Вампилова</t>
  </si>
  <si>
    <t>Эржэна</t>
  </si>
  <si>
    <t>Баяровна</t>
  </si>
  <si>
    <t>Венедиктов</t>
  </si>
  <si>
    <t>Войсят</t>
  </si>
  <si>
    <t>Денисов</t>
  </si>
  <si>
    <t>Долова</t>
  </si>
  <si>
    <t>Егорова</t>
  </si>
  <si>
    <t>Варвара</t>
  </si>
  <si>
    <t>Замыслов</t>
  </si>
  <si>
    <t>Степан</t>
  </si>
  <si>
    <t>Злобин</t>
  </si>
  <si>
    <t>Зубков</t>
  </si>
  <si>
    <t>Калмыкова</t>
  </si>
  <si>
    <t>Климова</t>
  </si>
  <si>
    <t>Коновалова</t>
  </si>
  <si>
    <t>Константиниди</t>
  </si>
  <si>
    <t>Анастас</t>
  </si>
  <si>
    <t>Копылов</t>
  </si>
  <si>
    <t>Костюченко</t>
  </si>
  <si>
    <t>Кравченко</t>
  </si>
  <si>
    <t>Крючкова</t>
  </si>
  <si>
    <t>Станиславовна</t>
  </si>
  <si>
    <t>Лепанова</t>
  </si>
  <si>
    <t>Мазница</t>
  </si>
  <si>
    <t>Мариничев</t>
  </si>
  <si>
    <t>Машевский</t>
  </si>
  <si>
    <t>Морозов</t>
  </si>
  <si>
    <t>Станислав</t>
  </si>
  <si>
    <t>Немихин</t>
  </si>
  <si>
    <t>Панова</t>
  </si>
  <si>
    <t>Письменная</t>
  </si>
  <si>
    <t>Пцарёва</t>
  </si>
  <si>
    <t>Салаев</t>
  </si>
  <si>
    <t>Свободина</t>
  </si>
  <si>
    <t>Надежда</t>
  </si>
  <si>
    <t>Геннадьевна</t>
  </si>
  <si>
    <t>Сидорова</t>
  </si>
  <si>
    <t>Скареднов</t>
  </si>
  <si>
    <t>Соболев</t>
  </si>
  <si>
    <t>Вадим</t>
  </si>
  <si>
    <t>Тен</t>
  </si>
  <si>
    <t>Леонидович</t>
  </si>
  <si>
    <t>Ульихин</t>
  </si>
  <si>
    <t>Кристиан</t>
  </si>
  <si>
    <t>Цепенникова</t>
  </si>
  <si>
    <t>Чадин</t>
  </si>
  <si>
    <t>Чурзина</t>
  </si>
  <si>
    <t>Шершуков</t>
  </si>
  <si>
    <t>Шпенст</t>
  </si>
  <si>
    <t>Шушарин</t>
  </si>
  <si>
    <t>Щербинина</t>
  </si>
  <si>
    <t>Анджаева</t>
  </si>
  <si>
    <t>Бовра</t>
  </si>
  <si>
    <t>Хонгоровна</t>
  </si>
  <si>
    <t>Бабенков</t>
  </si>
  <si>
    <t>Бадамшин</t>
  </si>
  <si>
    <t>Равиль</t>
  </si>
  <si>
    <t>Шамилевич</t>
  </si>
  <si>
    <t>Баркина</t>
  </si>
  <si>
    <t>Бессонова</t>
  </si>
  <si>
    <t>Болтинская</t>
  </si>
  <si>
    <t>Ивановна</t>
  </si>
  <si>
    <t>Брагин</t>
  </si>
  <si>
    <t>Букуру</t>
  </si>
  <si>
    <t>Дэвис</t>
  </si>
  <si>
    <t>Вавенков</t>
  </si>
  <si>
    <t>Волик</t>
  </si>
  <si>
    <t>Яна</t>
  </si>
  <si>
    <t>Воробьев</t>
  </si>
  <si>
    <t>Валентин</t>
  </si>
  <si>
    <t>Галиева</t>
  </si>
  <si>
    <t>Рита</t>
  </si>
  <si>
    <t>Ришатовна</t>
  </si>
  <si>
    <t>Георгиев</t>
  </si>
  <si>
    <t>Герасименко</t>
  </si>
  <si>
    <t>Герцева</t>
  </si>
  <si>
    <t>Голенков</t>
  </si>
  <si>
    <t>Грехов</t>
  </si>
  <si>
    <t>Назар</t>
  </si>
  <si>
    <t>Грицких</t>
  </si>
  <si>
    <t>Добратулин</t>
  </si>
  <si>
    <t>Дубинич</t>
  </si>
  <si>
    <t>Дьяченко</t>
  </si>
  <si>
    <t>Елкибаев</t>
  </si>
  <si>
    <t>Алмас</t>
  </si>
  <si>
    <t>Тимрасович</t>
  </si>
  <si>
    <t>Емельянов</t>
  </si>
  <si>
    <t>Михайлович</t>
  </si>
  <si>
    <t>Ерашов</t>
  </si>
  <si>
    <t>Ершов</t>
  </si>
  <si>
    <t>Закирова</t>
  </si>
  <si>
    <t>Зозуленко</t>
  </si>
  <si>
    <t>Кикот</t>
  </si>
  <si>
    <t>Кирова</t>
  </si>
  <si>
    <t>Колчанова</t>
  </si>
  <si>
    <t>Коршунов</t>
  </si>
  <si>
    <t>Кузьмина</t>
  </si>
  <si>
    <t>Инна</t>
  </si>
  <si>
    <t>Кучияш</t>
  </si>
  <si>
    <t>Руслановна</t>
  </si>
  <si>
    <t>Попова</t>
  </si>
  <si>
    <t>Пузина</t>
  </si>
  <si>
    <t>Пшеничный</t>
  </si>
  <si>
    <t>Рожков</t>
  </si>
  <si>
    <t>Даниил</t>
  </si>
  <si>
    <t>Сабакарь</t>
  </si>
  <si>
    <t>Сауров</t>
  </si>
  <si>
    <t>Степанов</t>
  </si>
  <si>
    <t>Тюгашова</t>
  </si>
  <si>
    <t>Христолюбова</t>
  </si>
  <si>
    <t>Чернов</t>
  </si>
  <si>
    <t>Шайбеков</t>
  </si>
  <si>
    <t>Бек-Аманат</t>
  </si>
  <si>
    <t>Калыбекович</t>
  </si>
  <si>
    <t>Широбоков</t>
  </si>
  <si>
    <t>Василий</t>
  </si>
  <si>
    <t>Глебович</t>
  </si>
  <si>
    <t>Ядренников</t>
  </si>
  <si>
    <t>Тагаев</t>
  </si>
  <si>
    <t>Бахтиёрович</t>
  </si>
  <si>
    <t>SYSREC</t>
  </si>
  <si>
    <t>Эта группа создана системой автоматически. Вы можете удалить или отредактировать эту группу</t>
  </si>
  <si>
    <t>МИСТ-17-1-2</t>
  </si>
  <si>
    <t>МИСТ-17-2-3</t>
  </si>
  <si>
    <t>МИСТ-18</t>
  </si>
  <si>
    <t>МИСТ-19</t>
  </si>
  <si>
    <t>20-Экосистема больших данных</t>
  </si>
  <si>
    <t>20-Внедрение сложных ИС</t>
  </si>
  <si>
    <t>TIMESPEND</t>
  </si>
  <si>
    <t>Шихалыев Расул Сахават Оглы</t>
  </si>
  <si>
    <t>Гобозова Элина</t>
  </si>
  <si>
    <t>Нин Ивэнь</t>
  </si>
  <si>
    <t>Дубинкова</t>
  </si>
  <si>
    <t>ВЭЙ ШАНЬ</t>
  </si>
  <si>
    <t>ГАНБАТ ЭНГУУН</t>
  </si>
  <si>
    <t>Вагапов</t>
  </si>
  <si>
    <t>Эмиль</t>
  </si>
  <si>
    <t>Виноградов</t>
  </si>
  <si>
    <t>Касаткин</t>
  </si>
  <si>
    <t>Рябов Максим Сергеевич</t>
  </si>
  <si>
    <t>Толкунова Евгения Владиславовна</t>
  </si>
  <si>
    <t>Черкина Полина Петровна</t>
  </si>
  <si>
    <t>Каюмова Анастасия Александровна</t>
  </si>
  <si>
    <t>Лышко Алина Алексеевна</t>
  </si>
  <si>
    <t>Малиновская Кристина Николаевна</t>
  </si>
  <si>
    <t>Варгасова</t>
  </si>
  <si>
    <t>Да Силва</t>
  </si>
  <si>
    <t>Роза</t>
  </si>
  <si>
    <t>Алешандре</t>
  </si>
  <si>
    <t>Кисельман</t>
  </si>
  <si>
    <t>Назарова</t>
  </si>
  <si>
    <t>Лищенко</t>
  </si>
  <si>
    <t>Буняева</t>
  </si>
  <si>
    <t>Лозовицкий</t>
  </si>
  <si>
    <t>Моргунова</t>
  </si>
  <si>
    <t>Оксана</t>
  </si>
  <si>
    <t>Воробьева</t>
  </si>
  <si>
    <t>Сандалов</t>
  </si>
  <si>
    <t>Гоголев</t>
  </si>
  <si>
    <t>Камбаров</t>
  </si>
  <si>
    <t>Сарвар</t>
  </si>
  <si>
    <t>Уткиржон Угли</t>
  </si>
  <si>
    <t>Репкина</t>
  </si>
  <si>
    <t>Тетерева</t>
  </si>
  <si>
    <t>Эрендженов</t>
  </si>
  <si>
    <t>Арслан</t>
  </si>
  <si>
    <t>Гершман</t>
  </si>
  <si>
    <t>Кристина</t>
  </si>
  <si>
    <t>Майоров</t>
  </si>
  <si>
    <t>Бакланов</t>
  </si>
  <si>
    <t>Лев</t>
  </si>
  <si>
    <t>Алексеева</t>
  </si>
  <si>
    <t>Ермаков</t>
  </si>
  <si>
    <t>Каюмова</t>
  </si>
  <si>
    <t>Дарина</t>
  </si>
  <si>
    <t>Фанилевна</t>
  </si>
  <si>
    <t>Крашенинникова</t>
  </si>
  <si>
    <t>Балакина</t>
  </si>
  <si>
    <t>Курбанов</t>
  </si>
  <si>
    <t>Романович</t>
  </si>
  <si>
    <t>Войкин</t>
  </si>
  <si>
    <t>Ахметов</t>
  </si>
  <si>
    <t>Булат</t>
  </si>
  <si>
    <t>Эдгарович</t>
  </si>
  <si>
    <t>Клименов</t>
  </si>
  <si>
    <t>Сулейманова</t>
  </si>
  <si>
    <t>Айгуль</t>
  </si>
  <si>
    <t>Наилевна</t>
  </si>
  <si>
    <t>Головлев</t>
  </si>
  <si>
    <t>Иванов</t>
  </si>
  <si>
    <t>Артёмович</t>
  </si>
  <si>
    <t>Широков</t>
  </si>
  <si>
    <t>Мгебришвили</t>
  </si>
  <si>
    <t>Давидовна</t>
  </si>
  <si>
    <t>Марусев</t>
  </si>
  <si>
    <t>Николайчук</t>
  </si>
  <si>
    <t>Арсений</t>
  </si>
  <si>
    <t>Хабаров</t>
  </si>
  <si>
    <t>Ричард</t>
  </si>
  <si>
    <t>Яблонский</t>
  </si>
  <si>
    <t>Чегодаев</t>
  </si>
  <si>
    <t>Паламарчук</t>
  </si>
  <si>
    <t>Полина</t>
  </si>
  <si>
    <t>Яруллов</t>
  </si>
  <si>
    <t>Ирикович</t>
  </si>
  <si>
    <t>Мамаев</t>
  </si>
  <si>
    <t>Цыденов</t>
  </si>
  <si>
    <t>Майдари</t>
  </si>
  <si>
    <t>Баторович</t>
  </si>
  <si>
    <t>Замшина</t>
  </si>
  <si>
    <t>Еремеева</t>
  </si>
  <si>
    <t>Левашко</t>
  </si>
  <si>
    <t>Журкин</t>
  </si>
  <si>
    <t>Субцельная</t>
  </si>
  <si>
    <t>Шевченко</t>
  </si>
  <si>
    <t>Адам</t>
  </si>
  <si>
    <t>Вебер</t>
  </si>
  <si>
    <t>Колодезников</t>
  </si>
  <si>
    <t>Леонтьев</t>
  </si>
  <si>
    <t>Цеджинов</t>
  </si>
  <si>
    <t>Чингизович</t>
  </si>
  <si>
    <t>ИБС-М-20</t>
  </si>
  <si>
    <t>ИБС-Б-20-КЭ</t>
  </si>
  <si>
    <t>ИБС-Б-20-КБ</t>
  </si>
  <si>
    <t>МИСТ-21</t>
  </si>
  <si>
    <t>QUESTCOUNT</t>
  </si>
  <si>
    <t>QANSWERED</t>
  </si>
  <si>
    <t>SECTCOUNT</t>
  </si>
  <si>
    <t>SANSWERED</t>
  </si>
  <si>
    <t>RESOURCES</t>
  </si>
  <si>
    <t>6Z8M1019</t>
  </si>
  <si>
    <t>KS69Y6RU</t>
  </si>
  <si>
    <t>4KOCX62K</t>
  </si>
  <si>
    <t>Неопытный пользователь</t>
  </si>
  <si>
    <t>Параметры</t>
  </si>
  <si>
    <t>Значения</t>
  </si>
  <si>
    <t>Лист 8.4</t>
  </si>
  <si>
    <t>Лист 8.5</t>
  </si>
  <si>
    <t>Лист 8.6</t>
  </si>
  <si>
    <t>SYSLOGIN</t>
  </si>
  <si>
    <t>SYSPASSWORD</t>
  </si>
  <si>
    <t>DOCSERIES</t>
  </si>
  <si>
    <t>DOCNUMBER</t>
  </si>
  <si>
    <t>DOCDATE</t>
  </si>
  <si>
    <t>DOCORG</t>
  </si>
  <si>
    <t>PHONEHOME</t>
  </si>
  <si>
    <t>PHONEWORK</t>
  </si>
  <si>
    <t>PHONEMOB</t>
  </si>
  <si>
    <t>ADDRES</t>
  </si>
  <si>
    <t>MAIL</t>
  </si>
  <si>
    <t>79175592388</t>
  </si>
  <si>
    <t>123</t>
  </si>
  <si>
    <t>kartashev13@mail.ru//</t>
  </si>
  <si>
    <t>89164770777</t>
  </si>
  <si>
    <t>yuknyazkina@yandex.ru</t>
  </si>
  <si>
    <t>89250287805</t>
  </si>
  <si>
    <t>53472</t>
  </si>
  <si>
    <t>89191079854</t>
  </si>
  <si>
    <t>a.kornuhina@gmail.com//</t>
  </si>
  <si>
    <t>89167110342</t>
  </si>
  <si>
    <t>2353868@mail.ru..</t>
  </si>
  <si>
    <t>89645705607</t>
  </si>
  <si>
    <t>zhekonya.birukova@mail.ru</t>
  </si>
  <si>
    <t>89110082041</t>
  </si>
  <si>
    <t>lina-azizova@yandex.ru</t>
  </si>
  <si>
    <t>89215535125</t>
  </si>
  <si>
    <t>elandreeva14@gmail.com</t>
  </si>
  <si>
    <t>9636990458</t>
  </si>
  <si>
    <t>79689374215</t>
  </si>
  <si>
    <t>bbkv@bk.ru</t>
  </si>
  <si>
    <t>89269656793</t>
  </si>
  <si>
    <t>ntgi@mail.ru//</t>
  </si>
  <si>
    <t>89253029332</t>
  </si>
  <si>
    <t>89654311478</t>
  </si>
  <si>
    <t>scratchtambov@gmail.com//</t>
  </si>
  <si>
    <t>89260379762</t>
  </si>
  <si>
    <t>ania13n@gmail.com..</t>
  </si>
  <si>
    <t>89166546169</t>
  </si>
  <si>
    <t>89168617865</t>
  </si>
  <si>
    <t>klaived@gmail.com</t>
  </si>
  <si>
    <t>89252344241</t>
  </si>
  <si>
    <t>sterkhovakate@yandex.ru</t>
  </si>
  <si>
    <t>89166694431</t>
  </si>
  <si>
    <t>89670913356</t>
  </si>
  <si>
    <t>89853184852</t>
  </si>
  <si>
    <t>Olia_razbegina@mail.ru</t>
  </si>
  <si>
    <t>89165342204</t>
  </si>
  <si>
    <t>89670980655</t>
  </si>
  <si>
    <t>anton932@gmail.com</t>
  </si>
  <si>
    <t>89152528130</t>
  </si>
  <si>
    <t>ulhen_nvrs@mail.ru</t>
  </si>
  <si>
    <t>89857040520</t>
  </si>
  <si>
    <t>89038445522</t>
  </si>
  <si>
    <t>89689261033</t>
  </si>
  <si>
    <t>dan.joutsi@gmail.com</t>
  </si>
  <si>
    <t>89163697320</t>
  </si>
  <si>
    <t>89818945461</t>
  </si>
  <si>
    <t>89167721036</t>
  </si>
  <si>
    <t>irina.dmitrieva74@gmail.com</t>
  </si>
  <si>
    <t>89163863438</t>
  </si>
  <si>
    <t>89160809649</t>
  </si>
  <si>
    <t>89154059176</t>
  </si>
  <si>
    <t>asdfsok@gmail.com</t>
  </si>
  <si>
    <t>89264986395</t>
  </si>
  <si>
    <t>89164842612</t>
  </si>
  <si>
    <t>dasha_g95@mail.ru//</t>
  </si>
  <si>
    <t>89100931931</t>
  </si>
  <si>
    <t>sto_denis1@mail.ru//</t>
  </si>
  <si>
    <t>89524336636</t>
  </si>
  <si>
    <t>89258691625</t>
  </si>
  <si>
    <t>tanywhy@mail.ru..</t>
  </si>
  <si>
    <t>89261909368</t>
  </si>
  <si>
    <t>anastasijakdnv@rambler.ru</t>
  </si>
  <si>
    <t>89040887763</t>
  </si>
  <si>
    <t>89037117363</t>
  </si>
  <si>
    <t>smolyaninova-sas@mail.ru</t>
  </si>
  <si>
    <t>89261258755</t>
  </si>
  <si>
    <t>amuhomediev</t>
  </si>
  <si>
    <t>159753</t>
  </si>
  <si>
    <t>89169480172</t>
  </si>
  <si>
    <t>89099419291</t>
  </si>
  <si>
    <t>m1801570@edu.misis.ru</t>
  </si>
  <si>
    <t>1801570</t>
  </si>
  <si>
    <t>89030384089</t>
  </si>
  <si>
    <t>89261642177</t>
  </si>
  <si>
    <t>rostik-ros@mail.ru</t>
  </si>
  <si>
    <t>89104460586</t>
  </si>
  <si>
    <t>89639773936</t>
  </si>
  <si>
    <t>79152297047</t>
  </si>
  <si>
    <t>vasilevskii_ilya@mail.ru..</t>
  </si>
  <si>
    <t>89261902510</t>
  </si>
  <si>
    <t>79374356771</t>
  </si>
  <si>
    <t>ivanabramv@yandex.ru..</t>
  </si>
  <si>
    <t>89032475243</t>
  </si>
  <si>
    <t>sv.ukaneeva@gmail.com</t>
  </si>
  <si>
    <t>89164062902</t>
  </si>
  <si>
    <t>89651319581</t>
  </si>
  <si>
    <t>concordia.mir@gmail.com//</t>
  </si>
  <si>
    <t>89151905986</t>
  </si>
  <si>
    <t>julia_94@inbox.ru</t>
  </si>
  <si>
    <t>89099849447</t>
  </si>
  <si>
    <t>89161075541</t>
  </si>
  <si>
    <t>menmoskva@gmail.com</t>
  </si>
  <si>
    <t>89032242242</t>
  </si>
  <si>
    <t>matilda_ts1994@mail.ru</t>
  </si>
  <si>
    <t>89051192707</t>
  </si>
  <si>
    <t>79803294786</t>
  </si>
  <si>
    <t>79261570948</t>
  </si>
  <si>
    <t>jumpjet68@gmail.com//</t>
  </si>
  <si>
    <t>89202054480</t>
  </si>
  <si>
    <t>89253396981</t>
  </si>
  <si>
    <t>89032982460</t>
  </si>
  <si>
    <t>m1800265@edu.misis.ru</t>
  </si>
  <si>
    <t>1800265</t>
  </si>
  <si>
    <t>89264729434</t>
  </si>
  <si>
    <t>rinabilan13@yandex.ru</t>
  </si>
  <si>
    <t>89653881847</t>
  </si>
  <si>
    <t>sensorca@inbox.ru</t>
  </si>
  <si>
    <t>89167357097</t>
  </si>
  <si>
    <t>89153414395</t>
  </si>
  <si>
    <t>Ned955@yandex.ru</t>
  </si>
  <si>
    <t>89151380175</t>
  </si>
  <si>
    <t>DIPonom@yandex.ru</t>
  </si>
  <si>
    <t>89153481933</t>
  </si>
  <si>
    <t>54897526125</t>
  </si>
  <si>
    <t>erenzhen1@mail.ru</t>
  </si>
  <si>
    <t>89165285909</t>
  </si>
  <si>
    <t>ilglazyrin@gmail.com</t>
  </si>
  <si>
    <t>89161438256</t>
  </si>
  <si>
    <t>89263352894</t>
  </si>
  <si>
    <t>arinamymail@gmail.com</t>
  </si>
  <si>
    <t>89111479199</t>
  </si>
  <si>
    <t>m1801168@edu.misis.ru</t>
  </si>
  <si>
    <t>1801168</t>
  </si>
  <si>
    <t>89263316286</t>
  </si>
  <si>
    <t>max@pochtamt.ru</t>
  </si>
  <si>
    <t>89109981293</t>
  </si>
  <si>
    <t>m1801371@edu.misis.ru</t>
  </si>
  <si>
    <t>1801371</t>
  </si>
  <si>
    <t>89169535107</t>
  </si>
  <si>
    <t>natkolomeets@yandex.ru</t>
  </si>
  <si>
    <t>89166865787</t>
  </si>
  <si>
    <t>m1806215@edu.misis.ru</t>
  </si>
  <si>
    <t>1806215</t>
  </si>
  <si>
    <t>anutkakiseleva@mail.ru</t>
  </si>
  <si>
    <t>89164982038</t>
  </si>
  <si>
    <t>89258347357@yandex.ru</t>
  </si>
  <si>
    <t>89258347357</t>
  </si>
  <si>
    <t>79876788687@yandex.ru</t>
  </si>
  <si>
    <t>89876788687</t>
  </si>
  <si>
    <t>ekaterinacher13@gmail.com..</t>
  </si>
  <si>
    <t>89003196374</t>
  </si>
  <si>
    <t>malyshevaksu@gmail.com</t>
  </si>
  <si>
    <t>89055841230</t>
  </si>
  <si>
    <t>iwanttoamerica@gmail.com..</t>
  </si>
  <si>
    <t>89858720516</t>
  </si>
  <si>
    <t>kat.rascheskina@bk.ru</t>
  </si>
  <si>
    <t>89151458457</t>
  </si>
  <si>
    <t>barsukov-dmitry@mail.ru</t>
  </si>
  <si>
    <t>89632901940</t>
  </si>
  <si>
    <t>annkupriyanova26@gmail.com</t>
  </si>
  <si>
    <t>89203684782</t>
  </si>
  <si>
    <t>grigorievaju@gmail.com</t>
  </si>
  <si>
    <t>89162241215</t>
  </si>
  <si>
    <t>polinovtimur@yandex.ru..</t>
  </si>
  <si>
    <t>89030151074</t>
  </si>
  <si>
    <t>m1807376@edu.misis.ru</t>
  </si>
  <si>
    <t>1807376</t>
  </si>
  <si>
    <t>zayana.semyonova@yandex.ru</t>
  </si>
  <si>
    <t>89167450083</t>
  </si>
  <si>
    <t>bebeht.zuy@yandex.ru</t>
  </si>
  <si>
    <t>89104075717</t>
  </si>
  <si>
    <t>m1802824@edu.misis.ru</t>
  </si>
  <si>
    <t>1802824</t>
  </si>
  <si>
    <t>ostryakov.danil@yandex.ru</t>
  </si>
  <si>
    <t>89103227801</t>
  </si>
  <si>
    <t>areadna_@mail.ru</t>
  </si>
  <si>
    <t>89265101813</t>
  </si>
  <si>
    <t>mashuta.kolchina@yandex.ru</t>
  </si>
  <si>
    <t>89091377929</t>
  </si>
  <si>
    <t>vladblitz@inbox.ru..</t>
  </si>
  <si>
    <t>89685280765</t>
  </si>
  <si>
    <t>m1807329@edu.misis.ru</t>
  </si>
  <si>
    <t>1807329</t>
  </si>
  <si>
    <t>m1805117@edu.misis.ru</t>
  </si>
  <si>
    <t>1805117</t>
  </si>
  <si>
    <t>maxim26071997@mail.ru</t>
  </si>
  <si>
    <t>89279945163</t>
  </si>
  <si>
    <t>bygaga94@ro.ru</t>
  </si>
  <si>
    <t>89102287570</t>
  </si>
  <si>
    <t>alexxfrolo@me.com</t>
  </si>
  <si>
    <t>89152795263</t>
  </si>
  <si>
    <t>maria.kolysh@mail.ru</t>
  </si>
  <si>
    <t>89111584635</t>
  </si>
  <si>
    <t>aless.sull@mail.ru</t>
  </si>
  <si>
    <t>89153783510</t>
  </si>
  <si>
    <t>chldk1@yandex.ru</t>
  </si>
  <si>
    <t>89168590192</t>
  </si>
  <si>
    <t>shirinya@bk.ru</t>
  </si>
  <si>
    <t>89260466428</t>
  </si>
  <si>
    <t>yuliyaaqua@mail.ru</t>
  </si>
  <si>
    <t>89251598334</t>
  </si>
  <si>
    <t>lelikzzzzz@rambler.ru</t>
  </si>
  <si>
    <t>89602536661</t>
  </si>
  <si>
    <t>juli.kunitskaya@gmail.com</t>
  </si>
  <si>
    <t>89262162314</t>
  </si>
  <si>
    <t>ekaterinavinokurova1994@gmail.com</t>
  </si>
  <si>
    <t>89853199448</t>
  </si>
  <si>
    <t>adedyukina@yandex.ru</t>
  </si>
  <si>
    <t>89165630018</t>
  </si>
  <si>
    <t>5alex5@bk.ru</t>
  </si>
  <si>
    <t>89163188319</t>
  </si>
  <si>
    <t>eduardilyasov1@gmail.com</t>
  </si>
  <si>
    <t>89268405264</t>
  </si>
  <si>
    <t>m1801304@edu.misis.ru</t>
  </si>
  <si>
    <t>1801304</t>
  </si>
  <si>
    <t>coolvictory@yandex.ru</t>
  </si>
  <si>
    <t>89853432137</t>
  </si>
  <si>
    <t>anticourse@yandex.ru</t>
  </si>
  <si>
    <t>89153200864</t>
  </si>
  <si>
    <t>m1801839@edu.misis.ru</t>
  </si>
  <si>
    <t>1801839</t>
  </si>
  <si>
    <t>Tsaganab@gmail.com</t>
  </si>
  <si>
    <t>89262678308</t>
  </si>
  <si>
    <t>tdnovikova@yandex.ru..</t>
  </si>
  <si>
    <t>89175874648</t>
  </si>
  <si>
    <t>m1801580@edu.misis.ru</t>
  </si>
  <si>
    <t>1801580</t>
  </si>
  <si>
    <t>milena.podyablonskaya@yandex.ru</t>
  </si>
  <si>
    <t>89606383244</t>
  </si>
  <si>
    <t>almakonde18@gmail.com</t>
  </si>
  <si>
    <t>89689195328</t>
  </si>
  <si>
    <t>maria.bogidar@gmail.com</t>
  </si>
  <si>
    <t>89162530670</t>
  </si>
  <si>
    <t>sokolov.ivan.4321@gmail.com</t>
  </si>
  <si>
    <t>89169414299</t>
  </si>
  <si>
    <t>blackky666@mail.ru</t>
  </si>
  <si>
    <t>89639220968</t>
  </si>
  <si>
    <t>deluxe3132@gmail.com</t>
  </si>
  <si>
    <t>89103664699</t>
  </si>
  <si>
    <t>boggad@gmail.com</t>
  </si>
  <si>
    <t>89103236825</t>
  </si>
  <si>
    <t>nikitqua@gmail.com</t>
  </si>
  <si>
    <t>89854485080</t>
  </si>
  <si>
    <t>m1804850@edu.misis.ru</t>
  </si>
  <si>
    <t>1804850</t>
  </si>
  <si>
    <t>dikazz7@gmail.com</t>
  </si>
  <si>
    <t>89854017539</t>
  </si>
  <si>
    <t>asd.fgh@list.ru</t>
  </si>
  <si>
    <t>89060911893</t>
  </si>
  <si>
    <t>m1801656@edu.misis.ru</t>
  </si>
  <si>
    <t>1801656</t>
  </si>
  <si>
    <t>digunova.di@gmail.com</t>
  </si>
  <si>
    <t>89151627202</t>
  </si>
  <si>
    <t>www.nuriakhmetov-ilnur@mail.ru</t>
  </si>
  <si>
    <t>89851485653</t>
  </si>
  <si>
    <t>goltiapinalex@mail.ru</t>
  </si>
  <si>
    <t>89853391884</t>
  </si>
  <si>
    <t>nanyka95@mail.ru</t>
  </si>
  <si>
    <t>89166896733</t>
  </si>
  <si>
    <t>kentyka@yandex.ru</t>
  </si>
  <si>
    <t>89231155602</t>
  </si>
  <si>
    <t>m1803854@edu.misis.ru</t>
  </si>
  <si>
    <t>1803854</t>
  </si>
  <si>
    <t>nysharik@inbox.ru</t>
  </si>
  <si>
    <t>89253594016</t>
  </si>
  <si>
    <t>mariojka@gmail.com</t>
  </si>
  <si>
    <t>89152442789</t>
  </si>
  <si>
    <t>Annapolishuk12@mail.ru</t>
  </si>
  <si>
    <t>89157526739</t>
  </si>
  <si>
    <t>eddie4104@gmail.com</t>
  </si>
  <si>
    <t>89379824750</t>
  </si>
  <si>
    <t>goryniniv@gmail.com</t>
  </si>
  <si>
    <t>89165630850</t>
  </si>
  <si>
    <t>m1801574@edu.misis.ru</t>
  </si>
  <si>
    <t>1801574</t>
  </si>
  <si>
    <t>zhenikkk@yandex.ru//</t>
  </si>
  <si>
    <t>89167951944</t>
  </si>
  <si>
    <t>ushakova.t.s@gmail.com</t>
  </si>
  <si>
    <t>89651987501</t>
  </si>
  <si>
    <t>armany9494@list.ru</t>
  </si>
  <si>
    <t>8(909)963-79-95</t>
  </si>
  <si>
    <t>nestor_94@mail.ru..</t>
  </si>
  <si>
    <t>rnbapkd66</t>
  </si>
  <si>
    <t>akhkonstantin@gmail.com</t>
  </si>
  <si>
    <t>9264951921</t>
  </si>
  <si>
    <t>miltan13@yandex.ru</t>
  </si>
  <si>
    <t>9040849613</t>
  </si>
  <si>
    <t>bilskaya</t>
  </si>
  <si>
    <t>123456789</t>
  </si>
  <si>
    <t>vladblitz@inbox.ru</t>
  </si>
  <si>
    <t>9685280765</t>
  </si>
  <si>
    <t>ekaterinacher13@gmail.com</t>
  </si>
  <si>
    <t>9003196374</t>
  </si>
  <si>
    <t>vasilevskii_ilya@mail.ru</t>
  </si>
  <si>
    <t>9261902510</t>
  </si>
  <si>
    <t>lenagalts@gmail.com</t>
  </si>
  <si>
    <t>9261534849</t>
  </si>
  <si>
    <t>gerashdasha@mail.ru</t>
  </si>
  <si>
    <t>9175305818</t>
  </si>
  <si>
    <t>dasha_995@mail.ru</t>
  </si>
  <si>
    <t>9100931931</t>
  </si>
  <si>
    <t>iwanttoamerica@gmail.com</t>
  </si>
  <si>
    <t>9858720516</t>
  </si>
  <si>
    <t>tanywhy@mail.ru</t>
  </si>
  <si>
    <t>9261909368</t>
  </si>
  <si>
    <t>ivanova</t>
  </si>
  <si>
    <t>654987321</t>
  </si>
  <si>
    <t>natalya7oct@gmail.com</t>
  </si>
  <si>
    <t>9167081296</t>
  </si>
  <si>
    <t>swtorcp@mail.ru</t>
  </si>
  <si>
    <t>9854635981</t>
  </si>
  <si>
    <t>kartashev13@mail.ru</t>
  </si>
  <si>
    <t>9164770777</t>
  </si>
  <si>
    <t>scratcgtanbov@gmail.com</t>
  </si>
  <si>
    <t>9260379762</t>
  </si>
  <si>
    <t>a.kornuhina@gmail.com</t>
  </si>
  <si>
    <t>9167110342</t>
  </si>
  <si>
    <t>krug-1994@yandex.ru</t>
  </si>
  <si>
    <t>9032889732</t>
  </si>
  <si>
    <t>ania13n@gmail.com</t>
  </si>
  <si>
    <t>9166546169</t>
  </si>
  <si>
    <t>koolson@mail.ru</t>
  </si>
  <si>
    <t>9169788488</t>
  </si>
  <si>
    <t>annakulipanova@gmail.com</t>
  </si>
  <si>
    <t>9853567078</t>
  </si>
  <si>
    <t>iakurnenkova@gmail.com</t>
  </si>
  <si>
    <t>57321</t>
  </si>
  <si>
    <t>tatyanam94@yandex.ru</t>
  </si>
  <si>
    <t>9166824574</t>
  </si>
  <si>
    <t>mitina-ea@mail.ru</t>
  </si>
  <si>
    <t>9686224414</t>
  </si>
  <si>
    <t>s-mus94@mail.ru</t>
  </si>
  <si>
    <t>9252728040</t>
  </si>
  <si>
    <t>sto_denis1@mail.ru</t>
  </si>
  <si>
    <t>9040886560</t>
  </si>
  <si>
    <t>zhenikkk@yandex.ru</t>
  </si>
  <si>
    <t>987654321</t>
  </si>
  <si>
    <t>nestor_94@mail.ru</t>
  </si>
  <si>
    <t>9166594043</t>
  </si>
  <si>
    <t>tdnovikova@yandex.ru</t>
  </si>
  <si>
    <t>9175874648</t>
  </si>
  <si>
    <t>ntgi@mail.ru</t>
  </si>
  <si>
    <t>9253029332</t>
  </si>
  <si>
    <t>parshin_dmitriy@mail.ru</t>
  </si>
  <si>
    <t>9168817877</t>
  </si>
  <si>
    <t>npodkletnev@gmail.com</t>
  </si>
  <si>
    <t>9251135752</t>
  </si>
  <si>
    <t>we.were2402@gmail.com</t>
  </si>
  <si>
    <t>9262388875</t>
  </si>
  <si>
    <t>jumpjet68@gmail.com</t>
  </si>
  <si>
    <t>9103273616</t>
  </si>
  <si>
    <t>mg108@bk.ru</t>
  </si>
  <si>
    <t>9647782285</t>
  </si>
  <si>
    <t>sank15@mail.ru</t>
  </si>
  <si>
    <t>9152346015</t>
  </si>
  <si>
    <t>k.sckoryh@yandex.ru</t>
  </si>
  <si>
    <t>9202015979</t>
  </si>
  <si>
    <t>sle-anzhelika@yandex.ru</t>
  </si>
  <si>
    <t>9851202263</t>
  </si>
  <si>
    <t>concordia.mir@gmail.com</t>
  </si>
  <si>
    <t>9151905986</t>
  </si>
  <si>
    <t>aleksandr_sytou@rambler.ru</t>
  </si>
  <si>
    <t>victor.tataroy@gmail.com</t>
  </si>
  <si>
    <t>9160131244</t>
  </si>
  <si>
    <t>inga.pib21@gmail.com</t>
  </si>
  <si>
    <t>9857043314</t>
  </si>
  <si>
    <t>cvetvitaly@yandex.ru</t>
  </si>
  <si>
    <t>9168148134</t>
  </si>
  <si>
    <t>elenka_ch@bk.ru</t>
  </si>
  <si>
    <t>9806704635</t>
  </si>
  <si>
    <t>ramaltiger@gmail.com</t>
  </si>
  <si>
    <t>9268665301</t>
  </si>
  <si>
    <t>2353868@mail.ru</t>
  </si>
  <si>
    <t>9645705607</t>
  </si>
  <si>
    <t>zhenya_scheg@bk.ru</t>
  </si>
  <si>
    <t>9099095074</t>
  </si>
  <si>
    <t>yura271994@gmail.com</t>
  </si>
  <si>
    <t>9255341127</t>
  </si>
  <si>
    <t>uz.mikhail@gmail.com</t>
  </si>
  <si>
    <t>9150175808</t>
  </si>
  <si>
    <t>nastia.sholohova@yandex.ru</t>
  </si>
  <si>
    <t>9263906424</t>
  </si>
  <si>
    <t>zik.bogdan1985@gmail.com</t>
  </si>
  <si>
    <t>9511369656</t>
  </si>
  <si>
    <t>bebeht.zuy@ya.ru</t>
  </si>
  <si>
    <t>9104075717</t>
  </si>
  <si>
    <t>Lugkatya@yandex.ru</t>
  </si>
  <si>
    <t>9521510508</t>
  </si>
  <si>
    <t>savostconst@yandex.ru</t>
  </si>
  <si>
    <t>9854238380</t>
  </si>
  <si>
    <t>ilya-makarov-1995@mail.ru</t>
  </si>
  <si>
    <t>9687018849</t>
  </si>
  <si>
    <t>roma.anikonov@gmail.com</t>
  </si>
  <si>
    <t>9645100027</t>
  </si>
  <si>
    <t>anastasiy.odintsova@yandex.ru</t>
  </si>
  <si>
    <t>9999208480</t>
  </si>
  <si>
    <t>a.lobacheva25@gmail.com</t>
  </si>
  <si>
    <t>9647955634</t>
  </si>
  <si>
    <t>kss2409@mail.ru</t>
  </si>
  <si>
    <t>9511473624</t>
  </si>
  <si>
    <t>el.lizz@yandex.ru</t>
  </si>
  <si>
    <t>9021213436</t>
  </si>
  <si>
    <t>anyta250495@yandex.ru</t>
  </si>
  <si>
    <t>9166035673</t>
  </si>
  <si>
    <t>surprize66@mail.ru</t>
  </si>
  <si>
    <t>9851119169</t>
  </si>
  <si>
    <t>viktoriya.chalaya9@gmail.com</t>
  </si>
  <si>
    <t>9854907782</t>
  </si>
  <si>
    <t>archdarkn1s@yandex.ru</t>
  </si>
  <si>
    <t>9153212948</t>
  </si>
  <si>
    <t>chingiskarbushov@live.ru</t>
  </si>
  <si>
    <t>9999706808</t>
  </si>
  <si>
    <t>kitty.sam@yandex.ru</t>
  </si>
  <si>
    <t>9295831811</t>
  </si>
  <si>
    <t>vera_azarkina@mail.ru</t>
  </si>
  <si>
    <t>9067826171</t>
  </si>
  <si>
    <t>akzhitovevgen@ya.ru</t>
  </si>
  <si>
    <t>9153111196</t>
  </si>
  <si>
    <t>karinaasycheva@gmail.com</t>
  </si>
  <si>
    <t>9652829946</t>
  </si>
  <si>
    <t>makakackakoy@gmail.com</t>
  </si>
  <si>
    <t>9264955492</t>
  </si>
  <si>
    <t>sddryga@gmail.com</t>
  </si>
  <si>
    <t>9160749402</t>
  </si>
  <si>
    <t>dima74nolfin@gmail.com</t>
  </si>
  <si>
    <t>9512500915</t>
  </si>
  <si>
    <t>durmer95@gmail.com</t>
  </si>
  <si>
    <t>9266119359</t>
  </si>
  <si>
    <t>alena.shirshavina@yandex.ru</t>
  </si>
  <si>
    <t>9645561653</t>
  </si>
  <si>
    <t>Moshesm@yandex.ru</t>
  </si>
  <si>
    <t>9152582268</t>
  </si>
  <si>
    <t>baggi.95@mail.ru</t>
  </si>
  <si>
    <t>9671169481</t>
  </si>
  <si>
    <t>9karim5@gmail.com</t>
  </si>
  <si>
    <t>9637651361</t>
  </si>
  <si>
    <t>okmorbl@gmail.com</t>
  </si>
  <si>
    <t>9689374215</t>
  </si>
  <si>
    <t>tuxa_1@mail.ru</t>
  </si>
  <si>
    <t>9104169517</t>
  </si>
  <si>
    <t>mgkorotkikh</t>
  </si>
  <si>
    <t>1718lively</t>
  </si>
  <si>
    <t>islom_888@mail.ru</t>
  </si>
  <si>
    <t>89661569290</t>
  </si>
  <si>
    <t>m1801307@edu.misis.ru</t>
  </si>
  <si>
    <t>1801307</t>
  </si>
  <si>
    <t>m1806053@edu.misis.ru</t>
  </si>
  <si>
    <t>1806053</t>
  </si>
  <si>
    <t>m1807025@edu.misis.ru</t>
  </si>
  <si>
    <t>1807025</t>
  </si>
  <si>
    <t>m1806107@edu.misis.ru</t>
  </si>
  <si>
    <t>1806107</t>
  </si>
  <si>
    <t>m1803134@edu.misis.ru</t>
  </si>
  <si>
    <t>1803134</t>
  </si>
  <si>
    <t>m1806679@edu.misis.ru</t>
  </si>
  <si>
    <t>1806679</t>
  </si>
  <si>
    <t>m1802688@edu.misis.ru</t>
  </si>
  <si>
    <t>1802688</t>
  </si>
  <si>
    <t>m1807854@edu.misis.ru</t>
  </si>
  <si>
    <t>1807854</t>
  </si>
  <si>
    <t>m1806171@edu.misis.ru</t>
  </si>
  <si>
    <t>1806171</t>
  </si>
  <si>
    <t>m1806482@edu.misis.ru</t>
  </si>
  <si>
    <t>1806482</t>
  </si>
  <si>
    <t>m1801293@edu.misis.ru</t>
  </si>
  <si>
    <t>1801293</t>
  </si>
  <si>
    <t>m1804809@edu.misis.ru</t>
  </si>
  <si>
    <t>1804809</t>
  </si>
  <si>
    <t>m1806151@edu.misis.ru</t>
  </si>
  <si>
    <t>1806151</t>
  </si>
  <si>
    <t>m1801524@edu.misis.ru</t>
  </si>
  <si>
    <t>1801524</t>
  </si>
  <si>
    <t>m1804060@edu.misis.ru</t>
  </si>
  <si>
    <t>1804060</t>
  </si>
  <si>
    <t>m1807477@edu.misis.ru</t>
  </si>
  <si>
    <t>1807477</t>
  </si>
  <si>
    <t>m1806461@edu.misis.ru</t>
  </si>
  <si>
    <t>1806461</t>
  </si>
  <si>
    <t>m1807334@edu.misis.ru</t>
  </si>
  <si>
    <t>1807334</t>
  </si>
  <si>
    <t>m1801613@edu.misis.ru</t>
  </si>
  <si>
    <t>1801613</t>
  </si>
  <si>
    <t>m1806385@edu.misis.ru</t>
  </si>
  <si>
    <t>1806385</t>
  </si>
  <si>
    <t>m1807712@edu.misis.ru</t>
  </si>
  <si>
    <t>1807712</t>
  </si>
  <si>
    <t>m1801615@edu.misis.ru</t>
  </si>
  <si>
    <t>1801615</t>
  </si>
  <si>
    <t>m1802113@edu.misis.ru</t>
  </si>
  <si>
    <t>1802113</t>
  </si>
  <si>
    <t>m1801675@edu.misis.ru</t>
  </si>
  <si>
    <t>1801675</t>
  </si>
  <si>
    <t>m1806535@edu.misis.ru</t>
  </si>
  <si>
    <t>1806535</t>
  </si>
  <si>
    <t>m1806830@edu.misis.ru</t>
  </si>
  <si>
    <t>1806830</t>
  </si>
  <si>
    <t>m1805764@edu.misis.ru</t>
  </si>
  <si>
    <t>1805764</t>
  </si>
  <si>
    <t>akimovaelviraa@mail.ru</t>
  </si>
  <si>
    <t>1906585</t>
  </si>
  <si>
    <t>chess9237@gmail.com</t>
  </si>
  <si>
    <t>1907032</t>
  </si>
  <si>
    <t>Насер Халифа Хамад</t>
  </si>
  <si>
    <t>alshin_rn@i.home-edu.ru</t>
  </si>
  <si>
    <t>1909460</t>
  </si>
  <si>
    <t>a.a.s.64@mail.ru</t>
  </si>
  <si>
    <t>1909052</t>
  </si>
  <si>
    <t>atasika_lianna@bk.ru</t>
  </si>
  <si>
    <t>1907934</t>
  </si>
  <si>
    <t>erzhena.vampilova@gmail.com</t>
  </si>
  <si>
    <t>1901607</t>
  </si>
  <si>
    <t>nikivas97@mail.ru</t>
  </si>
  <si>
    <t>1908870</t>
  </si>
  <si>
    <t>rus.venediktov2011@mail.ru</t>
  </si>
  <si>
    <t>1901942</t>
  </si>
  <si>
    <t>julnobel@mail.ru</t>
  </si>
  <si>
    <t>1901660</t>
  </si>
  <si>
    <t>vanyaphoto1997@yandex.ru</t>
  </si>
  <si>
    <t>123456</t>
  </si>
  <si>
    <t>n.dlv@yandex.ru</t>
  </si>
  <si>
    <t>1909346</t>
  </si>
  <si>
    <t>varya.e97@mail.ru</t>
  </si>
  <si>
    <t>1901904</t>
  </si>
  <si>
    <t>erofeev.doc@yandex.ru</t>
  </si>
  <si>
    <t>1905477</t>
  </si>
  <si>
    <t>zamyslov.stepan@gmail.com</t>
  </si>
  <si>
    <t>1901694</t>
  </si>
  <si>
    <t>sigmap4@gmail.com</t>
  </si>
  <si>
    <t>1901590</t>
  </si>
  <si>
    <t>skyteether@gmail.com</t>
  </si>
  <si>
    <t>1901618</t>
  </si>
  <si>
    <t>calmykova.anastasiya@yandex.ru</t>
  </si>
  <si>
    <t>1907992</t>
  </si>
  <si>
    <t>alena-klimova.y@yandex.ru</t>
  </si>
  <si>
    <t>1906192</t>
  </si>
  <si>
    <t>haizbq@gmail.com</t>
  </si>
  <si>
    <t>1908903</t>
  </si>
  <si>
    <t>akonstantinidi3@gmail.com</t>
  </si>
  <si>
    <t>1909616</t>
  </si>
  <si>
    <t>misha.kopylov.97@gmail.com</t>
  </si>
  <si>
    <t>1905980</t>
  </si>
  <si>
    <t>ekl4991@yandex.ru</t>
  </si>
  <si>
    <t>1901575</t>
  </si>
  <si>
    <t>tatuanakravchenko1997@gmail.com</t>
  </si>
  <si>
    <t>1909317</t>
  </si>
  <si>
    <t>ksuhook@mail.ru</t>
  </si>
  <si>
    <t>1904679</t>
  </si>
  <si>
    <t>evgenia.lepanova@yandex.ru</t>
  </si>
  <si>
    <t>1909002</t>
  </si>
  <si>
    <t>mk-surface@outlook.com</t>
  </si>
  <si>
    <t>1905513</t>
  </si>
  <si>
    <t>vladislav-marinichev@rambler.ru</t>
  </si>
  <si>
    <t>1909267</t>
  </si>
  <si>
    <t>den.mashevsky@yandex.ru</t>
  </si>
  <si>
    <t>1909203</t>
  </si>
  <si>
    <t>79852049926@yandex.ru</t>
  </si>
  <si>
    <t>1908187</t>
  </si>
  <si>
    <t>nemikhin@outlook.com</t>
  </si>
  <si>
    <t>1908677</t>
  </si>
  <si>
    <t>sickstick37@gmail.com</t>
  </si>
  <si>
    <t>1906701</t>
  </si>
  <si>
    <t>kelsuslanger@gmail.com</t>
  </si>
  <si>
    <t>1906352</t>
  </si>
  <si>
    <t>pysmennaya@yandex.ru</t>
  </si>
  <si>
    <t>1907823</t>
  </si>
  <si>
    <t>moonlit2015@yandex.ru</t>
  </si>
  <si>
    <t>1909154</t>
  </si>
  <si>
    <t>rozhkova.ae@gmail.com</t>
  </si>
  <si>
    <t>1908856</t>
  </si>
  <si>
    <t>goalkeeper9757@gmail.com</t>
  </si>
  <si>
    <t>1906047</t>
  </si>
  <si>
    <t>svobodinang@gmail.com</t>
  </si>
  <si>
    <t>1905818</t>
  </si>
  <si>
    <t>ekaterina.sidorova.L@mail.ru</t>
  </si>
  <si>
    <t>1906980</t>
  </si>
  <si>
    <t>antonio1997@bk.ru</t>
  </si>
  <si>
    <t>1909235</t>
  </si>
  <si>
    <t>callofdutz@gmail.com</t>
  </si>
  <si>
    <t>1907432</t>
  </si>
  <si>
    <t>tensergey97@mail.ru</t>
  </si>
  <si>
    <t>1908414</t>
  </si>
  <si>
    <t>vergensun@gmail.com</t>
  </si>
  <si>
    <t>1905508</t>
  </si>
  <si>
    <t>annatsepenn@gmail.com</t>
  </si>
  <si>
    <t>1907873</t>
  </si>
  <si>
    <t>vnchadin@gmail.com</t>
  </si>
  <si>
    <t>1909007</t>
  </si>
  <si>
    <t>katayvip9@mail.ru</t>
  </si>
  <si>
    <t>1901688</t>
  </si>
  <si>
    <t>Shershukovigor@gmail.com</t>
  </si>
  <si>
    <t>1909440</t>
  </si>
  <si>
    <t>shpenst.valera@yandex.ru</t>
  </si>
  <si>
    <t>1902462</t>
  </si>
  <si>
    <t>shpenst.margarita@yandex.ru</t>
  </si>
  <si>
    <t>1902533</t>
  </si>
  <si>
    <t>aleksey_shusharin@mail.ru</t>
  </si>
  <si>
    <t>1901579</t>
  </si>
  <si>
    <t>nastyascherbinina@yandex.ru</t>
  </si>
  <si>
    <t>1908895</t>
  </si>
  <si>
    <t>andzhaeva.bovra@mail.ru</t>
  </si>
  <si>
    <t>9374685647</t>
  </si>
  <si>
    <t>babenkov.vladislav@mail.ru</t>
  </si>
  <si>
    <t>9997008260</t>
  </si>
  <si>
    <t>rasul.shixa@mail.ru</t>
  </si>
  <si>
    <t>gobozova.e1@gmail.com</t>
  </si>
  <si>
    <t>2291265526@qq.com</t>
  </si>
  <si>
    <t>babenkov-ivan@mail.ru</t>
  </si>
  <si>
    <t>9517632355</t>
  </si>
  <si>
    <t>kaizor.q@gmail.com</t>
  </si>
  <si>
    <t>9773569859</t>
  </si>
  <si>
    <t>leralaptevo@gmail.com</t>
  </si>
  <si>
    <t>9030579947</t>
  </si>
  <si>
    <t>mirami275@gmail.com</t>
  </si>
  <si>
    <t>9080743029</t>
  </si>
  <si>
    <t>liza19-01@mail.ru</t>
  </si>
  <si>
    <t>9165707155</t>
  </si>
  <si>
    <t>brg.dmitriy@gmail.com</t>
  </si>
  <si>
    <t>9295939469</t>
  </si>
  <si>
    <t>m1605132@edu.misis.ru</t>
  </si>
  <si>
    <t>9197004697</t>
  </si>
  <si>
    <t>m1604737@edu.misis.ru</t>
  </si>
  <si>
    <t>9266473077</t>
  </si>
  <si>
    <t>m153593@edu.misis.ru</t>
  </si>
  <si>
    <t>9151457480</t>
  </si>
  <si>
    <t>polyshappord@gmail.com</t>
  </si>
  <si>
    <t>9195813671</t>
  </si>
  <si>
    <t>valik.sparov.ru1@gmail.com</t>
  </si>
  <si>
    <t>9889467228</t>
  </si>
  <si>
    <t>jebulcan@gmail.com</t>
  </si>
  <si>
    <t>roma.go.go@yandex.ru</t>
  </si>
  <si>
    <t>9063883810</t>
  </si>
  <si>
    <t>anastasia.v.gerasimenko@gmail.com</t>
  </si>
  <si>
    <t>9605507491</t>
  </si>
  <si>
    <t>ek.gertzeva@yandex.ru</t>
  </si>
  <si>
    <t>9157069185</t>
  </si>
  <si>
    <t>aleks.golenkov@mail.ru</t>
  </si>
  <si>
    <t>9964420922</t>
  </si>
  <si>
    <t>nazargrehov@gmail.com</t>
  </si>
  <si>
    <t>9168263200</t>
  </si>
  <si>
    <t>misha.gritskih@yandex.ru</t>
  </si>
  <si>
    <t>9103265330</t>
  </si>
  <si>
    <t>zsxoff@yandex.ru</t>
  </si>
  <si>
    <t>9991720420</t>
  </si>
  <si>
    <t>arina.dubinich34@gmail.com</t>
  </si>
  <si>
    <t>9774572847</t>
  </si>
  <si>
    <t>dasha.dyachencko1998@yandex.ru</t>
  </si>
  <si>
    <t>9899701970</t>
  </si>
  <si>
    <t>chromealmas@gmail.com</t>
  </si>
  <si>
    <t>9964048986</t>
  </si>
  <si>
    <t>stasolet@gmail.com</t>
  </si>
  <si>
    <t>9030246453</t>
  </si>
  <si>
    <t>thewhiteunicorn99@gmail.com</t>
  </si>
  <si>
    <t>9287717981</t>
  </si>
  <si>
    <t>ershovas146@mail.ru</t>
  </si>
  <si>
    <t>9124911644</t>
  </si>
  <si>
    <t>m1601495@edu.misis.ru</t>
  </si>
  <si>
    <t>9253352145</t>
  </si>
  <si>
    <t>viktoriyazozulenko@mail.ru</t>
  </si>
  <si>
    <t>heleen2@yandex.ru</t>
  </si>
  <si>
    <t>9153714761</t>
  </si>
  <si>
    <t>kirova_1998@mail.ru</t>
  </si>
  <si>
    <t>9115043586</t>
  </si>
  <si>
    <t>alice.kolchanova98@mail.ru</t>
  </si>
  <si>
    <t>9167091171</t>
  </si>
  <si>
    <t>kor.ilia@yandex.ru</t>
  </si>
  <si>
    <t>9099698331</t>
  </si>
  <si>
    <t>kuzmina.inno@gmail.com</t>
  </si>
  <si>
    <t>9154184214</t>
  </si>
  <si>
    <t>valeri98k@gmail.com</t>
  </si>
  <si>
    <t>9779299061</t>
  </si>
  <si>
    <t>stayscary@mail.ru</t>
  </si>
  <si>
    <t>9259253668</t>
  </si>
  <si>
    <t>m1603692@edu.misis.ru</t>
  </si>
  <si>
    <t>9999208461</t>
  </si>
  <si>
    <t>puzyl@mail.ru</t>
  </si>
  <si>
    <t>9690490890</t>
  </si>
  <si>
    <t>ilya.fomenko.1996@list.ru</t>
  </si>
  <si>
    <t>9065652212</t>
  </si>
  <si>
    <t>graarf@mail.ru</t>
  </si>
  <si>
    <t>9101451179</t>
  </si>
  <si>
    <t>denis313593@mail.ru</t>
  </si>
  <si>
    <t>9524204363</t>
  </si>
  <si>
    <t>ssergeysaurov.com@gmail.com</t>
  </si>
  <si>
    <t>9264954408</t>
  </si>
  <si>
    <t>capslock87@yandex.ru</t>
  </si>
  <si>
    <t>9087877079</t>
  </si>
  <si>
    <t>m1602324@edu.misis.ru</t>
  </si>
  <si>
    <t>9015094716</t>
  </si>
  <si>
    <t>maksi112@icloud.com</t>
  </si>
  <si>
    <t>9206156624</t>
  </si>
  <si>
    <t>daratyu@yandex.ru</t>
  </si>
  <si>
    <t>9998646949</t>
  </si>
  <si>
    <t>m1603553@edu.misis.ru</t>
  </si>
  <si>
    <t>9778353812</t>
  </si>
  <si>
    <t>chernovroman@me.com</t>
  </si>
  <si>
    <t>9999898641</t>
  </si>
  <si>
    <t>amanatik10@gmail.com</t>
  </si>
  <si>
    <t>amanatik10</t>
  </si>
  <si>
    <t>wpn@inbox.ru</t>
  </si>
  <si>
    <t>9651951075</t>
  </si>
  <si>
    <t>aleksvtanke@mail.ru</t>
  </si>
  <si>
    <t>9511374413</t>
  </si>
  <si>
    <t>tagaev-98@inbox.ru</t>
  </si>
  <si>
    <t>Дубинкова Яна Александровна</t>
  </si>
  <si>
    <t>yanochkaazarova7@gmail.com</t>
  </si>
  <si>
    <t>894634629@qq.com</t>
  </si>
  <si>
    <t>Вагапов Эмиль Камильевич</t>
  </si>
  <si>
    <t>vek080@me.com</t>
  </si>
  <si>
    <t>Виноградов Антон Олегович</t>
  </si>
  <si>
    <t>dolbani555@gmail.com</t>
  </si>
  <si>
    <t>Касаткин Олег Викторович</t>
  </si>
  <si>
    <t>oleg.kasatkin84@yandex.ru</t>
  </si>
  <si>
    <t>maks_ryabov_98@bk.ru</t>
  </si>
  <si>
    <t>tolkunova.janet@yandex.ru</t>
  </si>
  <si>
    <t>polina-cherkina@yandex.ru</t>
  </si>
  <si>
    <t>nastya.kayumova@bk.ru</t>
  </si>
  <si>
    <t>alino4k19986843@mail.ru</t>
  </si>
  <si>
    <t>Kristina.malina09@mail.ru</t>
  </si>
  <si>
    <t>ulola@mail.ru</t>
  </si>
  <si>
    <t>Rfghbp</t>
  </si>
  <si>
    <t>m1700299@edu.misis.ru</t>
  </si>
  <si>
    <t>1700299</t>
  </si>
  <si>
    <t>m2112717@edu.misis.ru</t>
  </si>
  <si>
    <t>2112717</t>
  </si>
  <si>
    <t>Эркабоев</t>
  </si>
  <si>
    <t>Эльёрбек</t>
  </si>
  <si>
    <t>Ильёсбек Угли</t>
  </si>
  <si>
    <t>m1702361@edu.misis.ru</t>
  </si>
  <si>
    <t>2108465</t>
  </si>
  <si>
    <t>Nazarova2020@yandex.ru</t>
  </si>
  <si>
    <t>2108463</t>
  </si>
  <si>
    <t>1dimadim1@gmail.com</t>
  </si>
  <si>
    <t>2105695</t>
  </si>
  <si>
    <t>bunyaeva_marina99@mail.ru</t>
  </si>
  <si>
    <t>2101957</t>
  </si>
  <si>
    <t>vladlzv2504@gmail.com</t>
  </si>
  <si>
    <t>2102167</t>
  </si>
  <si>
    <t>1morgunova1@mail.ru</t>
  </si>
  <si>
    <t>2108421</t>
  </si>
  <si>
    <t>tatyana.vorobyova93@gmail.com</t>
  </si>
  <si>
    <t>2106085</t>
  </si>
  <si>
    <t>belanhek@mail.ru</t>
  </si>
  <si>
    <t>2108453</t>
  </si>
  <si>
    <t>sandalovi@mail.ru</t>
  </si>
  <si>
    <t>2109326</t>
  </si>
  <si>
    <t>gogolev_dm@mail.ru</t>
  </si>
  <si>
    <t>2100238</t>
  </si>
  <si>
    <t>sarvar_kambarov@mail.ru</t>
  </si>
  <si>
    <t>2105860</t>
  </si>
  <si>
    <t>repkina-liz@mail.ru</t>
  </si>
  <si>
    <t>2102747</t>
  </si>
  <si>
    <t>teterevaylia2804@icloud.com</t>
  </si>
  <si>
    <t>2108300</t>
  </si>
  <si>
    <t>thesearingwind@gmail.com</t>
  </si>
  <si>
    <t>2105602</t>
  </si>
  <si>
    <t>kristina_gershman_99@mail.ru</t>
  </si>
  <si>
    <t>2108139</t>
  </si>
  <si>
    <t>alexxxx1998@gmail.com</t>
  </si>
  <si>
    <t>2107157</t>
  </si>
  <si>
    <t>penachett@bk.ru</t>
  </si>
  <si>
    <t>2107377</t>
  </si>
  <si>
    <t>marylex13@yandex.ru</t>
  </si>
  <si>
    <t>2109469</t>
  </si>
  <si>
    <t>vitaly97@mail.ru</t>
  </si>
  <si>
    <t>2100293</t>
  </si>
  <si>
    <t>kayumova17130157@yandex.ru</t>
  </si>
  <si>
    <t>2106696</t>
  </si>
  <si>
    <t>julia15790@yandex.ru</t>
  </si>
  <si>
    <t>2100985</t>
  </si>
  <si>
    <t>mari.balakina.99@mail.ru</t>
  </si>
  <si>
    <t>2108396</t>
  </si>
  <si>
    <t>yagami99@yandex.ru</t>
  </si>
  <si>
    <t>2108704</t>
  </si>
  <si>
    <t>rabatesky@yandex.ru</t>
  </si>
  <si>
    <t>2106988</t>
  </si>
  <si>
    <t>b.ahmetov@ro.ru</t>
  </si>
  <si>
    <t>2108670</t>
  </si>
  <si>
    <t>dmitryklimenov@yandex.ru</t>
  </si>
  <si>
    <t>2105389</t>
  </si>
  <si>
    <t>aigulslmnv@mail.ru</t>
  </si>
  <si>
    <t>2109843</t>
  </si>
  <si>
    <t>golovlevvvv@yandex.ru</t>
  </si>
  <si>
    <t>2100533</t>
  </si>
  <si>
    <t>death-de@yandex.ru</t>
  </si>
  <si>
    <t>2103823</t>
  </si>
  <si>
    <t>nikolayshirokov1@yandex.ru</t>
  </si>
  <si>
    <t>2107924</t>
  </si>
  <si>
    <t>liza.mg@yandex.ru</t>
  </si>
  <si>
    <t>2109281</t>
  </si>
  <si>
    <t>marusevk@ya.ru</t>
  </si>
  <si>
    <t>2108494</t>
  </si>
  <si>
    <t>nikolaychuk_a@mail.ru</t>
  </si>
  <si>
    <t>2106763</t>
  </si>
  <si>
    <t>richard.kh.basket@gmail.com</t>
  </si>
  <si>
    <t>2103496</t>
  </si>
  <si>
    <t>fiesstasky@yandex.ru</t>
  </si>
  <si>
    <t>2104198</t>
  </si>
  <si>
    <t>yuracheg32@gmail.com</t>
  </si>
  <si>
    <t>2108476</t>
  </si>
  <si>
    <t>palamarchuk.polina33@gmail.com</t>
  </si>
  <si>
    <t>2108113</t>
  </si>
  <si>
    <t>timur.yarullov@gmail.com</t>
  </si>
  <si>
    <t>2109127</t>
  </si>
  <si>
    <t>mr.denis.mamaev@gmail.com</t>
  </si>
  <si>
    <t>2108690</t>
  </si>
  <si>
    <t>tmaidari@mail.ru</t>
  </si>
  <si>
    <t>2109523</t>
  </si>
  <si>
    <t>zamshinavn@mail.ru</t>
  </si>
  <si>
    <t>2100699</t>
  </si>
  <si>
    <t>eremeevap0lina@mail.ru</t>
  </si>
  <si>
    <t>2105783</t>
  </si>
  <si>
    <t>dlevashko@gmail.com</t>
  </si>
  <si>
    <t>2107160</t>
  </si>
  <si>
    <t>pavel15999@gmail.com</t>
  </si>
  <si>
    <t>2104484</t>
  </si>
  <si>
    <t>olga.subtselnaia@mail.ru</t>
  </si>
  <si>
    <t>2109802</t>
  </si>
  <si>
    <t>adamsmit96@mail.ru</t>
  </si>
  <si>
    <t>2109909</t>
  </si>
  <si>
    <t>viveber99@gmail.com</t>
  </si>
  <si>
    <t>2108801</t>
  </si>
  <si>
    <t>bzarz@mail.ru</t>
  </si>
  <si>
    <t>2107832</t>
  </si>
  <si>
    <t>leontievt@mail.ru</t>
  </si>
  <si>
    <t>2108725</t>
  </si>
  <si>
    <t>multibhop@mail.ru</t>
  </si>
  <si>
    <t>2106533</t>
  </si>
  <si>
    <t>anikeeva-elizaveta2014@yandex.ru</t>
  </si>
  <si>
    <t>132278</t>
  </si>
  <si>
    <t>АНИКЕЕВА</t>
  </si>
  <si>
    <t>ЕЛИЗАВЕТА</t>
  </si>
  <si>
    <t>ОЛЕГОВНА</t>
  </si>
  <si>
    <t>antonukoleg1@gmail.com</t>
  </si>
  <si>
    <t>122091</t>
  </si>
  <si>
    <t>АНТОНЮК</t>
  </si>
  <si>
    <t>АЛЕКСАНДР</t>
  </si>
  <si>
    <t>ОЛЕГОВИЧ</t>
  </si>
  <si>
    <t>il2002a@gmail.com</t>
  </si>
  <si>
    <t>136408</t>
  </si>
  <si>
    <t>АРХИПОВ</t>
  </si>
  <si>
    <t>ИЛЬЯ</t>
  </si>
  <si>
    <t>ДМИТРИЕВИЧ</t>
  </si>
  <si>
    <t>mastersaturn2001@mail.ru</t>
  </si>
  <si>
    <t>122096</t>
  </si>
  <si>
    <t>БАГАУТДИНОВ</t>
  </si>
  <si>
    <t>ДАНИИЛ</t>
  </si>
  <si>
    <t>АНДРЕЕВИЧ</t>
  </si>
  <si>
    <t>kostya.balandin.96@mail.ru</t>
  </si>
  <si>
    <t>122097</t>
  </si>
  <si>
    <t>БАЛАНДИН</t>
  </si>
  <si>
    <t>КОНСТАНТИН</t>
  </si>
  <si>
    <t>masha0607@inbox.ru</t>
  </si>
  <si>
    <t>121714</t>
  </si>
  <si>
    <t>БУДКОВА</t>
  </si>
  <si>
    <t>МАРИЯ</t>
  </si>
  <si>
    <t>ВИТАЛЬЕВНА</t>
  </si>
  <si>
    <t>Дедикова</t>
  </si>
  <si>
    <t>ДЕДИКОВА</t>
  </si>
  <si>
    <t>ТАМАРА</t>
  </si>
  <si>
    <t>ВЛАДИМИРОВНА</t>
  </si>
  <si>
    <t>zaikin.03@mail.ru</t>
  </si>
  <si>
    <t>122157</t>
  </si>
  <si>
    <t>ЗАИКИН</t>
  </si>
  <si>
    <t>НИКИТА</t>
  </si>
  <si>
    <t>АЛЕКСАНДРОВИЧ</t>
  </si>
  <si>
    <t>Ivanworld15@gmail.com</t>
  </si>
  <si>
    <t>122159</t>
  </si>
  <si>
    <t>ЗАУЗИН</t>
  </si>
  <si>
    <t>ИВАН</t>
  </si>
  <si>
    <t>ПАВЛОВИЧ</t>
  </si>
  <si>
    <t>igor7757@mail.ru</t>
  </si>
  <si>
    <t>133226</t>
  </si>
  <si>
    <t>КУЗНЕЦОВ</t>
  </si>
  <si>
    <t>ИГОРЬ</t>
  </si>
  <si>
    <t>langovich23@mail.ru</t>
  </si>
  <si>
    <t>122203</t>
  </si>
  <si>
    <t>ЛАНГОВИЧ</t>
  </si>
  <si>
    <t>ДАНИЕЛА</t>
  </si>
  <si>
    <t>РАДОЕВНА</t>
  </si>
  <si>
    <t>levshukars@mail.ru</t>
  </si>
  <si>
    <t>124630</t>
  </si>
  <si>
    <t>ЛЕВШУК</t>
  </si>
  <si>
    <t>АРСЕНИЙ</t>
  </si>
  <si>
    <t>ВЛАДИМИРОВИЧ</t>
  </si>
  <si>
    <t>gleb.lylov@mail.ru</t>
  </si>
  <si>
    <t>122214</t>
  </si>
  <si>
    <t>ЛЫЛОВ</t>
  </si>
  <si>
    <t>ГЛЕБ</t>
  </si>
  <si>
    <t>ИВАНОВИЧ</t>
  </si>
  <si>
    <t>maksimmezhonov@gmail.com</t>
  </si>
  <si>
    <t>136404</t>
  </si>
  <si>
    <t>МЕЖОНОВ</t>
  </si>
  <si>
    <t>МАКСИМ</t>
  </si>
  <si>
    <t>ВАДИМОВИЧ</t>
  </si>
  <si>
    <t>medvedmironov@mail.ru</t>
  </si>
  <si>
    <t>108710</t>
  </si>
  <si>
    <t>МИРОНОВ</t>
  </si>
  <si>
    <t>МИХАИЛ</t>
  </si>
  <si>
    <t>nagornyy.andrey99@gmail.com</t>
  </si>
  <si>
    <t>122233</t>
  </si>
  <si>
    <t>НАГОРНЫЙ</t>
  </si>
  <si>
    <t>АНДРЕЙ</t>
  </si>
  <si>
    <t>listocheks2002@gmail.com</t>
  </si>
  <si>
    <t>122248</t>
  </si>
  <si>
    <t>ПОГОНЯЛИН</t>
  </si>
  <si>
    <t>ЮРИЙ</t>
  </si>
  <si>
    <t>kesstes03@gmail.com</t>
  </si>
  <si>
    <t>122265</t>
  </si>
  <si>
    <t>САВИН</t>
  </si>
  <si>
    <t>ВЯЧЕСЛАВОВИЧ</t>
  </si>
  <si>
    <t>7782222@gmail.com</t>
  </si>
  <si>
    <t>122274</t>
  </si>
  <si>
    <t>СЕНЧЕНКО</t>
  </si>
  <si>
    <t>МАКАР</t>
  </si>
  <si>
    <t>АЛЕКСЕЕВИЧ</t>
  </si>
  <si>
    <t>sk1llme@mail.ru</t>
  </si>
  <si>
    <t>122296</t>
  </si>
  <si>
    <t>ФЕДОРОВ</t>
  </si>
  <si>
    <t>ТУХАНОВИЧ</t>
  </si>
  <si>
    <t>marussse@icloud.com</t>
  </si>
  <si>
    <t>132279</t>
  </si>
  <si>
    <t>ЧУХАРЕВА</t>
  </si>
  <si>
    <t>ВЯЧЕСЛАВОВНА</t>
  </si>
  <si>
    <t>sofya.adulova@mail.ru</t>
  </si>
  <si>
    <t>122324</t>
  </si>
  <si>
    <t>АДУЛОВА</t>
  </si>
  <si>
    <t>СОФЬЯ</t>
  </si>
  <si>
    <t>СЕРГЕЕВНА</t>
  </si>
  <si>
    <t>sasha.afanasyev.2003@mail.ru</t>
  </si>
  <si>
    <t>122329</t>
  </si>
  <si>
    <t>АФАНАСЬЕВ</t>
  </si>
  <si>
    <t>saltyverdling@gmail.com</t>
  </si>
  <si>
    <t>122453</t>
  </si>
  <si>
    <t>БОГДАНОВ</t>
  </si>
  <si>
    <t>ЯРОСЛАВ</t>
  </si>
  <si>
    <t>СЕРГЕЕВИЧ</t>
  </si>
  <si>
    <t>veronikinpro@mail.ru</t>
  </si>
  <si>
    <t>123572</t>
  </si>
  <si>
    <t>ДОНЕЦКОВА</t>
  </si>
  <si>
    <t>ВЕРОНИКА</t>
  </si>
  <si>
    <t>АНДРЕЕВНА</t>
  </si>
  <si>
    <t>yegorovalbv@yandex.ru</t>
  </si>
  <si>
    <t>122461</t>
  </si>
  <si>
    <t>ЕГОРОВА</t>
  </si>
  <si>
    <t>ЛЮБОВЬ</t>
  </si>
  <si>
    <t>АРТУРОВНА</t>
  </si>
  <si>
    <t>zirkovaleksandr11@gmail.com</t>
  </si>
  <si>
    <t>123573</t>
  </si>
  <si>
    <t>ЖИРКОВ</t>
  </si>
  <si>
    <t>ДЕНИСОВИЧ</t>
  </si>
  <si>
    <t>artemzhogov@gmail.com</t>
  </si>
  <si>
    <t>123574</t>
  </si>
  <si>
    <t>ЖОГОВ</t>
  </si>
  <si>
    <t>АРТЁМ</t>
  </si>
  <si>
    <t>zapiomoeba442@mail.ru</t>
  </si>
  <si>
    <t>123575</t>
  </si>
  <si>
    <t>ЗДЮМАЕВ</t>
  </si>
  <si>
    <t>ВЛАДИСЛАВ</t>
  </si>
  <si>
    <t>ol.kr.scvirell@gmail.com</t>
  </si>
  <si>
    <t>119827</t>
  </si>
  <si>
    <t>КРЫЛОВА</t>
  </si>
  <si>
    <t>ОЛЬГА</t>
  </si>
  <si>
    <t>МАКСИМОВНА</t>
  </si>
  <si>
    <t>d.linkov@inbox.ru</t>
  </si>
  <si>
    <t>124552</t>
  </si>
  <si>
    <t>ЛИНЬКОВ</t>
  </si>
  <si>
    <t>ДМИТРИЙ</t>
  </si>
  <si>
    <t>backgopro@gmail.com</t>
  </si>
  <si>
    <t>125983</t>
  </si>
  <si>
    <t>ЛИТВИНОВ</t>
  </si>
  <si>
    <t>БОГДАН</t>
  </si>
  <si>
    <t>dashulya_lonchakova@icloud.com</t>
  </si>
  <si>
    <t>123815</t>
  </si>
  <si>
    <t>ЛОНЧАКОВА</t>
  </si>
  <si>
    <t>ДАРЬЯ</t>
  </si>
  <si>
    <t>АЛЕКСАНДРОВНА</t>
  </si>
  <si>
    <t>olya6599@inbox.ru</t>
  </si>
  <si>
    <t>123584</t>
  </si>
  <si>
    <t>МЕРЗЛИКИНА</t>
  </si>
  <si>
    <t>АЛЕКСЕЕВНА</t>
  </si>
  <si>
    <t>cloudyroma@gmail.com</t>
  </si>
  <si>
    <t>118380</t>
  </si>
  <si>
    <t>РОМАН</t>
  </si>
  <si>
    <t>АНАТОЛЬЕВИЧ</t>
  </si>
  <si>
    <t>mikho2016@yandex.ru</t>
  </si>
  <si>
    <t>122382</t>
  </si>
  <si>
    <t>МИХО</t>
  </si>
  <si>
    <t>ЕВГЕНИЙ</t>
  </si>
  <si>
    <t>АЛЕНОВИЧ</t>
  </si>
  <si>
    <t>danilvlasovffc@gmail.com</t>
  </si>
  <si>
    <t>116763</t>
  </si>
  <si>
    <t>НОСОВ</t>
  </si>
  <si>
    <t>ДАНИЛ</t>
  </si>
  <si>
    <t>ВИТАЛЬЕВИЧ</t>
  </si>
  <si>
    <t>kat8sp@mail.ru</t>
  </si>
  <si>
    <t>124226</t>
  </si>
  <si>
    <t>ПОТОКИНА</t>
  </si>
  <si>
    <t>ЕКАТЕРИНА</t>
  </si>
  <si>
    <t>СТЕПАНОВНА</t>
  </si>
  <si>
    <t>nick.rabe1@yandex.ru</t>
  </si>
  <si>
    <t>123587</t>
  </si>
  <si>
    <t>РАБЕ</t>
  </si>
  <si>
    <t>НИКОЛАЙ</t>
  </si>
  <si>
    <t>polinarukavchuk@gmail.com</t>
  </si>
  <si>
    <t>123590</t>
  </si>
  <si>
    <t>РУКАВЧУК</t>
  </si>
  <si>
    <t>ПОЛИНА</t>
  </si>
  <si>
    <t>stavila-2003@mail.ru</t>
  </si>
  <si>
    <t>125877</t>
  </si>
  <si>
    <t>СТАВИЛА</t>
  </si>
  <si>
    <t>АНАСТАСИЯ</t>
  </si>
  <si>
    <t>queen-anastasia2001@mail.ru</t>
  </si>
  <si>
    <t>124308</t>
  </si>
  <si>
    <t>ТАРДАСОВА</t>
  </si>
  <si>
    <t>k.khalikova@inbox.ru</t>
  </si>
  <si>
    <t>124590</t>
  </si>
  <si>
    <t>ХАЛИКОВА</t>
  </si>
  <si>
    <t>КАМИЛЛА</t>
  </si>
  <si>
    <t>РОБЕРТОВНА</t>
  </si>
  <si>
    <t>elvira.khasanova.0202@mail.ru</t>
  </si>
  <si>
    <t>125831</t>
  </si>
  <si>
    <t>ХАСАНОВА</t>
  </si>
  <si>
    <t>ЭЛЬВИРА</t>
  </si>
  <si>
    <t>РЕНАТОВНА</t>
  </si>
  <si>
    <t>hradas2002@mail.ru</t>
  </si>
  <si>
    <t>124358</t>
  </si>
  <si>
    <t>ХРАПОВА</t>
  </si>
  <si>
    <t>dilyara-akchurina@mail.ru</t>
  </si>
  <si>
    <t>107125</t>
  </si>
  <si>
    <t>АКЧУРИНА</t>
  </si>
  <si>
    <t>ДИЛЯРА</t>
  </si>
  <si>
    <t>ХУСЯИНОВНА</t>
  </si>
  <si>
    <t>919494393@qq.com</t>
  </si>
  <si>
    <t>125487</t>
  </si>
  <si>
    <t>АЛАПАТИ</t>
  </si>
  <si>
    <t>ТАЛАФУ</t>
  </si>
  <si>
    <t>vasilenko.andrey.b@gmail.com</t>
  </si>
  <si>
    <t>134206</t>
  </si>
  <si>
    <t>ВАСИЛЕНКО</t>
  </si>
  <si>
    <t>БОРИСОВИЧ</t>
  </si>
  <si>
    <t>tatjana.vorontsova2017@yandex.ru</t>
  </si>
  <si>
    <t>107223</t>
  </si>
  <si>
    <t>ВОРОНЦОВА</t>
  </si>
  <si>
    <t>ТАТЬЯНА</t>
  </si>
  <si>
    <t>arina.danilova.1999@mail.ru</t>
  </si>
  <si>
    <t>107267</t>
  </si>
  <si>
    <t>ДАНИЛОВА</t>
  </si>
  <si>
    <t>АРИНА</t>
  </si>
  <si>
    <t>ЕВГЕНЬЕВНА</t>
  </si>
  <si>
    <t>evdohova1999@yandex.ru</t>
  </si>
  <si>
    <t>136421</t>
  </si>
  <si>
    <t>ЕВДОХОВА</t>
  </si>
  <si>
    <t>АННА</t>
  </si>
  <si>
    <t>elizarowa.nas@yandex.ru</t>
  </si>
  <si>
    <t>107292</t>
  </si>
  <si>
    <t>ЕЛИЗАРОВА</t>
  </si>
  <si>
    <t>uliya1123@mail.ru</t>
  </si>
  <si>
    <t>107301</t>
  </si>
  <si>
    <t>ЖБАНОВА</t>
  </si>
  <si>
    <t>ЮЛИЯ</t>
  </si>
  <si>
    <t>zubkovvladislav23@gmail.com</t>
  </si>
  <si>
    <t>97357</t>
  </si>
  <si>
    <t>ЗУБКОВ</t>
  </si>
  <si>
    <t>sttaisha@mail.ru</t>
  </si>
  <si>
    <t>134606</t>
  </si>
  <si>
    <t>ИГНАТЬЕВА</t>
  </si>
  <si>
    <t>СТАНИСЛАВОВНА</t>
  </si>
  <si>
    <t>nikpodrevnik@yandex.ru</t>
  </si>
  <si>
    <t>134624</t>
  </si>
  <si>
    <t>ИНОЗЕМЦЕВ</t>
  </si>
  <si>
    <t>ЮРЬЕВИЧ</t>
  </si>
  <si>
    <t>irisskis02@gmail.com</t>
  </si>
  <si>
    <t>107356</t>
  </si>
  <si>
    <t>КИСЕЛЕВА</t>
  </si>
  <si>
    <t>ИРИНА</t>
  </si>
  <si>
    <t>an.korolkova720@gmail.com</t>
  </si>
  <si>
    <t>134816</t>
  </si>
  <si>
    <t>КОРОЛЬКОВА</t>
  </si>
  <si>
    <t>kukonkova2015@yandex.ru</t>
  </si>
  <si>
    <t>107847</t>
  </si>
  <si>
    <t>КУКОНКОВА</t>
  </si>
  <si>
    <t>ankurash@ya.ru</t>
  </si>
  <si>
    <t>134918</t>
  </si>
  <si>
    <t>КУРАШ</t>
  </si>
  <si>
    <t>freedom-daria@ya.ru</t>
  </si>
  <si>
    <t>135104</t>
  </si>
  <si>
    <t>МИТИНА</t>
  </si>
  <si>
    <t>mosmee@yandex.ru</t>
  </si>
  <si>
    <t>107474</t>
  </si>
  <si>
    <t>МОСКАЛЕНКО</t>
  </si>
  <si>
    <t>МИЛАНА</t>
  </si>
  <si>
    <t>y.mullamuhametova@mail.ru</t>
  </si>
  <si>
    <t>135145</t>
  </si>
  <si>
    <t>МУЛЛАМУХАМЕТОВА</t>
  </si>
  <si>
    <t>ВЕНЕРОВНА</t>
  </si>
  <si>
    <t>4fan9@mail.ru</t>
  </si>
  <si>
    <t>136424</t>
  </si>
  <si>
    <t>НИКОЛАЕВ</t>
  </si>
  <si>
    <t>СЕРГЕЙ</t>
  </si>
  <si>
    <t>yulia.popova999@mail.ru</t>
  </si>
  <si>
    <t>107538</t>
  </si>
  <si>
    <t>ПОПОВА</t>
  </si>
  <si>
    <t>ИГОРЕВНА</t>
  </si>
  <si>
    <t>revelmuroz.olga@gmail.com</t>
  </si>
  <si>
    <t>106818</t>
  </si>
  <si>
    <t>РЕВЕЛЬ-МУРОЗ</t>
  </si>
  <si>
    <t>ЖАНОВНА</t>
  </si>
  <si>
    <t>arinayunkina@gmail.com</t>
  </si>
  <si>
    <t>111883</t>
  </si>
  <si>
    <t>ЮНКИНА</t>
  </si>
  <si>
    <t>Савин</t>
  </si>
  <si>
    <t>Миронов</t>
  </si>
  <si>
    <t>Михаил (новая учетная запись)</t>
  </si>
  <si>
    <t>Vasa</t>
  </si>
  <si>
    <t>Вася</t>
  </si>
  <si>
    <t>Акатова Наталья Анатольевна</t>
  </si>
  <si>
    <t>Артем Андреевич Паршин</t>
  </si>
  <si>
    <t>3710891091</t>
  </si>
  <si>
    <t>Глазкова Софья Алексеевна</t>
  </si>
  <si>
    <t>12345</t>
  </si>
  <si>
    <t>Глазкова</t>
  </si>
  <si>
    <t>Софья</t>
  </si>
  <si>
    <t>Прошина Дарья Юрьевна</t>
  </si>
  <si>
    <t>d@sha2022</t>
  </si>
  <si>
    <t>Прошина</t>
  </si>
  <si>
    <t>Микульская Влада Игоревна</t>
  </si>
  <si>
    <t>Микульская</t>
  </si>
  <si>
    <t>Влада</t>
  </si>
  <si>
    <t>Федаш Анатолий Анатольевич</t>
  </si>
  <si>
    <t>GUBKINTOPKU2000</t>
  </si>
  <si>
    <t>Федаш</t>
  </si>
  <si>
    <t>Анатолий</t>
  </si>
  <si>
    <t>Баркинхоев Ахмед Магометович</t>
  </si>
  <si>
    <t>Artur100</t>
  </si>
  <si>
    <t>Баркинхоев</t>
  </si>
  <si>
    <t>Ахмед</t>
  </si>
  <si>
    <t>Васина Мария Дмитриевна</t>
  </si>
  <si>
    <t>02052003</t>
  </si>
  <si>
    <t>Васина</t>
  </si>
  <si>
    <t>БойковДаниилМаксимович</t>
  </si>
  <si>
    <t>Zenit123</t>
  </si>
  <si>
    <t>Бойков</t>
  </si>
  <si>
    <t>Минеев Денис Владимирович</t>
  </si>
  <si>
    <t>Bobr609)</t>
  </si>
  <si>
    <t>Минеев</t>
  </si>
  <si>
    <t>Верещагин Константин Сергеевич</t>
  </si>
  <si>
    <t>huzuni2021</t>
  </si>
  <si>
    <t>Верещагин</t>
  </si>
  <si>
    <t>Гарифуллина Диана Маннуровна</t>
  </si>
  <si>
    <t>321</t>
  </si>
  <si>
    <t>Гарифуллина</t>
  </si>
  <si>
    <t>Макаров Кирилл Витальевич</t>
  </si>
  <si>
    <t>Kirillkooff0230</t>
  </si>
  <si>
    <t>Круглова Анастасия Дмитриевна</t>
  </si>
  <si>
    <t>Krug-2003</t>
  </si>
  <si>
    <t>Круглова</t>
  </si>
  <si>
    <t>Козыкин Александр Фёдорович</t>
  </si>
  <si>
    <t>Qwerty2003w</t>
  </si>
  <si>
    <t>Козыкин</t>
  </si>
  <si>
    <t>Кузина Татьяна Константиновна</t>
  </si>
  <si>
    <t>Tanya1204</t>
  </si>
  <si>
    <t>Кузина</t>
  </si>
  <si>
    <t>Сорокин Владислав Алексеевич</t>
  </si>
  <si>
    <t>vlad030503</t>
  </si>
  <si>
    <t>Сорокин</t>
  </si>
  <si>
    <t>Яворский Ярослав Евгеньевич</t>
  </si>
  <si>
    <t>28112003Zhbr</t>
  </si>
  <si>
    <t>Яворский</t>
  </si>
  <si>
    <t>Ядчук Михаил Максимович</t>
  </si>
  <si>
    <t>4444</t>
  </si>
  <si>
    <t>Ядчук</t>
  </si>
  <si>
    <t>removetheladder</t>
  </si>
  <si>
    <t>LBCYTQ</t>
  </si>
  <si>
    <t>Макуси</t>
  </si>
  <si>
    <t>Юневич Мария Владимировна</t>
  </si>
  <si>
    <t>Юневич</t>
  </si>
  <si>
    <t>Финогенова Алина Викторовна</t>
  </si>
  <si>
    <t>Alina12345</t>
  </si>
  <si>
    <t>Финогенова</t>
  </si>
  <si>
    <t>Алина</t>
  </si>
  <si>
    <t>Хоанг Елизавета Тханьевна</t>
  </si>
  <si>
    <t>Gubkin2024</t>
  </si>
  <si>
    <t>Хоанг</t>
  </si>
  <si>
    <t>Савчук Татьяна Олеговна</t>
  </si>
  <si>
    <t>13022004</t>
  </si>
  <si>
    <t>Савчук</t>
  </si>
  <si>
    <t>Самарина Анна Юрьевна</t>
  </si>
  <si>
    <t>Самарина</t>
  </si>
  <si>
    <t>Кайсина Ирина Андреевна</t>
  </si>
  <si>
    <t>090903</t>
  </si>
  <si>
    <t>Кайсина</t>
  </si>
  <si>
    <t>БолговаАнастасияМихайловна</t>
  </si>
  <si>
    <t>bolgova02</t>
  </si>
  <si>
    <t>Болгова</t>
  </si>
  <si>
    <t>Друзенко Лидия Андреевна</t>
  </si>
  <si>
    <t>Друзенко</t>
  </si>
  <si>
    <t>Лидия</t>
  </si>
  <si>
    <t>Шаронина Анна Дмитриевна</t>
  </si>
  <si>
    <t>Askimo2003</t>
  </si>
  <si>
    <t>Шаронина</t>
  </si>
  <si>
    <t>Финогенова А.В.</t>
  </si>
  <si>
    <t>Барахоев Джабраил Магомед-Баширович</t>
  </si>
  <si>
    <t>1234</t>
  </si>
  <si>
    <t>Барахов</t>
  </si>
  <si>
    <t>Джабраил</t>
  </si>
  <si>
    <t>Гайнутдинов Владислав Олегович</t>
  </si>
  <si>
    <t>vladislashka</t>
  </si>
  <si>
    <t>Гайнутдинов</t>
  </si>
  <si>
    <t>Басханов Артур Русланович</t>
  </si>
  <si>
    <t>E072113dar</t>
  </si>
  <si>
    <t>Басханов</t>
  </si>
  <si>
    <t>Артур</t>
  </si>
  <si>
    <t>Антонцев Александр Николаевич</t>
  </si>
  <si>
    <t>@lex2003</t>
  </si>
  <si>
    <t>Антонцев</t>
  </si>
  <si>
    <t>Букаева Виктория Эдуардовна</t>
  </si>
  <si>
    <t>JFlorida2003</t>
  </si>
  <si>
    <t>Букаева</t>
  </si>
  <si>
    <t>Лагиева Залина Ахмедовна</t>
  </si>
  <si>
    <t>Nasivin01@</t>
  </si>
  <si>
    <t>Лагиева</t>
  </si>
  <si>
    <t>Залина</t>
  </si>
  <si>
    <t>Егоров Всеволод Вячеславович</t>
  </si>
  <si>
    <t>informatika8</t>
  </si>
  <si>
    <t>Гущин Григорий Евгеньевич</t>
  </si>
  <si>
    <t>grishaG2003</t>
  </si>
  <si>
    <t>Гущин</t>
  </si>
  <si>
    <t>Подейко Владимир Васильевич</t>
  </si>
  <si>
    <t>polo158</t>
  </si>
  <si>
    <t>Подейко</t>
  </si>
  <si>
    <t>Пархоменко Дарья Александровна</t>
  </si>
  <si>
    <t>Da.21092003</t>
  </si>
  <si>
    <t>Пархоменко</t>
  </si>
  <si>
    <t>Щербинина Олеся Вячеславовна</t>
  </si>
  <si>
    <t>SherLesik325</t>
  </si>
  <si>
    <t>Олеся</t>
  </si>
  <si>
    <t>viktoriarizhik28</t>
  </si>
  <si>
    <t>qwer2580</t>
  </si>
  <si>
    <t>Рижик</t>
  </si>
  <si>
    <t>kate09192003@gmail.com</t>
  </si>
  <si>
    <t>nmjk90</t>
  </si>
  <si>
    <t>Орлова</t>
  </si>
  <si>
    <t>Деккушев Рашид Расулович</t>
  </si>
  <si>
    <t>Rashka09</t>
  </si>
  <si>
    <t>Деккушев</t>
  </si>
  <si>
    <t>Рашид</t>
  </si>
  <si>
    <t>Полетаев Михаил Юрьевич</t>
  </si>
  <si>
    <t>Пкфтлштф2005</t>
  </si>
  <si>
    <t>Полетаев</t>
  </si>
  <si>
    <t>Андрушко Оксана Владимировна</t>
  </si>
  <si>
    <t>1w3r5y7i9p</t>
  </si>
  <si>
    <t>Андрушко</t>
  </si>
  <si>
    <t>lunkova-k03@mail.ru</t>
  </si>
  <si>
    <t>270477</t>
  </si>
  <si>
    <t>Лунькова</t>
  </si>
  <si>
    <t>Кочетова Жанна Юрьевна</t>
  </si>
  <si>
    <t>561665</t>
  </si>
  <si>
    <t>Кочетова</t>
  </si>
  <si>
    <t>Жанна</t>
  </si>
  <si>
    <t>Паршикова Мария Игоревна</t>
  </si>
  <si>
    <t>010109))</t>
  </si>
  <si>
    <t>Паршикова</t>
  </si>
  <si>
    <t>Коваль Александра Евгеньевна</t>
  </si>
  <si>
    <t>4600930580</t>
  </si>
  <si>
    <t>Коваль</t>
  </si>
  <si>
    <t>Швейкина Мария Олеговна</t>
  </si>
  <si>
    <t>Jemy644m</t>
  </si>
  <si>
    <t>Швейкина</t>
  </si>
  <si>
    <t>Vovus23</t>
  </si>
  <si>
    <t>O4mp18QqSqV5</t>
  </si>
  <si>
    <t>Певнев</t>
  </si>
  <si>
    <t>Казаков Михаил Олегович</t>
  </si>
  <si>
    <t>Mikhail2003</t>
  </si>
  <si>
    <t>Казаков</t>
  </si>
  <si>
    <t>Шеханов Стаислав Сергеевич</t>
  </si>
  <si>
    <t>V177kx550!</t>
  </si>
  <si>
    <t>Шеханов</t>
  </si>
  <si>
    <t>Муракаева Алина Артуровна</t>
  </si>
  <si>
    <t>Alina0910</t>
  </si>
  <si>
    <t>Муракаева</t>
  </si>
  <si>
    <t>Angelina2004</t>
  </si>
  <si>
    <t>Mama1974</t>
  </si>
  <si>
    <t>Кулеш</t>
  </si>
  <si>
    <t>Ангелина</t>
  </si>
  <si>
    <t>Пирогова Полина Ивановна</t>
  </si>
  <si>
    <t>poka555</t>
  </si>
  <si>
    <t>Пирогова</t>
  </si>
  <si>
    <t>Мержоев Хаджи-Мурат</t>
  </si>
  <si>
    <t>2004merzho</t>
  </si>
  <si>
    <t>Мержоев</t>
  </si>
  <si>
    <t>Хаджи-Мурат</t>
  </si>
  <si>
    <t>Мордасов Владислав Александрович</t>
  </si>
  <si>
    <t>260291</t>
  </si>
  <si>
    <t>Мордасов</t>
  </si>
  <si>
    <t>Муракаева А А</t>
  </si>
  <si>
    <t>Пирогова ПИ</t>
  </si>
  <si>
    <t>Абдуллаева Карина Абдуловна</t>
  </si>
  <si>
    <t>karina123</t>
  </si>
  <si>
    <t>Абдуллаева</t>
  </si>
  <si>
    <t>pluzhnikova04@mail.ru</t>
  </si>
  <si>
    <t>vfhecz04</t>
  </si>
  <si>
    <t>Плужникова</t>
  </si>
  <si>
    <t>89531152359</t>
  </si>
  <si>
    <t>pol1nna1520033</t>
  </si>
  <si>
    <t>Гречневикова</t>
  </si>
  <si>
    <t>2808emil</t>
  </si>
  <si>
    <t>Zigamazda1</t>
  </si>
  <si>
    <t>Зиганшин</t>
  </si>
  <si>
    <t>Ишпаева Юлия Эдуарддовна</t>
  </si>
  <si>
    <t>veraltest2002</t>
  </si>
  <si>
    <t>Ишпаева</t>
  </si>
  <si>
    <t>Андрюша</t>
  </si>
  <si>
    <t>feduk7</t>
  </si>
  <si>
    <t>Федин</t>
  </si>
  <si>
    <t>Киселёв Данила Андреевич</t>
  </si>
  <si>
    <t>Киселёв</t>
  </si>
  <si>
    <t>Данила</t>
  </si>
  <si>
    <t>Григорьев Егор</t>
  </si>
  <si>
    <t>Egorlol</t>
  </si>
  <si>
    <t>Григорьев</t>
  </si>
  <si>
    <t>Могильная Софья Викторовна</t>
  </si>
  <si>
    <t>Sofastudent21</t>
  </si>
  <si>
    <t>Могильная</t>
  </si>
  <si>
    <t>KovshutinEgor</t>
  </si>
  <si>
    <t>Florasaratov_11</t>
  </si>
  <si>
    <t>Kovshutin</t>
  </si>
  <si>
    <t>Egor</t>
  </si>
  <si>
    <t>Быкова Виктория Романовна</t>
  </si>
  <si>
    <t>viktoria27</t>
  </si>
  <si>
    <t>Быкова</t>
  </si>
  <si>
    <t>Ермолаева Екатерина Витальевна</t>
  </si>
  <si>
    <t>Ekaty2003</t>
  </si>
  <si>
    <t>Ермолаева</t>
  </si>
  <si>
    <t>Дейлова Аделина Валентиновна</t>
  </si>
  <si>
    <t>adeldeil03</t>
  </si>
  <si>
    <t>Дейлова</t>
  </si>
  <si>
    <t>Аделина</t>
  </si>
  <si>
    <t>Бельченко Кристина Сергеевна</t>
  </si>
  <si>
    <t>290381</t>
  </si>
  <si>
    <t>Бельченко</t>
  </si>
  <si>
    <t>Григорьев Егор Сергеевич</t>
  </si>
  <si>
    <t>Калмакова Анастасия Сергеевна</t>
  </si>
  <si>
    <t>Nastenka18</t>
  </si>
  <si>
    <t>Калмакова</t>
  </si>
  <si>
    <t>Лобанов Антон Юрьевич</t>
  </si>
  <si>
    <t>1234567890</t>
  </si>
  <si>
    <t>Лобанов</t>
  </si>
  <si>
    <t>MagomedK</t>
  </si>
  <si>
    <t>Koloev63</t>
  </si>
  <si>
    <t>Колев</t>
  </si>
  <si>
    <t>Магомед</t>
  </si>
  <si>
    <t>nikita987987@mail.ru</t>
  </si>
  <si>
    <t>Bossair1</t>
  </si>
  <si>
    <t>Molochkov</t>
  </si>
  <si>
    <t>Nikita</t>
  </si>
  <si>
    <t>Панова Анна Дмитриевна</t>
  </si>
  <si>
    <t>honor48000</t>
  </si>
  <si>
    <t>Степанова Полина Игоревна</t>
  </si>
  <si>
    <t>Kukolka2605</t>
  </si>
  <si>
    <t>Степанова</t>
  </si>
  <si>
    <t>Новичкова Валерия Олеговна</t>
  </si>
  <si>
    <t>16072003</t>
  </si>
  <si>
    <t>Новичкова</t>
  </si>
  <si>
    <t>Belyakova</t>
  </si>
  <si>
    <t>02122003dasha</t>
  </si>
  <si>
    <t>Белякова</t>
  </si>
  <si>
    <t>Akimova27</t>
  </si>
  <si>
    <t>Akimova2003</t>
  </si>
  <si>
    <t>135758</t>
  </si>
  <si>
    <t>izbalolist2003</t>
  </si>
  <si>
    <t>Фтодосьев</t>
  </si>
  <si>
    <t>guketlovvv</t>
  </si>
  <si>
    <t>Albert07793</t>
  </si>
  <si>
    <t>Гукетлов</t>
  </si>
  <si>
    <t>Альберт</t>
  </si>
  <si>
    <t>Бектимиров Камиль Тагирович</t>
  </si>
  <si>
    <t>zefdi7-puktaN-huxwyz</t>
  </si>
  <si>
    <t>Бектимиров</t>
  </si>
  <si>
    <t>Камиль</t>
  </si>
  <si>
    <t>Шаститко Наталия Михайловна</t>
  </si>
  <si>
    <t>Qa2468Ws</t>
  </si>
  <si>
    <t>Шаститко</t>
  </si>
  <si>
    <t>Наталия</t>
  </si>
  <si>
    <t>ббб</t>
  </si>
  <si>
    <t>Ака</t>
  </si>
  <si>
    <t>Н</t>
  </si>
  <si>
    <t>Шеханов (КЗ)</t>
  </si>
  <si>
    <t>Мордасов (КЗ)</t>
  </si>
  <si>
    <t>Кочетова (КЗ-21-12)</t>
  </si>
  <si>
    <t>Швейкина (КЗ-21-12)</t>
  </si>
  <si>
    <t>МуракаеваКЗ</t>
  </si>
  <si>
    <t>Пирогова (КЗ-21-12)</t>
  </si>
  <si>
    <t>пирогова</t>
  </si>
  <si>
    <t>Андрушко(КЗ-21-12)</t>
  </si>
  <si>
    <t>Абдуллаева (КЗ-21-12)</t>
  </si>
  <si>
    <t>karina12345</t>
  </si>
  <si>
    <t>Абдуллаева ( КЗ-21-12)</t>
  </si>
  <si>
    <t>ПлужниковаКЗ</t>
  </si>
  <si>
    <t>Певнев (КЗ-21-12)</t>
  </si>
  <si>
    <t>kulesh-angelina777</t>
  </si>
  <si>
    <t>КЗ</t>
  </si>
  <si>
    <t>2004Merzho</t>
  </si>
  <si>
    <t>Мержоев(КЗ)</t>
  </si>
  <si>
    <t>Паршикова (КЗ-21-12)</t>
  </si>
  <si>
    <t>kulesh-angelina0114</t>
  </si>
  <si>
    <t>kulesh-angelina200415</t>
  </si>
  <si>
    <t>kulesh-angelina200821</t>
  </si>
  <si>
    <t>Кулеш (КЗ-21-12)</t>
  </si>
  <si>
    <t>ВВВ</t>
  </si>
  <si>
    <t>Шеханов 1</t>
  </si>
  <si>
    <t>Шеханов (КЗ-21-12)</t>
  </si>
  <si>
    <t>Швейкина  (КЗ-21-12)</t>
  </si>
  <si>
    <t>Абдуллаева КЗ-21-12</t>
  </si>
  <si>
    <t>Абдуллаева КЗ-21-12.</t>
  </si>
  <si>
    <t>Верещагин(КЦ-21-09)</t>
  </si>
  <si>
    <t>huzuni</t>
  </si>
  <si>
    <t>Кайсина(КЦ-21-09)</t>
  </si>
  <si>
    <t>Макуси(КЦ-21-09)</t>
  </si>
  <si>
    <t>Савчук(КЦ-21-09)</t>
  </si>
  <si>
    <t>Яворский (КЦ-21-09)</t>
  </si>
  <si>
    <t>Ядчук (КЦ-21-09)</t>
  </si>
  <si>
    <t>1111</t>
  </si>
  <si>
    <t>Хоанг(КЦ-21-09)</t>
  </si>
  <si>
    <t>liza121314</t>
  </si>
  <si>
    <t>Макуси(КЦ-21-09.)</t>
  </si>
  <si>
    <t>Самарина (КЦ-21-09)</t>
  </si>
  <si>
    <t>barakhoev</t>
  </si>
  <si>
    <t>Барахоев</t>
  </si>
  <si>
    <t>СавчукТатьяна(КЦ-21-09)</t>
  </si>
  <si>
    <t>Самарина(КЦ2109)</t>
  </si>
  <si>
    <t>Гречневикова (КЦ-21-09)</t>
  </si>
  <si>
    <t>1234567</t>
  </si>
  <si>
    <t>Савчук_Татьяна(КЦ-21-09)</t>
  </si>
  <si>
    <t>ХоангЕлизавета(КЦ-21-09)</t>
  </si>
  <si>
    <t>Самарина(КЦ_21_09)</t>
  </si>
  <si>
    <t>111</t>
  </si>
  <si>
    <t>Alina</t>
  </si>
  <si>
    <t>lina12345</t>
  </si>
  <si>
    <t>Шаронина (Кц-21-09)</t>
  </si>
  <si>
    <t>Гречневикова П А (КЦ-21-09)</t>
  </si>
  <si>
    <t>Савчук_(КЦ-21-09)</t>
  </si>
  <si>
    <t>Друзенко (КЦ-21-09)</t>
  </si>
  <si>
    <t>vladislave</t>
  </si>
  <si>
    <t>Егоров Всеволод</t>
  </si>
  <si>
    <t>Владимир Васильевич Подейко</t>
  </si>
  <si>
    <t>polo2003</t>
  </si>
  <si>
    <t>kate899089@gmail.com</t>
  </si>
  <si>
    <t>Виктория Рижик</t>
  </si>
  <si>
    <t>Лагиева Залина</t>
  </si>
  <si>
    <t>Тфышмшт01"</t>
  </si>
  <si>
    <t>Залина Лагиева</t>
  </si>
  <si>
    <t>Глазкова(КУ-21-10)</t>
  </si>
  <si>
    <t>boykov</t>
  </si>
  <si>
    <t>Гарифуллина (КУ-21-10)</t>
  </si>
  <si>
    <t>Лунькова (КУ-21-10)</t>
  </si>
  <si>
    <t>Микульская (КУ-21-10)</t>
  </si>
  <si>
    <t>Васина (КУ-21-10)</t>
  </si>
  <si>
    <t>0205</t>
  </si>
  <si>
    <t>boykov22</t>
  </si>
  <si>
    <t>Круглова  (КУ-21-10)</t>
  </si>
  <si>
    <t>Прошина(КУ21-10)</t>
  </si>
  <si>
    <t>123456f</t>
  </si>
  <si>
    <t>Кузина(КУ-21-10)</t>
  </si>
  <si>
    <t>12042003</t>
  </si>
  <si>
    <t>КУ-21-10</t>
  </si>
  <si>
    <t>Сорокин (КУ-21-10)</t>
  </si>
  <si>
    <t>Минеев КУ-21.10</t>
  </si>
  <si>
    <t>345678</t>
  </si>
  <si>
    <t>Денич</t>
  </si>
  <si>
    <t>Баркинхоев(КУ-21-10)</t>
  </si>
  <si>
    <t>ahma177</t>
  </si>
  <si>
    <t>Козыкин (КУ-21-10)</t>
  </si>
  <si>
    <t>Qwerty2003</t>
  </si>
  <si>
    <t>Федаш(Ку-21-10)</t>
  </si>
  <si>
    <t>chempion_18T</t>
  </si>
  <si>
    <t>ПрошинаКУ-21-10</t>
  </si>
  <si>
    <t>nastik02021</t>
  </si>
  <si>
    <t>nastik2004</t>
  </si>
  <si>
    <t>nataliavolk.5</t>
  </si>
  <si>
    <t>nataliavolk.4</t>
  </si>
  <si>
    <t>Шаститко(КЦ2109)</t>
  </si>
  <si>
    <t>nataliavolk.3</t>
  </si>
  <si>
    <t>КовальКЗ</t>
  </si>
  <si>
    <t>2004</t>
  </si>
  <si>
    <t>Мержоев(КЗ)аа</t>
  </si>
  <si>
    <t>Мержоев(КЗ)ааjddfg</t>
  </si>
  <si>
    <t>Кирилл Макаров</t>
  </si>
  <si>
    <t>Макаров Кирилл</t>
  </si>
  <si>
    <t>Мержоев (КЗ)</t>
  </si>
  <si>
    <t>Merzhoev(K3)</t>
  </si>
  <si>
    <t>11111ggsfds</t>
  </si>
  <si>
    <t>ываывавыа</t>
  </si>
  <si>
    <t>sdfsfsdds</t>
  </si>
  <si>
    <t>Киселёв КБ-21-11</t>
  </si>
  <si>
    <t>Бельченко(КБ-21-11)</t>
  </si>
  <si>
    <t>kev</t>
  </si>
  <si>
    <t>mmm</t>
  </si>
  <si>
    <t>Григорьев(КБ-21-11)</t>
  </si>
  <si>
    <t>8927897</t>
  </si>
  <si>
    <t>dasha69rus</t>
  </si>
  <si>
    <t>02122003</t>
  </si>
  <si>
    <t>Дарь</t>
  </si>
  <si>
    <t>Новичкова(КБ-21-11)</t>
  </si>
  <si>
    <t>1607</t>
  </si>
  <si>
    <t>Ермолаева(КБ-21-11)</t>
  </si>
  <si>
    <t>Андрей Федин КБ-21-11</t>
  </si>
  <si>
    <t>fedin7</t>
  </si>
  <si>
    <t>Калмакова(КБ-21-11)</t>
  </si>
  <si>
    <t>Лобанов(КБ-21-11)</t>
  </si>
  <si>
    <t>Григорьев (КБ-21-11)</t>
  </si>
  <si>
    <t>Ермолаева (КБ-21-11)</t>
  </si>
  <si>
    <t>Гукетлов (КБ-21-11)</t>
  </si>
  <si>
    <t>Albert7151111</t>
  </si>
  <si>
    <t>Калмакова_(КБ-21-11)</t>
  </si>
  <si>
    <t>dasha18rus</t>
  </si>
  <si>
    <t>8927899</t>
  </si>
  <si>
    <t>Есипова(КБ-21-11)</t>
  </si>
  <si>
    <t>KIRAesde03</t>
  </si>
  <si>
    <t>Есипова</t>
  </si>
  <si>
    <t>Кира</t>
  </si>
  <si>
    <t>dasha17rus</t>
  </si>
  <si>
    <t>Лобанов(КБ-21-11</t>
  </si>
  <si>
    <t>Kj,fyjd</t>
  </si>
  <si>
    <t>Новичкова(КБ--21-11)</t>
  </si>
  <si>
    <t>Андрей Федин (кб,-21-11)</t>
  </si>
  <si>
    <t>Колоев (КБ-21-11)</t>
  </si>
  <si>
    <t>Колоев</t>
  </si>
  <si>
    <t>Могильная (КБ-21-11)</t>
  </si>
  <si>
    <t>BelyakovaKB</t>
  </si>
  <si>
    <t>Есипова (КБ-21-11)</t>
  </si>
  <si>
    <t>Akimova(KБ-21-11)</t>
  </si>
  <si>
    <t>987654</t>
  </si>
  <si>
    <t>Быкова (КБ-21-11)</t>
  </si>
  <si>
    <t>Колоев (КБ)</t>
  </si>
  <si>
    <t>Бектимиров КБ-21-11</t>
  </si>
  <si>
    <t>111111111</t>
  </si>
  <si>
    <t>Фтодосьев(КБ-21-11)</t>
  </si>
  <si>
    <t>Fkbvjd КБ-21-11</t>
  </si>
  <si>
    <t>11111111</t>
  </si>
  <si>
    <t>Федин Андрей (КБ-21-11)</t>
  </si>
  <si>
    <t>ковшутин2022</t>
  </si>
  <si>
    <t>pavweP-8nabta-boxjiv</t>
  </si>
  <si>
    <t>Dianochka2010</t>
  </si>
  <si>
    <t>ffffffff</t>
  </si>
  <si>
    <t>aaaaaaaa</t>
  </si>
  <si>
    <t>knmikheev</t>
  </si>
  <si>
    <t>123223winteR</t>
  </si>
  <si>
    <t>Михеев</t>
  </si>
  <si>
    <t>Мария Паршиковв</t>
  </si>
  <si>
    <t>Мария Паршикова</t>
  </si>
  <si>
    <t>Баркинхоев(КУ)_</t>
  </si>
  <si>
    <t>knmikheev2002</t>
  </si>
  <si>
    <t>123223veraL</t>
  </si>
  <si>
    <t>Есипова Кира</t>
  </si>
  <si>
    <t>knmikheev2002rgung</t>
  </si>
  <si>
    <t>Кавардак Мария Андреевна</t>
  </si>
  <si>
    <t>vyshot-3qujku-vocMet</t>
  </si>
  <si>
    <t>кавардак</t>
  </si>
  <si>
    <t>Orlova/NN</t>
  </si>
  <si>
    <t>123456789*a</t>
  </si>
  <si>
    <t>zhanakbatyrovwrestling56@gmail.com</t>
  </si>
  <si>
    <t>79228965907</t>
  </si>
  <si>
    <t>Акбатыров</t>
  </si>
  <si>
    <t>Жангельды</t>
  </si>
  <si>
    <t>Куанычевич</t>
  </si>
  <si>
    <t>ripazha.kliopatra@gmail.com</t>
  </si>
  <si>
    <t>79092589065</t>
  </si>
  <si>
    <t>Алексеенко</t>
  </si>
  <si>
    <t>altairsu@mail.ru</t>
  </si>
  <si>
    <t>79240121998</t>
  </si>
  <si>
    <t>Аюшеев</t>
  </si>
  <si>
    <t>Альтаир-Су</t>
  </si>
  <si>
    <t>Цыденович</t>
  </si>
  <si>
    <t>kirillkabai@gmail.com</t>
  </si>
  <si>
    <t>79261404976</t>
  </si>
  <si>
    <t>Байдуков</t>
  </si>
  <si>
    <t>balahanov.alexander@yandex.ru</t>
  </si>
  <si>
    <t>79779833472</t>
  </si>
  <si>
    <t>Балаханов</t>
  </si>
  <si>
    <t>alba98@yandex.ru</t>
  </si>
  <si>
    <t>79684649182</t>
  </si>
  <si>
    <t>Баранова</t>
  </si>
  <si>
    <t>Николавена</t>
  </si>
  <si>
    <t>bogoduxova.alina@yandex.ru</t>
  </si>
  <si>
    <t>79053267675</t>
  </si>
  <si>
    <t>Богодухова</t>
  </si>
  <si>
    <t>katya.borgun@gmail.com</t>
  </si>
  <si>
    <t>79912241312</t>
  </si>
  <si>
    <t>Боргун</t>
  </si>
  <si>
    <t>Витальевна</t>
  </si>
  <si>
    <t>eorug@yandex.ru</t>
  </si>
  <si>
    <t>79654512553</t>
  </si>
  <si>
    <t>homerjs92@gmail.com</t>
  </si>
  <si>
    <t>79652037072</t>
  </si>
  <si>
    <t>Великанов</t>
  </si>
  <si>
    <t>awesomepapay@gmail.com</t>
  </si>
  <si>
    <t>79165663653</t>
  </si>
  <si>
    <t>Воропаев</t>
  </si>
  <si>
    <t>valewan35@yandex.ru</t>
  </si>
  <si>
    <t>79167393069</t>
  </si>
  <si>
    <t>Воскресенская</t>
  </si>
  <si>
    <t>sulton16@mail.ru</t>
  </si>
  <si>
    <t>79264283217</t>
  </si>
  <si>
    <t>Гафуров</t>
  </si>
  <si>
    <t>Халифасултон</t>
  </si>
  <si>
    <t>Шарифбекович</t>
  </si>
  <si>
    <t>kirill.globin@mail.ru</t>
  </si>
  <si>
    <t>79199214380</t>
  </si>
  <si>
    <t>Глобин</t>
  </si>
  <si>
    <t>dmitrij3e5g@gmail.com</t>
  </si>
  <si>
    <t>79061799817</t>
  </si>
  <si>
    <t>nik.ivanenko23@mail.ru</t>
  </si>
  <si>
    <t>79779096858</t>
  </si>
  <si>
    <t>Иваненко</t>
  </si>
  <si>
    <t>shamil200123@mail.ru</t>
  </si>
  <si>
    <t>79640638674</t>
  </si>
  <si>
    <t>Исрапилов</t>
  </si>
  <si>
    <t>Шамиль</t>
  </si>
  <si>
    <t>Асламбекович</t>
  </si>
  <si>
    <t>pasokmem@gmail.com</t>
  </si>
  <si>
    <t>79373061890</t>
  </si>
  <si>
    <t>Кириллов</t>
  </si>
  <si>
    <t>kovalev.sashok@mail.ru</t>
  </si>
  <si>
    <t>79826583557</t>
  </si>
  <si>
    <t>Ковалев</t>
  </si>
  <si>
    <t>alinlpkv@gmail.com</t>
  </si>
  <si>
    <t>79836972454</t>
  </si>
  <si>
    <t>Лапикова</t>
  </si>
  <si>
    <t>lisitsyndmtr@gmail.com</t>
  </si>
  <si>
    <t>79042185293</t>
  </si>
  <si>
    <t>Лисицын</t>
  </si>
  <si>
    <t>seregalutovinov@yandex.ru</t>
  </si>
  <si>
    <t>79856410876</t>
  </si>
  <si>
    <t>Лутовинов</t>
  </si>
  <si>
    <t>k.makarycheva@mail.ru</t>
  </si>
  <si>
    <t>79867507550</t>
  </si>
  <si>
    <t>Макарычева</t>
  </si>
  <si>
    <t>artemmarkaryan@yandex.ru</t>
  </si>
  <si>
    <t>79150641853</t>
  </si>
  <si>
    <t>Маркарян</t>
  </si>
  <si>
    <t>Артём</t>
  </si>
  <si>
    <t>Востаникович</t>
  </si>
  <si>
    <t>polinamyshelova1999@yandex.ru</t>
  </si>
  <si>
    <t>79275065935</t>
  </si>
  <si>
    <t>Мышелова</t>
  </si>
  <si>
    <t>vladimir.hse@gmail.com</t>
  </si>
  <si>
    <t>79196782526</t>
  </si>
  <si>
    <t>Николаев</t>
  </si>
  <si>
    <t>jk4kutr@yandex.ru</t>
  </si>
  <si>
    <t>79196127935</t>
  </si>
  <si>
    <t>Пахтусов</t>
  </si>
  <si>
    <t>Германович</t>
  </si>
  <si>
    <t>r.petrov99@mail.ru</t>
  </si>
  <si>
    <t>79102054825</t>
  </si>
  <si>
    <t>ponomaryow2015@yandex.ru</t>
  </si>
  <si>
    <t>79125888881</t>
  </si>
  <si>
    <t>Пономарев</t>
  </si>
  <si>
    <t>atrd.konstantin@gmail.com</t>
  </si>
  <si>
    <t>79057804263</t>
  </si>
  <si>
    <t>Руденский</t>
  </si>
  <si>
    <t>ksavelyev12@gmail.com</t>
  </si>
  <si>
    <t>79130634612</t>
  </si>
  <si>
    <t>Савельев</t>
  </si>
  <si>
    <t>Кириллович</t>
  </si>
  <si>
    <t>sizovgg@zdrav.mos.ru</t>
  </si>
  <si>
    <t>79104570978</t>
  </si>
  <si>
    <t>Сизов</t>
  </si>
  <si>
    <t>Григорьевич</t>
  </si>
  <si>
    <t>lidiya.sotnikova.2000@mail.ru</t>
  </si>
  <si>
    <t>79993492022</t>
  </si>
  <si>
    <t>Сотникова</t>
  </si>
  <si>
    <t>slavion999@gmail.com</t>
  </si>
  <si>
    <t>79622042968</t>
  </si>
  <si>
    <t>Вячеслав</t>
  </si>
  <si>
    <t>storozhevvv@bk.ru</t>
  </si>
  <si>
    <t>79205570737</t>
  </si>
  <si>
    <t>Сторожев</t>
  </si>
  <si>
    <t>sturua.lik@yandex.ru</t>
  </si>
  <si>
    <t>79108031881</t>
  </si>
  <si>
    <t>Стуруа</t>
  </si>
  <si>
    <t>Лика</t>
  </si>
  <si>
    <t>Борисиевна</t>
  </si>
  <si>
    <t>alinasul551@yandex.ru</t>
  </si>
  <si>
    <t>79775943796</t>
  </si>
  <si>
    <t>Мидхатовна</t>
  </si>
  <si>
    <t>alena-surdeikina1976@mail.ru</t>
  </si>
  <si>
    <t>79176943066</t>
  </si>
  <si>
    <t>Сурдейкина</t>
  </si>
  <si>
    <t>alterek.new@gmail.com</t>
  </si>
  <si>
    <t>79998203786</t>
  </si>
  <si>
    <t>Терехов</t>
  </si>
  <si>
    <t>79689521905</t>
  </si>
  <si>
    <t>f.fedorenkov48@yandex.ru</t>
  </si>
  <si>
    <t>79998137590</t>
  </si>
  <si>
    <t>Федоренков</t>
  </si>
  <si>
    <t>Федор</t>
  </si>
  <si>
    <t>kata.filatowa@mail.ru</t>
  </si>
  <si>
    <t>79773007072</t>
  </si>
  <si>
    <t>Филатова</t>
  </si>
  <si>
    <t>m1806862@edu.misis.ru</t>
  </si>
  <si>
    <t>79067344037</t>
  </si>
  <si>
    <t>Фунтов</t>
  </si>
  <si>
    <t>Семен</t>
  </si>
  <si>
    <t>alkhokh2013@gmail.com</t>
  </si>
  <si>
    <t>79586304924</t>
  </si>
  <si>
    <t>Хохлова</t>
  </si>
  <si>
    <t>pupovlulu@yandex.ru</t>
  </si>
  <si>
    <t>79164839700</t>
  </si>
  <si>
    <t>Хромова</t>
  </si>
  <si>
    <t>Романовна</t>
  </si>
  <si>
    <t>nikchesh@mail.ru</t>
  </si>
  <si>
    <t>79151070748</t>
  </si>
  <si>
    <t>Чешов</t>
  </si>
  <si>
    <t>mihael-i@mail.ru</t>
  </si>
  <si>
    <t>79168151513</t>
  </si>
  <si>
    <t>Шевелев</t>
  </si>
  <si>
    <t>nikitaschultz4@gmail.com</t>
  </si>
  <si>
    <t>79995834172</t>
  </si>
  <si>
    <t>Шульц</t>
  </si>
  <si>
    <t>deluxehaha@gmail.com</t>
  </si>
  <si>
    <t>79999730284</t>
  </si>
  <si>
    <t>Щепалов</t>
  </si>
  <si>
    <t>Корней</t>
  </si>
  <si>
    <t>malsagov2266@mail.ru</t>
  </si>
  <si>
    <t>79286959330</t>
  </si>
  <si>
    <t>Мальсагов</t>
  </si>
  <si>
    <t>Исламович</t>
  </si>
  <si>
    <t>nvworkacc@gmail.com</t>
  </si>
  <si>
    <t>79261234567</t>
  </si>
  <si>
    <t>Пользователь MS Excel 2010 (Акатова)</t>
  </si>
  <si>
    <t>Специалист MS Excel 2010 (Акатова)</t>
  </si>
  <si>
    <t>Excel (часть1)</t>
  </si>
  <si>
    <t>Входное тестирование КАЭД 2022</t>
  </si>
  <si>
    <t>ИБС-М-21</t>
  </si>
  <si>
    <t>КЗ-21-12</t>
  </si>
  <si>
    <t>КЦ-21-09</t>
  </si>
  <si>
    <t>КЭ-21-08</t>
  </si>
  <si>
    <t>КБ-21-11</t>
  </si>
  <si>
    <t>КР1</t>
  </si>
  <si>
    <t>МИСТ-22</t>
  </si>
  <si>
    <t>2CQW9XOC</t>
  </si>
  <si>
    <t>BEUGNR73</t>
  </si>
  <si>
    <t>DD6KC2GC</t>
  </si>
  <si>
    <t>на стадии регистрации заказа</t>
  </si>
  <si>
    <t>Оценка</t>
  </si>
  <si>
    <t>Ставка(мес)</t>
  </si>
  <si>
    <t>Срок(мес)</t>
  </si>
  <si>
    <t>В Мвидео Iphone 13 pro max стоит 90000, его отдают в рассрочку под 2% в месяц на срок 18 месяцев. Сколько заплатит покупатель?</t>
  </si>
  <si>
    <t>При покупке акций Coca-Cola выплачивается 3,64% годовых, оценить количество накоплений через 20 лет, если с каждой зарплаты отправлять 30000 на счет</t>
  </si>
  <si>
    <t>СЧЁТЕСЛИМН(C2:C51;"&gt;"&amp;ДАТАЗНАЧ(01.01.1970);C2:C51;"&lt;"&amp;ДАТАЗНАЧ(01.01.1989))</t>
  </si>
  <si>
    <t>Группа</t>
  </si>
  <si>
    <t>Балл</t>
  </si>
  <si>
    <t>Макс. Балл</t>
  </si>
  <si>
    <r>
      <t xml:space="preserve">Сумма окладов, </t>
    </r>
    <r>
      <rPr>
        <b/>
        <sz val="11"/>
        <color rgb="FFFF0000"/>
        <rFont val="Arial"/>
        <family val="2"/>
        <charset val="204"/>
      </rPr>
      <t>€</t>
    </r>
    <r>
      <rPr>
        <sz val="11"/>
        <rFont val="Arial"/>
        <family val="2"/>
        <charset val="204"/>
      </rPr>
      <t>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</si>
</sst>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2" formatCode="_-* #,##0\ &quot;₽&quot;_-;\-* #,##0\ &quot;₽&quot;_-;_-* &quot;-&quot;\ &quot;₽&quot;_-;_-@_-"/>
    <numFmt numFmtId="164" formatCode="_-* #,##0.00&quot;р.&quot;_-;\-* #,##0.00&quot;р.&quot;_-;_-* &quot;-&quot;??&quot;р.&quot;_-;_-@_-"/>
    <numFmt numFmtId="165" formatCode="[$$-409]#,##0"/>
    <numFmt numFmtId="166" formatCode="#,##0&quot;р.&quot;"/>
    <numFmt numFmtId="167" formatCode="0.00000"/>
    <numFmt numFmtId="168" formatCode="0.000000"/>
    <numFmt numFmtId="169" formatCode="0.0"/>
    <numFmt numFmtId="170" formatCode="#,##0.0"/>
    <numFmt numFmtId="171" formatCode="[$$-409]#,##0.00"/>
    <numFmt numFmtId="172" formatCode="#,##0.00\ [$€-1]"/>
    <numFmt numFmtId="173" formatCode="_-* #,##0.00\ _₽_-;\-* #,##0.00\ _₽_-;_-* &quot;-&quot;??\ _₽_-;_-@_-"/>
    <numFmt numFmtId="174" formatCode="00000"/>
    <numFmt numFmtId="175" formatCode="0.0%"/>
    <numFmt numFmtId="176" formatCode="_-* #,##0_р_._-;\-* #,##0_р_._-;_-* &quot;-&quot;??_р_._-;_-@_-"/>
    <numFmt numFmtId="177" formatCode="_-* #,##0.00&quot;р.&quot;_-;\-* #,##0.00&quot;р.&quot;_-;_-* &quot;-&quot;&quot;р.&quot;_-;_-@_-"/>
    <numFmt numFmtId="178" formatCode="#,##0.00&quot;р.&quot;;[Red]\-#,##0.00&quot;р.&quot;"/>
    <numFmt numFmtId="179" formatCode="#,##0.00&quot;р.&quot;"/>
    <numFmt numFmtId="180" formatCode="#,##0&quot;р.&quot;;[Red]\-#,##0&quot;р.&quot;"/>
    <numFmt numFmtId="181" formatCode="#,##0\ [$€-1];[Red]\-#,##0\ [$€-1]"/>
    <numFmt numFmtId="182" formatCode="_-* #,##0.00[$р.-419]_-;\-* #,##0.00[$р.-419]_-;_-* &quot;-&quot;??[$р.-419]_-;_-@_-"/>
    <numFmt numFmtId="183" formatCode="_-* #,##0\ _₽_-;\-* #,##0\ _₽_-;_-* &quot;-&quot;\ _₽_-;_-@_-"/>
    <numFmt numFmtId="184" formatCode="_-* #,##0.00_р_._-;\-* #,##0.00_р_._-;_-* &quot;-&quot;??_р_._-;_-@_-"/>
    <numFmt numFmtId="185" formatCode="[$$-80A]#,##0.00;\-[$$-80A]#,##0.00"/>
    <numFmt numFmtId="186" formatCode=";;;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  <charset val="204"/>
    </font>
    <font>
      <b/>
      <sz val="11"/>
      <name val="Arial"/>
      <family val="2"/>
      <charset val="204"/>
    </font>
    <font>
      <sz val="12"/>
      <color theme="1"/>
      <name val="Шрифт текста"/>
      <family val="2"/>
      <charset val="204"/>
    </font>
    <font>
      <sz val="11"/>
      <name val="Arial"/>
      <family val="2"/>
      <charset val="204"/>
    </font>
    <font>
      <sz val="11"/>
      <color theme="8"/>
      <name val="Arial"/>
      <family val="2"/>
      <charset val="204"/>
    </font>
    <font>
      <b/>
      <sz val="11"/>
      <name val="Шрифт текста"/>
      <charset val="204"/>
    </font>
    <font>
      <b/>
      <sz val="11"/>
      <color theme="0"/>
      <name val="Arial"/>
      <family val="2"/>
      <charset val="204"/>
    </font>
    <font>
      <sz val="10"/>
      <name val="Arial Cyr"/>
      <charset val="204"/>
    </font>
    <font>
      <sz val="11"/>
      <color theme="1"/>
      <name val="Arial"/>
      <family val="2"/>
      <charset val="204"/>
    </font>
    <font>
      <sz val="11"/>
      <color rgb="FF009999"/>
      <name val="Arial"/>
      <family val="2"/>
      <charset val="204"/>
    </font>
    <font>
      <sz val="11"/>
      <color rgb="FF666699"/>
      <name val="Arial"/>
      <family val="2"/>
      <charset val="204"/>
    </font>
    <font>
      <b/>
      <sz val="9"/>
      <color indexed="81"/>
      <name val="Tahoma"/>
      <family val="2"/>
      <charset val="204"/>
    </font>
    <font>
      <sz val="12"/>
      <color theme="8"/>
      <name val="Шрифт текста"/>
      <family val="2"/>
      <charset val="204"/>
    </font>
    <font>
      <sz val="14"/>
      <name val="Arial"/>
      <family val="2"/>
      <charset val="204"/>
    </font>
    <font>
      <b/>
      <sz val="14"/>
      <color rgb="FF002060"/>
      <name val="Arial"/>
      <family val="2"/>
      <charset val="204"/>
    </font>
    <font>
      <sz val="11"/>
      <color rgb="FF0070C0"/>
      <name val="Arial"/>
      <family val="2"/>
      <charset val="204"/>
    </font>
    <font>
      <sz val="11"/>
      <color theme="0" tint="-0.34998626667073579"/>
      <name val="Arial"/>
      <family val="2"/>
      <charset val="204"/>
    </font>
    <font>
      <b/>
      <sz val="10"/>
      <name val="Arial Cyr"/>
      <charset val="204"/>
    </font>
    <font>
      <b/>
      <sz val="12"/>
      <color theme="0"/>
      <name val="Шрифт текста"/>
      <family val="2"/>
      <charset val="204"/>
    </font>
    <font>
      <sz val="12"/>
      <name val="Arial"/>
      <family val="2"/>
      <charset val="204"/>
    </font>
    <font>
      <sz val="12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color indexed="8"/>
      <name val="Arial"/>
      <family val="2"/>
      <charset val="204"/>
    </font>
    <font>
      <sz val="14"/>
      <color theme="1"/>
      <name val="Arial"/>
      <family val="2"/>
      <charset val="204"/>
    </font>
    <font>
      <b/>
      <sz val="11"/>
      <color theme="0" tint="-0.499984740745262"/>
      <name val="Arial"/>
      <family val="2"/>
      <charset val="204"/>
    </font>
    <font>
      <sz val="11"/>
      <color indexed="55"/>
      <name val="Arial"/>
      <family val="2"/>
      <charset val="204"/>
    </font>
    <font>
      <b/>
      <sz val="11"/>
      <color rgb="FF7030A0"/>
      <name val="Arial"/>
      <family val="2"/>
      <charset val="204"/>
    </font>
    <font>
      <sz val="11"/>
      <color rgb="FF7030A0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10"/>
      <name val="Arial"/>
      <family val="2"/>
      <charset val="204"/>
    </font>
    <font>
      <sz val="11"/>
      <color indexed="10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sz val="14"/>
      <color rgb="FF262626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6"/>
      <color rgb="FF009FDF"/>
      <name val="Arial"/>
      <family val="2"/>
      <charset val="204"/>
    </font>
    <font>
      <sz val="24"/>
      <color rgb="FF000000"/>
      <name val="Arial"/>
      <family val="2"/>
      <charset val="204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0"/>
      <color rgb="FF0070C0"/>
      <name val="Arial"/>
      <family val="2"/>
      <charset val="204"/>
    </font>
    <font>
      <b/>
      <sz val="11"/>
      <name val="Arial Cyr"/>
      <charset val="204"/>
    </font>
    <font>
      <sz val="11"/>
      <color rgb="FF002060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1"/>
      <color rgb="FF0070C0"/>
      <name val="Arial"/>
      <family val="2"/>
      <charset val="204"/>
    </font>
    <font>
      <b/>
      <sz val="18"/>
      <color theme="3"/>
      <name val="Calibri Light"/>
      <family val="2"/>
      <charset val="204"/>
      <scheme val="major"/>
    </font>
    <font>
      <b/>
      <sz val="14"/>
      <color theme="3"/>
      <name val="Arial"/>
      <family val="2"/>
      <charset val="204"/>
    </font>
    <font>
      <i/>
      <sz val="11"/>
      <color theme="0" tint="-0.34998626667073579"/>
      <name val="Arial"/>
      <family val="2"/>
      <charset val="204"/>
    </font>
    <font>
      <b/>
      <sz val="11"/>
      <color theme="3"/>
      <name val="Arial"/>
      <family val="2"/>
      <charset val="204"/>
    </font>
    <font>
      <b/>
      <sz val="11"/>
      <color rgb="FFFF0000"/>
      <name val="Arial"/>
      <family val="2"/>
      <charset val="204"/>
    </font>
    <font>
      <sz val="11"/>
      <name val="Arial Cyr"/>
      <charset val="204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  <charset val="204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C9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FFCC"/>
        <bgColor indexed="21"/>
      </patternFill>
    </fill>
    <fill>
      <patternFill patternType="solid">
        <fgColor rgb="FFC8C8DA"/>
        <bgColor indexed="21"/>
      </patternFill>
    </fill>
    <fill>
      <patternFill patternType="solid">
        <fgColor rgb="FFC8C8DA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21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21"/>
      </patternFill>
    </fill>
    <fill>
      <patternFill patternType="solid">
        <fgColor rgb="FFFF8FC7"/>
        <bgColor indexed="21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47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70C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rgb="FF009999"/>
      </left>
      <right style="thin">
        <color rgb="FF009999"/>
      </right>
      <top style="thin">
        <color rgb="FF009999"/>
      </top>
      <bottom style="thin">
        <color rgb="FF009999"/>
      </bottom>
      <diagonal/>
    </border>
    <border>
      <left style="thin">
        <color rgb="FF666699"/>
      </left>
      <right style="thin">
        <color rgb="FF666699"/>
      </right>
      <top style="thin">
        <color rgb="FF666699"/>
      </top>
      <bottom style="thin">
        <color rgb="FF666699"/>
      </bottom>
      <diagonal/>
    </border>
    <border>
      <left style="thin">
        <color rgb="FF666699"/>
      </left>
      <right/>
      <top style="thin">
        <color rgb="FF666699"/>
      </top>
      <bottom style="thin">
        <color rgb="FF666699"/>
      </bottom>
      <diagonal/>
    </border>
    <border>
      <left/>
      <right style="thin">
        <color rgb="FF666699"/>
      </right>
      <top style="thin">
        <color rgb="FF666699"/>
      </top>
      <bottom style="thin">
        <color rgb="FF666699"/>
      </bottom>
      <diagonal/>
    </border>
    <border>
      <left style="thin">
        <color rgb="FF009999"/>
      </left>
      <right/>
      <top style="thin">
        <color rgb="FF009999"/>
      </top>
      <bottom style="thin">
        <color rgb="FF009999"/>
      </bottom>
      <diagonal/>
    </border>
    <border>
      <left/>
      <right style="thin">
        <color rgb="FF009999"/>
      </right>
      <top style="thin">
        <color rgb="FF009999"/>
      </top>
      <bottom style="thin">
        <color rgb="FF009999"/>
      </bottom>
      <diagonal/>
    </border>
    <border>
      <left style="thin">
        <color indexed="16"/>
      </left>
      <right/>
      <top style="thin">
        <color indexed="16"/>
      </top>
      <bottom style="thin">
        <color indexed="16"/>
      </bottom>
      <diagonal/>
    </border>
    <border>
      <left/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theme="9" tint="-0.24994659260841701"/>
      </left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 style="thin">
        <color rgb="FFFF75BA"/>
      </left>
      <right style="thin">
        <color rgb="FFFF75BA"/>
      </right>
      <top style="thin">
        <color rgb="FFFF75BA"/>
      </top>
      <bottom style="thin">
        <color rgb="FFFF75BA"/>
      </bottom>
      <diagonal/>
    </border>
    <border>
      <left style="thin">
        <color rgb="FFFF75BA"/>
      </left>
      <right style="thin">
        <color rgb="FFFF75BA"/>
      </right>
      <top/>
      <bottom/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FF3B3B"/>
      </left>
      <right style="thin">
        <color rgb="FFFF3B3B"/>
      </right>
      <top style="thin">
        <color rgb="FFFF3B3B"/>
      </top>
      <bottom style="thin">
        <color rgb="FFFF3B3B"/>
      </bottom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ck">
        <color rgb="FF0070C0"/>
      </left>
      <right style="thin">
        <color rgb="FF0070C0"/>
      </right>
      <top style="thick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ck">
        <color rgb="FF0070C0"/>
      </top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 style="thick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n">
        <color rgb="FF0070C0"/>
      </bottom>
      <diagonal/>
    </border>
    <border>
      <left style="thick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 style="thick">
        <color rgb="FF0070C0"/>
      </right>
      <top style="thin">
        <color rgb="FF0070C0"/>
      </top>
      <bottom style="thick">
        <color rgb="FF0070C0"/>
      </bottom>
      <diagonal/>
    </border>
    <border>
      <left style="thin">
        <color rgb="FF0070C0"/>
      </left>
      <right/>
      <top/>
      <bottom/>
      <diagonal/>
    </border>
    <border>
      <left/>
      <right style="thin">
        <color rgb="FF0070C0"/>
      </right>
      <top/>
      <bottom/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</borders>
  <cellStyleXfs count="29">
    <xf numFmtId="0" fontId="0" fillId="0" borderId="0"/>
    <xf numFmtId="0" fontId="6" fillId="0" borderId="0"/>
    <xf numFmtId="0" fontId="8" fillId="0" borderId="0"/>
    <xf numFmtId="9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13" fillId="0" borderId="0"/>
    <xf numFmtId="0" fontId="13" fillId="0" borderId="0"/>
    <xf numFmtId="0" fontId="6" fillId="0" borderId="0"/>
    <xf numFmtId="0" fontId="13" fillId="0" borderId="0"/>
    <xf numFmtId="173" fontId="8" fillId="0" borderId="0" applyFont="0" applyFill="0" applyBorder="0" applyAlignment="0" applyProtection="0"/>
    <xf numFmtId="0" fontId="27" fillId="0" borderId="0"/>
    <xf numFmtId="0" fontId="4" fillId="0" borderId="0"/>
    <xf numFmtId="0" fontId="28" fillId="0" borderId="0"/>
    <xf numFmtId="0" fontId="4" fillId="0" borderId="0"/>
    <xf numFmtId="0" fontId="29" fillId="0" borderId="0"/>
    <xf numFmtId="0" fontId="27" fillId="0" borderId="0"/>
    <xf numFmtId="0" fontId="8" fillId="0" borderId="0"/>
    <xf numFmtId="0" fontId="27" fillId="0" borderId="0"/>
    <xf numFmtId="0" fontId="5" fillId="0" borderId="0"/>
    <xf numFmtId="9" fontId="27" fillId="0" borderId="0" applyFont="0" applyFill="0" applyBorder="0" applyAlignment="0" applyProtection="0"/>
    <xf numFmtId="164" fontId="13" fillId="0" borderId="0" applyFont="0" applyFill="0" applyBorder="0" applyAlignment="0" applyProtection="0"/>
    <xf numFmtId="42" fontId="27" fillId="0" borderId="0" applyFont="0" applyFill="0" applyBorder="0" applyAlignment="0" applyProtection="0"/>
    <xf numFmtId="0" fontId="3" fillId="0" borderId="0"/>
    <xf numFmtId="0" fontId="55" fillId="0" borderId="0" applyNumberFormat="0" applyFill="0" applyBorder="0" applyAlignment="0" applyProtection="0"/>
    <xf numFmtId="184" fontId="5" fillId="0" borderId="0" applyFont="0" applyFill="0" applyBorder="0" applyAlignment="0" applyProtection="0"/>
    <xf numFmtId="0" fontId="13" fillId="0" borderId="0"/>
    <xf numFmtId="0" fontId="8" fillId="0" borderId="0"/>
    <xf numFmtId="184" fontId="13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34">
    <xf numFmtId="0" fontId="0" fillId="0" borderId="0" xfId="0"/>
    <xf numFmtId="0" fontId="7" fillId="2" borderId="1" xfId="1" applyNumberFormat="1" applyFont="1" applyFill="1" applyBorder="1" applyAlignment="1">
      <alignment horizontal="center" vertical="center" wrapText="1"/>
    </xf>
    <xf numFmtId="0" fontId="8" fillId="0" borderId="0" xfId="2"/>
    <xf numFmtId="0" fontId="9" fillId="0" borderId="1" xfId="1" applyNumberFormat="1" applyFont="1" applyBorder="1"/>
    <xf numFmtId="9" fontId="9" fillId="0" borderId="1" xfId="3" applyFont="1" applyBorder="1"/>
    <xf numFmtId="0" fontId="10" fillId="0" borderId="0" xfId="2" applyNumberFormat="1" applyFont="1"/>
    <xf numFmtId="165" fontId="9" fillId="0" borderId="1" xfId="4" applyNumberFormat="1" applyFont="1" applyBorder="1"/>
    <xf numFmtId="166" fontId="9" fillId="0" borderId="1" xfId="4" applyNumberFormat="1" applyFont="1" applyBorder="1"/>
    <xf numFmtId="165" fontId="10" fillId="0" borderId="0" xfId="2" applyNumberFormat="1" applyFont="1"/>
    <xf numFmtId="166" fontId="10" fillId="0" borderId="0" xfId="2" applyNumberFormat="1" applyFont="1"/>
    <xf numFmtId="0" fontId="7" fillId="2" borderId="1" xfId="1" applyNumberFormat="1" applyFont="1" applyFill="1" applyBorder="1" applyAlignment="1">
      <alignment horizontal="left" vertical="center" wrapText="1"/>
    </xf>
    <xf numFmtId="0" fontId="7" fillId="3" borderId="1" xfId="1" applyNumberFormat="1" applyFont="1" applyFill="1" applyBorder="1" applyAlignment="1">
      <alignment horizontal="center" vertical="center" wrapText="1"/>
    </xf>
    <xf numFmtId="0" fontId="9" fillId="2" borderId="1" xfId="1" applyNumberFormat="1" applyFont="1" applyFill="1" applyBorder="1" applyAlignment="1">
      <alignment horizontal="center" vertical="center" wrapText="1"/>
    </xf>
    <xf numFmtId="0" fontId="9" fillId="2" borderId="1" xfId="1" applyNumberFormat="1" applyFont="1" applyFill="1" applyBorder="1" applyAlignment="1">
      <alignment horizontal="right" vertical="center" wrapText="1" indent="2"/>
    </xf>
    <xf numFmtId="9" fontId="9" fillId="2" borderId="1" xfId="3" applyFont="1" applyFill="1" applyBorder="1" applyAlignment="1">
      <alignment horizontal="center" vertical="center" wrapText="1"/>
    </xf>
    <xf numFmtId="0" fontId="9" fillId="0" borderId="0" xfId="2" applyFont="1"/>
    <xf numFmtId="14" fontId="9" fillId="0" borderId="1" xfId="1" applyNumberFormat="1" applyFont="1" applyBorder="1"/>
    <xf numFmtId="166" fontId="9" fillId="0" borderId="1" xfId="1" applyNumberFormat="1" applyFont="1" applyBorder="1"/>
    <xf numFmtId="165" fontId="8" fillId="0" borderId="0" xfId="2" applyNumberFormat="1"/>
    <xf numFmtId="0" fontId="7" fillId="2" borderId="1" xfId="1" applyNumberFormat="1" applyFont="1" applyFill="1" applyBorder="1" applyAlignment="1">
      <alignment horizontal="left" vertical="center" wrapText="1" indent="1"/>
    </xf>
    <xf numFmtId="0" fontId="7" fillId="5" borderId="1" xfId="1" applyNumberFormat="1" applyFont="1" applyFill="1" applyBorder="1" applyAlignment="1">
      <alignment horizontal="centerContinuous" vertical="center" wrapText="1"/>
    </xf>
    <xf numFmtId="167" fontId="9" fillId="0" borderId="1" xfId="1" applyNumberFormat="1" applyFont="1" applyBorder="1"/>
    <xf numFmtId="168" fontId="9" fillId="0" borderId="1" xfId="1" applyNumberFormat="1" applyFont="1" applyBorder="1"/>
    <xf numFmtId="169" fontId="9" fillId="0" borderId="1" xfId="1" applyNumberFormat="1" applyFont="1" applyBorder="1"/>
    <xf numFmtId="170" fontId="10" fillId="0" borderId="0" xfId="2" applyNumberFormat="1" applyFont="1"/>
    <xf numFmtId="3" fontId="10" fillId="0" borderId="0" xfId="2" applyNumberFormat="1" applyFont="1"/>
    <xf numFmtId="1" fontId="9" fillId="0" borderId="1" xfId="1" applyNumberFormat="1" applyFont="1" applyBorder="1"/>
    <xf numFmtId="4" fontId="9" fillId="0" borderId="1" xfId="1" applyNumberFormat="1" applyFont="1" applyBorder="1"/>
    <xf numFmtId="4" fontId="10" fillId="0" borderId="0" xfId="2" applyNumberFormat="1" applyFont="1"/>
    <xf numFmtId="0" fontId="12" fillId="6" borderId="9" xfId="2" applyFont="1" applyFill="1" applyBorder="1" applyAlignment="1">
      <alignment horizontal="center" vertical="center" wrapText="1"/>
    </xf>
    <xf numFmtId="0" fontId="13" fillId="0" borderId="0" xfId="5"/>
    <xf numFmtId="14" fontId="14" fillId="7" borderId="10" xfId="2" applyNumberFormat="1" applyFont="1" applyFill="1" applyBorder="1"/>
    <xf numFmtId="0" fontId="14" fillId="7" borderId="10" xfId="2" applyNumberFormat="1" applyFont="1" applyFill="1" applyBorder="1"/>
    <xf numFmtId="171" fontId="13" fillId="0" borderId="0" xfId="5" applyNumberFormat="1"/>
    <xf numFmtId="0" fontId="9" fillId="2" borderId="1" xfId="1" applyNumberFormat="1" applyFont="1" applyFill="1" applyBorder="1" applyAlignment="1">
      <alignment horizontal="left" vertical="center" wrapText="1" indent="1"/>
    </xf>
    <xf numFmtId="0" fontId="10" fillId="0" borderId="0" xfId="2" applyFont="1"/>
    <xf numFmtId="14" fontId="14" fillId="0" borderId="10" xfId="2" applyNumberFormat="1" applyFont="1" applyBorder="1"/>
    <xf numFmtId="0" fontId="14" fillId="0" borderId="10" xfId="2" applyNumberFormat="1" applyFont="1" applyBorder="1"/>
    <xf numFmtId="0" fontId="9" fillId="0" borderId="0" xfId="2" applyFont="1" applyAlignment="1">
      <alignment horizontal="left" indent="1"/>
    </xf>
    <xf numFmtId="0" fontId="9" fillId="0" borderId="0" xfId="2" applyFont="1" applyAlignment="1"/>
    <xf numFmtId="0" fontId="13" fillId="0" borderId="0" xfId="5" applyNumberFormat="1"/>
    <xf numFmtId="0" fontId="15" fillId="0" borderId="0" xfId="2" applyFont="1"/>
    <xf numFmtId="0" fontId="16" fillId="0" borderId="0" xfId="2" applyFont="1"/>
    <xf numFmtId="172" fontId="15" fillId="0" borderId="0" xfId="2" applyNumberFormat="1" applyFont="1"/>
    <xf numFmtId="14" fontId="7" fillId="0" borderId="1" xfId="1" applyNumberFormat="1" applyFont="1" applyBorder="1"/>
    <xf numFmtId="0" fontId="12" fillId="6" borderId="9" xfId="2" applyFont="1" applyFill="1" applyBorder="1" applyAlignment="1">
      <alignment horizontal="center" vertical="center"/>
    </xf>
    <xf numFmtId="0" fontId="14" fillId="0" borderId="10" xfId="2" applyFont="1" applyBorder="1"/>
    <xf numFmtId="0" fontId="14" fillId="7" borderId="10" xfId="2" applyFont="1" applyFill="1" applyBorder="1"/>
    <xf numFmtId="2" fontId="10" fillId="0" borderId="0" xfId="2" applyNumberFormat="1" applyFont="1"/>
    <xf numFmtId="0" fontId="14" fillId="0" borderId="0" xfId="2" applyFont="1"/>
    <xf numFmtId="0" fontId="13" fillId="0" borderId="0" xfId="6" applyAlignment="1">
      <alignment wrapText="1"/>
    </xf>
    <xf numFmtId="0" fontId="9" fillId="0" borderId="12" xfId="6" applyFont="1" applyBorder="1"/>
    <xf numFmtId="9" fontId="9" fillId="0" borderId="12" xfId="6" applyNumberFormat="1" applyFont="1" applyBorder="1"/>
    <xf numFmtId="14" fontId="9" fillId="0" borderId="12" xfId="6" applyNumberFormat="1" applyFont="1" applyBorder="1"/>
    <xf numFmtId="0" fontId="13" fillId="0" borderId="0" xfId="6"/>
    <xf numFmtId="0" fontId="9" fillId="0" borderId="1" xfId="1" applyNumberFormat="1" applyFont="1" applyBorder="1" applyAlignment="1">
      <alignment horizontal="left" indent="2"/>
    </xf>
    <xf numFmtId="0" fontId="18" fillId="0" borderId="0" xfId="2" applyFont="1"/>
    <xf numFmtId="0" fontId="7" fillId="0" borderId="0" xfId="7" applyNumberFormat="1" applyFont="1" applyFill="1" applyBorder="1" applyAlignment="1">
      <alignment horizontal="center" vertical="center" wrapText="1"/>
    </xf>
    <xf numFmtId="0" fontId="9" fillId="0" borderId="0" xfId="7" applyFont="1" applyFill="1" applyBorder="1" applyAlignment="1"/>
    <xf numFmtId="0" fontId="9" fillId="5" borderId="1" xfId="1" applyNumberFormat="1" applyFont="1" applyFill="1" applyBorder="1" applyAlignment="1">
      <alignment horizontal="center"/>
    </xf>
    <xf numFmtId="0" fontId="10" fillId="0" borderId="0" xfId="2" applyFont="1" applyAlignment="1">
      <alignment horizontal="center"/>
    </xf>
    <xf numFmtId="172" fontId="10" fillId="0" borderId="0" xfId="2" applyNumberFormat="1" applyFont="1"/>
    <xf numFmtId="0" fontId="19" fillId="0" borderId="13" xfId="1" applyNumberFormat="1" applyFont="1" applyBorder="1" applyAlignment="1">
      <alignment horizontal="centerContinuous"/>
    </xf>
    <xf numFmtId="0" fontId="20" fillId="0" borderId="4" xfId="1" applyNumberFormat="1" applyFont="1" applyBorder="1" applyAlignment="1">
      <alignment horizontal="centerContinuous"/>
    </xf>
    <xf numFmtId="0" fontId="19" fillId="0" borderId="0" xfId="1" applyNumberFormat="1" applyFont="1" applyAlignment="1">
      <alignment horizontal="centerContinuous"/>
    </xf>
    <xf numFmtId="0" fontId="19" fillId="0" borderId="0" xfId="1" applyNumberFormat="1" applyFont="1"/>
    <xf numFmtId="0" fontId="20" fillId="0" borderId="13" xfId="1" applyNumberFormat="1" applyFont="1" applyBorder="1" applyAlignment="1">
      <alignment horizontal="centerContinuous"/>
    </xf>
    <xf numFmtId="0" fontId="9" fillId="0" borderId="0" xfId="1" applyNumberFormat="1" applyFont="1" applyAlignment="1">
      <alignment horizontal="center" vertical="center" wrapText="1"/>
    </xf>
    <xf numFmtId="0" fontId="9" fillId="0" borderId="0" xfId="1" applyNumberFormat="1" applyFont="1"/>
    <xf numFmtId="0" fontId="9" fillId="0" borderId="1" xfId="1" applyNumberFormat="1" applyFont="1" applyBorder="1" applyAlignment="1">
      <alignment horizontal="right"/>
    </xf>
    <xf numFmtId="0" fontId="7" fillId="2" borderId="1" xfId="1" applyNumberFormat="1" applyFont="1" applyFill="1" applyBorder="1"/>
    <xf numFmtId="3" fontId="21" fillId="0" borderId="0" xfId="2" applyNumberFormat="1" applyFont="1"/>
    <xf numFmtId="0" fontId="22" fillId="0" borderId="0" xfId="8" applyNumberFormat="1" applyFont="1"/>
    <xf numFmtId="0" fontId="9" fillId="0" borderId="0" xfId="2" applyNumberFormat="1" applyFont="1"/>
    <xf numFmtId="3" fontId="9" fillId="0" borderId="1" xfId="1" applyNumberFormat="1" applyFont="1" applyBorder="1"/>
    <xf numFmtId="0" fontId="23" fillId="0" borderId="0" xfId="5" applyFont="1"/>
    <xf numFmtId="0" fontId="9" fillId="0" borderId="0" xfId="2" applyFont="1" applyAlignment="1">
      <alignment horizontal="right"/>
    </xf>
    <xf numFmtId="0" fontId="24" fillId="6" borderId="14" xfId="2" applyFont="1" applyFill="1" applyBorder="1" applyAlignment="1">
      <alignment horizontal="center" vertical="center" wrapText="1"/>
    </xf>
    <xf numFmtId="0" fontId="24" fillId="6" borderId="15" xfId="2" applyFont="1" applyFill="1" applyBorder="1" applyAlignment="1">
      <alignment horizontal="center" vertical="center" wrapText="1"/>
    </xf>
    <xf numFmtId="0" fontId="8" fillId="0" borderId="0" xfId="2" applyAlignment="1">
      <alignment horizontal="center" vertical="center" wrapText="1"/>
    </xf>
    <xf numFmtId="0" fontId="8" fillId="7" borderId="14" xfId="2" applyFont="1" applyFill="1" applyBorder="1"/>
    <xf numFmtId="0" fontId="8" fillId="7" borderId="15" xfId="2" applyFont="1" applyFill="1" applyBorder="1"/>
    <xf numFmtId="0" fontId="8" fillId="0" borderId="14" xfId="2" applyFont="1" applyBorder="1"/>
    <xf numFmtId="0" fontId="8" fillId="0" borderId="15" xfId="2" applyFont="1" applyBorder="1"/>
    <xf numFmtId="0" fontId="8" fillId="0" borderId="11" xfId="2" applyFont="1" applyBorder="1"/>
    <xf numFmtId="0" fontId="8" fillId="0" borderId="12" xfId="2" applyFont="1" applyBorder="1"/>
    <xf numFmtId="0" fontId="25" fillId="0" borderId="0" xfId="2" applyFont="1"/>
    <xf numFmtId="0" fontId="26" fillId="0" borderId="0" xfId="2" applyFont="1"/>
    <xf numFmtId="3" fontId="9" fillId="0" borderId="1" xfId="9" applyNumberFormat="1" applyFont="1" applyBorder="1" applyAlignment="1">
      <alignment vertical="center"/>
    </xf>
    <xf numFmtId="3" fontId="10" fillId="0" borderId="0" xfId="9" applyNumberFormat="1" applyFont="1" applyBorder="1" applyAlignment="1">
      <alignment vertical="center"/>
    </xf>
    <xf numFmtId="174" fontId="9" fillId="0" borderId="1" xfId="1" applyNumberFormat="1" applyFont="1" applyBorder="1"/>
    <xf numFmtId="0" fontId="9" fillId="0" borderId="1" xfId="1" applyNumberFormat="1" applyFont="1" applyBorder="1" applyAlignment="1">
      <alignment horizontal="left" indent="1"/>
    </xf>
    <xf numFmtId="175" fontId="9" fillId="0" borderId="1" xfId="3" applyNumberFormat="1" applyFont="1" applyBorder="1"/>
    <xf numFmtId="0" fontId="9" fillId="0" borderId="1" xfId="1" applyNumberFormat="1" applyFont="1" applyBorder="1" applyAlignment="1"/>
    <xf numFmtId="3" fontId="7" fillId="0" borderId="1" xfId="1" applyNumberFormat="1" applyFont="1" applyBorder="1"/>
    <xf numFmtId="176" fontId="10" fillId="0" borderId="0" xfId="9" applyNumberFormat="1" applyFont="1"/>
    <xf numFmtId="0" fontId="9" fillId="0" borderId="0" xfId="2" applyFont="1" applyFill="1" applyBorder="1" applyAlignment="1">
      <alignment horizontal="left"/>
    </xf>
    <xf numFmtId="177" fontId="7" fillId="0" borderId="0" xfId="2" applyNumberFormat="1" applyFont="1" applyFill="1" applyBorder="1" applyAlignment="1"/>
    <xf numFmtId="0" fontId="7" fillId="0" borderId="1" xfId="1" applyNumberFormat="1" applyFont="1" applyBorder="1"/>
    <xf numFmtId="0" fontId="19" fillId="0" borderId="0" xfId="2" applyFont="1"/>
    <xf numFmtId="0" fontId="19" fillId="0" borderId="0" xfId="2" applyFont="1" applyBorder="1" applyAlignment="1">
      <alignment horizontal="center" vertical="center" wrapText="1"/>
    </xf>
    <xf numFmtId="2" fontId="9" fillId="0" borderId="0" xfId="2" applyNumberFormat="1" applyFont="1" applyBorder="1"/>
    <xf numFmtId="0" fontId="9" fillId="2" borderId="1" xfId="1" applyNumberFormat="1" applyFont="1" applyFill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/>
    </xf>
    <xf numFmtId="0" fontId="7" fillId="0" borderId="1" xfId="2" applyFont="1" applyBorder="1"/>
    <xf numFmtId="0" fontId="27" fillId="0" borderId="0" xfId="10"/>
    <xf numFmtId="3" fontId="21" fillId="0" borderId="0" xfId="10" applyNumberFormat="1" applyFont="1"/>
    <xf numFmtId="0" fontId="7" fillId="2" borderId="16" xfId="1" applyNumberFormat="1" applyFont="1" applyFill="1" applyBorder="1" applyAlignment="1">
      <alignment horizontal="center" vertical="center" wrapText="1"/>
    </xf>
    <xf numFmtId="0" fontId="13" fillId="0" borderId="0" xfId="5" applyAlignment="1">
      <alignment horizontal="center" vertical="center"/>
    </xf>
    <xf numFmtId="0" fontId="9" fillId="0" borderId="0" xfId="10" applyFont="1"/>
    <xf numFmtId="14" fontId="9" fillId="0" borderId="1" xfId="1" applyNumberFormat="1" applyFont="1" applyFill="1" applyBorder="1" applyAlignment="1">
      <alignment horizontal="right" vertical="center" wrapText="1"/>
    </xf>
    <xf numFmtId="14" fontId="21" fillId="0" borderId="0" xfId="10" applyNumberFormat="1" applyFont="1"/>
    <xf numFmtId="1" fontId="21" fillId="0" borderId="0" xfId="10" applyNumberFormat="1" applyFont="1"/>
    <xf numFmtId="14" fontId="9" fillId="9" borderId="1" xfId="1" applyNumberFormat="1" applyFont="1" applyFill="1" applyBorder="1"/>
    <xf numFmtId="0" fontId="9" fillId="0" borderId="0" xfId="10" applyFont="1" applyAlignment="1">
      <alignment horizontal="right"/>
    </xf>
    <xf numFmtId="0" fontId="9" fillId="0" borderId="17" xfId="10" applyFont="1" applyBorder="1"/>
    <xf numFmtId="0" fontId="4" fillId="0" borderId="0" xfId="11"/>
    <xf numFmtId="4" fontId="21" fillId="0" borderId="0" xfId="11" applyNumberFormat="1" applyFont="1"/>
    <xf numFmtId="0" fontId="4" fillId="0" borderId="0" xfId="11" applyAlignment="1">
      <alignment horizontal="right"/>
    </xf>
    <xf numFmtId="178" fontId="9" fillId="0" borderId="1" xfId="1" applyNumberFormat="1" applyFont="1" applyBorder="1"/>
    <xf numFmtId="10" fontId="9" fillId="0" borderId="1" xfId="1" applyNumberFormat="1" applyFont="1" applyBorder="1"/>
    <xf numFmtId="179" fontId="9" fillId="0" borderId="1" xfId="1" applyNumberFormat="1" applyFont="1" applyBorder="1"/>
    <xf numFmtId="0" fontId="9" fillId="0" borderId="0" xfId="12" applyFont="1"/>
    <xf numFmtId="0" fontId="28" fillId="0" borderId="0" xfId="12"/>
    <xf numFmtId="0" fontId="4" fillId="0" borderId="0" xfId="13" applyAlignment="1">
      <alignment horizontal="center" vertical="center" wrapText="1"/>
    </xf>
    <xf numFmtId="0" fontId="4" fillId="10" borderId="0" xfId="13" applyFill="1"/>
    <xf numFmtId="0" fontId="4" fillId="0" borderId="0" xfId="13"/>
    <xf numFmtId="0" fontId="4" fillId="11" borderId="0" xfId="13" applyFill="1"/>
    <xf numFmtId="0" fontId="4" fillId="12" borderId="0" xfId="13" applyFill="1"/>
    <xf numFmtId="0" fontId="4" fillId="13" borderId="0" xfId="13" applyFill="1"/>
    <xf numFmtId="0" fontId="4" fillId="4" borderId="0" xfId="13" applyFill="1"/>
    <xf numFmtId="0" fontId="9" fillId="0" borderId="18" xfId="12" applyFont="1" applyBorder="1"/>
    <xf numFmtId="0" fontId="9" fillId="13" borderId="18" xfId="12" applyFont="1" applyFill="1" applyBorder="1"/>
    <xf numFmtId="0" fontId="9" fillId="4" borderId="18" xfId="12" applyFont="1" applyFill="1" applyBorder="1"/>
    <xf numFmtId="0" fontId="9" fillId="4" borderId="0" xfId="12" applyFont="1" applyFill="1"/>
    <xf numFmtId="0" fontId="9" fillId="13" borderId="0" xfId="12" applyFont="1" applyFill="1"/>
    <xf numFmtId="0" fontId="9" fillId="14" borderId="0" xfId="12" applyFont="1" applyFill="1"/>
    <xf numFmtId="0" fontId="30" fillId="0" borderId="0" xfId="14" applyFont="1"/>
    <xf numFmtId="0" fontId="4" fillId="0" borderId="0" xfId="13" applyFill="1" applyAlignment="1">
      <alignment horizontal="center" vertical="center" wrapText="1"/>
    </xf>
    <xf numFmtId="0" fontId="4" fillId="0" borderId="0" xfId="13" applyFill="1"/>
    <xf numFmtId="0" fontId="7" fillId="15" borderId="19" xfId="15" applyNumberFormat="1" applyFont="1" applyFill="1" applyBorder="1" applyAlignment="1">
      <alignment horizontal="center" vertical="center" wrapText="1"/>
    </xf>
    <xf numFmtId="0" fontId="9" fillId="0" borderId="0" xfId="15" applyFont="1"/>
    <xf numFmtId="9" fontId="9" fillId="0" borderId="19" xfId="15" applyNumberFormat="1" applyFont="1" applyFill="1" applyBorder="1" applyAlignment="1"/>
    <xf numFmtId="0" fontId="9" fillId="0" borderId="19" xfId="15" applyFont="1" applyFill="1" applyBorder="1" applyAlignment="1"/>
    <xf numFmtId="0" fontId="9" fillId="0" borderId="19" xfId="15" applyNumberFormat="1" applyFont="1" applyFill="1" applyBorder="1" applyAlignment="1"/>
    <xf numFmtId="181" fontId="7" fillId="15" borderId="19" xfId="15" applyNumberFormat="1" applyFont="1" applyFill="1" applyBorder="1" applyAlignment="1">
      <alignment horizontal="center" vertical="center" wrapText="1"/>
    </xf>
    <xf numFmtId="0" fontId="9" fillId="0" borderId="0" xfId="15" applyNumberFormat="1" applyFont="1"/>
    <xf numFmtId="0" fontId="7" fillId="16" borderId="20" xfId="15" applyNumberFormat="1" applyFont="1" applyFill="1" applyBorder="1" applyAlignment="1">
      <alignment horizontal="center" vertical="center" wrapText="1"/>
    </xf>
    <xf numFmtId="14" fontId="7" fillId="16" borderId="20" xfId="15" applyNumberFormat="1" applyFont="1" applyFill="1" applyBorder="1" applyAlignment="1">
      <alignment horizontal="center" vertical="center" wrapText="1"/>
    </xf>
    <xf numFmtId="0" fontId="16" fillId="0" borderId="0" xfId="15" applyFont="1"/>
    <xf numFmtId="0" fontId="9" fillId="0" borderId="20" xfId="15" applyFont="1" applyFill="1" applyBorder="1" applyAlignment="1"/>
    <xf numFmtId="0" fontId="9" fillId="0" borderId="20" xfId="15" applyFont="1" applyFill="1" applyBorder="1" applyAlignment="1">
      <alignment horizontal="center"/>
    </xf>
    <xf numFmtId="14" fontId="9" fillId="0" borderId="20" xfId="15" applyNumberFormat="1" applyFont="1" applyFill="1" applyBorder="1" applyAlignment="1"/>
    <xf numFmtId="0" fontId="9" fillId="17" borderId="21" xfId="15" applyFont="1" applyFill="1" applyBorder="1" applyAlignment="1"/>
    <xf numFmtId="0" fontId="9" fillId="17" borderId="22" xfId="15" applyFont="1" applyFill="1" applyBorder="1" applyAlignment="1"/>
    <xf numFmtId="0" fontId="9" fillId="17" borderId="20" xfId="15" applyFont="1" applyFill="1" applyBorder="1" applyAlignment="1"/>
    <xf numFmtId="0" fontId="7" fillId="18" borderId="20" xfId="15" applyFont="1" applyFill="1" applyBorder="1" applyAlignment="1">
      <alignment horizontal="center"/>
    </xf>
    <xf numFmtId="0" fontId="22" fillId="0" borderId="0" xfId="15" applyFont="1" applyFill="1" applyBorder="1" applyAlignment="1">
      <alignment horizontal="left" indent="3"/>
    </xf>
    <xf numFmtId="14" fontId="9" fillId="0" borderId="0" xfId="15" applyNumberFormat="1" applyFont="1"/>
    <xf numFmtId="0" fontId="12" fillId="6" borderId="9" xfId="16" applyFont="1" applyFill="1" applyBorder="1" applyAlignment="1">
      <alignment horizontal="center" vertical="center"/>
    </xf>
    <xf numFmtId="0" fontId="12" fillId="6" borderId="9" xfId="16" applyFont="1" applyFill="1" applyBorder="1" applyAlignment="1">
      <alignment horizontal="center" vertical="center" wrapText="1"/>
    </xf>
    <xf numFmtId="0" fontId="9" fillId="0" borderId="0" xfId="17" applyFont="1"/>
    <xf numFmtId="0" fontId="9" fillId="0" borderId="19" xfId="17" applyFont="1" applyFill="1" applyBorder="1" applyAlignment="1"/>
    <xf numFmtId="14" fontId="9" fillId="0" borderId="19" xfId="17" applyNumberFormat="1" applyFont="1" applyFill="1" applyBorder="1" applyAlignment="1"/>
    <xf numFmtId="0" fontId="9" fillId="19" borderId="23" xfId="17" applyFont="1" applyFill="1" applyBorder="1" applyAlignment="1"/>
    <xf numFmtId="0" fontId="9" fillId="19" borderId="24" xfId="17" applyFont="1" applyFill="1" applyBorder="1" applyAlignment="1"/>
    <xf numFmtId="0" fontId="15" fillId="0" borderId="0" xfId="17" applyFont="1"/>
    <xf numFmtId="0" fontId="9" fillId="19" borderId="23" xfId="17" applyFont="1" applyFill="1" applyBorder="1" applyAlignment="1">
      <alignment horizontal="left"/>
    </xf>
    <xf numFmtId="0" fontId="9" fillId="19" borderId="24" xfId="17" applyFont="1" applyFill="1" applyBorder="1" applyAlignment="1">
      <alignment horizontal="left"/>
    </xf>
    <xf numFmtId="0" fontId="7" fillId="20" borderId="19" xfId="17" applyFont="1" applyFill="1" applyBorder="1" applyAlignment="1">
      <alignment horizontal="center"/>
    </xf>
    <xf numFmtId="0" fontId="22" fillId="0" borderId="0" xfId="17" applyFont="1" applyFill="1" applyBorder="1" applyAlignment="1">
      <alignment horizontal="left" indent="3"/>
    </xf>
    <xf numFmtId="0" fontId="9" fillId="0" borderId="0" xfId="17" applyFont="1" applyAlignment="1">
      <alignment horizontal="center"/>
    </xf>
    <xf numFmtId="14" fontId="9" fillId="0" borderId="0" xfId="17" applyNumberFormat="1" applyFont="1"/>
    <xf numFmtId="0" fontId="5" fillId="0" borderId="0" xfId="18"/>
    <xf numFmtId="0" fontId="20" fillId="0" borderId="0" xfId="17" applyFont="1" applyAlignment="1">
      <alignment vertical="center"/>
    </xf>
    <xf numFmtId="0" fontId="31" fillId="0" borderId="0" xfId="17" applyFont="1" applyAlignment="1">
      <alignment vertical="center"/>
    </xf>
    <xf numFmtId="0" fontId="7" fillId="21" borderId="1" xfId="17" applyFont="1" applyFill="1" applyBorder="1" applyAlignment="1">
      <alignment horizontal="left" vertical="center"/>
    </xf>
    <xf numFmtId="0" fontId="7" fillId="21" borderId="1" xfId="17" applyFont="1" applyFill="1" applyBorder="1" applyAlignment="1">
      <alignment horizontal="center" vertical="center"/>
    </xf>
    <xf numFmtId="0" fontId="27" fillId="0" borderId="0" xfId="17"/>
    <xf numFmtId="0" fontId="9" fillId="0" borderId="1" xfId="17" applyFont="1" applyFill="1" applyBorder="1" applyAlignment="1"/>
    <xf numFmtId="0" fontId="7" fillId="0" borderId="1" xfId="19" applyNumberFormat="1" applyFont="1" applyFill="1" applyBorder="1" applyAlignment="1">
      <alignment horizontal="center" vertical="center"/>
    </xf>
    <xf numFmtId="0" fontId="32" fillId="0" borderId="0" xfId="17" applyFont="1"/>
    <xf numFmtId="0" fontId="22" fillId="0" borderId="0" xfId="17" applyFont="1"/>
    <xf numFmtId="0" fontId="7" fillId="21" borderId="1" xfId="17" applyFont="1" applyFill="1" applyBorder="1" applyAlignment="1">
      <alignment horizontal="center" vertical="center" wrapText="1"/>
    </xf>
    <xf numFmtId="0" fontId="33" fillId="0" borderId="0" xfId="17" applyFont="1"/>
    <xf numFmtId="0" fontId="9" fillId="0" borderId="1" xfId="17" applyFont="1" applyFill="1" applyBorder="1"/>
    <xf numFmtId="0" fontId="9" fillId="22" borderId="27" xfId="17" applyFont="1" applyFill="1" applyBorder="1" applyAlignment="1">
      <alignment horizontal="left" indent="4"/>
    </xf>
    <xf numFmtId="0" fontId="9" fillId="0" borderId="27" xfId="17" applyFont="1" applyBorder="1"/>
    <xf numFmtId="0" fontId="32" fillId="0" borderId="0" xfId="17" applyFont="1" applyFill="1" applyAlignment="1">
      <alignment horizontal="right"/>
    </xf>
    <xf numFmtId="0" fontId="32" fillId="0" borderId="0" xfId="17" applyNumberFormat="1" applyFont="1" applyFill="1" applyAlignment="1">
      <alignment horizontal="right"/>
    </xf>
    <xf numFmtId="0" fontId="9" fillId="22" borderId="27" xfId="17" applyFont="1" applyFill="1" applyBorder="1" applyAlignment="1">
      <alignment horizontal="left" indent="3"/>
    </xf>
    <xf numFmtId="1" fontId="9" fillId="0" borderId="0" xfId="17" applyNumberFormat="1" applyFont="1" applyFill="1"/>
    <xf numFmtId="1" fontId="9" fillId="0" borderId="0" xfId="17" applyNumberFormat="1" applyFont="1"/>
    <xf numFmtId="0" fontId="7" fillId="21" borderId="1" xfId="17" applyFont="1" applyFill="1" applyBorder="1" applyAlignment="1">
      <alignment horizontal="left"/>
    </xf>
    <xf numFmtId="0" fontId="9" fillId="0" borderId="1" xfId="17" applyFont="1" applyBorder="1"/>
    <xf numFmtId="0" fontId="7" fillId="21" borderId="1" xfId="17" applyFont="1" applyFill="1" applyBorder="1" applyAlignment="1">
      <alignment horizontal="center"/>
    </xf>
    <xf numFmtId="0" fontId="22" fillId="0" borderId="0" xfId="17" applyFont="1" applyFill="1"/>
    <xf numFmtId="0" fontId="7" fillId="23" borderId="28" xfId="17" applyNumberFormat="1" applyFont="1" applyFill="1" applyBorder="1" applyAlignment="1">
      <alignment horizontal="center" vertical="center" wrapText="1"/>
    </xf>
    <xf numFmtId="0" fontId="9" fillId="0" borderId="28" xfId="17" applyFont="1" applyFill="1" applyBorder="1" applyAlignment="1"/>
    <xf numFmtId="0" fontId="27" fillId="0" borderId="28" xfId="17" applyBorder="1"/>
    <xf numFmtId="0" fontId="7" fillId="24" borderId="29" xfId="17" applyNumberFormat="1" applyFont="1" applyFill="1" applyBorder="1" applyAlignment="1">
      <alignment horizontal="center" vertical="center" wrapText="1"/>
    </xf>
    <xf numFmtId="0" fontId="7" fillId="24" borderId="29" xfId="17" applyFont="1" applyFill="1" applyBorder="1" applyAlignment="1">
      <alignment horizontal="center" vertical="center" wrapText="1"/>
    </xf>
    <xf numFmtId="14" fontId="7" fillId="24" borderId="29" xfId="17" applyNumberFormat="1" applyFont="1" applyFill="1" applyBorder="1" applyAlignment="1">
      <alignment horizontal="center" vertical="center" wrapText="1"/>
    </xf>
    <xf numFmtId="0" fontId="9" fillId="0" borderId="29" xfId="17" quotePrefix="1" applyNumberFormat="1" applyFont="1" applyFill="1" applyBorder="1" applyAlignment="1"/>
    <xf numFmtId="14" fontId="9" fillId="0" borderId="29" xfId="17" applyNumberFormat="1" applyFont="1" applyFill="1" applyBorder="1" applyAlignment="1"/>
    <xf numFmtId="0" fontId="9" fillId="0" borderId="29" xfId="17" applyFont="1" applyFill="1" applyBorder="1" applyAlignment="1"/>
    <xf numFmtId="0" fontId="7" fillId="24" borderId="29" xfId="17" applyNumberFormat="1" applyFont="1" applyFill="1" applyBorder="1" applyAlignment="1">
      <alignment horizontal="left" vertical="center" wrapText="1"/>
    </xf>
    <xf numFmtId="0" fontId="7" fillId="0" borderId="29" xfId="17" applyNumberFormat="1" applyFont="1" applyFill="1" applyBorder="1" applyAlignment="1">
      <alignment horizontal="center" vertical="center" wrapText="1"/>
    </xf>
    <xf numFmtId="0" fontId="9" fillId="0" borderId="0" xfId="17" applyFont="1" applyAlignment="1">
      <alignment horizontal="left"/>
    </xf>
    <xf numFmtId="14" fontId="9" fillId="0" borderId="29" xfId="17" applyNumberFormat="1" applyFont="1" applyBorder="1"/>
    <xf numFmtId="0" fontId="7" fillId="24" borderId="30" xfId="17" applyNumberFormat="1" applyFont="1" applyFill="1" applyBorder="1" applyAlignment="1">
      <alignment horizontal="center" vertical="center" wrapText="1"/>
    </xf>
    <xf numFmtId="0" fontId="34" fillId="0" borderId="0" xfId="5" applyFont="1" applyAlignment="1">
      <alignment horizontal="centerContinuous"/>
    </xf>
    <xf numFmtId="0" fontId="34" fillId="0" borderId="0" xfId="5" applyFont="1" applyAlignment="1">
      <alignment horizontal="left"/>
    </xf>
    <xf numFmtId="0" fontId="9" fillId="0" borderId="0" xfId="5" applyFont="1"/>
    <xf numFmtId="0" fontId="9" fillId="25" borderId="31" xfId="5" applyFont="1" applyFill="1" applyBorder="1"/>
    <xf numFmtId="0" fontId="7" fillId="0" borderId="31" xfId="5" applyFont="1" applyBorder="1"/>
    <xf numFmtId="0" fontId="9" fillId="0" borderId="31" xfId="5" applyFont="1" applyBorder="1"/>
    <xf numFmtId="164" fontId="9" fillId="0" borderId="31" xfId="20" applyFont="1" applyBorder="1"/>
    <xf numFmtId="0" fontId="7" fillId="0" borderId="0" xfId="5" applyFont="1"/>
    <xf numFmtId="175" fontId="9" fillId="0" borderId="31" xfId="5" applyNumberFormat="1" applyFont="1" applyBorder="1"/>
    <xf numFmtId="178" fontId="9" fillId="25" borderId="31" xfId="5" applyNumberFormat="1" applyFont="1" applyFill="1" applyBorder="1"/>
    <xf numFmtId="182" fontId="35" fillId="0" borderId="0" xfId="5" applyNumberFormat="1" applyFont="1"/>
    <xf numFmtId="178" fontId="9" fillId="0" borderId="31" xfId="5" applyNumberFormat="1" applyFont="1" applyFill="1" applyBorder="1"/>
    <xf numFmtId="0" fontId="9" fillId="0" borderId="31" xfId="20" applyNumberFormat="1" applyFont="1" applyBorder="1"/>
    <xf numFmtId="178" fontId="9" fillId="25" borderId="31" xfId="20" applyNumberFormat="1" applyFont="1" applyFill="1" applyBorder="1"/>
    <xf numFmtId="2" fontId="9" fillId="25" borderId="31" xfId="5" applyNumberFormat="1" applyFont="1" applyFill="1" applyBorder="1"/>
    <xf numFmtId="2" fontId="35" fillId="0" borderId="0" xfId="5" applyNumberFormat="1" applyFont="1"/>
    <xf numFmtId="0" fontId="36" fillId="26" borderId="32" xfId="17" applyFont="1" applyFill="1" applyBorder="1" applyAlignment="1">
      <alignment horizontal="center" vertical="center" wrapText="1"/>
    </xf>
    <xf numFmtId="0" fontId="30" fillId="0" borderId="0" xfId="17" applyFont="1"/>
    <xf numFmtId="0" fontId="30" fillId="0" borderId="32" xfId="17" applyFont="1" applyFill="1" applyBorder="1" applyAlignment="1">
      <alignment horizontal="left" wrapText="1"/>
    </xf>
    <xf numFmtId="0" fontId="30" fillId="0" borderId="32" xfId="17" applyFont="1" applyFill="1" applyBorder="1" applyAlignment="1">
      <alignment horizontal="right" wrapText="1"/>
    </xf>
    <xf numFmtId="0" fontId="7" fillId="26" borderId="32" xfId="17" applyFont="1" applyFill="1" applyBorder="1" applyAlignment="1">
      <alignment horizontal="left"/>
    </xf>
    <xf numFmtId="0" fontId="9" fillId="0" borderId="32" xfId="17" applyFont="1" applyFill="1" applyBorder="1" applyAlignment="1">
      <alignment horizontal="left"/>
    </xf>
    <xf numFmtId="0" fontId="9" fillId="0" borderId="32" xfId="17" applyFont="1" applyFill="1" applyBorder="1" applyAlignment="1">
      <alignment horizontal="center"/>
    </xf>
    <xf numFmtId="183" fontId="9" fillId="0" borderId="32" xfId="21" applyNumberFormat="1" applyFont="1" applyFill="1" applyBorder="1" applyAlignment="1"/>
    <xf numFmtId="0" fontId="7" fillId="26" borderId="32" xfId="17" applyFont="1" applyFill="1" applyBorder="1" applyAlignment="1">
      <alignment horizontal="center"/>
    </xf>
    <xf numFmtId="16" fontId="9" fillId="0" borderId="32" xfId="17" applyNumberFormat="1" applyFont="1" applyBorder="1"/>
    <xf numFmtId="0" fontId="9" fillId="0" borderId="32" xfId="17" applyFont="1" applyBorder="1"/>
    <xf numFmtId="0" fontId="7" fillId="0" borderId="0" xfId="17" applyFont="1"/>
    <xf numFmtId="0" fontId="7" fillId="26" borderId="32" xfId="17" applyFont="1" applyFill="1" applyBorder="1"/>
    <xf numFmtId="0" fontId="39" fillId="0" borderId="0" xfId="0" applyFont="1" applyAlignment="1">
      <alignment horizontal="left" vertical="center" indent="3" readingOrder="1"/>
    </xf>
    <xf numFmtId="0" fontId="4" fillId="0" borderId="0" xfId="0" applyFont="1"/>
    <xf numFmtId="16" fontId="0" fillId="0" borderId="0" xfId="0" applyNumberFormat="1"/>
    <xf numFmtId="0" fontId="41" fillId="0" borderId="0" xfId="0" applyFont="1" applyAlignment="1">
      <alignment horizontal="left" vertical="center" indent="5"/>
    </xf>
    <xf numFmtId="0" fontId="27" fillId="0" borderId="0" xfId="0" applyFont="1" applyAlignment="1">
      <alignment horizontal="left" vertical="center" indent="5"/>
    </xf>
    <xf numFmtId="0" fontId="42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 indent="1" readingOrder="1"/>
    </xf>
    <xf numFmtId="0" fontId="44" fillId="0" borderId="0" xfId="0" applyFont="1" applyAlignment="1">
      <alignment horizontal="left" vertical="center" readingOrder="1"/>
    </xf>
    <xf numFmtId="0" fontId="4" fillId="0" borderId="0" xfId="0" applyFont="1" applyAlignment="1">
      <alignment horizontal="left" vertical="center" indent="5" readingOrder="1"/>
    </xf>
    <xf numFmtId="0" fontId="45" fillId="0" borderId="0" xfId="0" applyFont="1" applyAlignment="1">
      <alignment horizontal="left" indent="5"/>
    </xf>
    <xf numFmtId="0" fontId="46" fillId="0" borderId="0" xfId="0" applyFont="1" applyAlignment="1">
      <alignment horizontal="left" indent="5"/>
    </xf>
    <xf numFmtId="0" fontId="0" fillId="0" borderId="0" xfId="0" applyAlignment="1">
      <alignment horizontal="left" indent="5"/>
    </xf>
    <xf numFmtId="0" fontId="4" fillId="0" borderId="0" xfId="0" applyFont="1" applyAlignment="1">
      <alignment wrapText="1"/>
    </xf>
    <xf numFmtId="0" fontId="39" fillId="4" borderId="0" xfId="0" applyFont="1" applyFill="1" applyAlignment="1">
      <alignment horizontal="left" vertical="center" readingOrder="1"/>
    </xf>
    <xf numFmtId="0" fontId="41" fillId="0" borderId="0" xfId="0" applyFont="1" applyAlignment="1">
      <alignment horizontal="left" indent="5"/>
    </xf>
    <xf numFmtId="0" fontId="47" fillId="4" borderId="0" xfId="0" applyFont="1" applyFill="1" applyAlignment="1">
      <alignment horizontal="right" vertical="center"/>
    </xf>
    <xf numFmtId="0" fontId="0" fillId="0" borderId="0" xfId="0" applyFill="1"/>
    <xf numFmtId="0" fontId="0" fillId="0" borderId="0" xfId="0" applyAlignment="1"/>
    <xf numFmtId="0" fontId="0" fillId="0" borderId="0" xfId="0" applyAlignment="1">
      <alignment wrapText="1"/>
    </xf>
    <xf numFmtId="0" fontId="48" fillId="0" borderId="0" xfId="5" applyFont="1"/>
    <xf numFmtId="0" fontId="3" fillId="0" borderId="0" xfId="5" applyFont="1"/>
    <xf numFmtId="0" fontId="7" fillId="27" borderId="1" xfId="5" applyNumberFormat="1" applyFont="1" applyFill="1" applyBorder="1" applyAlignment="1">
      <alignment horizontal="center" vertical="center" wrapText="1"/>
    </xf>
    <xf numFmtId="0" fontId="7" fillId="28" borderId="1" xfId="5" applyNumberFormat="1" applyFont="1" applyFill="1" applyBorder="1" applyAlignment="1">
      <alignment horizontal="center" vertical="center" wrapText="1"/>
    </xf>
    <xf numFmtId="0" fontId="7" fillId="2" borderId="1" xfId="5" applyNumberFormat="1" applyFont="1" applyFill="1" applyBorder="1" applyAlignment="1">
      <alignment horizontal="center" vertical="center" wrapText="1"/>
    </xf>
    <xf numFmtId="0" fontId="9" fillId="0" borderId="1" xfId="5" applyNumberFormat="1" applyFont="1" applyBorder="1"/>
    <xf numFmtId="166" fontId="9" fillId="0" borderId="1" xfId="5" applyNumberFormat="1" applyFont="1" applyBorder="1"/>
    <xf numFmtId="0" fontId="28" fillId="0" borderId="0" xfId="5" applyFont="1"/>
    <xf numFmtId="3" fontId="50" fillId="0" borderId="0" xfId="5" applyNumberFormat="1" applyFont="1"/>
    <xf numFmtId="0" fontId="9" fillId="2" borderId="35" xfId="5" applyNumberFormat="1" applyFont="1" applyFill="1" applyBorder="1" applyAlignment="1">
      <alignment horizontal="center"/>
    </xf>
    <xf numFmtId="0" fontId="9" fillId="2" borderId="36" xfId="5" applyNumberFormat="1" applyFont="1" applyFill="1" applyBorder="1" applyAlignment="1">
      <alignment horizontal="center"/>
    </xf>
    <xf numFmtId="0" fontId="9" fillId="2" borderId="37" xfId="5" applyNumberFormat="1" applyFont="1" applyFill="1" applyBorder="1" applyAlignment="1">
      <alignment horizontal="center"/>
    </xf>
    <xf numFmtId="0" fontId="9" fillId="0" borderId="1" xfId="5" applyNumberFormat="1" applyFont="1" applyFill="1" applyBorder="1" applyAlignment="1">
      <alignment horizontal="left" vertical="center" wrapText="1"/>
    </xf>
    <xf numFmtId="0" fontId="9" fillId="0" borderId="2" xfId="5" applyNumberFormat="1" applyFont="1" applyBorder="1"/>
    <xf numFmtId="0" fontId="9" fillId="0" borderId="38" xfId="5" applyNumberFormat="1" applyFont="1" applyBorder="1"/>
    <xf numFmtId="0" fontId="9" fillId="0" borderId="39" xfId="5" applyNumberFormat="1" applyFont="1" applyBorder="1"/>
    <xf numFmtId="0" fontId="9" fillId="0" borderId="40" xfId="5" applyNumberFormat="1" applyFont="1" applyBorder="1"/>
    <xf numFmtId="0" fontId="9" fillId="0" borderId="41" xfId="5" applyNumberFormat="1" applyFont="1" applyBorder="1"/>
    <xf numFmtId="0" fontId="9" fillId="0" borderId="42" xfId="5" applyNumberFormat="1" applyFont="1" applyBorder="1"/>
    <xf numFmtId="0" fontId="52" fillId="0" borderId="0" xfId="5" applyFont="1"/>
    <xf numFmtId="0" fontId="52" fillId="0" borderId="0" xfId="5" applyFont="1" applyBorder="1"/>
    <xf numFmtId="0" fontId="53" fillId="0" borderId="1" xfId="5" applyNumberFormat="1" applyFont="1" applyBorder="1" applyAlignment="1">
      <alignment horizontal="centerContinuous" vertical="center"/>
    </xf>
    <xf numFmtId="3" fontId="54" fillId="0" borderId="0" xfId="5" applyNumberFormat="1" applyFont="1"/>
    <xf numFmtId="0" fontId="7" fillId="2" borderId="1" xfId="5" applyFont="1" applyFill="1" applyBorder="1" applyAlignment="1">
      <alignment horizontal="center" vertical="center" wrapText="1"/>
    </xf>
    <xf numFmtId="0" fontId="14" fillId="0" borderId="0" xfId="5" applyFont="1"/>
    <xf numFmtId="0" fontId="7" fillId="2" borderId="1" xfId="5" applyNumberFormat="1" applyFont="1" applyFill="1" applyBorder="1" applyAlignment="1">
      <alignment horizontal="left" vertical="center"/>
    </xf>
    <xf numFmtId="49" fontId="9" fillId="0" borderId="1" xfId="5" applyNumberFormat="1" applyFont="1" applyBorder="1" applyAlignment="1">
      <alignment horizontal="center"/>
    </xf>
    <xf numFmtId="49" fontId="9" fillId="0" borderId="1" xfId="5" applyNumberFormat="1" applyFont="1" applyBorder="1"/>
    <xf numFmtId="1" fontId="9" fillId="0" borderId="1" xfId="5" applyNumberFormat="1" applyFont="1" applyBorder="1" applyAlignment="1">
      <alignment horizontal="right" indent="1"/>
    </xf>
    <xf numFmtId="0" fontId="9" fillId="0" borderId="1" xfId="5" applyNumberFormat="1" applyFont="1" applyBorder="1" applyAlignment="1">
      <alignment horizontal="center"/>
    </xf>
    <xf numFmtId="3" fontId="9" fillId="0" borderId="1" xfId="5" applyNumberFormat="1" applyFont="1" applyBorder="1"/>
    <xf numFmtId="0" fontId="9" fillId="0" borderId="1" xfId="5" applyNumberFormat="1" applyFont="1" applyBorder="1" applyAlignment="1">
      <alignment horizontal="right" indent="2"/>
    </xf>
    <xf numFmtId="0" fontId="7" fillId="2" borderId="1" xfId="5" applyFont="1" applyFill="1" applyBorder="1" applyAlignment="1">
      <alignment horizontal="left" vertical="center"/>
    </xf>
    <xf numFmtId="0" fontId="13" fillId="0" borderId="12" xfId="5" applyBorder="1"/>
    <xf numFmtId="0" fontId="7" fillId="2" borderId="1" xfId="22" applyNumberFormat="1" applyFont="1" applyFill="1" applyBorder="1" applyAlignment="1">
      <alignment horizontal="center" vertical="center" wrapText="1"/>
    </xf>
    <xf numFmtId="0" fontId="3" fillId="0" borderId="0" xfId="22"/>
    <xf numFmtId="0" fontId="9" fillId="0" borderId="1" xfId="22" applyNumberFormat="1" applyFont="1" applyBorder="1"/>
    <xf numFmtId="14" fontId="9" fillId="0" borderId="1" xfId="22" applyNumberFormat="1" applyFont="1" applyBorder="1"/>
    <xf numFmtId="0" fontId="3" fillId="0" borderId="0" xfId="22" applyAlignment="1">
      <alignment vertical="center"/>
    </xf>
    <xf numFmtId="0" fontId="31" fillId="0" borderId="0" xfId="0" applyFont="1" applyFill="1"/>
    <xf numFmtId="0" fontId="56" fillId="0" borderId="0" xfId="23" applyFont="1" applyFill="1"/>
    <xf numFmtId="0" fontId="14" fillId="0" borderId="0" xfId="0" applyFont="1" applyFill="1"/>
    <xf numFmtId="0" fontId="7" fillId="2" borderId="1" xfId="0" applyNumberFormat="1" applyFont="1" applyFill="1" applyBorder="1" applyAlignment="1">
      <alignment horizontal="center" vertical="center" wrapText="1"/>
    </xf>
    <xf numFmtId="0" fontId="57" fillId="0" borderId="0" xfId="0" applyFont="1" applyFill="1"/>
    <xf numFmtId="17" fontId="9" fillId="0" borderId="1" xfId="0" applyNumberFormat="1" applyFont="1" applyFill="1" applyBorder="1"/>
    <xf numFmtId="3" fontId="9" fillId="0" borderId="1" xfId="0" applyNumberFormat="1" applyFont="1" applyFill="1" applyBorder="1"/>
    <xf numFmtId="3" fontId="9" fillId="29" borderId="1" xfId="0" applyNumberFormat="1" applyFont="1" applyFill="1" applyBorder="1"/>
    <xf numFmtId="0" fontId="58" fillId="0" borderId="0" xfId="0" applyNumberFormat="1" applyFont="1" applyFill="1"/>
    <xf numFmtId="0" fontId="14" fillId="0" borderId="0" xfId="0" applyNumberFormat="1" applyFont="1" applyFill="1"/>
    <xf numFmtId="0" fontId="58" fillId="2" borderId="1" xfId="0" applyFont="1" applyFill="1" applyBorder="1" applyAlignment="1">
      <alignment horizontal="center" vertical="center"/>
    </xf>
    <xf numFmtId="0" fontId="58" fillId="2" borderId="1" xfId="0" applyFont="1" applyFill="1" applyBorder="1" applyAlignment="1">
      <alignment horizontal="center" vertical="center" wrapText="1"/>
    </xf>
    <xf numFmtId="17" fontId="14" fillId="28" borderId="1" xfId="0" applyNumberFormat="1" applyFont="1" applyFill="1" applyBorder="1"/>
    <xf numFmtId="0" fontId="14" fillId="28" borderId="1" xfId="0" applyFont="1" applyFill="1" applyBorder="1"/>
    <xf numFmtId="176" fontId="14" fillId="30" borderId="1" xfId="24" applyNumberFormat="1" applyFont="1" applyFill="1" applyBorder="1"/>
    <xf numFmtId="17" fontId="14" fillId="27" borderId="1" xfId="0" applyNumberFormat="1" applyFont="1" applyFill="1" applyBorder="1"/>
    <xf numFmtId="0" fontId="14" fillId="27" borderId="1" xfId="0" applyFont="1" applyFill="1" applyBorder="1"/>
    <xf numFmtId="176" fontId="14" fillId="29" borderId="1" xfId="24" applyNumberFormat="1" applyFont="1" applyFill="1" applyBorder="1"/>
    <xf numFmtId="0" fontId="14" fillId="0" borderId="0" xfId="0" applyFont="1"/>
    <xf numFmtId="176" fontId="14" fillId="0" borderId="0" xfId="0" applyNumberFormat="1" applyFont="1" applyFill="1"/>
    <xf numFmtId="0" fontId="31" fillId="0" borderId="0" xfId="0" applyFont="1"/>
    <xf numFmtId="17" fontId="9" fillId="28" borderId="1" xfId="0" applyNumberFormat="1" applyFont="1" applyFill="1" applyBorder="1"/>
    <xf numFmtId="4" fontId="9" fillId="0" borderId="1" xfId="0" applyNumberFormat="1" applyFont="1" applyFill="1" applyBorder="1"/>
    <xf numFmtId="0" fontId="14" fillId="0" borderId="0" xfId="0" applyFont="1" applyBorder="1"/>
    <xf numFmtId="184" fontId="14" fillId="0" borderId="0" xfId="24" applyFont="1" applyFill="1" applyBorder="1"/>
    <xf numFmtId="17" fontId="9" fillId="27" borderId="1" xfId="0" applyNumberFormat="1" applyFont="1" applyFill="1" applyBorder="1"/>
    <xf numFmtId="184" fontId="14" fillId="0" borderId="0" xfId="24" applyFont="1" applyFill="1"/>
    <xf numFmtId="0" fontId="14" fillId="0" borderId="0" xfId="0" quotePrefix="1" applyFont="1" applyFill="1"/>
    <xf numFmtId="0" fontId="7" fillId="2" borderId="0" xfId="5" applyNumberFormat="1" applyFont="1" applyFill="1" applyBorder="1" applyAlignment="1">
      <alignment horizontal="center" vertical="center" wrapText="1"/>
    </xf>
    <xf numFmtId="0" fontId="9" fillId="0" borderId="0" xfId="5" applyNumberFormat="1" applyFont="1" applyBorder="1"/>
    <xf numFmtId="3" fontId="9" fillId="0" borderId="0" xfId="5" applyNumberFormat="1" applyFont="1" applyBorder="1"/>
    <xf numFmtId="0" fontId="9" fillId="2" borderId="1" xfId="5" applyNumberFormat="1" applyFont="1" applyFill="1" applyBorder="1"/>
    <xf numFmtId="185" fontId="9" fillId="0" borderId="1" xfId="5" applyNumberFormat="1" applyFont="1" applyBorder="1"/>
    <xf numFmtId="0" fontId="9" fillId="0" borderId="1" xfId="5" quotePrefix="1" applyNumberFormat="1" applyFont="1" applyBorder="1"/>
    <xf numFmtId="0" fontId="9" fillId="0" borderId="1" xfId="5" applyNumberFormat="1" applyFont="1" applyBorder="1" applyAlignment="1">
      <alignment horizontal="left"/>
    </xf>
    <xf numFmtId="0" fontId="9" fillId="0" borderId="0" xfId="5" applyFont="1" applyBorder="1"/>
    <xf numFmtId="0" fontId="7" fillId="2" borderId="1" xfId="5" applyNumberFormat="1" applyFont="1" applyFill="1" applyBorder="1" applyAlignment="1">
      <alignment horizontal="left" vertical="center" wrapText="1"/>
    </xf>
    <xf numFmtId="0" fontId="22" fillId="0" borderId="0" xfId="5" applyFont="1" applyBorder="1"/>
    <xf numFmtId="49" fontId="9" fillId="28" borderId="1" xfId="5" applyNumberFormat="1" applyFont="1" applyFill="1" applyBorder="1"/>
    <xf numFmtId="0" fontId="9" fillId="28" borderId="1" xfId="5" applyNumberFormat="1" applyFont="1" applyFill="1" applyBorder="1" applyAlignment="1">
      <alignment horizontal="left"/>
    </xf>
    <xf numFmtId="0" fontId="30" fillId="0" borderId="43" xfId="5" applyFont="1" applyBorder="1" applyAlignment="1"/>
    <xf numFmtId="0" fontId="7" fillId="25" borderId="31" xfId="5" applyNumberFormat="1" applyFont="1" applyFill="1" applyBorder="1" applyAlignment="1">
      <alignment horizontal="center" vertical="center" wrapText="1"/>
    </xf>
    <xf numFmtId="0" fontId="30" fillId="0" borderId="0" xfId="5" applyFont="1" applyBorder="1"/>
    <xf numFmtId="0" fontId="9" fillId="0" borderId="31" xfId="5" applyNumberFormat="1" applyFont="1" applyBorder="1"/>
    <xf numFmtId="0" fontId="59" fillId="0" borderId="0" xfId="5" applyFont="1" applyBorder="1"/>
    <xf numFmtId="0" fontId="30" fillId="0" borderId="0" xfId="5" applyFont="1" applyFill="1" applyBorder="1" applyAlignment="1">
      <alignment horizontal="left" wrapText="1"/>
    </xf>
    <xf numFmtId="49" fontId="30" fillId="0" borderId="0" xfId="5" applyNumberFormat="1" applyFont="1" applyFill="1" applyBorder="1" applyAlignment="1">
      <alignment horizontal="left" wrapText="1"/>
    </xf>
    <xf numFmtId="49" fontId="30" fillId="0" borderId="0" xfId="5" applyNumberFormat="1" applyFont="1" applyBorder="1"/>
    <xf numFmtId="3" fontId="9" fillId="0" borderId="0" xfId="5" applyNumberFormat="1" applyFont="1"/>
    <xf numFmtId="0" fontId="60" fillId="0" borderId="0" xfId="5" applyFont="1"/>
    <xf numFmtId="0" fontId="9" fillId="0" borderId="0" xfId="5" applyFont="1" applyAlignment="1">
      <alignment horizontal="center"/>
    </xf>
    <xf numFmtId="165" fontId="9" fillId="0" borderId="0" xfId="5" applyNumberFormat="1" applyFont="1"/>
    <xf numFmtId="0" fontId="60" fillId="0" borderId="0" xfId="5" applyFont="1" applyAlignment="1">
      <alignment horizontal="center"/>
    </xf>
    <xf numFmtId="165" fontId="60" fillId="0" borderId="0" xfId="5" applyNumberFormat="1" applyFont="1"/>
    <xf numFmtId="0" fontId="34" fillId="0" borderId="0" xfId="5" applyFont="1"/>
    <xf numFmtId="186" fontId="9" fillId="0" borderId="0" xfId="5" quotePrefix="1" applyNumberFormat="1" applyFont="1"/>
    <xf numFmtId="0" fontId="9" fillId="28" borderId="1" xfId="5" applyNumberFormat="1" applyFont="1" applyFill="1" applyBorder="1" applyAlignment="1"/>
    <xf numFmtId="0" fontId="52" fillId="0" borderId="0" xfId="5" quotePrefix="1" applyNumberFormat="1" applyFont="1"/>
    <xf numFmtId="3" fontId="9" fillId="28" borderId="1" xfId="5" applyNumberFormat="1" applyFont="1" applyFill="1" applyBorder="1"/>
    <xf numFmtId="0" fontId="19" fillId="2" borderId="1" xfId="5" applyNumberFormat="1" applyFont="1" applyFill="1" applyBorder="1" applyAlignment="1">
      <alignment vertical="center"/>
    </xf>
    <xf numFmtId="0" fontId="19" fillId="0" borderId="1" xfId="27" applyNumberFormat="1" applyFont="1" applyBorder="1"/>
    <xf numFmtId="0" fontId="31" fillId="0" borderId="0" xfId="5" applyFont="1"/>
    <xf numFmtId="0" fontId="31" fillId="28" borderId="46" xfId="5" applyFont="1" applyFill="1" applyBorder="1" applyAlignment="1">
      <alignment vertical="center"/>
    </xf>
    <xf numFmtId="0" fontId="19" fillId="2" borderId="1" xfId="27" applyNumberFormat="1" applyFont="1" applyFill="1" applyBorder="1" applyAlignment="1">
      <alignment vertical="center"/>
    </xf>
    <xf numFmtId="0" fontId="19" fillId="2" borderId="2" xfId="27" applyNumberFormat="1" applyFont="1" applyFill="1" applyBorder="1"/>
    <xf numFmtId="0" fontId="31" fillId="0" borderId="7" xfId="5" applyFont="1" applyBorder="1"/>
    <xf numFmtId="0" fontId="31" fillId="0" borderId="4" xfId="5" applyFont="1" applyBorder="1"/>
    <xf numFmtId="0" fontId="31" fillId="0" borderId="1" xfId="5" applyFont="1" applyBorder="1"/>
    <xf numFmtId="0" fontId="19" fillId="2" borderId="1" xfId="27" applyNumberFormat="1" applyFont="1" applyFill="1" applyBorder="1"/>
    <xf numFmtId="0" fontId="19" fillId="2" borderId="1" xfId="5" applyNumberFormat="1" applyFont="1" applyFill="1" applyBorder="1"/>
    <xf numFmtId="0" fontId="31" fillId="0" borderId="0" xfId="5" quotePrefix="1" applyFont="1"/>
    <xf numFmtId="0" fontId="7" fillId="2" borderId="1" xfId="5" applyFont="1" applyFill="1" applyBorder="1" applyAlignment="1">
      <alignment horizontal="center" vertical="center"/>
    </xf>
    <xf numFmtId="0" fontId="9" fillId="0" borderId="1" xfId="5" applyFont="1" applyBorder="1"/>
    <xf numFmtId="0" fontId="9" fillId="0" borderId="0" xfId="5" applyFont="1" applyAlignment="1">
      <alignment wrapText="1"/>
    </xf>
    <xf numFmtId="0" fontId="9" fillId="0" borderId="0" xfId="16" applyFont="1"/>
    <xf numFmtId="0" fontId="8" fillId="0" borderId="0" xfId="16"/>
    <xf numFmtId="0" fontId="7" fillId="0" borderId="1" xfId="16" applyFont="1" applyBorder="1"/>
    <xf numFmtId="3" fontId="21" fillId="0" borderId="0" xfId="16" applyNumberFormat="1" applyFont="1"/>
    <xf numFmtId="0" fontId="0" fillId="0" borderId="0" xfId="0" applyAlignment="1">
      <alignment vertical="top" wrapText="1"/>
    </xf>
    <xf numFmtId="0" fontId="2" fillId="0" borderId="0" xfId="0" applyFont="1"/>
    <xf numFmtId="0" fontId="9" fillId="2" borderId="1" xfId="1" applyFont="1" applyFill="1" applyBorder="1" applyAlignment="1">
      <alignment horizontal="left" vertical="center" wrapText="1" indent="1"/>
    </xf>
    <xf numFmtId="14" fontId="0" fillId="0" borderId="0" xfId="0" applyNumberFormat="1" applyAlignment="1">
      <alignment vertical="center"/>
    </xf>
    <xf numFmtId="0" fontId="9" fillId="4" borderId="0" xfId="5" applyFont="1" applyFill="1"/>
    <xf numFmtId="2" fontId="9" fillId="4" borderId="1" xfId="5" applyNumberFormat="1" applyFont="1" applyFill="1" applyBorder="1"/>
    <xf numFmtId="22" fontId="9" fillId="0" borderId="1" xfId="1" applyNumberFormat="1" applyFont="1" applyBorder="1"/>
    <xf numFmtId="9" fontId="9" fillId="0" borderId="1" xfId="28" applyFont="1" applyBorder="1"/>
    <xf numFmtId="180" fontId="9" fillId="0" borderId="1" xfId="1" applyNumberFormat="1" applyFont="1" applyBorder="1" applyAlignment="1"/>
    <xf numFmtId="2" fontId="16" fillId="0" borderId="0" xfId="15" applyNumberFormat="1" applyFont="1"/>
    <xf numFmtId="0" fontId="7" fillId="2" borderId="2" xfId="1" applyNumberFormat="1" applyFont="1" applyFill="1" applyBorder="1" applyAlignment="1">
      <alignment horizontal="center" vertical="center" wrapText="1"/>
    </xf>
    <xf numFmtId="0" fontId="7" fillId="2" borderId="3" xfId="1" applyNumberFormat="1" applyFont="1" applyFill="1" applyBorder="1" applyAlignment="1">
      <alignment horizontal="center" vertical="center" wrapText="1"/>
    </xf>
    <xf numFmtId="0" fontId="7" fillId="2" borderId="4" xfId="1" applyNumberFormat="1" applyFont="1" applyFill="1" applyBorder="1" applyAlignment="1">
      <alignment horizontal="center" vertical="center" wrapText="1"/>
    </xf>
    <xf numFmtId="0" fontId="7" fillId="2" borderId="6" xfId="1" applyNumberFormat="1" applyFont="1" applyFill="1" applyBorder="1" applyAlignment="1">
      <alignment horizontal="center" vertical="center" wrapText="1"/>
    </xf>
    <xf numFmtId="0" fontId="7" fillId="2" borderId="8" xfId="1" applyNumberFormat="1" applyFont="1" applyFill="1" applyBorder="1" applyAlignment="1">
      <alignment horizontal="center" vertical="center" wrapText="1"/>
    </xf>
    <xf numFmtId="0" fontId="7" fillId="2" borderId="5" xfId="5" applyNumberFormat="1" applyFont="1" applyFill="1" applyBorder="1" applyAlignment="1">
      <alignment horizontal="center" vertical="center" wrapText="1"/>
    </xf>
    <xf numFmtId="0" fontId="7" fillId="2" borderId="7" xfId="5" applyNumberFormat="1" applyFont="1" applyFill="1" applyBorder="1" applyAlignment="1">
      <alignment horizontal="center" vertical="center" wrapText="1"/>
    </xf>
    <xf numFmtId="0" fontId="7" fillId="2" borderId="2" xfId="5" applyNumberFormat="1" applyFont="1" applyFill="1" applyBorder="1" applyAlignment="1">
      <alignment horizontal="center" vertical="center" wrapText="1"/>
    </xf>
    <xf numFmtId="0" fontId="7" fillId="2" borderId="4" xfId="5" applyNumberFormat="1" applyFont="1" applyFill="1" applyBorder="1" applyAlignment="1">
      <alignment horizontal="center" vertical="center" wrapText="1"/>
    </xf>
    <xf numFmtId="0" fontId="9" fillId="0" borderId="2" xfId="1" applyNumberFormat="1" applyFont="1" applyBorder="1" applyAlignment="1">
      <alignment horizontal="center" wrapText="1"/>
    </xf>
    <xf numFmtId="0" fontId="9" fillId="0" borderId="4" xfId="1" applyNumberFormat="1" applyFont="1" applyBorder="1" applyAlignment="1">
      <alignment horizontal="center" wrapText="1"/>
    </xf>
    <xf numFmtId="0" fontId="7" fillId="28" borderId="2" xfId="5" applyNumberFormat="1" applyFont="1" applyFill="1" applyBorder="1" applyAlignment="1">
      <alignment horizontal="center"/>
    </xf>
    <xf numFmtId="0" fontId="7" fillId="28" borderId="3" xfId="5" applyNumberFormat="1" applyFont="1" applyFill="1" applyBorder="1" applyAlignment="1">
      <alignment horizontal="center"/>
    </xf>
    <xf numFmtId="0" fontId="7" fillId="28" borderId="4" xfId="5" applyNumberFormat="1" applyFont="1" applyFill="1" applyBorder="1" applyAlignment="1">
      <alignment horizontal="center"/>
    </xf>
    <xf numFmtId="0" fontId="9" fillId="2" borderId="2" xfId="5" applyNumberFormat="1" applyFont="1" applyFill="1" applyBorder="1" applyAlignment="1">
      <alignment horizontal="left"/>
    </xf>
    <xf numFmtId="0" fontId="9" fillId="2" borderId="3" xfId="5" applyNumberFormat="1" applyFont="1" applyFill="1" applyBorder="1" applyAlignment="1">
      <alignment horizontal="left"/>
    </xf>
    <xf numFmtId="0" fontId="9" fillId="2" borderId="4" xfId="5" applyNumberFormat="1" applyFont="1" applyFill="1" applyBorder="1" applyAlignment="1">
      <alignment horizontal="left"/>
    </xf>
    <xf numFmtId="0" fontId="9" fillId="2" borderId="2" xfId="5" applyNumberFormat="1" applyFont="1" applyFill="1" applyBorder="1" applyAlignment="1">
      <alignment horizontal="left" wrapText="1"/>
    </xf>
    <xf numFmtId="0" fontId="7" fillId="2" borderId="8" xfId="5" applyNumberFormat="1" applyFont="1" applyFill="1" applyBorder="1" applyAlignment="1">
      <alignment horizontal="center" vertical="center" wrapText="1"/>
    </xf>
    <xf numFmtId="0" fontId="9" fillId="2" borderId="6" xfId="5" applyNumberFormat="1" applyFont="1" applyFill="1" applyBorder="1" applyAlignment="1">
      <alignment horizontal="center"/>
    </xf>
    <xf numFmtId="0" fontId="9" fillId="2" borderId="33" xfId="5" applyNumberFormat="1" applyFont="1" applyFill="1" applyBorder="1" applyAlignment="1">
      <alignment horizontal="center"/>
    </xf>
    <xf numFmtId="0" fontId="9" fillId="2" borderId="34" xfId="5" applyNumberFormat="1" applyFont="1" applyFill="1" applyBorder="1" applyAlignment="1">
      <alignment horizontal="center"/>
    </xf>
    <xf numFmtId="0" fontId="53" fillId="2" borderId="1" xfId="5" applyFont="1" applyFill="1" applyBorder="1" applyAlignment="1">
      <alignment horizontal="center" vertical="center"/>
    </xf>
    <xf numFmtId="0" fontId="53" fillId="8" borderId="1" xfId="5" applyFont="1" applyFill="1" applyBorder="1" applyAlignment="1">
      <alignment horizontal="center" vertical="center"/>
    </xf>
    <xf numFmtId="0" fontId="9" fillId="2" borderId="6" xfId="22" applyNumberFormat="1" applyFont="1" applyFill="1" applyBorder="1" applyAlignment="1">
      <alignment horizontal="left" vertical="center" wrapText="1"/>
    </xf>
    <xf numFmtId="0" fontId="9" fillId="2" borderId="34" xfId="22" applyNumberFormat="1" applyFont="1" applyFill="1" applyBorder="1" applyAlignment="1">
      <alignment horizontal="left" vertical="center" wrapText="1"/>
    </xf>
    <xf numFmtId="0" fontId="9" fillId="2" borderId="43" xfId="22" applyNumberFormat="1" applyFont="1" applyFill="1" applyBorder="1" applyAlignment="1">
      <alignment horizontal="left" vertical="center" wrapText="1"/>
    </xf>
    <xf numFmtId="0" fontId="9" fillId="2" borderId="44" xfId="22" applyNumberFormat="1" applyFont="1" applyFill="1" applyBorder="1" applyAlignment="1">
      <alignment horizontal="left" vertical="center" wrapText="1"/>
    </xf>
    <xf numFmtId="0" fontId="9" fillId="2" borderId="8" xfId="22" applyNumberFormat="1" applyFont="1" applyFill="1" applyBorder="1" applyAlignment="1">
      <alignment horizontal="left" vertical="center" wrapText="1"/>
    </xf>
    <xf numFmtId="0" fontId="9" fillId="2" borderId="45" xfId="22" applyNumberFormat="1" applyFont="1" applyFill="1" applyBorder="1" applyAlignment="1">
      <alignment horizontal="left" vertical="center" wrapText="1"/>
    </xf>
    <xf numFmtId="0" fontId="9" fillId="2" borderId="2" xfId="22" applyNumberFormat="1" applyFont="1" applyFill="1" applyBorder="1" applyAlignment="1">
      <alignment horizontal="left" vertical="center"/>
    </xf>
    <xf numFmtId="0" fontId="9" fillId="2" borderId="3" xfId="22" applyNumberFormat="1" applyFont="1" applyFill="1" applyBorder="1" applyAlignment="1">
      <alignment horizontal="left" vertical="center"/>
    </xf>
    <xf numFmtId="0" fontId="58" fillId="0" borderId="0" xfId="0" applyFont="1" applyFill="1" applyAlignment="1">
      <alignment horizontal="center" wrapText="1"/>
    </xf>
    <xf numFmtId="17" fontId="53" fillId="29" borderId="33" xfId="0" applyNumberFormat="1" applyFont="1" applyFill="1" applyBorder="1" applyAlignment="1">
      <alignment horizontal="center"/>
    </xf>
    <xf numFmtId="17" fontId="53" fillId="29" borderId="34" xfId="0" applyNumberFormat="1" applyFont="1" applyFill="1" applyBorder="1" applyAlignment="1">
      <alignment horizontal="center"/>
    </xf>
    <xf numFmtId="0" fontId="9" fillId="22" borderId="25" xfId="17" applyFont="1" applyFill="1" applyBorder="1" applyAlignment="1">
      <alignment horizontal="center"/>
    </xf>
    <xf numFmtId="0" fontId="9" fillId="22" borderId="26" xfId="17" applyFont="1" applyFill="1" applyBorder="1" applyAlignment="1">
      <alignment horizontal="center"/>
    </xf>
    <xf numFmtId="0" fontId="9" fillId="22" borderId="25" xfId="17" applyFont="1" applyFill="1" applyBorder="1" applyAlignment="1">
      <alignment horizontal="left"/>
    </xf>
    <xf numFmtId="0" fontId="9" fillId="22" borderId="26" xfId="17" applyFont="1" applyFill="1" applyBorder="1" applyAlignment="1">
      <alignment horizontal="left"/>
    </xf>
    <xf numFmtId="0" fontId="7" fillId="21" borderId="1" xfId="17" applyFont="1" applyFill="1" applyBorder="1" applyAlignment="1">
      <alignment horizontal="left" vertical="center"/>
    </xf>
    <xf numFmtId="0" fontId="7" fillId="21" borderId="1" xfId="17" applyFont="1" applyFill="1" applyBorder="1" applyAlignment="1">
      <alignment horizontal="center"/>
    </xf>
    <xf numFmtId="0" fontId="37" fillId="0" borderId="0" xfId="17" applyFont="1" applyAlignment="1">
      <alignment horizontal="center"/>
    </xf>
    <xf numFmtId="0" fontId="38" fillId="0" borderId="0" xfId="17" applyFont="1" applyAlignment="1">
      <alignment horizontal="center"/>
    </xf>
    <xf numFmtId="0" fontId="65" fillId="31" borderId="0" xfId="18" applyFont="1" applyFill="1"/>
    <xf numFmtId="14" fontId="5" fillId="0" borderId="0" xfId="18" applyNumberFormat="1"/>
    <xf numFmtId="0" fontId="9" fillId="0" borderId="0" xfId="17" applyNumberFormat="1" applyFont="1"/>
    <xf numFmtId="1" fontId="9" fillId="0" borderId="29" xfId="17" applyNumberFormat="1" applyFont="1" applyFill="1" applyBorder="1" applyAlignment="1"/>
    <xf numFmtId="0" fontId="1" fillId="0" borderId="0" xfId="11" applyFont="1"/>
  </cellXfs>
  <cellStyles count="29">
    <cellStyle name="Денежный [0] 2" xfId="21" xr:uid="{7724973E-D44C-470A-A8FC-720AF2DB1D12}"/>
    <cellStyle name="Денежный 2" xfId="4" xr:uid="{2C74D3FF-F08F-4525-BF4E-512BECD7C0C3}"/>
    <cellStyle name="Денежный 2 2" xfId="20" xr:uid="{47075B3F-0721-4584-99F4-3F7D9434FF0C}"/>
    <cellStyle name="Название 2" xfId="23" xr:uid="{6EC4CAE6-9F4F-46E3-84F1-9677947B149F}"/>
    <cellStyle name="Обычный" xfId="0" builtinId="0"/>
    <cellStyle name="Обычный 2" xfId="2" xr:uid="{9021D92A-0B2F-4089-9EE0-2943FDCE6F12}"/>
    <cellStyle name="Обычный 2 2" xfId="5" xr:uid="{FB17D2F2-D62F-4CDF-8D04-32A27D5C893A}"/>
    <cellStyle name="Обычный 2 2 2" xfId="26" xr:uid="{D3658EB7-4795-4F9D-881D-DE79AFF47B25}"/>
    <cellStyle name="Обычный 2 3" xfId="11" xr:uid="{205375A1-137F-499A-AAA2-62D648586187}"/>
    <cellStyle name="Обычный 2 3 2" xfId="17" xr:uid="{1D5D201E-5CF5-45CE-8A7D-6093F1DDC140}"/>
    <cellStyle name="Обычный 2 3 3" xfId="25" xr:uid="{45EA0678-078F-4C8A-96BB-6C06E7FD82FA}"/>
    <cellStyle name="Обычный 3" xfId="6" xr:uid="{95C16696-31B3-4A1A-BF10-C8039D364E25}"/>
    <cellStyle name="Обычный 3 2" xfId="13" xr:uid="{7E4528E7-6964-4A33-BA7C-2A5C7CEF1850}"/>
    <cellStyle name="Обычный 3 3" xfId="15" xr:uid="{D1A4A6C4-FAEC-44C4-A289-280554D4D0E7}"/>
    <cellStyle name="Обычный 3 4" xfId="22" xr:uid="{602932D2-711F-459E-ADE7-EBC1C2158162}"/>
    <cellStyle name="Обычный 4" xfId="10" xr:uid="{7C5057E2-E55F-4CCC-85A7-C5F04FAAD91B}"/>
    <cellStyle name="Обычный 4 2" xfId="16" xr:uid="{46DB6968-E279-4C02-BA95-2ED6E5119CE3}"/>
    <cellStyle name="Обычный 5" xfId="12" xr:uid="{EC6A3CF9-735E-48EB-B396-23C2DE1D4517}"/>
    <cellStyle name="Обычный 5 2" xfId="18" xr:uid="{4C4D8281-63E2-48F4-8623-737428994012}"/>
    <cellStyle name="Обычный_DHL" xfId="1" xr:uid="{3F7CB338-A99A-46FC-AFDF-87C8488B2AD9}"/>
    <cellStyle name="Обычный_Пример07 (товары)" xfId="14" xr:uid="{CC3A4F9E-61C6-4C31-99D0-96597A541285}"/>
    <cellStyle name="Обычный_функции ДАТА и ЕСЛИ" xfId="7" xr:uid="{6648843F-F137-4E42-801C-3EB326DAB61F}"/>
    <cellStyle name="Обычный_Функции подстановки" xfId="8" xr:uid="{6114072F-23B9-42FB-B0B5-9D27F7DE22E2}"/>
    <cellStyle name="Процентный" xfId="28" builtinId="5"/>
    <cellStyle name="Процентный 2" xfId="3" xr:uid="{E77A7A2B-4788-4B4C-B527-9A5DF7CD43FF}"/>
    <cellStyle name="Процентный 2 2" xfId="19" xr:uid="{7FF867E3-80A8-4708-B6C4-3E97FF2CDC8B}"/>
    <cellStyle name="Финансовый 2" xfId="9" xr:uid="{701ACDED-1CB1-4FEF-9650-64C3E6E1D274}"/>
    <cellStyle name="Финансовый 3" xfId="24" xr:uid="{2DB44ED4-BBC2-4F87-9C28-5155BB72BD7C}"/>
    <cellStyle name="Финансовый 4" xfId="27" xr:uid="{A6DBDBED-9E87-44FA-869B-EF37AEF52011}"/>
  </cellStyles>
  <dxfs count="98">
    <dxf>
      <fill>
        <patternFill>
          <bgColor rgb="FFFF33C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CC"/>
        </patternFill>
      </fill>
    </dxf>
    <dxf>
      <fill>
        <patternFill>
          <bgColor rgb="FF99FFCC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eetMetadata" Target="metadata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96891835888939"/>
          <c:y val="3.1766873208492044E-2"/>
          <c:w val="0.8147710319104855"/>
          <c:h val="0.84529797242359217"/>
        </c:manualLayout>
      </c:layout>
      <c:lineChart>
        <c:grouping val="standard"/>
        <c:varyColors val="0"/>
        <c:ser>
          <c:idx val="0"/>
          <c:order val="0"/>
          <c:tx>
            <c:strRef>
              <c:f>'12.1'!$C$3</c:f>
              <c:strCache>
                <c:ptCount val="1"/>
                <c:pt idx="0">
                  <c:v>Прибыль</c:v>
                </c:pt>
              </c:strCache>
            </c:strRef>
          </c:tx>
          <c:marker>
            <c:symbol val="none"/>
          </c:marker>
          <c:cat>
            <c:numRef>
              <c:f>'12.1'!$B$4:$B$27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'12.1'!$C$4:$C$27</c:f>
              <c:numCache>
                <c:formatCode>#,##0</c:formatCode>
                <c:ptCount val="24"/>
                <c:pt idx="0">
                  <c:v>19124</c:v>
                </c:pt>
                <c:pt idx="1">
                  <c:v>14985</c:v>
                </c:pt>
                <c:pt idx="2">
                  <c:v>14555</c:v>
                </c:pt>
                <c:pt idx="3">
                  <c:v>27984</c:v>
                </c:pt>
                <c:pt idx="4">
                  <c:v>11169</c:v>
                </c:pt>
                <c:pt idx="5">
                  <c:v>15303</c:v>
                </c:pt>
                <c:pt idx="6">
                  <c:v>25932</c:v>
                </c:pt>
                <c:pt idx="7">
                  <c:v>20735</c:v>
                </c:pt>
                <c:pt idx="8">
                  <c:v>22366</c:v>
                </c:pt>
                <c:pt idx="9">
                  <c:v>26126</c:v>
                </c:pt>
                <c:pt idx="10">
                  <c:v>28784</c:v>
                </c:pt>
                <c:pt idx="11">
                  <c:v>17803</c:v>
                </c:pt>
                <c:pt idx="12">
                  <c:v>16966</c:v>
                </c:pt>
                <c:pt idx="13">
                  <c:v>19299</c:v>
                </c:pt>
                <c:pt idx="14">
                  <c:v>11851</c:v>
                </c:pt>
                <c:pt idx="15">
                  <c:v>21228</c:v>
                </c:pt>
                <c:pt idx="16">
                  <c:v>14884</c:v>
                </c:pt>
                <c:pt idx="17">
                  <c:v>23778</c:v>
                </c:pt>
                <c:pt idx="18">
                  <c:v>22451</c:v>
                </c:pt>
                <c:pt idx="19">
                  <c:v>11837</c:v>
                </c:pt>
                <c:pt idx="20">
                  <c:v>26184</c:v>
                </c:pt>
                <c:pt idx="21">
                  <c:v>24832</c:v>
                </c:pt>
                <c:pt idx="22">
                  <c:v>22552</c:v>
                </c:pt>
                <c:pt idx="23">
                  <c:v>29420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FA0-4EEB-8868-79175E872FAF}"/>
            </c:ext>
          </c:extLst>
        </c:ser>
        <c:ser>
          <c:idx val="2"/>
          <c:order val="1"/>
          <c:tx>
            <c:strRef>
              <c:f>'12.1'!$D$3</c:f>
              <c:strCache>
                <c:ptCount val="1"/>
                <c:pt idx="0">
                  <c:v>Скользящее среднее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'12.1'!$B$4:$B$27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'12.1'!$D$4:$D$27</c:f>
              <c:numCache>
                <c:formatCode>#,##0</c:formatCode>
                <c:ptCount val="24"/>
                <c:pt idx="2">
                  <c:v>16221.333333333334</c:v>
                </c:pt>
                <c:pt idx="3">
                  <c:v>19174.666666666668</c:v>
                </c:pt>
                <c:pt idx="4">
                  <c:v>17902.666666666668</c:v>
                </c:pt>
                <c:pt idx="5">
                  <c:v>18152</c:v>
                </c:pt>
                <c:pt idx="6">
                  <c:v>17468</c:v>
                </c:pt>
                <c:pt idx="7">
                  <c:v>20656.666666666668</c:v>
                </c:pt>
                <c:pt idx="8">
                  <c:v>23011</c:v>
                </c:pt>
                <c:pt idx="9">
                  <c:v>23075.666666666668</c:v>
                </c:pt>
                <c:pt idx="10">
                  <c:v>25758.666666666668</c:v>
                </c:pt>
                <c:pt idx="11">
                  <c:v>24237.666666666668</c:v>
                </c:pt>
                <c:pt idx="12">
                  <c:v>21184.333333333332</c:v>
                </c:pt>
                <c:pt idx="13">
                  <c:v>18022.666666666668</c:v>
                </c:pt>
                <c:pt idx="14">
                  <c:v>16038.666666666666</c:v>
                </c:pt>
                <c:pt idx="15">
                  <c:v>17459.333333333332</c:v>
                </c:pt>
                <c:pt idx="16">
                  <c:v>15987.666666666666</c:v>
                </c:pt>
                <c:pt idx="17">
                  <c:v>19963.333333333332</c:v>
                </c:pt>
                <c:pt idx="18">
                  <c:v>20371</c:v>
                </c:pt>
                <c:pt idx="19">
                  <c:v>19355.333333333332</c:v>
                </c:pt>
                <c:pt idx="20">
                  <c:v>20157.333333333332</c:v>
                </c:pt>
                <c:pt idx="21">
                  <c:v>20951</c:v>
                </c:pt>
                <c:pt idx="22">
                  <c:v>24522.666666666668</c:v>
                </c:pt>
                <c:pt idx="23">
                  <c:v>25601.333333333332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FA0-4EEB-8868-79175E87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976304"/>
        <c:axId val="1279976848"/>
      </c:lineChart>
      <c:dateAx>
        <c:axId val="1279976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279976848"/>
        <c:crosses val="autoZero"/>
        <c:auto val="1"/>
        <c:lblOffset val="100"/>
        <c:baseTimeUnit val="months"/>
      </c:dateAx>
      <c:valAx>
        <c:axId val="127997684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79976304"/>
        <c:crosses val="autoZero"/>
        <c:crossBetween val="between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5617365607076896"/>
          <c:y val="3.3465303651098496E-2"/>
          <c:w val="0.27006419753086419"/>
          <c:h val="9.8061122326474681E-2"/>
        </c:manualLayout>
      </c:layout>
      <c:overlay val="0"/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strRef>
          <c:f>'12.2'!$C$4</c:f>
          <c:strCache>
            <c:ptCount val="1"/>
            <c:pt idx="0">
              <c:v>Прибыль</c:v>
            </c:pt>
          </c:strCache>
        </c:strRef>
      </c:tx>
      <c:overlay val="0"/>
    </c:title>
    <c:autoTitleDeleted val="0"/>
    <c:plotArea>
      <c:layout>
        <c:manualLayout>
          <c:layoutTarget val="inner"/>
          <c:xMode val="edge"/>
          <c:yMode val="edge"/>
          <c:x val="8.0624118600552713E-2"/>
          <c:y val="0.11153759855564767"/>
          <c:w val="0.90245930880119507"/>
          <c:h val="0.739660514602673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'12.2'!$C$4</c:f>
              <c:strCache>
                <c:ptCount val="1"/>
                <c:pt idx="0">
                  <c:v>Прибыль</c:v>
                </c:pt>
              </c:strCache>
            </c:strRef>
          </c:tx>
          <c:invertIfNegative val="0"/>
          <c:dPt>
            <c:idx val="21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B074-40D7-B2E2-A7558A5032B2}"/>
              </c:ext>
            </c:extLst>
          </c:dPt>
          <c:dPt>
            <c:idx val="22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B074-40D7-B2E2-A7558A5032B2}"/>
              </c:ext>
            </c:extLst>
          </c:dPt>
          <c:dPt>
            <c:idx val="23"/>
            <c:invertIfNegative val="0"/>
            <c:bubble3D val="0"/>
            <c:spPr>
              <a:gradFill flip="none" rotWithShape="1">
                <a:gsLst>
                  <a:gs pos="0">
                    <a:srgbClr val="C00000">
                      <a:shade val="30000"/>
                      <a:satMod val="115000"/>
                    </a:srgbClr>
                  </a:gs>
                  <a:gs pos="50000">
                    <a:srgbClr val="C00000">
                      <a:shade val="67500"/>
                      <a:satMod val="115000"/>
                    </a:srgbClr>
                  </a:gs>
                  <a:gs pos="100000">
                    <a:srgbClr val="C0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B074-40D7-B2E2-A7558A5032B2}"/>
              </c:ext>
            </c:extLst>
          </c:dPt>
          <c:cat>
            <c:numRef>
              <c:f>'12.2'!$B$5:$B$28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'12.2'!$C$5:$C$28</c:f>
              <c:numCache>
                <c:formatCode>#,##0</c:formatCode>
                <c:ptCount val="24"/>
                <c:pt idx="0">
                  <c:v>302975</c:v>
                </c:pt>
                <c:pt idx="1">
                  <c:v>344475</c:v>
                </c:pt>
                <c:pt idx="2">
                  <c:v>382500</c:v>
                </c:pt>
                <c:pt idx="3">
                  <c:v>500500</c:v>
                </c:pt>
                <c:pt idx="4">
                  <c:v>484000</c:v>
                </c:pt>
                <c:pt idx="5">
                  <c:v>497250</c:v>
                </c:pt>
                <c:pt idx="6">
                  <c:v>512500</c:v>
                </c:pt>
                <c:pt idx="7">
                  <c:v>479725</c:v>
                </c:pt>
                <c:pt idx="8">
                  <c:v>468500</c:v>
                </c:pt>
                <c:pt idx="9">
                  <c:v>545625</c:v>
                </c:pt>
                <c:pt idx="10">
                  <c:v>504075</c:v>
                </c:pt>
                <c:pt idx="11">
                  <c:v>598725</c:v>
                </c:pt>
                <c:pt idx="12">
                  <c:v>614500</c:v>
                </c:pt>
                <c:pt idx="13">
                  <c:v>550000</c:v>
                </c:pt>
                <c:pt idx="14">
                  <c:v>602500</c:v>
                </c:pt>
                <c:pt idx="15">
                  <c:v>553725</c:v>
                </c:pt>
                <c:pt idx="16">
                  <c:v>584675</c:v>
                </c:pt>
                <c:pt idx="17">
                  <c:v>700000</c:v>
                </c:pt>
                <c:pt idx="18">
                  <c:v>640575</c:v>
                </c:pt>
                <c:pt idx="19">
                  <c:v>580000</c:v>
                </c:pt>
                <c:pt idx="20">
                  <c:v>696125</c:v>
                </c:pt>
                <c:pt idx="21">
                  <c:v>692223.74163491651</c:v>
                </c:pt>
                <c:pt idx="22">
                  <c:v>707163.56069261953</c:v>
                </c:pt>
                <c:pt idx="23">
                  <c:v>721621.4501032941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74-40D7-B2E2-A7558A503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9978480"/>
        <c:axId val="1279980656"/>
      </c:barChart>
      <c:dateAx>
        <c:axId val="12799784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279980656"/>
        <c:crosses val="autoZero"/>
        <c:auto val="1"/>
        <c:lblOffset val="100"/>
        <c:baseTimeUnit val="months"/>
      </c:dateAx>
      <c:valAx>
        <c:axId val="127998065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279978480"/>
        <c:crosses val="autoZero"/>
        <c:crossBetween val="between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Влияние рекламы и количества конкурентов на прибыль</a:t>
            </a:r>
          </a:p>
        </c:rich>
      </c:tx>
      <c:layout>
        <c:manualLayout>
          <c:xMode val="edge"/>
          <c:yMode val="edge"/>
          <c:x val="0.22189256630395515"/>
          <c:y val="1.407211571489672E-2"/>
        </c:manualLayout>
      </c:layout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'12.3'!$C$4</c:f>
              <c:strCache>
                <c:ptCount val="1"/>
                <c:pt idx="0">
                  <c:v>Количество конкурентов</c:v>
                </c:pt>
              </c:strCache>
            </c:strRef>
          </c:tx>
          <c:spPr>
            <a:solidFill>
              <a:schemeClr val="accent1">
                <a:alpha val="41000"/>
              </a:schemeClr>
            </a:solidFill>
            <a:ln>
              <a:noFill/>
            </a:ln>
          </c:spPr>
          <c:cat>
            <c:numRef>
              <c:f>'12.3'!$B$5:$B$28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'12.3'!$C$5:$C$28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B-4EBD-A7E2-E4FE0D5FE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311360"/>
        <c:axId val="1548314624"/>
      </c:areaChart>
      <c:lineChart>
        <c:grouping val="standard"/>
        <c:varyColors val="0"/>
        <c:ser>
          <c:idx val="1"/>
          <c:order val="1"/>
          <c:tx>
            <c:strRef>
              <c:f>'12.3'!$D$4</c:f>
              <c:strCache>
                <c:ptCount val="1"/>
                <c:pt idx="0">
                  <c:v>Реклама</c:v>
                </c:pt>
              </c:strCache>
            </c:strRef>
          </c:tx>
          <c:marker>
            <c:symbol val="none"/>
          </c:marker>
          <c:cat>
            <c:numRef>
              <c:f>'12.3'!$B$5:$B$28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'12.3'!$D$5:$D$28</c:f>
              <c:numCache>
                <c:formatCode>General</c:formatCode>
                <c:ptCount val="24"/>
                <c:pt idx="0">
                  <c:v>44600</c:v>
                </c:pt>
                <c:pt idx="1">
                  <c:v>33190</c:v>
                </c:pt>
                <c:pt idx="2">
                  <c:v>49790</c:v>
                </c:pt>
                <c:pt idx="3">
                  <c:v>87870</c:v>
                </c:pt>
                <c:pt idx="4">
                  <c:v>85050</c:v>
                </c:pt>
                <c:pt idx="5">
                  <c:v>74300</c:v>
                </c:pt>
                <c:pt idx="6">
                  <c:v>99170</c:v>
                </c:pt>
                <c:pt idx="7">
                  <c:v>81730</c:v>
                </c:pt>
                <c:pt idx="8">
                  <c:v>97540</c:v>
                </c:pt>
                <c:pt idx="9">
                  <c:v>74590</c:v>
                </c:pt>
                <c:pt idx="10">
                  <c:v>85030</c:v>
                </c:pt>
                <c:pt idx="11">
                  <c:v>58000</c:v>
                </c:pt>
                <c:pt idx="12">
                  <c:v>64500</c:v>
                </c:pt>
                <c:pt idx="13">
                  <c:v>42000</c:v>
                </c:pt>
                <c:pt idx="14">
                  <c:v>43390</c:v>
                </c:pt>
                <c:pt idx="15">
                  <c:v>41420</c:v>
                </c:pt>
                <c:pt idx="16">
                  <c:v>48000</c:v>
                </c:pt>
                <c:pt idx="17">
                  <c:v>65000</c:v>
                </c:pt>
                <c:pt idx="18">
                  <c:v>45000</c:v>
                </c:pt>
                <c:pt idx="19">
                  <c:v>36100</c:v>
                </c:pt>
                <c:pt idx="20">
                  <c:v>51000</c:v>
                </c:pt>
                <c:pt idx="21">
                  <c:v>70000</c:v>
                </c:pt>
                <c:pt idx="22">
                  <c:v>45000</c:v>
                </c:pt>
                <c:pt idx="23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B-4EBD-A7E2-E4FE0D5FE383}"/>
            </c:ext>
          </c:extLst>
        </c:ser>
        <c:ser>
          <c:idx val="2"/>
          <c:order val="2"/>
          <c:tx>
            <c:strRef>
              <c:f>'12.3'!$E$4</c:f>
              <c:strCache>
                <c:ptCount val="1"/>
                <c:pt idx="0">
                  <c:v>Прибыль</c:v>
                </c:pt>
              </c:strCache>
            </c:strRef>
          </c:tx>
          <c:marker>
            <c:symbol val="none"/>
          </c:marker>
          <c:dPt>
            <c:idx val="21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D9B-4EBD-A7E2-E4FE0D5FE383}"/>
              </c:ext>
            </c:extLst>
          </c:dPt>
          <c:dPt>
            <c:idx val="22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D9B-4EBD-A7E2-E4FE0D5FE383}"/>
              </c:ext>
            </c:extLst>
          </c:dPt>
          <c:dPt>
            <c:idx val="23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D9B-4EBD-A7E2-E4FE0D5FE383}"/>
              </c:ext>
            </c:extLst>
          </c:dPt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cat>
            <c:numRef>
              <c:f>'12.3'!$B$5:$B$28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'12.3'!$E$5:$E$28</c:f>
              <c:numCache>
                <c:formatCode>_-* #\ ##0_р_._-;\-* #\ ##0_р_._-;_-* "-"??_р_._-;_-@_-</c:formatCode>
                <c:ptCount val="24"/>
                <c:pt idx="0">
                  <c:v>145428</c:v>
                </c:pt>
                <c:pt idx="1">
                  <c:v>150948</c:v>
                </c:pt>
                <c:pt idx="2">
                  <c:v>186000</c:v>
                </c:pt>
                <c:pt idx="3">
                  <c:v>241200</c:v>
                </c:pt>
                <c:pt idx="4">
                  <c:v>208320</c:v>
                </c:pt>
                <c:pt idx="5">
                  <c:v>238680</c:v>
                </c:pt>
                <c:pt idx="6">
                  <c:v>255600</c:v>
                </c:pt>
                <c:pt idx="7">
                  <c:v>230268</c:v>
                </c:pt>
                <c:pt idx="8">
                  <c:v>222480</c:v>
                </c:pt>
                <c:pt idx="9">
                  <c:v>261900</c:v>
                </c:pt>
                <c:pt idx="10">
                  <c:v>241956</c:v>
                </c:pt>
                <c:pt idx="11">
                  <c:v>287388</c:v>
                </c:pt>
                <c:pt idx="12">
                  <c:v>294960</c:v>
                </c:pt>
                <c:pt idx="13">
                  <c:v>258000</c:v>
                </c:pt>
                <c:pt idx="14">
                  <c:v>289200</c:v>
                </c:pt>
                <c:pt idx="15">
                  <c:v>265788</c:v>
                </c:pt>
                <c:pt idx="16">
                  <c:v>280644</c:v>
                </c:pt>
                <c:pt idx="17">
                  <c:v>336000</c:v>
                </c:pt>
                <c:pt idx="18">
                  <c:v>307476</c:v>
                </c:pt>
                <c:pt idx="19">
                  <c:v>277488</c:v>
                </c:pt>
                <c:pt idx="20">
                  <c:v>334140</c:v>
                </c:pt>
                <c:pt idx="21">
                  <c:v>347993.16142370179</c:v>
                </c:pt>
                <c:pt idx="22">
                  <c:v>338492.54028863274</c:v>
                </c:pt>
                <c:pt idx="23">
                  <c:v>371251.13350630365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9B-4EBD-A7E2-E4FE0D5FE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314080"/>
        <c:axId val="1548312992"/>
      </c:lineChart>
      <c:dateAx>
        <c:axId val="154831408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ru-RU"/>
          </a:p>
        </c:txPr>
        <c:crossAx val="1548312992"/>
        <c:crosses val="autoZero"/>
        <c:auto val="1"/>
        <c:lblOffset val="100"/>
        <c:baseTimeUnit val="months"/>
      </c:dateAx>
      <c:valAx>
        <c:axId val="1548312992"/>
        <c:scaling>
          <c:orientation val="minMax"/>
          <c:max val="40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Прибыль и расходы на рекламу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548314080"/>
        <c:crosses val="autoZero"/>
        <c:crossBetween val="between"/>
      </c:valAx>
      <c:valAx>
        <c:axId val="1548314624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Конкуренты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311360"/>
        <c:crosses val="max"/>
        <c:crossBetween val="between"/>
      </c:valAx>
      <c:dateAx>
        <c:axId val="1548311360"/>
        <c:scaling>
          <c:orientation val="minMax"/>
        </c:scaling>
        <c:delete val="1"/>
        <c:axPos val="b"/>
        <c:majorGridlines>
          <c:spPr>
            <a:ln>
              <a:solidFill>
                <a:schemeClr val="tx1">
                  <a:alpha val="49000"/>
                </a:schemeClr>
              </a:solidFill>
            </a:ln>
          </c:spPr>
        </c:majorGridlines>
        <c:numFmt formatCode="mmm\-yy" sourceLinked="1"/>
        <c:majorTickMark val="out"/>
        <c:minorTickMark val="none"/>
        <c:tickLblPos val="nextTo"/>
        <c:crossAx val="1548314624"/>
        <c:crosses val="autoZero"/>
        <c:auto val="1"/>
        <c:lblOffset val="100"/>
        <c:baseTimeUnit val="months"/>
      </c:dateAx>
      <c:spPr>
        <a:noFill/>
        <a:ln>
          <a:solidFill>
            <a:schemeClr val="bg1">
              <a:lumMod val="75000"/>
            </a:schemeClr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'12.4'!$C$4</c:f>
              <c:strCache>
                <c:ptCount val="1"/>
                <c:pt idx="0">
                  <c:v>Прибыль</c:v>
                </c:pt>
              </c:strCache>
            </c:strRef>
          </c:tx>
          <c:dPt>
            <c:idx val="21"/>
            <c:marker>
              <c:spPr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021-4D2C-B8B1-7BA9BC5A8D06}"/>
              </c:ext>
            </c:extLst>
          </c:dPt>
          <c:dPt>
            <c:idx val="22"/>
            <c:marker>
              <c:spPr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021-4D2C-B8B1-7BA9BC5A8D06}"/>
              </c:ext>
            </c:extLst>
          </c:dPt>
          <c:dPt>
            <c:idx val="23"/>
            <c:marker>
              <c:spPr>
                <a:solidFill>
                  <a:srgbClr val="FF0000"/>
                </a:solidFill>
                <a:ln>
                  <a:solidFill>
                    <a:srgbClr val="FF0000"/>
                  </a:solidFill>
                </a:ln>
              </c:spPr>
            </c:marker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021-4D2C-B8B1-7BA9BC5A8D06}"/>
              </c:ext>
            </c:extLst>
          </c:dPt>
          <c:trendline>
            <c:trendlineType val="exp"/>
            <c:dispRSqr val="1"/>
            <c:dispEq val="1"/>
            <c:trendlineLbl>
              <c:numFmt formatCode="General" sourceLinked="0"/>
            </c:trendlineLbl>
          </c:trendline>
          <c:cat>
            <c:numRef>
              <c:f>'12.4'!$B$5:$B$28</c:f>
              <c:numCache>
                <c:formatCode>mmm\-yy</c:formatCode>
                <c:ptCount val="24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</c:numCache>
            </c:numRef>
          </c:cat>
          <c:val>
            <c:numRef>
              <c:f>'12.4'!$C$5:$C$28</c:f>
              <c:numCache>
                <c:formatCode>#,##0</c:formatCode>
                <c:ptCount val="24"/>
                <c:pt idx="0">
                  <c:v>6000</c:v>
                </c:pt>
                <c:pt idx="1">
                  <c:v>6750</c:v>
                </c:pt>
                <c:pt idx="2">
                  <c:v>9350</c:v>
                </c:pt>
                <c:pt idx="3">
                  <c:v>7500</c:v>
                </c:pt>
                <c:pt idx="4">
                  <c:v>8750</c:v>
                </c:pt>
                <c:pt idx="5">
                  <c:v>9000</c:v>
                </c:pt>
                <c:pt idx="6">
                  <c:v>16600</c:v>
                </c:pt>
                <c:pt idx="7">
                  <c:v>10500</c:v>
                </c:pt>
                <c:pt idx="8">
                  <c:v>12000</c:v>
                </c:pt>
                <c:pt idx="9">
                  <c:v>16500</c:v>
                </c:pt>
                <c:pt idx="10">
                  <c:v>15000</c:v>
                </c:pt>
                <c:pt idx="11">
                  <c:v>22500</c:v>
                </c:pt>
                <c:pt idx="12">
                  <c:v>39750</c:v>
                </c:pt>
                <c:pt idx="13">
                  <c:v>32500</c:v>
                </c:pt>
                <c:pt idx="14">
                  <c:v>40000</c:v>
                </c:pt>
                <c:pt idx="15">
                  <c:v>35000</c:v>
                </c:pt>
                <c:pt idx="16">
                  <c:v>62500</c:v>
                </c:pt>
                <c:pt idx="17">
                  <c:v>57000</c:v>
                </c:pt>
                <c:pt idx="18">
                  <c:v>62500</c:v>
                </c:pt>
                <c:pt idx="19">
                  <c:v>75000</c:v>
                </c:pt>
                <c:pt idx="20">
                  <c:v>99100</c:v>
                </c:pt>
                <c:pt idx="21">
                  <c:v>98700.710219420158</c:v>
                </c:pt>
                <c:pt idx="22">
                  <c:v>113736.84055656128</c:v>
                </c:pt>
                <c:pt idx="23">
                  <c:v>130465.46371684679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21-4D2C-B8B1-7BA9BC5A8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308096"/>
        <c:axId val="1548308640"/>
      </c:lineChart>
      <c:dateAx>
        <c:axId val="154830809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548308640"/>
        <c:crosses val="autoZero"/>
        <c:auto val="1"/>
        <c:lblOffset val="100"/>
        <c:baseTimeUnit val="months"/>
      </c:dateAx>
      <c:valAx>
        <c:axId val="154830864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48308096"/>
        <c:crosses val="autoZero"/>
        <c:crossBetween val="between"/>
      </c:valAx>
      <c:spPr>
        <a:ln>
          <a:solidFill>
            <a:schemeClr val="bg1">
              <a:lumMod val="50000"/>
            </a:schemeClr>
          </a:solidFill>
        </a:ln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Pt>
            <c:idx val="24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082-48D1-A0ED-FD7EE1B12FC3}"/>
              </c:ext>
            </c:extLst>
          </c:dPt>
          <c:dPt>
            <c:idx val="25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082-48D1-A0ED-FD7EE1B12FC3}"/>
              </c:ext>
            </c:extLst>
          </c:dPt>
          <c:dPt>
            <c:idx val="26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082-48D1-A0ED-FD7EE1B12FC3}"/>
              </c:ext>
            </c:extLst>
          </c:dPt>
          <c:dPt>
            <c:idx val="27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082-48D1-A0ED-FD7EE1B12FC3}"/>
              </c:ext>
            </c:extLst>
          </c:dPt>
          <c:dPt>
            <c:idx val="28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082-48D1-A0ED-FD7EE1B12FC3}"/>
              </c:ext>
            </c:extLst>
          </c:dPt>
          <c:dPt>
            <c:idx val="29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082-48D1-A0ED-FD7EE1B12FC3}"/>
              </c:ext>
            </c:extLst>
          </c:dPt>
          <c:dPt>
            <c:idx val="30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082-48D1-A0ED-FD7EE1B12FC3}"/>
              </c:ext>
            </c:extLst>
          </c:dPt>
          <c:dPt>
            <c:idx val="31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082-48D1-A0ED-FD7EE1B12FC3}"/>
              </c:ext>
            </c:extLst>
          </c:dPt>
          <c:dPt>
            <c:idx val="32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082-48D1-A0ED-FD7EE1B12FC3}"/>
              </c:ext>
            </c:extLst>
          </c:dPt>
          <c:dPt>
            <c:idx val="33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6082-48D1-A0ED-FD7EE1B12FC3}"/>
              </c:ext>
            </c:extLst>
          </c:dPt>
          <c:dPt>
            <c:idx val="34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6082-48D1-A0ED-FD7EE1B12FC3}"/>
              </c:ext>
            </c:extLst>
          </c:dPt>
          <c:dPt>
            <c:idx val="35"/>
            <c:bubble3D val="0"/>
            <c:spPr>
              <a:ln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6082-48D1-A0ED-FD7EE1B12FC3}"/>
              </c:ext>
            </c:extLst>
          </c:dPt>
          <c:trendline>
            <c:trendlineType val="linear"/>
            <c:dispRSqr val="0"/>
            <c:dispEq val="0"/>
          </c:trendline>
          <c:cat>
            <c:numRef>
              <c:f>('12.5'!$B$4:$B$27,'12.5'!$B$30:$B$41)</c:f>
              <c:numCache>
                <c:formatCode>mmm\-yy</c:formatCode>
                <c:ptCount val="36"/>
                <c:pt idx="0">
                  <c:v>40547</c:v>
                </c:pt>
                <c:pt idx="1">
                  <c:v>40578</c:v>
                </c:pt>
                <c:pt idx="2">
                  <c:v>40606</c:v>
                </c:pt>
                <c:pt idx="3">
                  <c:v>40637</c:v>
                </c:pt>
                <c:pt idx="4">
                  <c:v>40667</c:v>
                </c:pt>
                <c:pt idx="5">
                  <c:v>40698</c:v>
                </c:pt>
                <c:pt idx="6">
                  <c:v>40728</c:v>
                </c:pt>
                <c:pt idx="7">
                  <c:v>40759</c:v>
                </c:pt>
                <c:pt idx="8">
                  <c:v>40790</c:v>
                </c:pt>
                <c:pt idx="9">
                  <c:v>40820</c:v>
                </c:pt>
                <c:pt idx="10">
                  <c:v>40851</c:v>
                </c:pt>
                <c:pt idx="11">
                  <c:v>40881</c:v>
                </c:pt>
                <c:pt idx="12">
                  <c:v>40912</c:v>
                </c:pt>
                <c:pt idx="13">
                  <c:v>40943</c:v>
                </c:pt>
                <c:pt idx="14">
                  <c:v>40972</c:v>
                </c:pt>
                <c:pt idx="15">
                  <c:v>41003</c:v>
                </c:pt>
                <c:pt idx="16">
                  <c:v>41033</c:v>
                </c:pt>
                <c:pt idx="17">
                  <c:v>41064</c:v>
                </c:pt>
                <c:pt idx="18">
                  <c:v>41094</c:v>
                </c:pt>
                <c:pt idx="19">
                  <c:v>41125</c:v>
                </c:pt>
                <c:pt idx="20">
                  <c:v>41156</c:v>
                </c:pt>
                <c:pt idx="21">
                  <c:v>41186</c:v>
                </c:pt>
                <c:pt idx="22">
                  <c:v>41217</c:v>
                </c:pt>
                <c:pt idx="23">
                  <c:v>41247</c:v>
                </c:pt>
                <c:pt idx="24">
                  <c:v>41278</c:v>
                </c:pt>
                <c:pt idx="25">
                  <c:v>41309</c:v>
                </c:pt>
                <c:pt idx="26">
                  <c:v>41337</c:v>
                </c:pt>
                <c:pt idx="27">
                  <c:v>41368</c:v>
                </c:pt>
                <c:pt idx="28">
                  <c:v>41398</c:v>
                </c:pt>
                <c:pt idx="29">
                  <c:v>41429</c:v>
                </c:pt>
                <c:pt idx="30">
                  <c:v>41459</c:v>
                </c:pt>
                <c:pt idx="31">
                  <c:v>41490</c:v>
                </c:pt>
                <c:pt idx="32">
                  <c:v>41521</c:v>
                </c:pt>
                <c:pt idx="33">
                  <c:v>41551</c:v>
                </c:pt>
                <c:pt idx="34">
                  <c:v>41582</c:v>
                </c:pt>
                <c:pt idx="35">
                  <c:v>41612</c:v>
                </c:pt>
              </c:numCache>
            </c:numRef>
          </c:cat>
          <c:val>
            <c:numRef>
              <c:f>('12.5'!$C$4:$C$27,'12.5'!$E$30:$E$41)</c:f>
              <c:numCache>
                <c:formatCode>#,##0</c:formatCode>
                <c:ptCount val="36"/>
                <c:pt idx="0">
                  <c:v>19414897.940000001</c:v>
                </c:pt>
                <c:pt idx="1">
                  <c:v>12999109.470000001</c:v>
                </c:pt>
                <c:pt idx="2">
                  <c:v>13168478</c:v>
                </c:pt>
                <c:pt idx="3">
                  <c:v>15175140.029999999</c:v>
                </c:pt>
                <c:pt idx="4">
                  <c:v>13505352.33</c:v>
                </c:pt>
                <c:pt idx="5">
                  <c:v>15407155.18</c:v>
                </c:pt>
                <c:pt idx="6">
                  <c:v>13763018.439999999</c:v>
                </c:pt>
                <c:pt idx="7">
                  <c:v>20301480.280000001</c:v>
                </c:pt>
                <c:pt idx="8">
                  <c:v>18023457.98</c:v>
                </c:pt>
                <c:pt idx="9">
                  <c:v>12277725.630000001</c:v>
                </c:pt>
                <c:pt idx="10">
                  <c:v>17740422.119999997</c:v>
                </c:pt>
                <c:pt idx="11">
                  <c:v>17061418.329999998</c:v>
                </c:pt>
                <c:pt idx="12">
                  <c:v>25940245.829999998</c:v>
                </c:pt>
                <c:pt idx="13">
                  <c:v>18309514.829999998</c:v>
                </c:pt>
                <c:pt idx="14">
                  <c:v>17772805.350000001</c:v>
                </c:pt>
                <c:pt idx="15">
                  <c:v>18839659.949999999</c:v>
                </c:pt>
                <c:pt idx="16">
                  <c:v>16786746.469999999</c:v>
                </c:pt>
                <c:pt idx="17">
                  <c:v>20352392.460000001</c:v>
                </c:pt>
                <c:pt idx="18">
                  <c:v>17816685.609999999</c:v>
                </c:pt>
                <c:pt idx="19">
                  <c:v>26958963</c:v>
                </c:pt>
                <c:pt idx="20">
                  <c:v>24989623</c:v>
                </c:pt>
                <c:pt idx="21">
                  <c:v>13881879.5</c:v>
                </c:pt>
                <c:pt idx="22">
                  <c:v>22179836.07</c:v>
                </c:pt>
                <c:pt idx="23">
                  <c:v>22336929</c:v>
                </c:pt>
                <c:pt idx="24">
                  <c:v>30847915.826871596</c:v>
                </c:pt>
                <c:pt idx="25">
                  <c:v>21108852.666339319</c:v>
                </c:pt>
                <c:pt idx="26">
                  <c:v>20805411.613268021</c:v>
                </c:pt>
                <c:pt idx="27">
                  <c:v>22861658.987624552</c:v>
                </c:pt>
                <c:pt idx="28">
                  <c:v>20257142.288866233</c:v>
                </c:pt>
                <c:pt idx="29">
                  <c:v>23715256.331398416</c:v>
                </c:pt>
                <c:pt idx="30">
                  <c:v>20870241.625033926</c:v>
                </c:pt>
                <c:pt idx="31">
                  <c:v>31047942.357465591</c:v>
                </c:pt>
                <c:pt idx="32">
                  <c:v>28069917.400645878</c:v>
                </c:pt>
                <c:pt idx="33">
                  <c:v>17180421.16011348</c:v>
                </c:pt>
                <c:pt idx="34">
                  <c:v>25973091.61927693</c:v>
                </c:pt>
                <c:pt idx="35">
                  <c:v>25474456.643638611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9-6082-48D1-A0ED-FD7EE1B12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10272"/>
        <c:axId val="1941178336"/>
      </c:lineChart>
      <c:dateAx>
        <c:axId val="1548310272"/>
        <c:scaling>
          <c:orientation val="minMax"/>
        </c:scaling>
        <c:delete val="0"/>
        <c:axPos val="b"/>
        <c:minorGridlines>
          <c:spPr>
            <a:ln w="19050"/>
          </c:spPr>
        </c:minorGridlines>
        <c:numFmt formatCode="mmm\-yy" sourceLinked="1"/>
        <c:majorTickMark val="out"/>
        <c:minorTickMark val="none"/>
        <c:tickLblPos val="nextTo"/>
        <c:crossAx val="1941178336"/>
        <c:crosses val="autoZero"/>
        <c:auto val="1"/>
        <c:lblOffset val="100"/>
        <c:baseTimeUnit val="months"/>
        <c:majorUnit val="1"/>
        <c:majorTimeUnit val="months"/>
        <c:minorUnit val="12"/>
        <c:minorTimeUnit val="months"/>
      </c:dateAx>
      <c:valAx>
        <c:axId val="194117833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48310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accent6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pin" dx="22" fmlaLink="$B$2" max="5" page="10" val="2"/>
</file>

<file path=xl/ctrlProps/ctrlProp2.xml><?xml version="1.0" encoding="utf-8"?>
<formControlPr xmlns="http://schemas.microsoft.com/office/spreadsheetml/2009/9/main" objectType="Spin" dx="22" fmlaLink="$B$3" max="12" page="10" val="3"/>
</file>

<file path=xl/ctrlProps/ctrlProp3.xml><?xml version="1.0" encoding="utf-8"?>
<formControlPr xmlns="http://schemas.microsoft.com/office/spreadsheetml/2009/9/main" objectType="Spin" dx="22" fmlaLink="$B$4" max="5" page="10" val="3"/>
</file>

<file path=xl/ctrlProps/ctrlProp4.xml><?xml version="1.0" encoding="utf-8"?>
<formControlPr xmlns="http://schemas.microsoft.com/office/spreadsheetml/2009/9/main" objectType="Spin" dx="22" fmlaLink="$B$1" max="12" page="10" val="6"/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2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3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4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949569</xdr:colOff>
      <xdr:row>17</xdr:row>
      <xdr:rowOff>46893</xdr:rowOff>
    </xdr:from>
    <xdr:to>
      <xdr:col>5</xdr:col>
      <xdr:colOff>816954</xdr:colOff>
      <xdr:row>29</xdr:row>
      <xdr:rowOff>14655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949569" y="3666393"/>
          <a:ext cx="8337308" cy="2253762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услуги, составив формулу только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затем скопировать на все остальные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= Длительность, ч. * Стоимость 1ч.,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Просмотрите формулы: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Формулы/ Зависимости формул/ Показать формулы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отключите режим.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Просмотрите влияющие и зависимые ячейки от формулы в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Е2: Формулы/ Зависимости формул/ Вляющие ячейки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Зависимые ячейки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убрать стрелки.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11</xdr:row>
      <xdr:rowOff>76200</xdr:rowOff>
    </xdr:from>
    <xdr:to>
      <xdr:col>7</xdr:col>
      <xdr:colOff>28574</xdr:colOff>
      <xdr:row>22</xdr:row>
      <xdr:rowOff>87730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3825" y="2532647"/>
          <a:ext cx="8351920" cy="2079458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все значения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товаров, составив формулу только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затем скопировать на все остальные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Стоимость,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= Количество на один АРМ * (Закупочная цена, $ + Накладные расходы на ед., $ + Закупочная цена, $ * Процент логистических расходов, % + Закупочная цена, $ * Коэффициент наценки, %)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85724</xdr:colOff>
      <xdr:row>2</xdr:row>
      <xdr:rowOff>57149</xdr:rowOff>
    </xdr:from>
    <xdr:to>
      <xdr:col>14</xdr:col>
      <xdr:colOff>400050</xdr:colOff>
      <xdr:row>16</xdr:row>
      <xdr:rowOff>58796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318131" y="621593"/>
          <a:ext cx="4594697" cy="2635722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Начислено,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произведение тарифной ставки и отработанных часов.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 налог,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процент (ячейка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Начислено.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 выдаче, руб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разница между Начислено и Налогом, переведенная в рубли (курс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9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838199</xdr:colOff>
      <xdr:row>14</xdr:row>
      <xdr:rowOff>66674</xdr:rowOff>
    </xdr:from>
    <xdr:to>
      <xdr:col>11</xdr:col>
      <xdr:colOff>28575</xdr:colOff>
      <xdr:row>22</xdr:row>
      <xdr:rowOff>37109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38199" y="2664401"/>
          <a:ext cx="5598103" cy="145485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все значения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Сумма, у.е.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составив формулу только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затем скопировать на все остальные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295274</xdr:colOff>
      <xdr:row>1</xdr:row>
      <xdr:rowOff>38100</xdr:rowOff>
    </xdr:from>
    <xdr:to>
      <xdr:col>13</xdr:col>
      <xdr:colOff>209549</xdr:colOff>
      <xdr:row>15</xdr:row>
      <xdr:rowOff>139129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5229010" y="230740"/>
          <a:ext cx="2964415" cy="279799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Цены со скидкой, р.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учетом скидок (значения в ячейках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C2:H2)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составив формулу только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чтобы затем скопировать на все остальные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Скидка = Цена * %Скидки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Цена со скидкой = Цена - Скидка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19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312421</xdr:colOff>
      <xdr:row>1</xdr:row>
      <xdr:rowOff>1904</xdr:rowOff>
    </xdr:from>
    <xdr:to>
      <xdr:col>11</xdr:col>
      <xdr:colOff>361951</xdr:colOff>
      <xdr:row>13</xdr:row>
      <xdr:rowOff>57150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5855971" y="382904"/>
          <a:ext cx="3097530" cy="234124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данные столбцов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Цена,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Цена,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используя в расчете значения курса евро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курса доллара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466724</xdr:colOff>
      <xdr:row>0</xdr:row>
      <xdr:rowOff>95248</xdr:rowOff>
    </xdr:from>
    <xdr:to>
      <xdr:col>12</xdr:col>
      <xdr:colOff>1057</xdr:colOff>
      <xdr:row>29</xdr:row>
      <xdr:rowOff>26459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3972453" y="95248"/>
          <a:ext cx="4402667" cy="550069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данные столбцов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Сумма, €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используя в расчете значения курса евро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курса доллара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ЦБ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файла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Курсы валют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файле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Курсы валют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изменить значения курсов валют: доллар - 1, евро - 2.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Проверить, изменились ли расчетные данные в таблице.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охранить изменения в текущем файле и закрыть его.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файле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Курсы валют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ввести курс доллара равным 7, а курс евро - 11. Закрыть файл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Курсы валют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 сохранением изменений.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ткрыть файл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обновить внешние ссылки. Вкладка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Данные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группа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Подключения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инструмент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Изменить связи/ обновить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Проверить, изменились ли расчетные данные в таблице.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окне изменения связи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заменить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источник на файл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ЦБ курсы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Проверить, изменились ли расчетные данные в таблице.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азорвать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связь с источником.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Проверить, изменились ли расчетные данные в таблице.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noProof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301037</xdr:colOff>
      <xdr:row>0</xdr:row>
      <xdr:rowOff>301036</xdr:rowOff>
    </xdr:from>
    <xdr:to>
      <xdr:col>17</xdr:col>
      <xdr:colOff>291629</xdr:colOff>
      <xdr:row>20</xdr:row>
      <xdr:rowOff>117593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6556963" y="301036"/>
          <a:ext cx="6105407" cy="395581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присвоить имя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ПодоходныйНалог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9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ассчитать, используя в формулах присвоенные имена ячеек, а не ссылки: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Начислено,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произведение тарифной ставки и отработанных часов.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 налог,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процент от Начислено.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 выдаче, руб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разница между Начислено и Налогом, переведенная в рубли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Е16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вставте формулу суммы: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Формулы/ Вставить функцию/ сумм найти/ СУММ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...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вставтье формулу суммы: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Формулы/ Вставить функцию/ Категория: Математические/ СУММ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ячейке </a:t>
          </a:r>
          <a:r>
            <a:rPr kumimoji="0" lang="en-US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вставтье формулу суммы: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Строка формул/ Вставить функцию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...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зменить имя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ПодоходныйНалог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на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Подоходный_Налог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314327</xdr:colOff>
      <xdr:row>23</xdr:row>
      <xdr:rowOff>45903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6770783" y="0"/>
          <a:ext cx="4571887" cy="471659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ассчитать, используя в формулах присвоенные имена ячеек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Подоходный_Налог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(ранее, на листе 1.8):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Начислено,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произведение тарифной ставки и отработанных часов.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Подоходный налог,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процент от Начислено.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 выдаче, руб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разница между Начислено и Налогом, переведенная в рубли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вставте формулу суммы: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Формулы/ Автосумма/ Сумма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lang="ru-RU" sz="1100" b="1" i="0" baseline="0">
              <a:effectLst/>
              <a:latin typeface="+mn-lt"/>
              <a:ea typeface="+mn-ea"/>
              <a:cs typeface="+mn-cs"/>
            </a:rPr>
            <a:t>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ячейке </a:t>
          </a:r>
          <a:r>
            <a:rPr kumimoji="0" lang="en-US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F16</a:t>
          </a:r>
          <a:r>
            <a:rPr kumimoji="0" lang="en-US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вставте формулу суммы: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Формулы/ Математические/ СУММ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lang="ru-RU" sz="1100" b="1" i="0" baseline="0">
              <a:effectLst/>
              <a:latin typeface="+mn-lt"/>
              <a:ea typeface="+mn-ea"/>
              <a:cs typeface="+mn-cs"/>
            </a:rPr>
            <a:t>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ячейке </a:t>
          </a:r>
          <a:r>
            <a:rPr kumimoji="0" lang="en-US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G16</a:t>
          </a:r>
          <a:r>
            <a:rPr kumimoji="0" lang="en-US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вставте формулу суммы: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Главная/ Редактирование/ Сумма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9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присвоить имя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КурсДоллара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ересчитать значения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используя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КурсДоллара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14</xdr:row>
      <xdr:rowOff>142875</xdr:rowOff>
    </xdr:from>
    <xdr:to>
      <xdr:col>6</xdr:col>
      <xdr:colOff>762002</xdr:colOff>
      <xdr:row>25</xdr:row>
      <xdr:rowOff>104775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400050" y="3000375"/>
          <a:ext cx="7334252" cy="20574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олучить результаты округления исходных значений различными функциями округления: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B3:B11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правилам математики до 1 знака в дробной части.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C3:C11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меньшую сторону до 1 знака в дробной части.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D3:D11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большую сторону до 1 знака в дробной части.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E3:E11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значение, которое делится на 5 без остатка в меньшую сторону.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F3:F11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значение, которое делится на 5 без остатка в большую сторону.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G3:G11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–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определить только целую часть числа.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3</xdr:row>
      <xdr:rowOff>123824</xdr:rowOff>
    </xdr:from>
    <xdr:to>
      <xdr:col>13</xdr:col>
      <xdr:colOff>609600</xdr:colOff>
      <xdr:row>13</xdr:row>
      <xdr:rowOff>57977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6038850" y="695324"/>
          <a:ext cx="4933950" cy="1839153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корректировать цены в таблице: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сделать цены кратные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-ти рублям (в большую сторону);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округленные по правилам математики до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-х знаков в дробной части.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полученные результаты: 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7</xdr:row>
      <xdr:rowOff>19050</xdr:rowOff>
    </xdr:from>
    <xdr:to>
      <xdr:col>7</xdr:col>
      <xdr:colOff>742950</xdr:colOff>
      <xdr:row>15</xdr:row>
      <xdr:rowOff>142875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734300" y="1857375"/>
          <a:ext cx="4238625" cy="15144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олученные результаты сравнить с соответствующими значениями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23</xdr:row>
      <xdr:rowOff>34925</xdr:rowOff>
    </xdr:from>
    <xdr:to>
      <xdr:col>5</xdr:col>
      <xdr:colOff>1990725</xdr:colOff>
      <xdr:row>31</xdr:row>
      <xdr:rowOff>130175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692400" y="4657725"/>
          <a:ext cx="3870325" cy="16192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олученные результаты сравнить с соответствующими значениями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19050</xdr:rowOff>
    </xdr:from>
    <xdr:to>
      <xdr:col>9</xdr:col>
      <xdr:colOff>9525</xdr:colOff>
      <xdr:row>8</xdr:row>
      <xdr:rowOff>114300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6219825" y="209550"/>
          <a:ext cx="5353050" cy="14287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олученные результаты сравнить с соответствующими значениями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6</xdr:row>
      <xdr:rowOff>9525</xdr:rowOff>
    </xdr:from>
    <xdr:to>
      <xdr:col>13</xdr:col>
      <xdr:colOff>19050</xdr:colOff>
      <xdr:row>14</xdr:row>
      <xdr:rowOff>9525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115550" y="1485900"/>
          <a:ext cx="4038600" cy="14478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олученные результаты сравнить с соответствующими значениями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9</xdr:row>
      <xdr:rowOff>152400</xdr:rowOff>
    </xdr:from>
    <xdr:to>
      <xdr:col>5</xdr:col>
      <xdr:colOff>485774</xdr:colOff>
      <xdr:row>17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14299" y="2114550"/>
          <a:ext cx="4229100" cy="13811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олученные результаты сравнить с соответствующими значениями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8</xdr:row>
      <xdr:rowOff>123825</xdr:rowOff>
    </xdr:from>
    <xdr:to>
      <xdr:col>15</xdr:col>
      <xdr:colOff>3464</xdr:colOff>
      <xdr:row>23</xdr:row>
      <xdr:rowOff>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470693" y="1670091"/>
          <a:ext cx="4197803" cy="265945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ыяснить в таблице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ТОВАРЫ 2017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выпуск каких товаров продолжается 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2018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 (статус=1), а каких был завершен 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2017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 (статус=0).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Данные по ассортименту товаров в 2018 году представлены в таблице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ТОВАРЫ 2018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в таблице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ТОВАРЫ 2018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выпуск каких товаров продолжается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данным таблицы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ТОВАРЫ 2017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выпуск каких товаров был начат только в 2018 г.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результаты вычислений по значениям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L3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12</xdr:row>
      <xdr:rowOff>171450</xdr:rowOff>
    </xdr:from>
    <xdr:to>
      <xdr:col>11</xdr:col>
      <xdr:colOff>38101</xdr:colOff>
      <xdr:row>20</xdr:row>
      <xdr:rowOff>114299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3752850" y="2457450"/>
          <a:ext cx="5667376" cy="146684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Оклада,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D2:D24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каждого сотрудника в зависимости от его должности по данным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F1:I10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17</xdr:row>
      <xdr:rowOff>85725</xdr:rowOff>
    </xdr:from>
    <xdr:to>
      <xdr:col>2</xdr:col>
      <xdr:colOff>1019176</xdr:colOff>
      <xdr:row>26</xdr:row>
      <xdr:rowOff>95249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657225" y="3343275"/>
          <a:ext cx="5743576" cy="146684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1 часа,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D2:D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каждой услуги в зависимости от её исполнителя по данным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Ресурсы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A1:C7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333376</xdr:rowOff>
    </xdr:from>
    <xdr:to>
      <xdr:col>11</xdr:col>
      <xdr:colOff>95250</xdr:colOff>
      <xdr:row>10</xdr:row>
      <xdr:rowOff>114300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5210175" y="333376"/>
          <a:ext cx="3629025" cy="188594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доставки,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C2:C16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каждого заказа в зависимости от его массы по данным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E1:F10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15</xdr:row>
      <xdr:rowOff>38100</xdr:rowOff>
    </xdr:from>
    <xdr:to>
      <xdr:col>9</xdr:col>
      <xdr:colOff>447675</xdr:colOff>
      <xdr:row>22</xdr:row>
      <xdr:rowOff>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5772150" y="2819400"/>
          <a:ext cx="3733800" cy="1228726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В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ычислить по данным столбца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Премия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сумму,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минимум и максимум. </a:t>
          </a:r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С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равнить результаты вычислений с ответами, расположенных в соответствующих ячейках столбца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I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7</xdr:row>
      <xdr:rowOff>0</xdr:rowOff>
    </xdr:from>
    <xdr:to>
      <xdr:col>12</xdr:col>
      <xdr:colOff>381000</xdr:colOff>
      <xdr:row>21</xdr:row>
      <xdr:rowOff>76200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3990976" y="1524000"/>
          <a:ext cx="4190999" cy="27432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E2:E24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определить класс доступа сотрудника в зависимости от отдела, в котором он работает. Данные по классу доступа указаны в таблице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H1:J5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случае, если отдел в таблице не указан, то считать класс доступа -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премию сотрудников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F2:F24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как произведение коэффициента и оклада. Коэффициенты каждого отдела для расчета премий указаны в таблице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H1:J5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отсутствии числового значения коэффициента и отдела в таблице, вывести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нулевое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значение.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ячейки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G26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7</xdr:row>
      <xdr:rowOff>28575</xdr:rowOff>
    </xdr:from>
    <xdr:to>
      <xdr:col>9</xdr:col>
      <xdr:colOff>504825</xdr:colOff>
      <xdr:row>16</xdr:row>
      <xdr:rowOff>123825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3981450" y="1362075"/>
          <a:ext cx="4019550" cy="18097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изменение в массе по каждому наименованию. Таблица с исходными данными расположена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Товары (предыдущий год)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11</xdr:col>
      <xdr:colOff>609601</xdr:colOff>
      <xdr:row>11</xdr:row>
      <xdr:rowOff>95250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6505575" y="762000"/>
          <a:ext cx="5219701" cy="16192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Бонуса с продажи,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Е2:Е8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), как процент бонуса каждого сотрудника от Стоимости заказа. Данные по сотрудникам находятся в таблице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правильность вычислений по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значению ячейки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6</xdr:row>
      <xdr:rowOff>57150</xdr:rowOff>
    </xdr:from>
    <xdr:to>
      <xdr:col>10</xdr:col>
      <xdr:colOff>552450</xdr:colOff>
      <xdr:row>15</xdr:row>
      <xdr:rowOff>38100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3943350" y="1200150"/>
          <a:ext cx="4962525" cy="1885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по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Коду Заказа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A8:A15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Кода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Клиента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B8:B15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 основе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A1:IF4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Проверить, что Код Заказа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10500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отсутствует в исходной таблице.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ячейках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С8:С15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Доставку,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значениям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Кода Заказа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A8:A15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данным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A1:IF4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Сравнить полученный результат со значениями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D8:D15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19</xdr:row>
      <xdr:rowOff>19050</xdr:rowOff>
    </xdr:from>
    <xdr:to>
      <xdr:col>3</xdr:col>
      <xdr:colOff>809626</xdr:colOff>
      <xdr:row>28</xdr:row>
      <xdr:rowOff>28574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1600200" y="3600450"/>
          <a:ext cx="5743576" cy="146684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1 часа,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$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D2:D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каждой услуги в зависимости от её исполнителя по данным на листе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Исполнители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из таблицы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A1:C7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(таблицу не изменять!).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0</xdr:row>
      <xdr:rowOff>314324</xdr:rowOff>
    </xdr:from>
    <xdr:to>
      <xdr:col>14</xdr:col>
      <xdr:colOff>559437</xdr:colOff>
      <xdr:row>20</xdr:row>
      <xdr:rowOff>66674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7176135" y="314324"/>
          <a:ext cx="4175127" cy="343852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для указанного месяца (ячейка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G2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и выбранного набора (ячейка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G3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Сумму продажи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 ячейке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G8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П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рисвоить ячейкам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имена: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 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A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2: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A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13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- Месяцы,         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G2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- Месяц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 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B1:D1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- Наборы,           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G3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Набор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B2:D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13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СуммаПродажи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аписать формулу в ячейку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1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0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для определения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Суммы продажи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 использованием имен, функций ИНДЕКС,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ПОИСКПОЗ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В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ячейки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G11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определите Сумму продажи 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с использованием имен, функций ВПР,</a:t>
          </a:r>
          <a:r>
            <a:rPr lang="ru-RU" sz="1100" b="0" baseline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 ПОИСКПОЗ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="0">
            <a:solidFill>
              <a:srgbClr val="000066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В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 ячейке </a:t>
          </a:r>
          <a:r>
            <a:rPr lang="en-US" sz="1100" b="1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G12</a:t>
          </a:r>
          <a:r>
            <a:rPr lang="ru-RU" sz="1100" b="0" baseline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 определите Сумму продажи 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с использованием имен, функций ГПР,</a:t>
          </a:r>
          <a:r>
            <a:rPr lang="ru-RU" sz="1100" b="0" baseline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 ПОИСКПОЗ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="0">
            <a:solidFill>
              <a:srgbClr val="000066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П</a:t>
          </a:r>
          <a:r>
            <a:rPr lang="ru-RU" sz="1100" b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ереместите</a:t>
          </a:r>
          <a:r>
            <a:rPr lang="ru-RU" sz="1100" b="0" baseline="0">
              <a:solidFill>
                <a:srgbClr val="000066"/>
              </a:solidFill>
              <a:effectLst/>
              <a:latin typeface="+mn-lt"/>
              <a:ea typeface="+mn-ea"/>
              <a:cs typeface="+mn-cs"/>
            </a:rPr>
            <a:t> столбец А:А в Е:Е, а строку 1 в 14. Работают ли сейчас функции ВПР и ГПР?</a:t>
          </a:r>
          <a:endParaRPr lang="ru-RU" sz="1000">
            <a:solidFill>
              <a:srgbClr val="000066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000">
            <a:solidFill>
              <a:srgbClr val="000066"/>
            </a:solidFill>
            <a:effectLst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190497</xdr:colOff>
      <xdr:row>10</xdr:row>
      <xdr:rowOff>10582</xdr:rowOff>
    </xdr:from>
    <xdr:to>
      <xdr:col>11</xdr:col>
      <xdr:colOff>95250</xdr:colOff>
      <xdr:row>23</xdr:row>
      <xdr:rowOff>19049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5249330" y="2063749"/>
          <a:ext cx="5069420" cy="2326217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Код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заказа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(ячейка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Н5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для указанного Кода клиента (ячейка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Н2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и Кода Сотрудника (ячейка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Н3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Стоимость заказа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Н7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указанного Кода клиента (ячейка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Н2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и Кода сотрудника (ячейка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Н3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аписать формулу в ячейке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9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для определения значения, указанного в ячейке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G9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(значение может заменяться на любое из шапки) ,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учитывая Код клиента (ячейка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Н2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и Код сотрудника (ячейка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Н3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algn="l"/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крыть сообщение об ошибках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Н/Д, возвращаемое функцией ИНДЕКС 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1057274</xdr:colOff>
      <xdr:row>9</xdr:row>
      <xdr:rowOff>47625</xdr:rowOff>
    </xdr:from>
    <xdr:to>
      <xdr:col>4</xdr:col>
      <xdr:colOff>1181099</xdr:colOff>
      <xdr:row>16</xdr:row>
      <xdr:rowOff>76200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1057274" y="1609725"/>
          <a:ext cx="4810125" cy="122872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для указанных получателей (ячейки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G2:G9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значения данных: Индекс, Страна, Город и Адрес, используя функцию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СТОЛБЕЦ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Составьте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одну формулу и скопируйте ее в 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H2:K9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С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крыть сообщение #Н/Д, возвращаемое функцией.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55563</xdr:colOff>
      <xdr:row>10</xdr:row>
      <xdr:rowOff>7937</xdr:rowOff>
    </xdr:from>
    <xdr:to>
      <xdr:col>2</xdr:col>
      <xdr:colOff>206376</xdr:colOff>
      <xdr:row>15</xdr:row>
      <xdr:rowOff>9526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55563" y="2017712"/>
          <a:ext cx="3379788" cy="906464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Сумму продажи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 период указанных месяцев (ячейки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В2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и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В3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2</xdr:row>
      <xdr:rowOff>76201</xdr:rowOff>
    </xdr:from>
    <xdr:to>
      <xdr:col>10</xdr:col>
      <xdr:colOff>523875</xdr:colOff>
      <xdr:row>8</xdr:row>
      <xdr:rowOff>85725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4143375" y="457201"/>
          <a:ext cx="4400550" cy="1095374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 основе исходных данных, расположенных на листах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Сочи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Москва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Владивосток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Мурманск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получить суммарные показатели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значений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объема партии и количества доставок. 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390523</xdr:colOff>
      <xdr:row>8</xdr:row>
      <xdr:rowOff>161926</xdr:rowOff>
    </xdr:from>
    <xdr:to>
      <xdr:col>13</xdr:col>
      <xdr:colOff>161925</xdr:colOff>
      <xdr:row>17</xdr:row>
      <xdr:rowOff>19051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3352798" y="1628776"/>
          <a:ext cx="4629152" cy="1485900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ранспонировать таблицу (ячейки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C2:E14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используя функцию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ТРАНСП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Результат расположить на листе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печати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начиная с ячейки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B2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Т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ранспонировать таблицу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:E1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используя функции: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ДВССЫЛ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АДРЕС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СТРОКА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СТОЛБЕЦ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 </a:t>
          </a:r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Р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езультат расположить начиная с ячейки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2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10</xdr:row>
      <xdr:rowOff>38100</xdr:rowOff>
    </xdr:from>
    <xdr:to>
      <xdr:col>5</xdr:col>
      <xdr:colOff>190500</xdr:colOff>
      <xdr:row>20</xdr:row>
      <xdr:rowOff>161925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276225" y="1876425"/>
          <a:ext cx="5934075" cy="193357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адрес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ячейки (ячейка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C5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и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значение 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(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ячейка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C5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Объёма для указанного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города 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(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ячейка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C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5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 и наименования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(ячейка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C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2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), при условии, что данные находятся на листе имя которого совпадает с выбранным городом, наименования всегда находятся в столбце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A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,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 заголовки таблицы располагаются в 1-й строке.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Скорректировать формулу, чтобы её можно было скопировать на ячейки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C5:D8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endParaRPr lang="ru-RU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крыть сообщение об ошибках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Н/Д, возвращаемое функцией АДРЕС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0</xdr:row>
          <xdr:rowOff>238125</xdr:rowOff>
        </xdr:from>
        <xdr:to>
          <xdr:col>2</xdr:col>
          <xdr:colOff>257175</xdr:colOff>
          <xdr:row>1</xdr:row>
          <xdr:rowOff>171450</xdr:rowOff>
        </xdr:to>
        <xdr:sp macro="" textlink="">
          <xdr:nvSpPr>
            <xdr:cNvPr id="106497" name="Spinner 1" hidden="1">
              <a:extLst>
                <a:ext uri="{63B3BB69-23CF-44E3-9099-C40C66FF867C}">
                  <a14:compatExt spid="_x0000_s106497"/>
                </a:ext>
                <a:ext uri="{FF2B5EF4-FFF2-40B4-BE49-F238E27FC236}">
                  <a16:creationId xmlns:a16="http://schemas.microsoft.com/office/drawing/2014/main" id="{00000000-0008-0000-2B00-000001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2</xdr:row>
          <xdr:rowOff>9525</xdr:rowOff>
        </xdr:from>
        <xdr:to>
          <xdr:col>2</xdr:col>
          <xdr:colOff>257175</xdr:colOff>
          <xdr:row>2</xdr:row>
          <xdr:rowOff>190500</xdr:rowOff>
        </xdr:to>
        <xdr:sp macro="" textlink="">
          <xdr:nvSpPr>
            <xdr:cNvPr id="106498" name="Spinner 2" hidden="1">
              <a:extLst>
                <a:ext uri="{63B3BB69-23CF-44E3-9099-C40C66FF867C}">
                  <a14:compatExt spid="_x0000_s106498"/>
                </a:ext>
                <a:ext uri="{FF2B5EF4-FFF2-40B4-BE49-F238E27FC236}">
                  <a16:creationId xmlns:a16="http://schemas.microsoft.com/office/drawing/2014/main" id="{00000000-0008-0000-2B00-000002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3</xdr:row>
          <xdr:rowOff>19050</xdr:rowOff>
        </xdr:from>
        <xdr:to>
          <xdr:col>2</xdr:col>
          <xdr:colOff>257175</xdr:colOff>
          <xdr:row>3</xdr:row>
          <xdr:rowOff>209550</xdr:rowOff>
        </xdr:to>
        <xdr:sp macro="" textlink="">
          <xdr:nvSpPr>
            <xdr:cNvPr id="106499" name="Spinner 3" hidden="1">
              <a:extLst>
                <a:ext uri="{63B3BB69-23CF-44E3-9099-C40C66FF867C}">
                  <a14:compatExt spid="_x0000_s106499"/>
                </a:ext>
                <a:ext uri="{FF2B5EF4-FFF2-40B4-BE49-F238E27FC236}">
                  <a16:creationId xmlns:a16="http://schemas.microsoft.com/office/drawing/2014/main" id="{00000000-0008-0000-2B00-000003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0</xdr:row>
          <xdr:rowOff>19050</xdr:rowOff>
        </xdr:from>
        <xdr:to>
          <xdr:col>2</xdr:col>
          <xdr:colOff>257175</xdr:colOff>
          <xdr:row>0</xdr:row>
          <xdr:rowOff>190500</xdr:rowOff>
        </xdr:to>
        <xdr:sp macro="" textlink="">
          <xdr:nvSpPr>
            <xdr:cNvPr id="106500" name="Spinner 4" hidden="1">
              <a:extLst>
                <a:ext uri="{63B3BB69-23CF-44E3-9099-C40C66FF867C}">
                  <a14:compatExt spid="_x0000_s106500"/>
                </a:ext>
                <a:ext uri="{FF2B5EF4-FFF2-40B4-BE49-F238E27FC236}">
                  <a16:creationId xmlns:a16="http://schemas.microsoft.com/office/drawing/2014/main" id="{00000000-0008-0000-2B00-000004A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0</xdr:colOff>
      <xdr:row>10</xdr:row>
      <xdr:rowOff>57149</xdr:rowOff>
    </xdr:from>
    <xdr:to>
      <xdr:col>4</xdr:col>
      <xdr:colOff>866775</xdr:colOff>
      <xdr:row>17</xdr:row>
      <xdr:rowOff>38100</xdr:rowOff>
    </xdr:to>
    <xdr:sp macro="" textlink="">
      <xdr:nvSpPr>
        <xdr:cNvPr id="6" name="Загнутый угол 1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/>
      </xdr:nvSpPr>
      <xdr:spPr>
        <a:xfrm>
          <a:off x="0" y="2371724"/>
          <a:ext cx="5248275" cy="1581151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спользуя функцию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СМЕЩ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написать формулу в ячейке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B6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для определения значения, заданного параметрами в ячейках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B1:B2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спользуя функцию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СМЕЩ 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написать формулу в ячейке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B8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для определения значения суммы, заданного параметрами в ячейках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B1:B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0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ачальное значения для работы с функцией </a:t>
          </a:r>
          <a:r>
            <a:rPr kumimoji="0" lang="ru-RU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СМЕЩ</a:t>
          </a:r>
          <a:r>
            <a:rPr kumimoji="0" lang="ru-RU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задать ячейку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E1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161925</xdr:rowOff>
    </xdr:from>
    <xdr:to>
      <xdr:col>14</xdr:col>
      <xdr:colOff>419100</xdr:colOff>
      <xdr:row>35</xdr:row>
      <xdr:rowOff>9525</xdr:rowOff>
    </xdr:to>
    <xdr:sp macro="" textlink="">
      <xdr:nvSpPr>
        <xdr:cNvPr id="3" name="Загнутый угол 3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3762374" y="161925"/>
          <a:ext cx="5191126" cy="67056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оздать таблицу, как на рисунке. Исходные данные расположены на листах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Users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Results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Для создания таблицы использовать необходимые формулы, функции и ссылки. Итоговая таблица будет достаточно большая.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6</xdr:col>
      <xdr:colOff>581025</xdr:colOff>
      <xdr:row>5</xdr:row>
      <xdr:rowOff>57150</xdr:rowOff>
    </xdr:from>
    <xdr:to>
      <xdr:col>13</xdr:col>
      <xdr:colOff>294777</xdr:colOff>
      <xdr:row>34</xdr:row>
      <xdr:rowOff>56459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625" y="1200150"/>
          <a:ext cx="3980952" cy="552380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6</xdr:row>
      <xdr:rowOff>28575</xdr:rowOff>
    </xdr:from>
    <xdr:to>
      <xdr:col>12</xdr:col>
      <xdr:colOff>295275</xdr:colOff>
      <xdr:row>20</xdr:row>
      <xdr:rowOff>143566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4952999" y="1400175"/>
          <a:ext cx="4772026" cy="278199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ачислить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премию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сотрудникам (в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исходя из условия: если стаж работы превышает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лет, то премия составляет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30%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от оклада, в противном случае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5000 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J2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аписать вывод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если итог сотрудника свыше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тыс р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Группа 1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(значение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),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иначе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Группа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(значение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результаты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908525</xdr:colOff>
      <xdr:row>18</xdr:row>
      <xdr:rowOff>91032</xdr:rowOff>
    </xdr:from>
    <xdr:to>
      <xdr:col>16</xdr:col>
      <xdr:colOff>508049</xdr:colOff>
      <xdr:row>38</xdr:row>
      <xdr:rowOff>183108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7204550" y="3739107"/>
          <a:ext cx="7905324" cy="390207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доплаты сотрудникам 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:G2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размере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тыс. 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., которые работают в 1-ю или в 3-ю смены. Остальным сотрудникам доплата - 0р.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L3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оощрить сотрудников бонусом 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H2:H24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размере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10 тыс.р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только тех, которые работают более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 лет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при этом их коэффициент надежности не менее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0,8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ачислить годовую премию сотрудникам 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I2:I24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как коэффициент от оклада.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Коэффициент зависит от стажа работы следующим образом: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менее 5 лет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от 5 до 10 лет включительно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свыше 10 лет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L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ячейки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столбце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посчитайте во сколько раз премия больше бонуса. В случае ошибки в расчетах выведите фразу "Бонус не назначен".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247651</xdr:colOff>
      <xdr:row>6</xdr:row>
      <xdr:rowOff>9525</xdr:rowOff>
    </xdr:from>
    <xdr:to>
      <xdr:col>12</xdr:col>
      <xdr:colOff>371475</xdr:colOff>
      <xdr:row>20</xdr:row>
      <xdr:rowOff>85725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3981451" y="1343025"/>
          <a:ext cx="4190999" cy="27432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E2:E24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определить класс доступа сотрудника в зависимости от отдела, в котором он работает. Данные по классу доступа указаны в таблице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H1:J5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случае, если отдел в таблице не указан, то считать класс доступа -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премию сотрудников в ячейках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F2:F24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как произведение коэффициента и оклада. Коэффициенты каждого отдела для расчета премий указаны в таблице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H1:J5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отсутствии числового значения коэффициента и отдела в таблице, вывести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нулевое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значение.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результат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F26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 значением ячейки 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G26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1009650</xdr:colOff>
      <xdr:row>11</xdr:row>
      <xdr:rowOff>133350</xdr:rowOff>
    </xdr:from>
    <xdr:to>
      <xdr:col>4</xdr:col>
      <xdr:colOff>1057275</xdr:colOff>
      <xdr:row>25</xdr:row>
      <xdr:rowOff>114300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1009650" y="2514600"/>
          <a:ext cx="4581525" cy="22479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Оценка РМ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E2:E11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каждой строки.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Оценка зависит от прибыли по проекту следующим образом: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Молодец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прибыли более 500 000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Хорошо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положительной прибыли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&lt;= 500 000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Срочно на переподготовку!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прибыли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&lt;= 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Проект не начался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отсутствует дата начала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F2:F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152400</xdr:rowOff>
    </xdr:from>
    <xdr:to>
      <xdr:col>9</xdr:col>
      <xdr:colOff>19050</xdr:colOff>
      <xdr:row>19</xdr:row>
      <xdr:rowOff>19050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5105400" y="1447800"/>
          <a:ext cx="5857875" cy="22479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значение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Оценка РМ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G2:G4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каждого руководителя проекта.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ценка зависит от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суммарной прибыли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 проектам определенного руководителя проектов следующим образом: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Молодец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прибыли более 500 000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Хорошо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положительной прибыли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&lt;= 500 000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Срочно на переподготовку!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прибыли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&lt;= 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H2:H4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1133474</xdr:colOff>
      <xdr:row>10</xdr:row>
      <xdr:rowOff>200024</xdr:rowOff>
    </xdr:from>
    <xdr:to>
      <xdr:col>5</xdr:col>
      <xdr:colOff>9524</xdr:colOff>
      <xdr:row>19</xdr:row>
      <xdr:rowOff>76200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2867024" y="2200274"/>
          <a:ext cx="5286375" cy="167640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бъединить данные столбцов Фамилия, Имя и Отчество в одну текстовую строк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Фамилия Имя Отчество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используя функцию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СЦЕПИТЬ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используя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&amp;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2028825</xdr:colOff>
      <xdr:row>9</xdr:row>
      <xdr:rowOff>104775</xdr:rowOff>
    </xdr:from>
    <xdr:to>
      <xdr:col>1</xdr:col>
      <xdr:colOff>2143125</xdr:colOff>
      <xdr:row>20</xdr:row>
      <xdr:rowOff>95250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2028825" y="1905000"/>
          <a:ext cx="3962400" cy="21907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сходные данные содержат много лишних пробелов.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получить результат удаления лишних пробелов из исходного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Используйте функцию СЖПРОБЕЛЫ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1076324</xdr:colOff>
      <xdr:row>12</xdr:row>
      <xdr:rowOff>19049</xdr:rowOff>
    </xdr:from>
    <xdr:to>
      <xdr:col>3</xdr:col>
      <xdr:colOff>1209675</xdr:colOff>
      <xdr:row>20</xdr:row>
      <xdr:rowOff>168348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3790949" y="2419349"/>
          <a:ext cx="5562601" cy="1749499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 исходным данным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изменить регистр: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преобразовать так, чтобы все буквы были прописными.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преобразовать все в строчные буквы.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преобразовать так, чтобы первая буква в каждом слове была прописной, а последующие – строчными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Использовать функции ПРОПИСН, СТРОЧН, ПРОПНАЧ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390526</xdr:colOff>
      <xdr:row>5</xdr:row>
      <xdr:rowOff>66675</xdr:rowOff>
    </xdr:from>
    <xdr:to>
      <xdr:col>4</xdr:col>
      <xdr:colOff>847726</xdr:colOff>
      <xdr:row>15</xdr:row>
      <xdr:rowOff>188536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390526" y="1247775"/>
          <a:ext cx="4591050" cy="212211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представить данные в виде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Фамилия И.О.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цифры номера страховки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определить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буквы номера страховки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H:J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Используйте функции ЛЕВСИМВ, ПРАВСИМВ, ПСТР , ЗНАЧЕН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12</xdr:row>
      <xdr:rowOff>76200</xdr:rowOff>
    </xdr:from>
    <xdr:to>
      <xdr:col>5</xdr:col>
      <xdr:colOff>1425678</xdr:colOff>
      <xdr:row>22</xdr:row>
      <xdr:rowOff>47625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4572000" y="2552700"/>
          <a:ext cx="5111853" cy="15906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спользуя данные из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A:D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составьте фразу в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«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Руководитель проекта начинает проект ... у заказчика …»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или «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Проект не начался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», если нет даты начала проекта.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равните полученный результат с данными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отображения даты используйте функцию ТЕКСТ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533398</xdr:colOff>
      <xdr:row>6</xdr:row>
      <xdr:rowOff>142875</xdr:rowOff>
    </xdr:from>
    <xdr:to>
      <xdr:col>5</xdr:col>
      <xdr:colOff>171450</xdr:colOff>
      <xdr:row>12</xdr:row>
      <xdr:rowOff>19051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533398" y="1343025"/>
          <a:ext cx="4019552" cy="107632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ставить в ячейку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C2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обновляемую дату, </a:t>
          </a:r>
          <a:b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</a:b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 в ячейку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- обновляемую текущую дату (дата+время)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12</xdr:row>
      <xdr:rowOff>19050</xdr:rowOff>
    </xdr:from>
    <xdr:to>
      <xdr:col>5</xdr:col>
      <xdr:colOff>38099</xdr:colOff>
      <xdr:row>25</xdr:row>
      <xdr:rowOff>164756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47624" y="2600325"/>
          <a:ext cx="5695950" cy="2746031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Дату изготовления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считая, что на изготовление заказа требуется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7 календарных дней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после того, как заказ был оформлен.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Дату выдачи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заказа при условии, что срок доставки заказа составляет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5 рабочих дней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после изготовления, учитывая что в мае есть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праздники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F2:F4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H:I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Используйте функцию:  РАБДЕНЬ (рабочий день, через заданный интервал времени).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295274</xdr:colOff>
      <xdr:row>15</xdr:row>
      <xdr:rowOff>0</xdr:rowOff>
    </xdr:from>
    <xdr:to>
      <xdr:col>5</xdr:col>
      <xdr:colOff>495300</xdr:colOff>
      <xdr:row>25</xdr:row>
      <xdr:rowOff>95250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771524" y="3200400"/>
          <a:ext cx="6124576" cy="20955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Длительность в календарных днях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количество дней от Даты начала до Даты окончания включительно.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Длительность в рабочих днях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между Датой начала и Датой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окончания, учитывая красные дни календаря (ячейки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Н2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:H4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). 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Функция ЧИСТРАБДНИ.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J:K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914399</xdr:colOff>
      <xdr:row>13</xdr:row>
      <xdr:rowOff>0</xdr:rowOff>
    </xdr:from>
    <xdr:to>
      <xdr:col>5</xdr:col>
      <xdr:colOff>257175</xdr:colOff>
      <xdr:row>24</xdr:row>
      <xdr:rowOff>95250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914399" y="2533650"/>
          <a:ext cx="7315201" cy="18764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Даты начала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Даты окончания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каждой работы по проекту, при условии, что он начался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01.09.201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работы выполняются последовательно - каждая после предыдущей.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Дата начала и окончания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не может быть выходным днем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!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День недели начала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День недели окончания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каждой работы по проекту.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H:K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7</xdr:row>
      <xdr:rowOff>95250</xdr:rowOff>
    </xdr:from>
    <xdr:to>
      <xdr:col>9</xdr:col>
      <xdr:colOff>66676</xdr:colOff>
      <xdr:row>16</xdr:row>
      <xdr:rowOff>152400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3943351" y="1514475"/>
          <a:ext cx="3686175" cy="18573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Возраст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сотрудников на заданную дату (ячейка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F1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).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Функция ДОЛЯГОДА.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Показать ответ в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полных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годах.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вычислений по значению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F3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295274</xdr:colOff>
      <xdr:row>15</xdr:row>
      <xdr:rowOff>0</xdr:rowOff>
    </xdr:from>
    <xdr:to>
      <xdr:col>6</xdr:col>
      <xdr:colOff>0</xdr:colOff>
      <xdr:row>25</xdr:row>
      <xdr:rowOff>95250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295274" y="3200400"/>
          <a:ext cx="4772026" cy="20955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Год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Месяц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День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(столбцы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C:E)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параметры Даты выпуска. Функции ГОД, МЕСЯЦ, ДЕНЬ,.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дату, до которой товар годен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(столбец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срок годности товара 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года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Функция ДАТА.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 по значениям ячеек столбцов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H:K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12</xdr:row>
      <xdr:rowOff>142875</xdr:rowOff>
    </xdr:from>
    <xdr:to>
      <xdr:col>3</xdr:col>
      <xdr:colOff>952500</xdr:colOff>
      <xdr:row>19</xdr:row>
      <xdr:rowOff>66675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476250" y="2428875"/>
          <a:ext cx="1962150" cy="12573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ассчитайте суммы ежемесячного платежа (строка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различных кредитов. Функция ПЛТ.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Сравните полученные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12</xdr:row>
      <xdr:rowOff>142875</xdr:rowOff>
    </xdr:from>
    <xdr:to>
      <xdr:col>3</xdr:col>
      <xdr:colOff>952500</xdr:colOff>
      <xdr:row>19</xdr:row>
      <xdr:rowOff>66675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476250" y="2428875"/>
          <a:ext cx="1962150" cy="12573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пределите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количество периодов, за которое кредит будет погашен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различных кредитов. Функция КПЕР.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Сравните полученные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14</xdr:row>
      <xdr:rowOff>142875</xdr:rowOff>
    </xdr:from>
    <xdr:to>
      <xdr:col>3</xdr:col>
      <xdr:colOff>952500</xdr:colOff>
      <xdr:row>21</xdr:row>
      <xdr:rowOff>66675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/>
      </xdr:nvSpPr>
      <xdr:spPr>
        <a:xfrm>
          <a:off x="476250" y="2809875"/>
          <a:ext cx="1962150" cy="12573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пределите сумму накоплений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которая будет на счету по истечению срока вклада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различных кредитов. Функция БС.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Сравните полученные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12</xdr:row>
      <xdr:rowOff>142875</xdr:rowOff>
    </xdr:from>
    <xdr:to>
      <xdr:col>3</xdr:col>
      <xdr:colOff>952500</xdr:colOff>
      <xdr:row>20</xdr:row>
      <xdr:rowOff>180975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>
        <a:xfrm>
          <a:off x="476250" y="1905000"/>
          <a:ext cx="4314825" cy="15621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ассчитайте суммы ежемесячного платежа (строка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различных кредитов по ипотеке в разных банках. Функция ПЛТ.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Сравните полученные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12</xdr:row>
      <xdr:rowOff>142875</xdr:rowOff>
    </xdr:from>
    <xdr:to>
      <xdr:col>3</xdr:col>
      <xdr:colOff>952500</xdr:colOff>
      <xdr:row>20</xdr:row>
      <xdr:rowOff>180975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/>
      </xdr:nvSpPr>
      <xdr:spPr>
        <a:xfrm>
          <a:off x="476250" y="1905000"/>
          <a:ext cx="4314825" cy="15621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ассчитайте суммы ежемесячного платежа (строка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8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для потребительских кредитов в разных банках. Функция ПЛТ.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Сравните полученные значения.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1181100</xdr:colOff>
      <xdr:row>11</xdr:row>
      <xdr:rowOff>133350</xdr:rowOff>
    </xdr:from>
    <xdr:to>
      <xdr:col>8</xdr:col>
      <xdr:colOff>542925</xdr:colOff>
      <xdr:row>13</xdr:row>
      <xdr:rowOff>1400175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/>
      </xdr:nvSpPr>
      <xdr:spPr>
        <a:xfrm>
          <a:off x="7010400" y="1571625"/>
          <a:ext cx="4314825" cy="15144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ридумайте, запишите и решите 2 разные задачи. Реальные ставки есть на сайтах банков. Одна задача по кредиту, вторая по вкладу.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Параметры, значения и результат впишите в соответсвующие поля.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Текст задач впишите в строке 14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3</xdr:row>
      <xdr:rowOff>28575</xdr:rowOff>
    </xdr:from>
    <xdr:to>
      <xdr:col>11</xdr:col>
      <xdr:colOff>190500</xdr:colOff>
      <xdr:row>7</xdr:row>
      <xdr:rowOff>152402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/>
      </xdr:nvSpPr>
      <xdr:spPr>
        <a:xfrm>
          <a:off x="6391275" y="790575"/>
          <a:ext cx="2381250" cy="885827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ошибки в формулах.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971549</xdr:colOff>
      <xdr:row>1</xdr:row>
      <xdr:rowOff>38098</xdr:rowOff>
    </xdr:from>
    <xdr:to>
      <xdr:col>7</xdr:col>
      <xdr:colOff>518160</xdr:colOff>
      <xdr:row>5</xdr:row>
      <xdr:rowOff>161925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4200524" y="419098"/>
          <a:ext cx="2461261" cy="885827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ошибку в формуле.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2</xdr:row>
      <xdr:rowOff>133350</xdr:rowOff>
    </xdr:from>
    <xdr:to>
      <xdr:col>8</xdr:col>
      <xdr:colOff>60960</xdr:colOff>
      <xdr:row>7</xdr:row>
      <xdr:rowOff>66677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/>
      </xdr:nvSpPr>
      <xdr:spPr>
        <a:xfrm>
          <a:off x="3714750" y="704850"/>
          <a:ext cx="2013585" cy="885827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ошибки.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11</xdr:row>
      <xdr:rowOff>5715</xdr:rowOff>
    </xdr:from>
    <xdr:to>
      <xdr:col>8</xdr:col>
      <xdr:colOff>624839</xdr:colOff>
      <xdr:row>14</xdr:row>
      <xdr:rowOff>167640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>
          <a:off x="3667125" y="2291715"/>
          <a:ext cx="3529964" cy="7334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ошибки.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598170</xdr:colOff>
      <xdr:row>10</xdr:row>
      <xdr:rowOff>127635</xdr:rowOff>
    </xdr:from>
    <xdr:to>
      <xdr:col>9</xdr:col>
      <xdr:colOff>7619</xdr:colOff>
      <xdr:row>14</xdr:row>
      <xdr:rowOff>76200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>
          <a:off x="3712845" y="2223135"/>
          <a:ext cx="3495674" cy="71056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ошибки.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621031</xdr:colOff>
      <xdr:row>10</xdr:row>
      <xdr:rowOff>127635</xdr:rowOff>
    </xdr:from>
    <xdr:to>
      <xdr:col>9</xdr:col>
      <xdr:colOff>22861</xdr:colOff>
      <xdr:row>14</xdr:row>
      <xdr:rowOff>76200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/>
      </xdr:nvSpPr>
      <xdr:spPr>
        <a:xfrm>
          <a:off x="3726181" y="2223135"/>
          <a:ext cx="3497580" cy="71056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справить ошибки.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418682</xdr:colOff>
      <xdr:row>0</xdr:row>
      <xdr:rowOff>63050</xdr:rowOff>
    </xdr:from>
    <xdr:to>
      <xdr:col>15</xdr:col>
      <xdr:colOff>390878</xdr:colOff>
      <xdr:row>22</xdr:row>
      <xdr:rowOff>112889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7000457" y="63050"/>
          <a:ext cx="6468246" cy="4231314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рименить различные правила выделения ячеек  условным форматированием для столбцов: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Прибыль, у.е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- правило Гистораммы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Выручка в 2013, у.е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- Цветовую шкалу "Зеленый-желтый-красный"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Выручка в 2014, у.е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 - Цветовую шкалу "Синий-белый-красный"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Объем партии, т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применить Наборы значков "3 сигнала светофора без обрамления"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тредактировать установленные правила: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сменить цвет заливки для гистограммы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- настроить набор значков: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   до 120 - красный треугольник вниз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   от 120 до 200 - нет значка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    свыше 200 - зеленая стрелка вверх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  <xdr:twoCellAnchor editAs="oneCell">
    <xdr:from>
      <xdr:col>6</xdr:col>
      <xdr:colOff>495653</xdr:colOff>
      <xdr:row>14</xdr:row>
      <xdr:rowOff>104520</xdr:rowOff>
    </xdr:from>
    <xdr:to>
      <xdr:col>13</xdr:col>
      <xdr:colOff>423334</xdr:colOff>
      <xdr:row>21</xdr:row>
      <xdr:rowOff>110068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125178" y="2838195"/>
          <a:ext cx="4156781" cy="1272373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272142</xdr:colOff>
      <xdr:row>3</xdr:row>
      <xdr:rowOff>136072</xdr:rowOff>
    </xdr:from>
    <xdr:to>
      <xdr:col>15</xdr:col>
      <xdr:colOff>298300</xdr:colOff>
      <xdr:row>19</xdr:row>
      <xdr:rowOff>104670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>
          <a:off x="6701517" y="840922"/>
          <a:ext cx="4902958" cy="3016598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значения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Доходов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указанными цветами заливки, при выполнении условий: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максимальное значение - зеленым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минимальное значение - красным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более 300000 - желтым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от 200000 до 300000 - синим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менее 200000 - серым цветом заливки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полученный результат (столбец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с помощью условного форматирования проекты, которыми руководил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Иванов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458932</xdr:colOff>
      <xdr:row>9</xdr:row>
      <xdr:rowOff>129886</xdr:rowOff>
    </xdr:from>
    <xdr:to>
      <xdr:col>6</xdr:col>
      <xdr:colOff>346363</xdr:colOff>
      <xdr:row>24</xdr:row>
      <xdr:rowOff>60614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>
          <a:off x="458932" y="1958686"/>
          <a:ext cx="4573731" cy="2645353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роанализировать вклад ежеквартальных вложений каждого отделения в общий годовой итог.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Выделить квартальные значения: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зеленым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цветом заливки, если они составляют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более 40%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годового итога.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красным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цветом заливки, если они составляют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менее 20%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 годового итога.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181840</xdr:colOff>
      <xdr:row>11</xdr:row>
      <xdr:rowOff>95252</xdr:rowOff>
    </xdr:from>
    <xdr:to>
      <xdr:col>6</xdr:col>
      <xdr:colOff>458932</xdr:colOff>
      <xdr:row>19</xdr:row>
      <xdr:rowOff>147205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791440" y="2095502"/>
          <a:ext cx="5087217" cy="1499753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в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Регион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название региона: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зеленым цветом заливки, если его итоговое значение более 400.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красным цветом заливки, если его итоговое значение минимальное.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1151658</xdr:colOff>
      <xdr:row>8</xdr:row>
      <xdr:rowOff>17317</xdr:rowOff>
    </xdr:from>
    <xdr:to>
      <xdr:col>5</xdr:col>
      <xdr:colOff>103910</xdr:colOff>
      <xdr:row>22</xdr:row>
      <xdr:rowOff>25977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>
          <a:off x="2056533" y="1407967"/>
          <a:ext cx="4562477" cy="240896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всю строку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таблицы заливкой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красного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цвета, если продукции на складе меньше минимального запаса.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всю строку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таблицы заливкой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синего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цвета, если продукции на складе в избыточном количестве (на складе больше минимального запаса) и продукция хранится на 2-м складе.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роверить результат.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272142</xdr:colOff>
      <xdr:row>3</xdr:row>
      <xdr:rowOff>136072</xdr:rowOff>
    </xdr:from>
    <xdr:to>
      <xdr:col>14</xdr:col>
      <xdr:colOff>298300</xdr:colOff>
      <xdr:row>19</xdr:row>
      <xdr:rowOff>104670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5577567" y="840922"/>
          <a:ext cx="4902958" cy="3016598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значения Доходов фактических (столбец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Е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указанными цветами заливки, при выполнении условий: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Доход Факт = пустая ячейка: нет оформления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Доход План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&lt;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Доход Факт: зеленым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Доход План = Доход Факт: желтым цветом заливки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равнить полученный результат.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28575</xdr:rowOff>
    </xdr:from>
    <xdr:to>
      <xdr:col>8</xdr:col>
      <xdr:colOff>381000</xdr:colOff>
      <xdr:row>18</xdr:row>
      <xdr:rowOff>57150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>
          <a:off x="304800" y="2695575"/>
          <a:ext cx="4772025" cy="79057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О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пределить значения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ячеек Сумма, € с использованием формулы массива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12</xdr:row>
      <xdr:rowOff>76199</xdr:rowOff>
    </xdr:from>
    <xdr:to>
      <xdr:col>12</xdr:col>
      <xdr:colOff>266700</xdr:colOff>
      <xdr:row>18</xdr:row>
      <xdr:rowOff>114299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6286500" y="2219324"/>
          <a:ext cx="3476625" cy="124777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И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спользуя формулы массивов и нужные функции, определить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зна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чения в ячейках столбца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E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и сравнить с результатами, расположенными в соответствующих ячейках столбца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F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5</xdr:row>
      <xdr:rowOff>66675</xdr:rowOff>
    </xdr:from>
    <xdr:to>
      <xdr:col>12</xdr:col>
      <xdr:colOff>314325</xdr:colOff>
      <xdr:row>12</xdr:row>
      <xdr:rowOff>76200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4648200" y="1009650"/>
          <a:ext cx="3733800" cy="1276350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Н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аписать формулу</a:t>
          </a:r>
          <a:r>
            <a:rPr lang="en-US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массива только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в ячейке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E17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для расчета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Суммы, €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за 1-й квартал, затем скопировать формулу на ячейки следующих кварталов.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13</xdr:row>
      <xdr:rowOff>28573</xdr:rowOff>
    </xdr:from>
    <xdr:to>
      <xdr:col>7</xdr:col>
      <xdr:colOff>142875</xdr:colOff>
      <xdr:row>20</xdr:row>
      <xdr:rowOff>171449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5372100" y="2457448"/>
          <a:ext cx="3733800" cy="1409701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В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ычислить в ячейках столбца </a:t>
          </a:r>
          <a:r>
            <a:rPr lang="en-US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G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минимальные и максимальные значения при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заданных условиях. </a:t>
          </a:r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С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равнить результаты вычислений с ответами, расположенных в соответствующих ячейках столбца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H</a:t>
          </a:r>
          <a:r>
            <a:rPr lang="en-US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.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0</xdr:rowOff>
    </xdr:from>
    <xdr:to>
      <xdr:col>15</xdr:col>
      <xdr:colOff>240030</xdr:colOff>
      <xdr:row>17</xdr:row>
      <xdr:rowOff>114300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4724400" y="1133475"/>
          <a:ext cx="4373880" cy="1733550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С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оздайте: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Горизонтальную константу (1,2,3).</a:t>
          </a:r>
          <a:endParaRPr lang="en-US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Вертикальную константу (4,5,6) 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Двухмерную константу (21-29)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9</xdr:row>
      <xdr:rowOff>28575</xdr:rowOff>
    </xdr:from>
    <xdr:to>
      <xdr:col>7</xdr:col>
      <xdr:colOff>581025</xdr:colOff>
      <xdr:row>16</xdr:row>
      <xdr:rowOff>180975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/>
      </xdr:nvSpPr>
      <xdr:spPr>
        <a:xfrm>
          <a:off x="3533775" y="1933575"/>
          <a:ext cx="3743325" cy="1485900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ea typeface="+mn-ea"/>
              <a:cs typeface="Arial" pitchFamily="34" charset="0"/>
            </a:rPr>
            <a:t>И</a:t>
          </a:r>
          <a:r>
            <a:rPr lang="ru-RU" sz="1000" b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спользуя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 формулы массива, имя константы массива, функции НАИМЕНЬШИЙ(), НАИБОЛЬШИЙ(), СУММА(), СРЗНАЧ() сделайте вычисления в колонке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G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. </a:t>
          </a:r>
        </a:p>
        <a:p>
          <a:pPr algn="l"/>
          <a:endParaRPr lang="ru-RU" sz="1000" b="0" baseline="0">
            <a:solidFill>
              <a:srgbClr val="000066"/>
            </a:solidFill>
            <a:latin typeface="Arial" pitchFamily="34" charset="0"/>
            <a:ea typeface="+mn-ea"/>
            <a:cs typeface="Arial" pitchFamily="34" charset="0"/>
          </a:endParaRP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Сравните ответы с колонкой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ea typeface="+mn-ea"/>
              <a:cs typeface="Arial" pitchFamily="34" charset="0"/>
            </a:rPr>
            <a:t>Н.</a:t>
          </a: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38100</xdr:rowOff>
    </xdr:from>
    <xdr:to>
      <xdr:col>9</xdr:col>
      <xdr:colOff>323850</xdr:colOff>
      <xdr:row>23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>
          <a:off x="1181100" y="1171575"/>
          <a:ext cx="5486400" cy="2562225"/>
        </a:xfrm>
        <a:prstGeom prst="foldedCorner">
          <a:avLst>
            <a:gd name="adj" fmla="val 7756"/>
          </a:avLst>
        </a:prstGeom>
        <a:solidFill>
          <a:srgbClr val="FFFF99"/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000" b="1" u="none">
              <a:solidFill>
                <a:srgbClr val="FF0000"/>
              </a:solidFill>
              <a:latin typeface="Arial" pitchFamily="34" charset="0"/>
              <a:cs typeface="Arial" pitchFamily="34" charset="0"/>
            </a:rPr>
            <a:t>ЗАДАНИЕ:</a:t>
          </a:r>
        </a:p>
        <a:p>
          <a:pPr algn="l"/>
          <a:endParaRPr lang="ru-RU" sz="1000" b="1">
            <a:solidFill>
              <a:srgbClr val="FF0000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Р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асчитайте в столбце Е </a:t>
          </a:r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величину перевыполенния плана за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квартал по отделам при условии, что квартальные нормы: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1 - 66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2 - 48</a:t>
          </a:r>
        </a:p>
        <a:p>
          <a:pPr algn="l"/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3 - 57</a:t>
          </a:r>
        </a:p>
        <a:p>
          <a:pPr algn="l"/>
          <a:endParaRPr lang="ru-RU" sz="1000" b="0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endParaRPr lang="ru-RU" sz="1000" b="1" baseline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 baseline="0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С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оздайте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константу с именем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НОРМА </a:t>
          </a:r>
        </a:p>
        <a:p>
          <a:pPr algn="l"/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1 - 66</a:t>
          </a:r>
        </a:p>
        <a:p>
          <a:pPr algn="l"/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2 - 48</a:t>
          </a:r>
        </a:p>
        <a:p>
          <a:pPr algn="l"/>
          <a:r>
            <a:rPr lang="ru-RU" sz="1000" b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Отдел 3 - 57</a:t>
          </a:r>
        </a:p>
        <a:p>
          <a:pPr algn="l"/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  <a:p>
          <a:pPr algn="l"/>
          <a:r>
            <a:rPr lang="ru-RU" sz="10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Р</a:t>
          </a:r>
          <a:r>
            <a:rPr lang="ru-RU" sz="1000" b="1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ешите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задачу в столбце </a:t>
          </a:r>
          <a:r>
            <a:rPr lang="en-US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F</a:t>
          </a:r>
          <a:r>
            <a:rPr lang="ru-RU" sz="1000" b="1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 </a:t>
          </a:r>
          <a:r>
            <a:rPr lang="ru-RU" sz="1000" b="0" baseline="0">
              <a:solidFill>
                <a:srgbClr val="000066"/>
              </a:solidFill>
              <a:latin typeface="Arial" pitchFamily="34" charset="0"/>
              <a:cs typeface="Arial" pitchFamily="34" charset="0"/>
            </a:rPr>
            <a:t>с использованием именованной константы</a:t>
          </a:r>
          <a:endParaRPr lang="ru-RU" sz="1000" b="0">
            <a:solidFill>
              <a:srgbClr val="000066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209549</xdr:colOff>
      <xdr:row>2</xdr:row>
      <xdr:rowOff>9523</xdr:rowOff>
    </xdr:from>
    <xdr:to>
      <xdr:col>14</xdr:col>
      <xdr:colOff>542924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114299</xdr:colOff>
      <xdr:row>30</xdr:row>
      <xdr:rowOff>133350</xdr:rowOff>
    </xdr:from>
    <xdr:to>
      <xdr:col>16</xdr:col>
      <xdr:colOff>419100</xdr:colOff>
      <xdr:row>60</xdr:row>
      <xdr:rowOff>152400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4299" y="5810250"/>
          <a:ext cx="11020426" cy="5448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0</xdr:rowOff>
    </xdr:from>
    <xdr:to>
      <xdr:col>17</xdr:col>
      <xdr:colOff>66674</xdr:colOff>
      <xdr:row>28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19050</xdr:colOff>
      <xdr:row>33</xdr:row>
      <xdr:rowOff>95250</xdr:rowOff>
    </xdr:from>
    <xdr:to>
      <xdr:col>17</xdr:col>
      <xdr:colOff>323850</xdr:colOff>
      <xdr:row>64</xdr:row>
      <xdr:rowOff>35258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28650" y="6134100"/>
          <a:ext cx="10382250" cy="55502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2</xdr:row>
      <xdr:rowOff>147636</xdr:rowOff>
    </xdr:from>
    <xdr:to>
      <xdr:col>20</xdr:col>
      <xdr:colOff>295275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203199</xdr:colOff>
      <xdr:row>33</xdr:row>
      <xdr:rowOff>101600</xdr:rowOff>
    </xdr:from>
    <xdr:to>
      <xdr:col>21</xdr:col>
      <xdr:colOff>3039</xdr:colOff>
      <xdr:row>66</xdr:row>
      <xdr:rowOff>76200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03199" y="6521450"/>
          <a:ext cx="13296765" cy="59467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523874</xdr:colOff>
      <xdr:row>3</xdr:row>
      <xdr:rowOff>4761</xdr:rowOff>
    </xdr:from>
    <xdr:to>
      <xdr:col>13</xdr:col>
      <xdr:colOff>19049</xdr:colOff>
      <xdr:row>27</xdr:row>
      <xdr:rowOff>190500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609600</xdr:colOff>
      <xdr:row>31</xdr:row>
      <xdr:rowOff>50800</xdr:rowOff>
    </xdr:from>
    <xdr:to>
      <xdr:col>13</xdr:col>
      <xdr:colOff>212634</xdr:colOff>
      <xdr:row>62</xdr:row>
      <xdr:rowOff>101600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9600" y="5727700"/>
          <a:ext cx="7927884" cy="56610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152400</xdr:rowOff>
    </xdr:from>
    <xdr:to>
      <xdr:col>17</xdr:col>
      <xdr:colOff>581025</xdr:colOff>
      <xdr:row>25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25400</xdr:colOff>
      <xdr:row>45</xdr:row>
      <xdr:rowOff>101600</xdr:rowOff>
    </xdr:from>
    <xdr:to>
      <xdr:col>16</xdr:col>
      <xdr:colOff>304800</xdr:colOff>
      <xdr:row>85</xdr:row>
      <xdr:rowOff>76200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5000" y="8855075"/>
          <a:ext cx="11414125" cy="7213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123824</xdr:colOff>
      <xdr:row>5</xdr:row>
      <xdr:rowOff>66674</xdr:rowOff>
    </xdr:from>
    <xdr:to>
      <xdr:col>13</xdr:col>
      <xdr:colOff>361950</xdr:colOff>
      <xdr:row>18</xdr:row>
      <xdr:rowOff>85724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>
          <a:off x="6134099" y="1009649"/>
          <a:ext cx="3686176" cy="23717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роизвести вычисления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столбцах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D:H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используя в расчетах значение процента премии и процент налога из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K1:K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ля ячеек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:K4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задать соответствующие имена.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расчетах использовать имена, а не ссылки.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</a:b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алог вычисляется от суммы Оклада и Премии.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6</xdr:row>
      <xdr:rowOff>28575</xdr:rowOff>
    </xdr:from>
    <xdr:to>
      <xdr:col>6</xdr:col>
      <xdr:colOff>685800</xdr:colOff>
      <xdr:row>13</xdr:row>
      <xdr:rowOff>85725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/>
      </xdr:nvSpPr>
      <xdr:spPr>
        <a:xfrm>
          <a:off x="1981200" y="1352550"/>
          <a:ext cx="3705225" cy="13335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771524</xdr:colOff>
      <xdr:row>9</xdr:row>
      <xdr:rowOff>47624</xdr:rowOff>
    </xdr:from>
    <xdr:to>
      <xdr:col>6</xdr:col>
      <xdr:colOff>485775</xdr:colOff>
      <xdr:row>17</xdr:row>
      <xdr:rowOff>76199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>
          <a:off x="771524" y="1876424"/>
          <a:ext cx="4429126" cy="14763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ответы на задачи, описанные в столбце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66674</xdr:rowOff>
    </xdr:from>
    <xdr:to>
      <xdr:col>17</xdr:col>
      <xdr:colOff>152400</xdr:colOff>
      <xdr:row>21</xdr:row>
      <xdr:rowOff>114300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GrpSpPr/>
      </xdr:nvGrpSpPr>
      <xdr:grpSpPr>
        <a:xfrm>
          <a:off x="6362700" y="257174"/>
          <a:ext cx="6600825" cy="3857626"/>
          <a:chOff x="11239500" y="523874"/>
          <a:chExt cx="5524500" cy="4048126"/>
        </a:xfrm>
      </xdr:grpSpPr>
      <xdr:sp macro="" textlink="">
        <xdr:nvSpPr>
          <xdr:cNvPr id="3" name="Загнутый угол 3">
            <a:extLst>
              <a:ext uri="{FF2B5EF4-FFF2-40B4-BE49-F238E27FC236}">
                <a16:creationId xmlns:a16="http://schemas.microsoft.com/office/drawing/2014/main" id="{00000000-0008-0000-6500-000003000000}"/>
              </a:ext>
            </a:extLst>
          </xdr:cNvPr>
          <xdr:cNvSpPr/>
        </xdr:nvSpPr>
        <xdr:spPr>
          <a:xfrm>
            <a:off x="11239500" y="523874"/>
            <a:ext cx="5524500" cy="4048126"/>
          </a:xfrm>
          <a:prstGeom prst="foldedCorner">
            <a:avLst>
              <a:gd name="adj" fmla="val 7756"/>
            </a:avLst>
          </a:prstGeom>
          <a:solidFill>
            <a:srgbClr val="FFFF99"/>
          </a:solidFill>
          <a:ln w="19050" cap="flat" cmpd="sng" algn="ctr">
            <a:solidFill>
              <a:srgbClr val="4F81BD">
                <a:shade val="50000"/>
              </a:srgbClr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ЗАДАНИЕ: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ru-RU" sz="1100" b="1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С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оздать таблицу, как на рисунке. Исходные данные расположены на листах </a:t>
            </a: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Users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, </a:t>
            </a: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Tests, Groops</a:t>
            </a:r>
            <a:r>
              <a:rPr kumimoji="0" lang="en-US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 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и </a:t>
            </a:r>
            <a:r>
              <a:rPr kumimoji="0" lang="en-US" sz="1100" b="1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Results</a:t>
            </a:r>
            <a:r>
              <a:rPr kumimoji="0" lang="ru-RU" sz="1100" b="0" i="0" u="none" strike="noStrike" kern="0" cap="none" spc="0" normalizeH="0" baseline="0" noProof="0">
                <a:ln>
                  <a:noFill/>
                </a:ln>
                <a:solidFill>
                  <a:srgbClr val="000066"/>
                </a:solidFill>
                <a:effectLst/>
                <a:uLnTx/>
                <a:uFillTx/>
                <a:latin typeface="Arial" pitchFamily="34" charset="0"/>
                <a:ea typeface="+mn-ea"/>
                <a:cs typeface="Arial" pitchFamily="34" charset="0"/>
              </a:rPr>
              <a:t>. Для создания таблицы использовать необходимые формулы, функции и ссылки. Итоговая таблица будет достаточно большая.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endParaRP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00000000-0008-0000-65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1430001" y="1619249"/>
            <a:ext cx="5086349" cy="2559637"/>
          </a:xfrm>
          <a:prstGeom prst="rect">
            <a:avLst/>
          </a:prstGeom>
        </xdr:spPr>
      </xdr:pic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9</xdr:row>
      <xdr:rowOff>0</xdr:rowOff>
    </xdr:from>
    <xdr:to>
      <xdr:col>8</xdr:col>
      <xdr:colOff>238125</xdr:colOff>
      <xdr:row>19</xdr:row>
      <xdr:rowOff>76200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71450" y="1714500"/>
          <a:ext cx="6696075" cy="1885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Квартальный вывод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исходя из условия: если у региона есть хоть одно квартальное значение свыше 1000 шт, то в ячейке выводить текст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ШАНС ЕСТЬ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(значение из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J4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столбце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Годовой вывод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написать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МОЛОДЦЫ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(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значение из ячейки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J5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тех регионов, у которых каждое квартальное значение более 1000 шт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7</xdr:row>
      <xdr:rowOff>171450</xdr:rowOff>
    </xdr:from>
    <xdr:to>
      <xdr:col>6</xdr:col>
      <xdr:colOff>361950</xdr:colOff>
      <xdr:row>21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/>
      </xdr:nvSpPr>
      <xdr:spPr>
        <a:xfrm>
          <a:off x="571500" y="1676400"/>
          <a:ext cx="4781550" cy="25527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данные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Надбавка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,$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исходя из количества детей (надбавка полагается только сотрудникам у которых есть дети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1- 111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2 - 278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более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- 454.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итоговую сумму в рублях, учитывая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13%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налог и курсы валют (значения с листа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Курс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 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роизвести расчет ячеек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K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47625</xdr:rowOff>
    </xdr:from>
    <xdr:to>
      <xdr:col>11</xdr:col>
      <xdr:colOff>276224</xdr:colOff>
      <xdr:row>11</xdr:row>
      <xdr:rowOff>9525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SpPr/>
      </xdr:nvSpPr>
      <xdr:spPr>
        <a:xfrm>
          <a:off x="6105524" y="228600"/>
          <a:ext cx="3648075" cy="17907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СУММУ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для каждого наименования, учитывая, что цена для каждого наименования зависит от количества.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Итоговую сумму (ячейка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E10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).</a:t>
          </a: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28575</xdr:rowOff>
    </xdr:from>
    <xdr:to>
      <xdr:col>4</xdr:col>
      <xdr:colOff>1476375</xdr:colOff>
      <xdr:row>7</xdr:row>
      <xdr:rowOff>38100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SpPr/>
      </xdr:nvSpPr>
      <xdr:spPr>
        <a:xfrm>
          <a:off x="2800350" y="228600"/>
          <a:ext cx="2486025" cy="12096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страну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-изготовителя товара, используя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Артикул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и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данные таблицы-справочника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F1:G17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66674</xdr:rowOff>
    </xdr:from>
    <xdr:to>
      <xdr:col>10</xdr:col>
      <xdr:colOff>161925</xdr:colOff>
      <xdr:row>18</xdr:row>
      <xdr:rowOff>142874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SpPr/>
      </xdr:nvSpPr>
      <xdr:spPr>
        <a:xfrm>
          <a:off x="4905375" y="1562099"/>
          <a:ext cx="4610100" cy="206692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для каждого сотрудника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C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таж работы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и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Возраст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на указанную в ячейке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I1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дату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круглить полученные результаты: для значений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Стажа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работы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до 1-го знака по правилам математики, для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Возраста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получить количество полных лет.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значения в ячейках столбца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J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1</xdr:row>
      <xdr:rowOff>190500</xdr:rowOff>
    </xdr:from>
    <xdr:to>
      <xdr:col>13</xdr:col>
      <xdr:colOff>76199</xdr:colOff>
      <xdr:row>7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SpPr/>
      </xdr:nvSpPr>
      <xdr:spPr>
        <a:xfrm>
          <a:off x="5657849" y="762000"/>
          <a:ext cx="4219575" cy="11334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длительность как в календарных, так и в рабочих днях.</a:t>
          </a: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0</xdr:rowOff>
    </xdr:from>
    <xdr:to>
      <xdr:col>14</xdr:col>
      <xdr:colOff>175260</xdr:colOff>
      <xdr:row>18</xdr:row>
      <xdr:rowOff>7620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SpPr/>
      </xdr:nvSpPr>
      <xdr:spPr>
        <a:xfrm>
          <a:off x="4933950" y="1333500"/>
          <a:ext cx="5661660" cy="2065020"/>
        </a:xfrm>
        <a:prstGeom prst="rect">
          <a:avLst/>
        </a:prstGeom>
        <a:solidFill>
          <a:srgbClr val="FFFF99"/>
        </a:solidFill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ru-RU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Задача 1 :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 банк на депозит положили 1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тыс. р. под 8,7% годовых сроком на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лет. Определить сумму в ячейке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D7,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которая будет по истечению срока депозита.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При регулярном платеже 500 р и 1000 р</a:t>
          </a:r>
          <a:endParaRPr lang="ru-RU">
            <a:effectLst/>
          </a:endParaRPr>
        </a:p>
        <a:p>
          <a:pPr eaLnBrk="1" fontAlgn="auto" latinLnBrk="0" hangingPunct="1"/>
          <a:r>
            <a:rPr lang="ru-RU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Задача 2:  </a:t>
          </a:r>
          <a:endParaRPr lang="ru-RU">
            <a:effectLst/>
          </a:endParaRPr>
        </a:p>
        <a:p>
          <a:pPr eaLnBrk="1" fontAlgn="auto" latinLnBrk="0" hangingPunct="1"/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Определить размер ежемесячного платежа в ячейке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D16,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чтобы через 1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лет на счету оказалось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 тыс. р. при годовой процентной ставке 9% и ежемесячном начислении процентов. </a:t>
          </a:r>
        </a:p>
        <a:p>
          <a:pPr eaLnBrk="1" fontAlgn="auto" latinLnBrk="0" hangingPunct="1"/>
          <a:endParaRPr lang="ru-RU">
            <a:effectLst/>
          </a:endParaRPr>
        </a:p>
        <a:p>
          <a:pPr eaLnBrk="1" fontAlgn="auto" latinLnBrk="0" hangingPunct="1"/>
          <a:r>
            <a:rPr lang="ru-RU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Задача 3: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На депозитный счет положили 350 тыс. р под 9% годовых.  </a:t>
          </a:r>
          <a:endParaRPr lang="ru-RU">
            <a:effectLst/>
          </a:endParaRPr>
        </a:p>
        <a:p>
          <a:pPr eaLnBrk="1" fontAlgn="auto" latinLnBrk="0" hangingPunct="1"/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Определить в ячейке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D25 </a:t>
          </a:r>
          <a:r>
            <a:rPr lang="ru-R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за какое время сумма вклада станет равной 600 тыс. р. </a:t>
          </a:r>
          <a:endParaRPr lang="ru-RU">
            <a:effectLst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</xdr:rowOff>
    </xdr:from>
    <xdr:to>
      <xdr:col>7</xdr:col>
      <xdr:colOff>561975</xdr:colOff>
      <xdr:row>11</xdr:row>
      <xdr:rowOff>171451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>
          <a:off x="609600" y="381001"/>
          <a:ext cx="4219575" cy="18859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аписать примеры результатом которых будут ошибки: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#ДЕЛ/0!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#Н/Д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#ИМЯ?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#ПУСТО!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ЧИСЛО!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#ЗНАЧ!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1990725</xdr:colOff>
      <xdr:row>5</xdr:row>
      <xdr:rowOff>133350</xdr:rowOff>
    </xdr:from>
    <xdr:to>
      <xdr:col>3</xdr:col>
      <xdr:colOff>1495425</xdr:colOff>
      <xdr:row>20</xdr:row>
      <xdr:rowOff>104775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SpPr/>
      </xdr:nvSpPr>
      <xdr:spPr>
        <a:xfrm>
          <a:off x="1990725" y="1238250"/>
          <a:ext cx="6934200" cy="26860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рименить условное форматирование для ячеек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Цена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1) если цена меньше среднего значения цен - цвет заливки зеленый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2) если цена больше среднего значения цен - цвет заливки желтый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рименить условное форматирование для данных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Марка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1) если количество имеющегося на складе и ожидаемого товара в сумме превышает минимальный запас - цвет заливки синий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2) если количество имеющегося на складе и ожидаемого товара в сумме меньше минимального запаса - цвет заливки ячеек красный</a:t>
          </a: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152400</xdr:rowOff>
    </xdr:from>
    <xdr:to>
      <xdr:col>13</xdr:col>
      <xdr:colOff>257175</xdr:colOff>
      <xdr:row>12</xdr:row>
      <xdr:rowOff>133350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SpPr/>
      </xdr:nvSpPr>
      <xdr:spPr>
        <a:xfrm>
          <a:off x="6543675" y="523875"/>
          <a:ext cx="3762375" cy="179070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ыделить строку данных (от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A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G)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заливкой желтого цвета для сотрудников, чей стаж работы составил более 10 лет.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тметить в ячейках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Оклад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зеленой "галочкой" (</a:t>
          </a:r>
          <a:r>
            <a:rPr kumimoji="0" lang="ru-RU" sz="18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Wingdings" panose="05000000000000000000" pitchFamily="2" charset="2"/>
            </a:rPr>
            <a:t>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  <a:sym typeface="Wingdings" panose="05000000000000000000" pitchFamily="2" charset="2"/>
            </a:rPr>
            <a:t>)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значения, которые не менее 30 тыс.р.</a:t>
          </a: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226484</xdr:colOff>
      <xdr:row>2</xdr:row>
      <xdr:rowOff>31750</xdr:rowOff>
    </xdr:from>
    <xdr:to>
      <xdr:col>13</xdr:col>
      <xdr:colOff>159809</xdr:colOff>
      <xdr:row>9</xdr:row>
      <xdr:rowOff>116416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SpPr/>
      </xdr:nvSpPr>
      <xdr:spPr>
        <a:xfrm>
          <a:off x="7476067" y="402167"/>
          <a:ext cx="3616325" cy="1354666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рименить условное форматирование - заливку розового цвета  для данных столбца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Покупатель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если выполняется условие бесплатной доставки (см. данные ячеек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D21:E23)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PERS/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APERS\CAPRAPSCHE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  <cell r="CI98" t="str">
            <v/>
          </cell>
          <cell r="CJ98" t="str">
            <v/>
          </cell>
          <cell r="CK98" t="str">
            <v/>
          </cell>
          <cell r="CL98" t="str">
            <v/>
          </cell>
          <cell r="CM98" t="str">
            <v/>
          </cell>
          <cell r="CN98" t="str">
            <v/>
          </cell>
          <cell r="CO98" t="str">
            <v/>
          </cell>
          <cell r="CP98" t="str">
            <v/>
          </cell>
          <cell r="CQ98" t="str">
            <v/>
          </cell>
          <cell r="CR98" t="str">
            <v/>
          </cell>
          <cell r="CS98" t="str">
            <v/>
          </cell>
          <cell r="CT98" t="str">
            <v/>
          </cell>
          <cell r="CU98" t="str">
            <v/>
          </cell>
          <cell r="CV98" t="str">
            <v/>
          </cell>
          <cell r="CW98" t="str">
            <v/>
          </cell>
          <cell r="CX98" t="str">
            <v/>
          </cell>
          <cell r="CY98" t="str">
            <v/>
          </cell>
          <cell r="CZ98" t="str">
            <v/>
          </cell>
          <cell r="DA98" t="str">
            <v/>
          </cell>
          <cell r="DB98" t="str">
            <v/>
          </cell>
          <cell r="DC98" t="str">
            <v/>
          </cell>
          <cell r="DD98" t="str">
            <v/>
          </cell>
          <cell r="DE98" t="str">
            <v/>
          </cell>
          <cell r="DF98" t="str">
            <v/>
          </cell>
          <cell r="DG98" t="str">
            <v/>
          </cell>
          <cell r="DH98" t="str">
            <v/>
          </cell>
          <cell r="DI98" t="str">
            <v/>
          </cell>
          <cell r="DJ98" t="str">
            <v/>
          </cell>
          <cell r="DK98" t="str">
            <v/>
          </cell>
          <cell r="DL98" t="str">
            <v/>
          </cell>
          <cell r="DM98" t="str">
            <v/>
          </cell>
          <cell r="DN98" t="str">
            <v/>
          </cell>
          <cell r="DO98" t="str">
            <v/>
          </cell>
          <cell r="DP98" t="str">
            <v/>
          </cell>
          <cell r="DQ98" t="str">
            <v/>
          </cell>
          <cell r="DR98" t="str">
            <v/>
          </cell>
          <cell r="DS98" t="str">
            <v/>
          </cell>
          <cell r="DT98" t="str">
            <v/>
          </cell>
          <cell r="DU98" t="str">
            <v/>
          </cell>
          <cell r="DV98" t="str">
            <v/>
          </cell>
          <cell r="DW98" t="str">
            <v/>
          </cell>
          <cell r="DX98" t="str">
            <v/>
          </cell>
          <cell r="DY98" t="str">
            <v/>
          </cell>
          <cell r="DZ98" t="str">
            <v/>
          </cell>
          <cell r="EA98" t="str">
            <v/>
          </cell>
          <cell r="EB98" t="str">
            <v/>
          </cell>
          <cell r="EC98" t="str">
            <v/>
          </cell>
          <cell r="ED98" t="str">
            <v/>
          </cell>
          <cell r="EE98" t="str">
            <v/>
          </cell>
          <cell r="EF98" t="str">
            <v/>
          </cell>
          <cell r="EG98" t="str">
            <v/>
          </cell>
          <cell r="EH98" t="str">
            <v/>
          </cell>
          <cell r="EI98" t="str">
            <v/>
          </cell>
          <cell r="EJ98" t="str">
            <v/>
          </cell>
          <cell r="EK98" t="str">
            <v/>
          </cell>
          <cell r="EL98" t="str">
            <v/>
          </cell>
          <cell r="EM98" t="str">
            <v/>
          </cell>
          <cell r="EN98" t="str">
            <v/>
          </cell>
          <cell r="EO98" t="str">
            <v/>
          </cell>
          <cell r="EP98" t="str">
            <v/>
          </cell>
          <cell r="EQ98" t="str">
            <v/>
          </cell>
          <cell r="ER98" t="str">
            <v/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  <cell r="BW99" t="str">
            <v/>
          </cell>
          <cell r="BX99" t="str">
            <v/>
          </cell>
          <cell r="BY99" t="str">
            <v/>
          </cell>
          <cell r="BZ99" t="str">
            <v/>
          </cell>
          <cell r="CA99" t="str">
            <v/>
          </cell>
          <cell r="CB99" t="str">
            <v/>
          </cell>
          <cell r="CC99" t="str">
            <v/>
          </cell>
          <cell r="CD99" t="str">
            <v/>
          </cell>
          <cell r="CE99" t="str">
            <v/>
          </cell>
          <cell r="CF99" t="str">
            <v/>
          </cell>
          <cell r="CG99" t="str">
            <v/>
          </cell>
          <cell r="CH99" t="str">
            <v/>
          </cell>
          <cell r="CI99" t="str">
            <v/>
          </cell>
          <cell r="CJ99" t="str">
            <v/>
          </cell>
          <cell r="CK99" t="str">
            <v/>
          </cell>
          <cell r="CL99" t="str">
            <v/>
          </cell>
          <cell r="CM99" t="str">
            <v/>
          </cell>
          <cell r="CN99" t="str">
            <v/>
          </cell>
          <cell r="CO99" t="str">
            <v/>
          </cell>
          <cell r="CP99" t="str">
            <v/>
          </cell>
          <cell r="CQ99" t="str">
            <v/>
          </cell>
          <cell r="CR99" t="str">
            <v/>
          </cell>
          <cell r="CS99" t="str">
            <v/>
          </cell>
          <cell r="CT99" t="str">
            <v/>
          </cell>
          <cell r="CU99" t="str">
            <v/>
          </cell>
          <cell r="CV99" t="str">
            <v/>
          </cell>
          <cell r="CW99" t="str">
            <v/>
          </cell>
          <cell r="CX99" t="str">
            <v/>
          </cell>
          <cell r="CY99" t="str">
            <v/>
          </cell>
          <cell r="CZ99" t="str">
            <v/>
          </cell>
          <cell r="DA99" t="str">
            <v/>
          </cell>
          <cell r="DB99" t="str">
            <v/>
          </cell>
          <cell r="DC99" t="str">
            <v/>
          </cell>
          <cell r="DD99" t="str">
            <v/>
          </cell>
          <cell r="DE99" t="str">
            <v/>
          </cell>
          <cell r="DF99" t="str">
            <v/>
          </cell>
          <cell r="DG99" t="str">
            <v/>
          </cell>
          <cell r="DH99" t="str">
            <v/>
          </cell>
          <cell r="DI99" t="str">
            <v/>
          </cell>
          <cell r="DJ99" t="str">
            <v/>
          </cell>
          <cell r="DK99" t="str">
            <v/>
          </cell>
          <cell r="DL99" t="str">
            <v/>
          </cell>
          <cell r="DM99" t="str">
            <v/>
          </cell>
          <cell r="DN99" t="str">
            <v/>
          </cell>
          <cell r="DO99" t="str">
            <v/>
          </cell>
          <cell r="DP99" t="str">
            <v/>
          </cell>
          <cell r="DQ99" t="str">
            <v/>
          </cell>
          <cell r="DR99" t="str">
            <v/>
          </cell>
          <cell r="DS99" t="str">
            <v/>
          </cell>
          <cell r="DT99" t="str">
            <v/>
          </cell>
          <cell r="DU99" t="str">
            <v/>
          </cell>
          <cell r="DV99" t="str">
            <v/>
          </cell>
          <cell r="DW99" t="str">
            <v/>
          </cell>
          <cell r="DX99" t="str">
            <v/>
          </cell>
          <cell r="DY99" t="str">
            <v/>
          </cell>
          <cell r="DZ99" t="str">
            <v/>
          </cell>
          <cell r="EA99" t="str">
            <v/>
          </cell>
          <cell r="EB99" t="str">
            <v/>
          </cell>
          <cell r="EC99" t="str">
            <v/>
          </cell>
          <cell r="ED99" t="str">
            <v/>
          </cell>
          <cell r="EE99" t="str">
            <v/>
          </cell>
          <cell r="EF99" t="str">
            <v/>
          </cell>
          <cell r="EG99" t="str">
            <v/>
          </cell>
          <cell r="EH99" t="str">
            <v/>
          </cell>
          <cell r="EI99" t="str">
            <v/>
          </cell>
          <cell r="EJ99" t="str">
            <v/>
          </cell>
          <cell r="EK99" t="str">
            <v/>
          </cell>
          <cell r="EL99" t="str">
            <v/>
          </cell>
          <cell r="EM99" t="str">
            <v/>
          </cell>
          <cell r="EN99" t="str">
            <v/>
          </cell>
          <cell r="EO99" t="str">
            <v/>
          </cell>
          <cell r="EP99" t="str">
            <v/>
          </cell>
          <cell r="EQ99" t="str">
            <v/>
          </cell>
          <cell r="ER99" t="str">
            <v/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  <cell r="BW100" t="str">
            <v/>
          </cell>
          <cell r="BX100" t="str">
            <v/>
          </cell>
          <cell r="BY100" t="str">
            <v/>
          </cell>
          <cell r="BZ100" t="str">
            <v/>
          </cell>
          <cell r="CA100" t="str">
            <v/>
          </cell>
          <cell r="CB100" t="str">
            <v/>
          </cell>
          <cell r="CC100" t="str">
            <v/>
          </cell>
          <cell r="CD100" t="str">
            <v/>
          </cell>
          <cell r="CE100" t="str">
            <v/>
          </cell>
          <cell r="CF100" t="str">
            <v/>
          </cell>
          <cell r="CG100" t="str">
            <v/>
          </cell>
          <cell r="CH100" t="str">
            <v/>
          </cell>
          <cell r="CI100" t="str">
            <v/>
          </cell>
          <cell r="CJ100" t="str">
            <v/>
          </cell>
          <cell r="CK100" t="str">
            <v/>
          </cell>
          <cell r="CL100" t="str">
            <v/>
          </cell>
          <cell r="CM100" t="str">
            <v/>
          </cell>
          <cell r="CN100" t="str">
            <v/>
          </cell>
          <cell r="CO100" t="str">
            <v/>
          </cell>
          <cell r="CP100" t="str">
            <v/>
          </cell>
          <cell r="CQ100" t="str">
            <v/>
          </cell>
          <cell r="CR100" t="str">
            <v/>
          </cell>
          <cell r="CS100" t="str">
            <v/>
          </cell>
          <cell r="CT100" t="str">
            <v/>
          </cell>
          <cell r="CU100" t="str">
            <v/>
          </cell>
          <cell r="CV100" t="str">
            <v/>
          </cell>
          <cell r="CW100" t="str">
            <v/>
          </cell>
          <cell r="CX100" t="str">
            <v/>
          </cell>
          <cell r="CY100" t="str">
            <v/>
          </cell>
          <cell r="CZ100" t="str">
            <v/>
          </cell>
          <cell r="DA100" t="str">
            <v/>
          </cell>
          <cell r="DB100" t="str">
            <v/>
          </cell>
          <cell r="DC100" t="str">
            <v/>
          </cell>
          <cell r="DD100" t="str">
            <v/>
          </cell>
          <cell r="DE100" t="str">
            <v/>
          </cell>
          <cell r="DF100" t="str">
            <v/>
          </cell>
          <cell r="DG100" t="str">
            <v/>
          </cell>
          <cell r="DH100" t="str">
            <v/>
          </cell>
          <cell r="DI100" t="str">
            <v/>
          </cell>
          <cell r="DJ100" t="str">
            <v/>
          </cell>
          <cell r="DK100" t="str">
            <v/>
          </cell>
          <cell r="DL100" t="str">
            <v/>
          </cell>
          <cell r="DM100" t="str">
            <v/>
          </cell>
          <cell r="DN100" t="str">
            <v/>
          </cell>
          <cell r="DO100" t="str">
            <v/>
          </cell>
          <cell r="DP100" t="str">
            <v/>
          </cell>
          <cell r="DQ100" t="str">
            <v/>
          </cell>
          <cell r="DR100" t="str">
            <v/>
          </cell>
          <cell r="DS100" t="str">
            <v/>
          </cell>
          <cell r="DT100" t="str">
            <v/>
          </cell>
          <cell r="DU100" t="str">
            <v/>
          </cell>
          <cell r="DV100" t="str">
            <v/>
          </cell>
          <cell r="DW100" t="str">
            <v/>
          </cell>
          <cell r="DX100" t="str">
            <v/>
          </cell>
          <cell r="DY100" t="str">
            <v/>
          </cell>
          <cell r="DZ100" t="str">
            <v/>
          </cell>
          <cell r="EA100" t="str">
            <v/>
          </cell>
          <cell r="EB100" t="str">
            <v/>
          </cell>
          <cell r="EC100" t="str">
            <v/>
          </cell>
          <cell r="ED100" t="str">
            <v/>
          </cell>
          <cell r="EE100" t="str">
            <v/>
          </cell>
          <cell r="EF100" t="str">
            <v/>
          </cell>
          <cell r="EG100" t="str">
            <v/>
          </cell>
          <cell r="EH100" t="str">
            <v/>
          </cell>
          <cell r="EI100" t="str">
            <v/>
          </cell>
          <cell r="EJ100" t="str">
            <v/>
          </cell>
          <cell r="EK100" t="str">
            <v/>
          </cell>
          <cell r="EL100" t="str">
            <v/>
          </cell>
          <cell r="EM100" t="str">
            <v/>
          </cell>
          <cell r="EN100" t="str">
            <v/>
          </cell>
          <cell r="EO100" t="str">
            <v/>
          </cell>
          <cell r="EP100" t="str">
            <v/>
          </cell>
          <cell r="EQ100" t="str">
            <v/>
          </cell>
          <cell r="ER100" t="str">
            <v/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  <cell r="EK110" t="str">
            <v/>
          </cell>
          <cell r="EL110" t="str">
            <v/>
          </cell>
          <cell r="EM110" t="str">
            <v/>
          </cell>
          <cell r="EN110" t="str">
            <v/>
          </cell>
          <cell r="EO110" t="str">
            <v/>
          </cell>
          <cell r="EP110" t="str">
            <v/>
          </cell>
          <cell r="EQ110" t="str">
            <v/>
          </cell>
          <cell r="ER110" t="str">
            <v/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  <cell r="BW111" t="str">
            <v/>
          </cell>
          <cell r="BX111" t="str">
            <v/>
          </cell>
          <cell r="BY111" t="str">
            <v/>
          </cell>
          <cell r="BZ111" t="str">
            <v/>
          </cell>
          <cell r="CA111" t="str">
            <v/>
          </cell>
          <cell r="CB111" t="str">
            <v/>
          </cell>
          <cell r="CC111" t="str">
            <v/>
          </cell>
          <cell r="CD111" t="str">
            <v/>
          </cell>
          <cell r="CE111" t="str">
            <v/>
          </cell>
          <cell r="CF111" t="str">
            <v/>
          </cell>
          <cell r="CG111" t="str">
            <v/>
          </cell>
          <cell r="CH111" t="str">
            <v/>
          </cell>
          <cell r="CI111" t="str">
            <v/>
          </cell>
          <cell r="CJ111" t="str">
            <v/>
          </cell>
          <cell r="CK111" t="str">
            <v/>
          </cell>
          <cell r="CL111" t="str">
            <v/>
          </cell>
          <cell r="CM111" t="str">
            <v/>
          </cell>
          <cell r="CN111" t="str">
            <v/>
          </cell>
          <cell r="CO111" t="str">
            <v/>
          </cell>
          <cell r="CP111" t="str">
            <v/>
          </cell>
          <cell r="CQ111" t="str">
            <v/>
          </cell>
          <cell r="CR111" t="str">
            <v/>
          </cell>
          <cell r="CS111" t="str">
            <v/>
          </cell>
          <cell r="CT111" t="str">
            <v/>
          </cell>
          <cell r="CU111" t="str">
            <v/>
          </cell>
          <cell r="CV111" t="str">
            <v/>
          </cell>
          <cell r="CW111" t="str">
            <v/>
          </cell>
          <cell r="CX111" t="str">
            <v/>
          </cell>
          <cell r="CY111" t="str">
            <v/>
          </cell>
          <cell r="CZ111" t="str">
            <v/>
          </cell>
          <cell r="DA111" t="str">
            <v/>
          </cell>
          <cell r="DB111" t="str">
            <v/>
          </cell>
          <cell r="DC111" t="str">
            <v/>
          </cell>
          <cell r="DD111" t="str">
            <v/>
          </cell>
          <cell r="DE111" t="str">
            <v/>
          </cell>
          <cell r="DF111" t="str">
            <v/>
          </cell>
          <cell r="DG111" t="str">
            <v/>
          </cell>
          <cell r="DH111" t="str">
            <v/>
          </cell>
          <cell r="DI111" t="str">
            <v/>
          </cell>
          <cell r="DJ111" t="str">
            <v/>
          </cell>
          <cell r="DK111" t="str">
            <v/>
          </cell>
          <cell r="DL111" t="str">
            <v/>
          </cell>
          <cell r="DM111" t="str">
            <v/>
          </cell>
          <cell r="DN111" t="str">
            <v/>
          </cell>
          <cell r="DO111" t="str">
            <v/>
          </cell>
          <cell r="DP111" t="str">
            <v/>
          </cell>
          <cell r="DQ111" t="str">
            <v/>
          </cell>
          <cell r="DR111" t="str">
            <v/>
          </cell>
          <cell r="DS111" t="str">
            <v/>
          </cell>
          <cell r="DT111" t="str">
            <v/>
          </cell>
          <cell r="DU111" t="str">
            <v/>
          </cell>
          <cell r="DV111" t="str">
            <v/>
          </cell>
          <cell r="DW111" t="str">
            <v/>
          </cell>
          <cell r="DX111" t="str">
            <v/>
          </cell>
          <cell r="DY111" t="str">
            <v/>
          </cell>
          <cell r="DZ111" t="str">
            <v/>
          </cell>
          <cell r="EA111" t="str">
            <v/>
          </cell>
          <cell r="EB111" t="str">
            <v/>
          </cell>
          <cell r="EC111" t="str">
            <v/>
          </cell>
          <cell r="ED111" t="str">
            <v/>
          </cell>
          <cell r="EE111" t="str">
            <v/>
          </cell>
          <cell r="EF111" t="str">
            <v/>
          </cell>
          <cell r="EG111" t="str">
            <v/>
          </cell>
          <cell r="EH111" t="str">
            <v/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 t="str">
            <v/>
          </cell>
          <cell r="EN111" t="str">
            <v/>
          </cell>
          <cell r="EO111" t="str">
            <v/>
          </cell>
          <cell r="EP111" t="str">
            <v/>
          </cell>
          <cell r="EQ111" t="str">
            <v/>
          </cell>
          <cell r="ER111" t="str">
            <v/>
          </cell>
          <cell r="ES111" t="str">
            <v/>
          </cell>
          <cell r="ET111" t="str">
            <v/>
          </cell>
          <cell r="EU111" t="str">
            <v/>
          </cell>
          <cell r="EV111" t="str">
            <v/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  <cell r="BW112" t="str">
            <v/>
          </cell>
          <cell r="BX112" t="str">
            <v/>
          </cell>
          <cell r="BY112" t="str">
            <v/>
          </cell>
          <cell r="BZ112" t="str">
            <v/>
          </cell>
          <cell r="CA112" t="str">
            <v/>
          </cell>
          <cell r="CB112" t="str">
            <v/>
          </cell>
          <cell r="CC112" t="str">
            <v/>
          </cell>
          <cell r="CD112" t="str">
            <v/>
          </cell>
          <cell r="CE112" t="str">
            <v/>
          </cell>
          <cell r="CF112" t="str">
            <v/>
          </cell>
          <cell r="CG112" t="str">
            <v/>
          </cell>
          <cell r="CH112" t="str">
            <v/>
          </cell>
          <cell r="CI112" t="str">
            <v/>
          </cell>
          <cell r="CJ112" t="str">
            <v/>
          </cell>
          <cell r="CK112" t="str">
            <v/>
          </cell>
          <cell r="CL112" t="str">
            <v/>
          </cell>
          <cell r="CM112" t="str">
            <v/>
          </cell>
          <cell r="CN112" t="str">
            <v/>
          </cell>
          <cell r="CO112" t="str">
            <v/>
          </cell>
          <cell r="CP112" t="str">
            <v/>
          </cell>
          <cell r="CQ112" t="str">
            <v/>
          </cell>
          <cell r="CR112" t="str">
            <v/>
          </cell>
          <cell r="CS112" t="str">
            <v/>
          </cell>
          <cell r="CT112" t="str">
            <v/>
          </cell>
          <cell r="CU112" t="str">
            <v/>
          </cell>
          <cell r="CV112" t="str">
            <v/>
          </cell>
          <cell r="CW112" t="str">
            <v/>
          </cell>
          <cell r="CX112" t="str">
            <v/>
          </cell>
          <cell r="CY112" t="str">
            <v/>
          </cell>
          <cell r="CZ112" t="str">
            <v/>
          </cell>
          <cell r="DA112" t="str">
            <v/>
          </cell>
          <cell r="DB112" t="str">
            <v/>
          </cell>
          <cell r="DC112" t="str">
            <v/>
          </cell>
          <cell r="DD112" t="str">
            <v/>
          </cell>
          <cell r="DE112" t="str">
            <v/>
          </cell>
          <cell r="DF112" t="str">
            <v/>
          </cell>
          <cell r="DG112" t="str">
            <v/>
          </cell>
          <cell r="DH112" t="str">
            <v/>
          </cell>
          <cell r="DI112" t="str">
            <v/>
          </cell>
          <cell r="DJ112" t="str">
            <v/>
          </cell>
          <cell r="DK112" t="str">
            <v/>
          </cell>
          <cell r="DL112" t="str">
            <v/>
          </cell>
          <cell r="DM112" t="str">
            <v/>
          </cell>
          <cell r="DN112" t="str">
            <v/>
          </cell>
          <cell r="DO112" t="str">
            <v/>
          </cell>
          <cell r="DP112" t="str">
            <v/>
          </cell>
          <cell r="DQ112" t="str">
            <v/>
          </cell>
          <cell r="DR112" t="str">
            <v/>
          </cell>
          <cell r="DS112" t="str">
            <v/>
          </cell>
          <cell r="DT112" t="str">
            <v/>
          </cell>
          <cell r="DU112" t="str">
            <v/>
          </cell>
          <cell r="DV112" t="str">
            <v/>
          </cell>
          <cell r="DW112" t="str">
            <v/>
          </cell>
          <cell r="DX112" t="str">
            <v/>
          </cell>
          <cell r="DY112" t="str">
            <v/>
          </cell>
          <cell r="DZ112" t="str">
            <v/>
          </cell>
          <cell r="EA112" t="str">
            <v/>
          </cell>
          <cell r="EB112" t="str">
            <v/>
          </cell>
          <cell r="EC112" t="str">
            <v/>
          </cell>
          <cell r="ED112" t="str">
            <v/>
          </cell>
          <cell r="EE112" t="str">
            <v/>
          </cell>
          <cell r="EF112" t="str">
            <v/>
          </cell>
          <cell r="EG112" t="str">
            <v/>
          </cell>
          <cell r="EH112" t="str">
            <v/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  <cell r="BW116" t="str">
            <v/>
          </cell>
          <cell r="BX116" t="str">
            <v/>
          </cell>
          <cell r="BY116" t="str">
            <v/>
          </cell>
          <cell r="BZ116" t="str">
            <v/>
          </cell>
          <cell r="CA116" t="str">
            <v/>
          </cell>
          <cell r="CB116" t="str">
            <v/>
          </cell>
          <cell r="CC116" t="str">
            <v/>
          </cell>
          <cell r="CD116" t="str">
            <v/>
          </cell>
          <cell r="CE116" t="str">
            <v/>
          </cell>
          <cell r="CF116" t="str">
            <v/>
          </cell>
          <cell r="CG116" t="str">
            <v/>
          </cell>
          <cell r="CH116" t="str">
            <v/>
          </cell>
          <cell r="CI116" t="str">
            <v/>
          </cell>
          <cell r="CJ116" t="str">
            <v/>
          </cell>
          <cell r="CK116" t="str">
            <v/>
          </cell>
          <cell r="CL116" t="str">
            <v/>
          </cell>
          <cell r="CM116" t="str">
            <v/>
          </cell>
          <cell r="CN116" t="str">
            <v/>
          </cell>
          <cell r="CO116" t="str">
            <v/>
          </cell>
          <cell r="CP116" t="str">
            <v/>
          </cell>
          <cell r="CQ116" t="str">
            <v/>
          </cell>
          <cell r="CR116" t="str">
            <v/>
          </cell>
          <cell r="CS116" t="str">
            <v/>
          </cell>
          <cell r="CT116" t="str">
            <v/>
          </cell>
          <cell r="CU116" t="str">
            <v/>
          </cell>
          <cell r="CV116" t="str">
            <v/>
          </cell>
          <cell r="CW116" t="str">
            <v/>
          </cell>
          <cell r="CX116" t="str">
            <v/>
          </cell>
          <cell r="CY116" t="str">
            <v/>
          </cell>
          <cell r="CZ116" t="str">
            <v/>
          </cell>
          <cell r="DA116" t="str">
            <v/>
          </cell>
          <cell r="DB116" t="str">
            <v/>
          </cell>
          <cell r="DC116" t="str">
            <v/>
          </cell>
          <cell r="DD116" t="str">
            <v/>
          </cell>
          <cell r="DE116" t="str">
            <v/>
          </cell>
          <cell r="DF116" t="str">
            <v/>
          </cell>
          <cell r="DG116" t="str">
            <v/>
          </cell>
          <cell r="DH116" t="str">
            <v/>
          </cell>
          <cell r="DI116" t="str">
            <v/>
          </cell>
          <cell r="DJ116" t="str">
            <v/>
          </cell>
          <cell r="DK116" t="str">
            <v/>
          </cell>
          <cell r="DL116" t="str">
            <v/>
          </cell>
          <cell r="DM116" t="str">
            <v/>
          </cell>
          <cell r="DN116" t="str">
            <v/>
          </cell>
          <cell r="DO116" t="str">
            <v/>
          </cell>
          <cell r="DP116" t="str">
            <v/>
          </cell>
          <cell r="DQ116" t="str">
            <v/>
          </cell>
          <cell r="DR116" t="str">
            <v/>
          </cell>
          <cell r="DS116" t="str">
            <v/>
          </cell>
          <cell r="DT116" t="str">
            <v/>
          </cell>
          <cell r="DU116" t="str">
            <v/>
          </cell>
          <cell r="DV116" t="str">
            <v/>
          </cell>
          <cell r="DW116" t="str">
            <v/>
          </cell>
          <cell r="DX116" t="str">
            <v/>
          </cell>
          <cell r="DY116" t="str">
            <v/>
          </cell>
          <cell r="DZ116" t="str">
            <v/>
          </cell>
          <cell r="EA116" t="str">
            <v/>
          </cell>
          <cell r="EB116" t="str">
            <v/>
          </cell>
          <cell r="EC116" t="str">
            <v/>
          </cell>
          <cell r="ED116" t="str">
            <v/>
          </cell>
          <cell r="EE116" t="str">
            <v/>
          </cell>
          <cell r="EF116" t="str">
            <v/>
          </cell>
          <cell r="EG116" t="str">
            <v/>
          </cell>
          <cell r="EH116" t="str">
            <v/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/>
          </cell>
          <cell r="EX116" t="str">
            <v/>
          </cell>
          <cell r="EY116" t="str">
            <v/>
          </cell>
          <cell r="EZ116" t="str">
            <v/>
          </cell>
          <cell r="FA116" t="str">
            <v/>
          </cell>
          <cell r="FB116" t="str">
            <v/>
          </cell>
          <cell r="FC116" t="str">
            <v/>
          </cell>
          <cell r="FD116" t="str">
            <v/>
          </cell>
          <cell r="FE116" t="str">
            <v/>
          </cell>
          <cell r="FF116" t="str">
            <v/>
          </cell>
          <cell r="FG116" t="str">
            <v/>
          </cell>
          <cell r="FH116" t="str">
            <v/>
          </cell>
          <cell r="FI116" t="str">
            <v/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 t="str">
            <v/>
          </cell>
          <cell r="BJ117">
            <v>75000</v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  <cell r="BW117" t="str">
            <v/>
          </cell>
          <cell r="BX117" t="str">
            <v/>
          </cell>
          <cell r="BY117" t="str">
            <v/>
          </cell>
          <cell r="BZ117" t="str">
            <v/>
          </cell>
          <cell r="CA117" t="str">
            <v/>
          </cell>
          <cell r="CB117" t="str">
            <v/>
          </cell>
          <cell r="CC117" t="str">
            <v/>
          </cell>
          <cell r="CD117" t="str">
            <v/>
          </cell>
          <cell r="CE117" t="str">
            <v/>
          </cell>
          <cell r="CF117" t="str">
            <v/>
          </cell>
          <cell r="CG117" t="str">
            <v/>
          </cell>
          <cell r="CH117" t="str">
            <v/>
          </cell>
          <cell r="CI117" t="str">
            <v/>
          </cell>
          <cell r="CJ117" t="str">
            <v/>
          </cell>
          <cell r="CK117" t="str">
            <v/>
          </cell>
          <cell r="CL117" t="str">
            <v/>
          </cell>
          <cell r="CM117" t="str">
            <v/>
          </cell>
          <cell r="CN117" t="str">
            <v/>
          </cell>
          <cell r="CO117" t="str">
            <v/>
          </cell>
          <cell r="CP117" t="str">
            <v/>
          </cell>
          <cell r="CQ117" t="str">
            <v/>
          </cell>
          <cell r="CR117" t="str">
            <v/>
          </cell>
          <cell r="CS117" t="str">
            <v/>
          </cell>
          <cell r="CT117" t="str">
            <v/>
          </cell>
          <cell r="CU117" t="str">
            <v/>
          </cell>
          <cell r="CV117" t="str">
            <v/>
          </cell>
          <cell r="CW117" t="str">
            <v/>
          </cell>
          <cell r="CX117" t="str">
            <v/>
          </cell>
          <cell r="CY117" t="str">
            <v/>
          </cell>
          <cell r="CZ117" t="str">
            <v/>
          </cell>
          <cell r="DA117" t="str">
            <v/>
          </cell>
          <cell r="DB117" t="str">
            <v/>
          </cell>
          <cell r="DC117" t="str">
            <v/>
          </cell>
          <cell r="DD117" t="str">
            <v/>
          </cell>
          <cell r="DE117" t="str">
            <v/>
          </cell>
          <cell r="DF117" t="str">
            <v/>
          </cell>
          <cell r="DG117" t="str">
            <v/>
          </cell>
          <cell r="DH117" t="str">
            <v/>
          </cell>
          <cell r="DI117" t="str">
            <v/>
          </cell>
          <cell r="DJ117" t="str">
            <v/>
          </cell>
          <cell r="DK117" t="str">
            <v/>
          </cell>
          <cell r="DL117" t="str">
            <v/>
          </cell>
          <cell r="DM117" t="str">
            <v/>
          </cell>
          <cell r="DN117" t="str">
            <v/>
          </cell>
          <cell r="DO117" t="str">
            <v/>
          </cell>
          <cell r="DP117" t="str">
            <v/>
          </cell>
          <cell r="DQ117" t="str">
            <v/>
          </cell>
          <cell r="DR117" t="str">
            <v/>
          </cell>
          <cell r="DS117" t="str">
            <v/>
          </cell>
          <cell r="DT117" t="str">
            <v/>
          </cell>
          <cell r="DU117" t="str">
            <v/>
          </cell>
          <cell r="DV117" t="str">
            <v/>
          </cell>
          <cell r="DW117" t="str">
            <v/>
          </cell>
          <cell r="DX117" t="str">
            <v/>
          </cell>
          <cell r="DY117" t="str">
            <v/>
          </cell>
          <cell r="DZ117" t="str">
            <v/>
          </cell>
          <cell r="EA117" t="str">
            <v/>
          </cell>
          <cell r="EB117" t="str">
            <v/>
          </cell>
          <cell r="EC117" t="str">
            <v/>
          </cell>
          <cell r="ED117" t="str">
            <v/>
          </cell>
          <cell r="EE117" t="str">
            <v/>
          </cell>
          <cell r="EF117" t="str">
            <v/>
          </cell>
          <cell r="EG117" t="str">
            <v/>
          </cell>
          <cell r="EH117" t="str">
            <v/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/>
          </cell>
          <cell r="EX117" t="str">
            <v/>
          </cell>
          <cell r="EY117" t="str">
            <v/>
          </cell>
          <cell r="EZ117" t="str">
            <v/>
          </cell>
          <cell r="FA117" t="str">
            <v/>
          </cell>
          <cell r="FB117" t="str">
            <v/>
          </cell>
          <cell r="FC117" t="str">
            <v/>
          </cell>
          <cell r="FD117" t="str">
            <v/>
          </cell>
          <cell r="FE117" t="str">
            <v/>
          </cell>
          <cell r="FF117" t="str">
            <v/>
          </cell>
          <cell r="FG117" t="str">
            <v/>
          </cell>
          <cell r="FH117" t="str">
            <v/>
          </cell>
          <cell r="FI117" t="str">
            <v/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 t="str">
            <v/>
          </cell>
          <cell r="BJ118">
            <v>155714.29</v>
          </cell>
          <cell r="BK118">
            <v>130000</v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/>
          </cell>
          <cell r="EX118" t="str">
            <v/>
          </cell>
          <cell r="EY118" t="str">
            <v/>
          </cell>
          <cell r="EZ118" t="str">
            <v/>
          </cell>
          <cell r="FA118" t="str">
            <v/>
          </cell>
          <cell r="FB118" t="str">
            <v/>
          </cell>
          <cell r="FC118" t="str">
            <v/>
          </cell>
          <cell r="FD118" t="str">
            <v/>
          </cell>
          <cell r="FE118" t="str">
            <v/>
          </cell>
          <cell r="FF118" t="str">
            <v/>
          </cell>
          <cell r="FG118" t="str">
            <v/>
          </cell>
          <cell r="FH118" t="str">
            <v/>
          </cell>
          <cell r="FI118" t="str">
            <v/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>
            <v>1800</v>
          </cell>
          <cell r="BG119">
            <v>3600</v>
          </cell>
          <cell r="BH119">
            <v>5400</v>
          </cell>
          <cell r="BI119" t="str">
            <v/>
          </cell>
          <cell r="BJ119">
            <v>7200</v>
          </cell>
          <cell r="BK119">
            <v>7200</v>
          </cell>
          <cell r="BL119">
            <v>7200</v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  <cell r="BW119" t="str">
            <v/>
          </cell>
          <cell r="BX119" t="str">
            <v/>
          </cell>
          <cell r="BY119" t="str">
            <v/>
          </cell>
          <cell r="BZ119" t="str">
            <v/>
          </cell>
          <cell r="CA119" t="str">
            <v/>
          </cell>
          <cell r="CB119" t="str">
            <v/>
          </cell>
          <cell r="CC119" t="str">
            <v/>
          </cell>
          <cell r="CD119" t="str">
            <v/>
          </cell>
          <cell r="CE119" t="str">
            <v/>
          </cell>
          <cell r="CF119" t="str">
            <v/>
          </cell>
          <cell r="CG119" t="str">
            <v/>
          </cell>
          <cell r="CH119" t="str">
            <v/>
          </cell>
          <cell r="CI119" t="str">
            <v/>
          </cell>
          <cell r="CJ119" t="str">
            <v/>
          </cell>
          <cell r="CK119" t="str">
            <v/>
          </cell>
          <cell r="CL119" t="str">
            <v/>
          </cell>
          <cell r="CM119" t="str">
            <v/>
          </cell>
          <cell r="CN119" t="str">
            <v/>
          </cell>
          <cell r="CO119" t="str">
            <v/>
          </cell>
          <cell r="CP119" t="str">
            <v/>
          </cell>
          <cell r="CQ119" t="str">
            <v/>
          </cell>
          <cell r="CR119" t="str">
            <v/>
          </cell>
          <cell r="CS119" t="str">
            <v/>
          </cell>
          <cell r="CT119" t="str">
            <v/>
          </cell>
          <cell r="CU119" t="str">
            <v/>
          </cell>
          <cell r="CV119" t="str">
            <v/>
          </cell>
          <cell r="CW119" t="str">
            <v/>
          </cell>
          <cell r="CX119" t="str">
            <v/>
          </cell>
          <cell r="CY119" t="str">
            <v/>
          </cell>
          <cell r="CZ119" t="str">
            <v/>
          </cell>
          <cell r="DA119" t="str">
            <v/>
          </cell>
          <cell r="DB119" t="str">
            <v/>
          </cell>
          <cell r="DC119" t="str">
            <v/>
          </cell>
          <cell r="DD119" t="str">
            <v/>
          </cell>
          <cell r="DE119" t="str">
            <v/>
          </cell>
          <cell r="DF119" t="str">
            <v/>
          </cell>
          <cell r="DG119" t="str">
            <v/>
          </cell>
          <cell r="DH119" t="str">
            <v/>
          </cell>
          <cell r="DI119" t="str">
            <v/>
          </cell>
          <cell r="DJ119" t="str">
            <v/>
          </cell>
          <cell r="DK119" t="str">
            <v/>
          </cell>
          <cell r="DL119" t="str">
            <v/>
          </cell>
          <cell r="DM119" t="str">
            <v/>
          </cell>
          <cell r="DN119" t="str">
            <v/>
          </cell>
          <cell r="DO119" t="str">
            <v/>
          </cell>
          <cell r="DP119" t="str">
            <v/>
          </cell>
          <cell r="DQ119" t="str">
            <v/>
          </cell>
          <cell r="DR119" t="str">
            <v/>
          </cell>
          <cell r="DS119" t="str">
            <v/>
          </cell>
          <cell r="DT119" t="str">
            <v/>
          </cell>
          <cell r="DU119" t="str">
            <v/>
          </cell>
          <cell r="DV119" t="str">
            <v/>
          </cell>
          <cell r="DW119" t="str">
            <v/>
          </cell>
          <cell r="DX119" t="str">
            <v/>
          </cell>
          <cell r="DY119" t="str">
            <v/>
          </cell>
          <cell r="DZ119" t="str">
            <v/>
          </cell>
          <cell r="EA119" t="str">
            <v/>
          </cell>
          <cell r="EB119" t="str">
            <v/>
          </cell>
          <cell r="EC119" t="str">
            <v/>
          </cell>
          <cell r="ED119" t="str">
            <v/>
          </cell>
          <cell r="EE119" t="str">
            <v/>
          </cell>
          <cell r="EF119" t="str">
            <v/>
          </cell>
          <cell r="EG119" t="str">
            <v/>
          </cell>
          <cell r="EH119" t="str">
            <v/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/>
          </cell>
          <cell r="EX119" t="str">
            <v/>
          </cell>
          <cell r="EY119" t="str">
            <v/>
          </cell>
          <cell r="EZ119" t="str">
            <v/>
          </cell>
          <cell r="FA119" t="str">
            <v/>
          </cell>
          <cell r="FB119" t="str">
            <v/>
          </cell>
          <cell r="FC119" t="str">
            <v/>
          </cell>
          <cell r="FD119" t="str">
            <v/>
          </cell>
          <cell r="FE119" t="str">
            <v/>
          </cell>
          <cell r="FF119" t="str">
            <v/>
          </cell>
          <cell r="FG119" t="str">
            <v/>
          </cell>
          <cell r="FH119" t="str">
            <v/>
          </cell>
          <cell r="FI119" t="str">
            <v/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>
            <v>8000</v>
          </cell>
          <cell r="BH120">
            <v>10000</v>
          </cell>
          <cell r="BI120" t="str">
            <v/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 t="str">
            <v/>
          </cell>
          <cell r="DM123" t="str">
            <v/>
          </cell>
          <cell r="DN123" t="str">
            <v/>
          </cell>
          <cell r="DO123" t="str">
            <v/>
          </cell>
          <cell r="DP123" t="str">
            <v/>
          </cell>
          <cell r="DQ123" t="str">
            <v/>
          </cell>
          <cell r="DR123" t="str">
            <v/>
          </cell>
          <cell r="DS123" t="str">
            <v/>
          </cell>
          <cell r="DT123" t="str">
            <v/>
          </cell>
          <cell r="DU123" t="str">
            <v/>
          </cell>
          <cell r="DV123" t="str">
            <v/>
          </cell>
          <cell r="DW123" t="str">
            <v/>
          </cell>
          <cell r="DX123" t="str">
            <v/>
          </cell>
          <cell r="DY123" t="str">
            <v/>
          </cell>
          <cell r="DZ123" t="str">
            <v/>
          </cell>
          <cell r="EA123" t="str">
            <v/>
          </cell>
          <cell r="EB123" t="str">
            <v/>
          </cell>
          <cell r="EC123" t="str">
            <v/>
          </cell>
          <cell r="ED123" t="str">
            <v/>
          </cell>
          <cell r="EE123" t="str">
            <v/>
          </cell>
          <cell r="EF123" t="str">
            <v/>
          </cell>
          <cell r="EG123" t="str">
            <v/>
          </cell>
          <cell r="EH123" t="str">
            <v/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 t="str">
            <v/>
          </cell>
          <cell r="EN123" t="str">
            <v/>
          </cell>
          <cell r="EO123" t="str">
            <v/>
          </cell>
          <cell r="EP123" t="str">
            <v/>
          </cell>
          <cell r="EQ123" t="str">
            <v/>
          </cell>
          <cell r="ER123" t="str">
            <v/>
          </cell>
          <cell r="ES123" t="str">
            <v/>
          </cell>
          <cell r="ET123" t="str">
            <v/>
          </cell>
          <cell r="EU123" t="str">
            <v/>
          </cell>
          <cell r="EV123" t="str">
            <v/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 t="str">
            <v/>
          </cell>
          <cell r="DM124" t="str">
            <v/>
          </cell>
          <cell r="DN124" t="str">
            <v/>
          </cell>
          <cell r="DO124" t="str">
            <v/>
          </cell>
          <cell r="DP124" t="str">
            <v/>
          </cell>
          <cell r="DQ124" t="str">
            <v/>
          </cell>
          <cell r="DR124" t="str">
            <v/>
          </cell>
          <cell r="DS124" t="str">
            <v/>
          </cell>
          <cell r="DT124" t="str">
            <v/>
          </cell>
          <cell r="DU124" t="str">
            <v/>
          </cell>
          <cell r="DV124" t="str">
            <v/>
          </cell>
          <cell r="DW124" t="str">
            <v/>
          </cell>
          <cell r="DX124" t="str">
            <v/>
          </cell>
          <cell r="DY124" t="str">
            <v/>
          </cell>
          <cell r="DZ124" t="str">
            <v/>
          </cell>
          <cell r="EA124" t="str">
            <v/>
          </cell>
          <cell r="EB124" t="str">
            <v/>
          </cell>
          <cell r="EC124" t="str">
            <v/>
          </cell>
          <cell r="ED124" t="str">
            <v/>
          </cell>
          <cell r="EE124" t="str">
            <v/>
          </cell>
          <cell r="EF124" t="str">
            <v/>
          </cell>
          <cell r="EG124" t="str">
            <v/>
          </cell>
          <cell r="EH124" t="str">
            <v/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  <cell r="BW136" t="str">
            <v/>
          </cell>
          <cell r="BX136" t="str">
            <v/>
          </cell>
          <cell r="BY136" t="str">
            <v/>
          </cell>
          <cell r="BZ136" t="str">
            <v/>
          </cell>
          <cell r="CA136" t="str">
            <v/>
          </cell>
          <cell r="CB136" t="str">
            <v/>
          </cell>
          <cell r="CC136" t="str">
            <v/>
          </cell>
          <cell r="CD136" t="str">
            <v/>
          </cell>
          <cell r="CE136" t="str">
            <v/>
          </cell>
          <cell r="CF136" t="str">
            <v/>
          </cell>
          <cell r="CG136" t="str">
            <v/>
          </cell>
          <cell r="CH136" t="str">
            <v/>
          </cell>
          <cell r="CI136" t="str">
            <v/>
          </cell>
          <cell r="CJ136" t="str">
            <v/>
          </cell>
          <cell r="CK136" t="str">
            <v/>
          </cell>
          <cell r="CL136" t="str">
            <v/>
          </cell>
          <cell r="CM136" t="str">
            <v/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/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  <cell r="BW137" t="str">
            <v/>
          </cell>
          <cell r="BX137" t="str">
            <v/>
          </cell>
          <cell r="BY137" t="str">
            <v/>
          </cell>
          <cell r="BZ137" t="str">
            <v/>
          </cell>
          <cell r="CA137" t="str">
            <v/>
          </cell>
          <cell r="CB137" t="str">
            <v/>
          </cell>
          <cell r="CC137" t="str">
            <v/>
          </cell>
          <cell r="CD137" t="str">
            <v/>
          </cell>
          <cell r="CE137" t="str">
            <v/>
          </cell>
          <cell r="CF137" t="str">
            <v/>
          </cell>
          <cell r="CG137" t="str">
            <v/>
          </cell>
          <cell r="CH137" t="str">
            <v/>
          </cell>
          <cell r="CI137" t="str">
            <v/>
          </cell>
          <cell r="CJ137" t="str">
            <v/>
          </cell>
          <cell r="CK137" t="str">
            <v/>
          </cell>
          <cell r="CL137" t="str">
            <v/>
          </cell>
          <cell r="CM137" t="str">
            <v/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 t="str">
            <v/>
          </cell>
          <cell r="CM142" t="str">
            <v/>
          </cell>
          <cell r="CN142" t="str">
            <v/>
          </cell>
          <cell r="CO142" t="str">
            <v/>
          </cell>
          <cell r="CP142" t="str">
            <v/>
          </cell>
          <cell r="CQ142" t="str">
            <v/>
          </cell>
          <cell r="CR142" t="str">
            <v/>
          </cell>
          <cell r="CS142" t="str">
            <v/>
          </cell>
          <cell r="CT142" t="str">
            <v/>
          </cell>
          <cell r="CU142" t="str">
            <v/>
          </cell>
          <cell r="CV142" t="str">
            <v/>
          </cell>
          <cell r="CW142" t="str">
            <v/>
          </cell>
          <cell r="CX142" t="str">
            <v/>
          </cell>
          <cell r="CY142" t="str">
            <v/>
          </cell>
          <cell r="CZ142" t="str">
            <v/>
          </cell>
          <cell r="DA142" t="str">
            <v/>
          </cell>
          <cell r="DB142" t="str">
            <v/>
          </cell>
          <cell r="DC142" t="str">
            <v/>
          </cell>
          <cell r="DD142" t="str">
            <v/>
          </cell>
          <cell r="DE142" t="str">
            <v/>
          </cell>
          <cell r="DF142" t="str">
            <v/>
          </cell>
          <cell r="DG142" t="str">
            <v/>
          </cell>
          <cell r="DH142" t="str">
            <v/>
          </cell>
          <cell r="DI142" t="str">
            <v/>
          </cell>
          <cell r="DJ142" t="str">
            <v/>
          </cell>
          <cell r="DK142" t="str">
            <v/>
          </cell>
          <cell r="DL142" t="str">
            <v/>
          </cell>
          <cell r="DM142" t="str">
            <v/>
          </cell>
          <cell r="DN142" t="str">
            <v/>
          </cell>
          <cell r="DO142" t="str">
            <v/>
          </cell>
          <cell r="DP142" t="str">
            <v/>
          </cell>
          <cell r="DQ142" t="str">
            <v/>
          </cell>
          <cell r="DR142" t="str">
            <v/>
          </cell>
          <cell r="DS142" t="str">
            <v/>
          </cell>
          <cell r="DT142" t="str">
            <v/>
          </cell>
          <cell r="DU142" t="str">
            <v/>
          </cell>
          <cell r="DV142" t="str">
            <v/>
          </cell>
          <cell r="DW142" t="str">
            <v/>
          </cell>
          <cell r="DX142" t="str">
            <v/>
          </cell>
          <cell r="DY142" t="str">
            <v/>
          </cell>
          <cell r="DZ142" t="str">
            <v/>
          </cell>
          <cell r="EA142" t="str">
            <v/>
          </cell>
          <cell r="EB142" t="str">
            <v/>
          </cell>
          <cell r="EC142" t="str">
            <v/>
          </cell>
          <cell r="ED142" t="str">
            <v/>
          </cell>
          <cell r="EE142" t="str">
            <v/>
          </cell>
          <cell r="EF142" t="str">
            <v/>
          </cell>
          <cell r="EG142" t="str">
            <v/>
          </cell>
          <cell r="EH142" t="str">
            <v/>
          </cell>
          <cell r="EI142" t="str">
            <v/>
          </cell>
          <cell r="EJ142" t="str">
            <v/>
          </cell>
          <cell r="EK142" t="str">
            <v/>
          </cell>
          <cell r="EL142" t="str">
            <v/>
          </cell>
          <cell r="EM142" t="str">
            <v/>
          </cell>
          <cell r="EN142" t="str">
            <v/>
          </cell>
          <cell r="EO142" t="str">
            <v/>
          </cell>
          <cell r="EP142" t="str">
            <v/>
          </cell>
          <cell r="EQ142" t="str">
            <v/>
          </cell>
          <cell r="ER142" t="str">
            <v/>
          </cell>
          <cell r="ES142" t="str">
            <v/>
          </cell>
          <cell r="ET142" t="str">
            <v/>
          </cell>
          <cell r="EU142" t="str">
            <v/>
          </cell>
          <cell r="EV142" t="str">
            <v/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 t="str">
            <v/>
          </cell>
          <cell r="CM143" t="str">
            <v/>
          </cell>
          <cell r="CN143" t="str">
            <v/>
          </cell>
          <cell r="CO143" t="str">
            <v/>
          </cell>
          <cell r="CP143" t="str">
            <v/>
          </cell>
          <cell r="CQ143" t="str">
            <v/>
          </cell>
          <cell r="CR143" t="str">
            <v/>
          </cell>
          <cell r="CS143" t="str">
            <v/>
          </cell>
          <cell r="CT143" t="str">
            <v/>
          </cell>
          <cell r="CU143" t="str">
            <v/>
          </cell>
          <cell r="CV143" t="str">
            <v/>
          </cell>
          <cell r="CW143" t="str">
            <v/>
          </cell>
          <cell r="CX143" t="str">
            <v/>
          </cell>
          <cell r="CY143" t="str">
            <v/>
          </cell>
          <cell r="CZ143" t="str">
            <v/>
          </cell>
          <cell r="DA143" t="str">
            <v/>
          </cell>
          <cell r="DB143" t="str">
            <v/>
          </cell>
          <cell r="DC143" t="str">
            <v/>
          </cell>
          <cell r="DD143" t="str">
            <v/>
          </cell>
          <cell r="DE143" t="str">
            <v/>
          </cell>
          <cell r="DF143" t="str">
            <v/>
          </cell>
          <cell r="DG143" t="str">
            <v/>
          </cell>
          <cell r="DH143" t="str">
            <v/>
          </cell>
          <cell r="DI143" t="str">
            <v/>
          </cell>
          <cell r="DJ143" t="str">
            <v/>
          </cell>
          <cell r="DK143" t="str">
            <v/>
          </cell>
          <cell r="DL143" t="str">
            <v/>
          </cell>
          <cell r="DM143" t="str">
            <v/>
          </cell>
          <cell r="DN143" t="str">
            <v/>
          </cell>
          <cell r="DO143" t="str">
            <v/>
          </cell>
          <cell r="DP143" t="str">
            <v/>
          </cell>
          <cell r="DQ143" t="str">
            <v/>
          </cell>
          <cell r="DR143" t="str">
            <v/>
          </cell>
          <cell r="DS143" t="str">
            <v/>
          </cell>
          <cell r="DT143" t="str">
            <v/>
          </cell>
          <cell r="DU143" t="str">
            <v/>
          </cell>
          <cell r="DV143" t="str">
            <v/>
          </cell>
          <cell r="DW143" t="str">
            <v/>
          </cell>
          <cell r="DX143" t="str">
            <v/>
          </cell>
          <cell r="DY143" t="str">
            <v/>
          </cell>
          <cell r="DZ143" t="str">
            <v/>
          </cell>
          <cell r="EA143" t="str">
            <v/>
          </cell>
          <cell r="EB143" t="str">
            <v/>
          </cell>
          <cell r="EC143" t="str">
            <v/>
          </cell>
          <cell r="ED143" t="str">
            <v/>
          </cell>
          <cell r="EE143" t="str">
            <v/>
          </cell>
          <cell r="EF143" t="str">
            <v/>
          </cell>
          <cell r="EG143" t="str">
            <v/>
          </cell>
          <cell r="EH143" t="str">
            <v/>
          </cell>
          <cell r="EI143" t="str">
            <v/>
          </cell>
          <cell r="EJ143" t="str">
            <v/>
          </cell>
          <cell r="EK143" t="str">
            <v/>
          </cell>
          <cell r="EL143" t="str">
            <v/>
          </cell>
          <cell r="EM143" t="str">
            <v/>
          </cell>
          <cell r="EN143" t="str">
            <v/>
          </cell>
          <cell r="EO143" t="str">
            <v/>
          </cell>
          <cell r="EP143" t="str">
            <v/>
          </cell>
          <cell r="EQ143" t="str">
            <v/>
          </cell>
          <cell r="ER143" t="str">
            <v/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 t="str">
            <v/>
          </cell>
          <cell r="CM144" t="str">
            <v/>
          </cell>
          <cell r="CN144" t="str">
            <v/>
          </cell>
          <cell r="CO144" t="str">
            <v/>
          </cell>
          <cell r="CP144" t="str">
            <v/>
          </cell>
          <cell r="CQ144" t="str">
            <v/>
          </cell>
          <cell r="CR144" t="str">
            <v/>
          </cell>
          <cell r="CS144" t="str">
            <v/>
          </cell>
          <cell r="CT144" t="str">
            <v/>
          </cell>
          <cell r="CU144" t="str">
            <v/>
          </cell>
          <cell r="CV144" t="str">
            <v/>
          </cell>
          <cell r="CW144" t="str">
            <v/>
          </cell>
          <cell r="CX144" t="str">
            <v/>
          </cell>
          <cell r="CY144" t="str">
            <v/>
          </cell>
          <cell r="CZ144" t="str">
            <v/>
          </cell>
          <cell r="DA144" t="str">
            <v/>
          </cell>
          <cell r="DB144" t="str">
            <v/>
          </cell>
          <cell r="DC144" t="str">
            <v/>
          </cell>
          <cell r="DD144" t="str">
            <v/>
          </cell>
          <cell r="DE144" t="str">
            <v/>
          </cell>
          <cell r="DF144" t="str">
            <v/>
          </cell>
          <cell r="DG144" t="str">
            <v/>
          </cell>
          <cell r="DH144" t="str">
            <v/>
          </cell>
          <cell r="DI144" t="str">
            <v/>
          </cell>
          <cell r="DJ144" t="str">
            <v/>
          </cell>
          <cell r="DK144" t="str">
            <v/>
          </cell>
          <cell r="DL144" t="str">
            <v/>
          </cell>
          <cell r="DM144" t="str">
            <v/>
          </cell>
          <cell r="DN144" t="str">
            <v/>
          </cell>
          <cell r="DO144" t="str">
            <v/>
          </cell>
          <cell r="DP144" t="str">
            <v/>
          </cell>
          <cell r="DQ144" t="str">
            <v/>
          </cell>
          <cell r="DR144" t="str">
            <v/>
          </cell>
          <cell r="DS144" t="str">
            <v/>
          </cell>
          <cell r="DT144" t="str">
            <v/>
          </cell>
          <cell r="DU144" t="str">
            <v/>
          </cell>
          <cell r="DV144" t="str">
            <v/>
          </cell>
          <cell r="DW144" t="str">
            <v/>
          </cell>
          <cell r="DX144" t="str">
            <v/>
          </cell>
          <cell r="DY144" t="str">
            <v/>
          </cell>
          <cell r="DZ144" t="str">
            <v/>
          </cell>
          <cell r="EA144" t="str">
            <v/>
          </cell>
          <cell r="EB144" t="str">
            <v/>
          </cell>
          <cell r="EC144" t="str">
            <v/>
          </cell>
          <cell r="ED144" t="str">
            <v/>
          </cell>
          <cell r="EE144" t="str">
            <v/>
          </cell>
          <cell r="EF144" t="str">
            <v/>
          </cell>
          <cell r="EG144" t="str">
            <v/>
          </cell>
          <cell r="EH144" t="str">
            <v/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 t="str">
            <v/>
          </cell>
          <cell r="CM153" t="str">
            <v/>
          </cell>
          <cell r="CN153" t="str">
            <v/>
          </cell>
          <cell r="CO153" t="str">
            <v/>
          </cell>
          <cell r="CP153" t="str">
            <v/>
          </cell>
          <cell r="CQ153" t="str">
            <v/>
          </cell>
          <cell r="CR153" t="str">
            <v/>
          </cell>
          <cell r="CS153" t="str">
            <v/>
          </cell>
          <cell r="CT153" t="str">
            <v/>
          </cell>
          <cell r="CU153" t="str">
            <v/>
          </cell>
          <cell r="CV153" t="str">
            <v/>
          </cell>
          <cell r="CW153" t="str">
            <v/>
          </cell>
          <cell r="CX153" t="str">
            <v/>
          </cell>
          <cell r="CY153" t="str">
            <v/>
          </cell>
          <cell r="CZ153" t="str">
            <v/>
          </cell>
          <cell r="DA153" t="str">
            <v/>
          </cell>
          <cell r="DB153" t="str">
            <v/>
          </cell>
          <cell r="DC153" t="str">
            <v/>
          </cell>
          <cell r="DD153" t="str">
            <v/>
          </cell>
          <cell r="DE153" t="str">
            <v/>
          </cell>
          <cell r="DF153" t="str">
            <v/>
          </cell>
          <cell r="DG153" t="str">
            <v/>
          </cell>
          <cell r="DH153" t="str">
            <v/>
          </cell>
          <cell r="DI153" t="str">
            <v/>
          </cell>
          <cell r="DJ153" t="str">
            <v/>
          </cell>
          <cell r="DK153" t="str">
            <v/>
          </cell>
          <cell r="DL153" t="str">
            <v/>
          </cell>
          <cell r="DM153" t="str">
            <v/>
          </cell>
          <cell r="DN153" t="str">
            <v/>
          </cell>
          <cell r="DO153" t="str">
            <v/>
          </cell>
          <cell r="DP153" t="str">
            <v/>
          </cell>
          <cell r="DQ153" t="str">
            <v/>
          </cell>
          <cell r="DR153" t="str">
            <v/>
          </cell>
          <cell r="DS153" t="str">
            <v/>
          </cell>
          <cell r="DT153" t="str">
            <v/>
          </cell>
          <cell r="DU153" t="str">
            <v/>
          </cell>
          <cell r="DV153" t="str">
            <v/>
          </cell>
          <cell r="DW153" t="str">
            <v/>
          </cell>
          <cell r="DX153" t="str">
            <v/>
          </cell>
          <cell r="DY153" t="str">
            <v/>
          </cell>
          <cell r="DZ153" t="str">
            <v/>
          </cell>
          <cell r="EA153" t="str">
            <v/>
          </cell>
          <cell r="EB153" t="str">
            <v/>
          </cell>
          <cell r="EC153" t="str">
            <v/>
          </cell>
          <cell r="ED153" t="str">
            <v/>
          </cell>
          <cell r="EE153" t="str">
            <v/>
          </cell>
          <cell r="EF153" t="str">
            <v/>
          </cell>
          <cell r="EG153" t="str">
            <v/>
          </cell>
          <cell r="EH153" t="str">
            <v/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 t="str">
            <v/>
          </cell>
          <cell r="EN153" t="str">
            <v/>
          </cell>
          <cell r="EO153" t="str">
            <v/>
          </cell>
          <cell r="EP153" t="str">
            <v/>
          </cell>
          <cell r="EQ153" t="str">
            <v/>
          </cell>
          <cell r="ER153" t="str">
            <v/>
          </cell>
          <cell r="ES153" t="str">
            <v/>
          </cell>
          <cell r="ET153" t="str">
            <v/>
          </cell>
          <cell r="EU153" t="str">
            <v/>
          </cell>
          <cell r="EV153" t="str">
            <v/>
          </cell>
        </row>
        <row r="154">
          <cell r="S154" t="str">
            <v>COST TO DATE</v>
          </cell>
          <cell r="V154" t="str">
            <v>DIRECT TO DATE</v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 t="str">
            <v/>
          </cell>
          <cell r="CM154" t="str">
            <v/>
          </cell>
          <cell r="CN154" t="str">
            <v/>
          </cell>
          <cell r="CO154" t="str">
            <v/>
          </cell>
          <cell r="CP154" t="str">
            <v/>
          </cell>
          <cell r="CQ154" t="str">
            <v/>
          </cell>
          <cell r="CR154" t="str">
            <v/>
          </cell>
          <cell r="CS154" t="str">
            <v/>
          </cell>
          <cell r="CT154" t="str">
            <v/>
          </cell>
          <cell r="CU154" t="str">
            <v/>
          </cell>
          <cell r="CV154" t="str">
            <v/>
          </cell>
          <cell r="CW154" t="str">
            <v/>
          </cell>
          <cell r="CX154" t="str">
            <v/>
          </cell>
          <cell r="CY154" t="str">
            <v/>
          </cell>
          <cell r="CZ154" t="str">
            <v/>
          </cell>
          <cell r="DA154" t="str">
            <v/>
          </cell>
          <cell r="DB154" t="str">
            <v/>
          </cell>
          <cell r="DC154" t="str">
            <v/>
          </cell>
          <cell r="DD154" t="str">
            <v/>
          </cell>
          <cell r="DE154" t="str">
            <v/>
          </cell>
          <cell r="DF154" t="str">
            <v/>
          </cell>
          <cell r="DG154" t="str">
            <v/>
          </cell>
          <cell r="DH154" t="str">
            <v/>
          </cell>
          <cell r="DI154" t="str">
            <v/>
          </cell>
          <cell r="DJ154" t="str">
            <v/>
          </cell>
          <cell r="DK154" t="str">
            <v/>
          </cell>
          <cell r="DL154" t="str">
            <v/>
          </cell>
          <cell r="DM154" t="str">
            <v/>
          </cell>
          <cell r="DN154" t="str">
            <v/>
          </cell>
          <cell r="DO154" t="str">
            <v/>
          </cell>
          <cell r="DP154" t="str">
            <v/>
          </cell>
          <cell r="DQ154" t="str">
            <v/>
          </cell>
          <cell r="DR154" t="str">
            <v/>
          </cell>
          <cell r="DS154" t="str">
            <v/>
          </cell>
          <cell r="DT154" t="str">
            <v/>
          </cell>
          <cell r="DU154" t="str">
            <v/>
          </cell>
          <cell r="DV154" t="str">
            <v/>
          </cell>
          <cell r="DW154" t="str">
            <v/>
          </cell>
          <cell r="DX154" t="str">
            <v/>
          </cell>
          <cell r="DY154" t="str">
            <v/>
          </cell>
          <cell r="DZ154" t="str">
            <v/>
          </cell>
          <cell r="EA154" t="str">
            <v/>
          </cell>
          <cell r="EB154" t="str">
            <v/>
          </cell>
          <cell r="EC154" t="str">
            <v/>
          </cell>
          <cell r="ED154" t="str">
            <v/>
          </cell>
          <cell r="EE154" t="str">
            <v/>
          </cell>
          <cell r="EF154" t="str">
            <v/>
          </cell>
          <cell r="EG154" t="str">
            <v/>
          </cell>
          <cell r="EH154" t="str">
            <v/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  <cell r="BW165" t="str">
            <v/>
          </cell>
          <cell r="BX165" t="str">
            <v/>
          </cell>
          <cell r="BY165" t="str">
            <v/>
          </cell>
          <cell r="BZ165" t="str">
            <v/>
          </cell>
          <cell r="CA165" t="str">
            <v/>
          </cell>
          <cell r="CB165" t="str">
            <v/>
          </cell>
          <cell r="CC165" t="str">
            <v/>
          </cell>
          <cell r="CD165" t="str">
            <v/>
          </cell>
          <cell r="CE165" t="str">
            <v/>
          </cell>
          <cell r="CF165" t="str">
            <v/>
          </cell>
          <cell r="CG165" t="str">
            <v/>
          </cell>
          <cell r="CH165" t="str">
            <v/>
          </cell>
          <cell r="CI165" t="str">
            <v/>
          </cell>
          <cell r="CJ165" t="str">
            <v/>
          </cell>
          <cell r="CK165" t="str">
            <v/>
          </cell>
          <cell r="CL165" t="str">
            <v/>
          </cell>
          <cell r="CM165" t="str">
            <v/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  <cell r="BW166" t="str">
            <v/>
          </cell>
          <cell r="BX166" t="str">
            <v/>
          </cell>
          <cell r="BY166" t="str">
            <v/>
          </cell>
          <cell r="BZ166" t="str">
            <v/>
          </cell>
          <cell r="CA166" t="str">
            <v/>
          </cell>
          <cell r="CB166" t="str">
            <v/>
          </cell>
          <cell r="CC166" t="str">
            <v/>
          </cell>
          <cell r="CD166" t="str">
            <v/>
          </cell>
          <cell r="CE166" t="str">
            <v/>
          </cell>
          <cell r="CF166" t="str">
            <v/>
          </cell>
          <cell r="CG166" t="str">
            <v/>
          </cell>
          <cell r="CH166" t="str">
            <v/>
          </cell>
          <cell r="CI166" t="str">
            <v/>
          </cell>
          <cell r="CJ166" t="str">
            <v/>
          </cell>
          <cell r="CK166" t="str">
            <v/>
          </cell>
          <cell r="CL166" t="str">
            <v/>
          </cell>
          <cell r="CM166" t="str">
            <v/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  <cell r="BW170" t="str">
            <v/>
          </cell>
          <cell r="BX170" t="str">
            <v/>
          </cell>
          <cell r="BY170" t="str">
            <v/>
          </cell>
          <cell r="BZ170" t="str">
            <v/>
          </cell>
          <cell r="CA170" t="str">
            <v/>
          </cell>
          <cell r="CB170" t="str">
            <v/>
          </cell>
          <cell r="CC170" t="str">
            <v/>
          </cell>
          <cell r="CD170" t="str">
            <v/>
          </cell>
          <cell r="CE170" t="str">
            <v/>
          </cell>
          <cell r="CF170" t="str">
            <v/>
          </cell>
          <cell r="CG170" t="str">
            <v/>
          </cell>
          <cell r="CH170" t="str">
            <v/>
          </cell>
          <cell r="CI170" t="str">
            <v/>
          </cell>
          <cell r="CJ170" t="str">
            <v/>
          </cell>
          <cell r="CK170" t="str">
            <v/>
          </cell>
          <cell r="CL170" t="str">
            <v/>
          </cell>
          <cell r="CM170" t="str">
            <v/>
          </cell>
          <cell r="CN170" t="str">
            <v/>
          </cell>
          <cell r="CO170" t="str">
            <v/>
          </cell>
          <cell r="CP170" t="str">
            <v/>
          </cell>
          <cell r="CQ170" t="str">
            <v/>
          </cell>
          <cell r="CR170" t="str">
            <v/>
          </cell>
          <cell r="CS170" t="str">
            <v/>
          </cell>
          <cell r="CT170" t="str">
            <v/>
          </cell>
          <cell r="CU170" t="str">
            <v/>
          </cell>
          <cell r="CV170" t="str">
            <v/>
          </cell>
          <cell r="CW170" t="str">
            <v/>
          </cell>
          <cell r="CX170" t="str">
            <v/>
          </cell>
          <cell r="CY170" t="str">
            <v/>
          </cell>
          <cell r="CZ170" t="str">
            <v/>
          </cell>
          <cell r="DA170" t="str">
            <v/>
          </cell>
          <cell r="DB170" t="str">
            <v/>
          </cell>
          <cell r="DC170" t="str">
            <v/>
          </cell>
          <cell r="DD170" t="str">
            <v/>
          </cell>
          <cell r="DE170" t="str">
            <v/>
          </cell>
          <cell r="DF170" t="str">
            <v/>
          </cell>
          <cell r="DG170" t="str">
            <v/>
          </cell>
          <cell r="DH170" t="str">
            <v/>
          </cell>
          <cell r="DI170" t="str">
            <v/>
          </cell>
          <cell r="DJ170" t="str">
            <v/>
          </cell>
          <cell r="DK170" t="str">
            <v/>
          </cell>
          <cell r="DL170" t="str">
            <v/>
          </cell>
          <cell r="DM170" t="str">
            <v/>
          </cell>
          <cell r="DN170" t="str">
            <v/>
          </cell>
          <cell r="DO170" t="str">
            <v/>
          </cell>
          <cell r="DP170" t="str">
            <v/>
          </cell>
          <cell r="DQ170" t="str">
            <v/>
          </cell>
          <cell r="DR170" t="str">
            <v/>
          </cell>
          <cell r="DS170" t="str">
            <v/>
          </cell>
          <cell r="DT170" t="str">
            <v/>
          </cell>
          <cell r="DU170" t="str">
            <v/>
          </cell>
          <cell r="DV170" t="str">
            <v/>
          </cell>
          <cell r="DW170" t="str">
            <v/>
          </cell>
          <cell r="DX170" t="str">
            <v/>
          </cell>
          <cell r="DY170" t="str">
            <v/>
          </cell>
          <cell r="DZ170" t="str">
            <v/>
          </cell>
          <cell r="EA170" t="str">
            <v/>
          </cell>
          <cell r="EB170" t="str">
            <v/>
          </cell>
          <cell r="EC170" t="str">
            <v/>
          </cell>
          <cell r="ED170" t="str">
            <v/>
          </cell>
          <cell r="EE170" t="str">
            <v/>
          </cell>
          <cell r="EF170" t="str">
            <v/>
          </cell>
          <cell r="EG170" t="str">
            <v/>
          </cell>
          <cell r="EH170" t="str">
            <v/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  <cell r="BW171" t="str">
            <v/>
          </cell>
          <cell r="BX171" t="str">
            <v/>
          </cell>
          <cell r="BY171" t="str">
            <v/>
          </cell>
          <cell r="BZ171" t="str">
            <v/>
          </cell>
          <cell r="CA171" t="str">
            <v/>
          </cell>
          <cell r="CB171" t="str">
            <v/>
          </cell>
          <cell r="CC171" t="str">
            <v/>
          </cell>
          <cell r="CD171" t="str">
            <v/>
          </cell>
          <cell r="CE171" t="str">
            <v/>
          </cell>
          <cell r="CF171" t="str">
            <v/>
          </cell>
          <cell r="CG171" t="str">
            <v/>
          </cell>
          <cell r="CH171" t="str">
            <v/>
          </cell>
          <cell r="CI171" t="str">
            <v/>
          </cell>
          <cell r="CJ171" t="str">
            <v/>
          </cell>
          <cell r="CK171" t="str">
            <v/>
          </cell>
          <cell r="CL171" t="str">
            <v/>
          </cell>
          <cell r="CM171" t="str">
            <v/>
          </cell>
          <cell r="CN171" t="str">
            <v/>
          </cell>
          <cell r="CO171" t="str">
            <v/>
          </cell>
          <cell r="CP171" t="str">
            <v/>
          </cell>
          <cell r="CQ171" t="str">
            <v/>
          </cell>
          <cell r="CR171" t="str">
            <v/>
          </cell>
          <cell r="CS171" t="str">
            <v/>
          </cell>
          <cell r="CT171" t="str">
            <v/>
          </cell>
          <cell r="CU171" t="str">
            <v/>
          </cell>
          <cell r="CV171" t="str">
            <v/>
          </cell>
          <cell r="CW171" t="str">
            <v/>
          </cell>
          <cell r="CX171" t="str">
            <v/>
          </cell>
          <cell r="CY171" t="str">
            <v/>
          </cell>
          <cell r="CZ171" t="str">
            <v/>
          </cell>
          <cell r="DA171" t="str">
            <v/>
          </cell>
          <cell r="DB171" t="str">
            <v/>
          </cell>
          <cell r="DC171" t="str">
            <v/>
          </cell>
          <cell r="DD171" t="str">
            <v/>
          </cell>
          <cell r="DE171" t="str">
            <v/>
          </cell>
          <cell r="DF171" t="str">
            <v/>
          </cell>
          <cell r="DG171" t="str">
            <v/>
          </cell>
          <cell r="DH171" t="str">
            <v/>
          </cell>
          <cell r="DI171" t="str">
            <v/>
          </cell>
          <cell r="DJ171" t="str">
            <v/>
          </cell>
          <cell r="DK171" t="str">
            <v/>
          </cell>
          <cell r="DL171" t="str">
            <v/>
          </cell>
          <cell r="DM171" t="str">
            <v/>
          </cell>
          <cell r="DN171" t="str">
            <v/>
          </cell>
          <cell r="DO171" t="str">
            <v/>
          </cell>
          <cell r="DP171" t="str">
            <v/>
          </cell>
          <cell r="DQ171" t="str">
            <v/>
          </cell>
          <cell r="DR171" t="str">
            <v/>
          </cell>
          <cell r="DS171" t="str">
            <v/>
          </cell>
          <cell r="DT171" t="str">
            <v/>
          </cell>
          <cell r="DU171" t="str">
            <v/>
          </cell>
          <cell r="DV171" t="str">
            <v/>
          </cell>
          <cell r="DW171" t="str">
            <v/>
          </cell>
          <cell r="DX171" t="str">
            <v/>
          </cell>
          <cell r="DY171" t="str">
            <v/>
          </cell>
          <cell r="DZ171" t="str">
            <v/>
          </cell>
          <cell r="EA171" t="str">
            <v/>
          </cell>
          <cell r="EB171" t="str">
            <v/>
          </cell>
          <cell r="EC171" t="str">
            <v/>
          </cell>
          <cell r="ED171" t="str">
            <v/>
          </cell>
          <cell r="EE171" t="str">
            <v/>
          </cell>
          <cell r="EF171" t="str">
            <v/>
          </cell>
          <cell r="EG171" t="str">
            <v/>
          </cell>
          <cell r="EH171" t="str">
            <v/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/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/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/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 t="str">
            <v/>
          </cell>
          <cell r="BU183" t="str">
            <v/>
          </cell>
          <cell r="BV183" t="str">
            <v/>
          </cell>
          <cell r="BW183" t="str">
            <v/>
          </cell>
          <cell r="BX183" t="str">
            <v/>
          </cell>
          <cell r="BY183" t="str">
            <v/>
          </cell>
          <cell r="BZ183" t="str">
            <v/>
          </cell>
          <cell r="CA183" t="str">
            <v/>
          </cell>
          <cell r="CB183" t="str">
            <v/>
          </cell>
          <cell r="CC183" t="str">
            <v/>
          </cell>
          <cell r="CD183" t="str">
            <v/>
          </cell>
          <cell r="CE183" t="str">
            <v/>
          </cell>
          <cell r="CF183" t="str">
            <v/>
          </cell>
          <cell r="CG183" t="str">
            <v/>
          </cell>
          <cell r="CH183" t="str">
            <v/>
          </cell>
          <cell r="CI183" t="str">
            <v/>
          </cell>
          <cell r="CJ183" t="str">
            <v/>
          </cell>
          <cell r="CK183" t="str">
            <v/>
          </cell>
          <cell r="CL183" t="str">
            <v/>
          </cell>
          <cell r="CM183" t="str">
            <v/>
          </cell>
          <cell r="CN183" t="str">
            <v/>
          </cell>
          <cell r="CO183" t="str">
            <v/>
          </cell>
          <cell r="CP183" t="str">
            <v/>
          </cell>
          <cell r="CQ183" t="str">
            <v/>
          </cell>
          <cell r="CR183" t="str">
            <v/>
          </cell>
          <cell r="CS183" t="str">
            <v/>
          </cell>
          <cell r="CT183" t="str">
            <v/>
          </cell>
          <cell r="CU183" t="str">
            <v/>
          </cell>
          <cell r="CV183" t="str">
            <v/>
          </cell>
          <cell r="CW183" t="str">
            <v/>
          </cell>
          <cell r="CX183" t="str">
            <v/>
          </cell>
          <cell r="CY183" t="str">
            <v/>
          </cell>
          <cell r="CZ183" t="str">
            <v/>
          </cell>
          <cell r="DA183" t="str">
            <v/>
          </cell>
          <cell r="DB183" t="str">
            <v/>
          </cell>
          <cell r="DC183" t="str">
            <v/>
          </cell>
          <cell r="DD183" t="str">
            <v/>
          </cell>
          <cell r="DE183" t="str">
            <v/>
          </cell>
          <cell r="DF183" t="str">
            <v/>
          </cell>
          <cell r="DG183" t="str">
            <v/>
          </cell>
          <cell r="DH183" t="str">
            <v/>
          </cell>
          <cell r="DI183" t="str">
            <v/>
          </cell>
          <cell r="DJ183" t="str">
            <v/>
          </cell>
          <cell r="DK183" t="str">
            <v/>
          </cell>
          <cell r="DL183" t="str">
            <v/>
          </cell>
          <cell r="DM183" t="str">
            <v/>
          </cell>
          <cell r="DN183" t="str">
            <v/>
          </cell>
          <cell r="DO183" t="str">
            <v/>
          </cell>
          <cell r="DP183" t="str">
            <v/>
          </cell>
          <cell r="DQ183" t="str">
            <v/>
          </cell>
          <cell r="DR183" t="str">
            <v/>
          </cell>
          <cell r="DS183" t="str">
            <v/>
          </cell>
          <cell r="DT183" t="str">
            <v/>
          </cell>
          <cell r="DU183" t="str">
            <v/>
          </cell>
          <cell r="DV183" t="str">
            <v/>
          </cell>
          <cell r="DW183" t="str">
            <v/>
          </cell>
          <cell r="DX183" t="str">
            <v/>
          </cell>
          <cell r="DY183" t="str">
            <v/>
          </cell>
          <cell r="DZ183" t="str">
            <v/>
          </cell>
          <cell r="EA183" t="str">
            <v/>
          </cell>
          <cell r="EB183" t="str">
            <v/>
          </cell>
          <cell r="EC183" t="str">
            <v/>
          </cell>
          <cell r="ED183" t="str">
            <v/>
          </cell>
          <cell r="EE183" t="str">
            <v/>
          </cell>
          <cell r="EF183" t="str">
            <v/>
          </cell>
          <cell r="EG183" t="str">
            <v/>
          </cell>
          <cell r="EH183" t="str">
            <v/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/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 t="str">
            <v/>
          </cell>
          <cell r="BW184" t="str">
            <v/>
          </cell>
          <cell r="BX184" t="str">
            <v/>
          </cell>
          <cell r="BY184" t="str">
            <v/>
          </cell>
          <cell r="BZ184" t="str">
            <v/>
          </cell>
          <cell r="CA184" t="str">
            <v/>
          </cell>
          <cell r="CB184" t="str">
            <v/>
          </cell>
          <cell r="CC184" t="str">
            <v/>
          </cell>
          <cell r="CD184" t="str">
            <v/>
          </cell>
          <cell r="CE184" t="str">
            <v/>
          </cell>
          <cell r="CF184" t="str">
            <v/>
          </cell>
          <cell r="CG184" t="str">
            <v/>
          </cell>
          <cell r="CH184" t="str">
            <v/>
          </cell>
          <cell r="CI184" t="str">
            <v/>
          </cell>
          <cell r="CJ184" t="str">
            <v/>
          </cell>
          <cell r="CK184" t="str">
            <v/>
          </cell>
          <cell r="CL184" t="str">
            <v/>
          </cell>
          <cell r="CM184" t="str">
            <v/>
          </cell>
          <cell r="CN184" t="str">
            <v/>
          </cell>
          <cell r="CO184" t="str">
            <v/>
          </cell>
          <cell r="CP184" t="str">
            <v/>
          </cell>
          <cell r="CQ184" t="str">
            <v/>
          </cell>
          <cell r="CR184" t="str">
            <v/>
          </cell>
          <cell r="CS184" t="str">
            <v/>
          </cell>
          <cell r="CT184" t="str">
            <v/>
          </cell>
          <cell r="CU184" t="str">
            <v/>
          </cell>
          <cell r="CV184" t="str">
            <v/>
          </cell>
          <cell r="CW184" t="str">
            <v/>
          </cell>
          <cell r="CX184" t="str">
            <v/>
          </cell>
          <cell r="CY184" t="str">
            <v/>
          </cell>
          <cell r="CZ184" t="str">
            <v/>
          </cell>
          <cell r="DA184" t="str">
            <v/>
          </cell>
          <cell r="DB184" t="str">
            <v/>
          </cell>
          <cell r="DC184" t="str">
            <v/>
          </cell>
          <cell r="DD184" t="str">
            <v/>
          </cell>
          <cell r="DE184" t="str">
            <v/>
          </cell>
          <cell r="DF184" t="str">
            <v/>
          </cell>
          <cell r="DG184" t="str">
            <v/>
          </cell>
          <cell r="DH184" t="str">
            <v/>
          </cell>
          <cell r="DI184" t="str">
            <v/>
          </cell>
          <cell r="DJ184" t="str">
            <v/>
          </cell>
          <cell r="DK184" t="str">
            <v/>
          </cell>
          <cell r="DL184" t="str">
            <v/>
          </cell>
          <cell r="DM184" t="str">
            <v/>
          </cell>
          <cell r="DN184" t="str">
            <v/>
          </cell>
          <cell r="DO184" t="str">
            <v/>
          </cell>
          <cell r="DP184" t="str">
            <v/>
          </cell>
          <cell r="DQ184" t="str">
            <v/>
          </cell>
          <cell r="DR184" t="str">
            <v/>
          </cell>
          <cell r="DS184" t="str">
            <v/>
          </cell>
          <cell r="DT184" t="str">
            <v/>
          </cell>
          <cell r="DU184" t="str">
            <v/>
          </cell>
          <cell r="DV184" t="str">
            <v/>
          </cell>
          <cell r="DW184" t="str">
            <v/>
          </cell>
          <cell r="DX184" t="str">
            <v/>
          </cell>
          <cell r="DY184" t="str">
            <v/>
          </cell>
          <cell r="DZ184" t="str">
            <v/>
          </cell>
          <cell r="EA184" t="str">
            <v/>
          </cell>
          <cell r="EB184" t="str">
            <v/>
          </cell>
          <cell r="EC184" t="str">
            <v/>
          </cell>
          <cell r="ED184" t="str">
            <v/>
          </cell>
          <cell r="EE184" t="str">
            <v/>
          </cell>
          <cell r="EF184" t="str">
            <v/>
          </cell>
          <cell r="EG184" t="str">
            <v/>
          </cell>
          <cell r="EH184" t="str">
            <v/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/>
          </cell>
        </row>
        <row r="186">
          <cell r="T186" t="str">
            <v>BUDGET FORECAST</v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  <cell r="BW186" t="str">
            <v/>
          </cell>
          <cell r="BX186" t="str">
            <v/>
          </cell>
          <cell r="BY186" t="str">
            <v/>
          </cell>
          <cell r="BZ186" t="str">
            <v/>
          </cell>
          <cell r="CA186" t="str">
            <v/>
          </cell>
          <cell r="CB186" t="str">
            <v/>
          </cell>
          <cell r="CC186" t="str">
            <v/>
          </cell>
          <cell r="CD186" t="str">
            <v/>
          </cell>
          <cell r="CE186" t="str">
            <v/>
          </cell>
          <cell r="CF186" t="str">
            <v/>
          </cell>
          <cell r="CG186" t="str">
            <v/>
          </cell>
          <cell r="CH186" t="str">
            <v/>
          </cell>
          <cell r="CI186" t="str">
            <v/>
          </cell>
          <cell r="CJ186" t="str">
            <v/>
          </cell>
          <cell r="CK186" t="str">
            <v/>
          </cell>
          <cell r="CL186" t="str">
            <v/>
          </cell>
          <cell r="CM186" t="str">
            <v/>
          </cell>
          <cell r="CN186" t="str">
            <v/>
          </cell>
          <cell r="CO186" t="str">
            <v/>
          </cell>
          <cell r="CP186" t="str">
            <v/>
          </cell>
          <cell r="CQ186" t="str">
            <v/>
          </cell>
          <cell r="CR186" t="str">
            <v/>
          </cell>
          <cell r="CS186" t="str">
            <v/>
          </cell>
          <cell r="CT186" t="str">
            <v/>
          </cell>
          <cell r="CU186" t="str">
            <v/>
          </cell>
          <cell r="CV186" t="str">
            <v/>
          </cell>
          <cell r="CW186" t="str">
            <v/>
          </cell>
          <cell r="CX186" t="str">
            <v/>
          </cell>
          <cell r="CY186" t="str">
            <v/>
          </cell>
          <cell r="CZ186" t="str">
            <v/>
          </cell>
          <cell r="DA186" t="str">
            <v/>
          </cell>
          <cell r="DB186" t="str">
            <v/>
          </cell>
          <cell r="DC186" t="str">
            <v/>
          </cell>
          <cell r="DD186" t="str">
            <v/>
          </cell>
          <cell r="DE186" t="str">
            <v/>
          </cell>
          <cell r="DF186" t="str">
            <v/>
          </cell>
          <cell r="DG186" t="str">
            <v/>
          </cell>
          <cell r="DH186" t="str">
            <v/>
          </cell>
          <cell r="DI186" t="str">
            <v/>
          </cell>
          <cell r="DJ186" t="str">
            <v/>
          </cell>
          <cell r="DK186" t="str">
            <v/>
          </cell>
          <cell r="DL186" t="str">
            <v/>
          </cell>
          <cell r="DM186" t="str">
            <v/>
          </cell>
          <cell r="DN186" t="str">
            <v/>
          </cell>
          <cell r="DO186" t="str">
            <v/>
          </cell>
          <cell r="DP186" t="str">
            <v/>
          </cell>
          <cell r="DQ186" t="str">
            <v/>
          </cell>
          <cell r="DR186" t="str">
            <v/>
          </cell>
          <cell r="DS186" t="str">
            <v/>
          </cell>
          <cell r="DT186" t="str">
            <v/>
          </cell>
          <cell r="DU186" t="str">
            <v/>
          </cell>
          <cell r="DV186" t="str">
            <v/>
          </cell>
          <cell r="DW186" t="str">
            <v/>
          </cell>
          <cell r="DX186" t="str">
            <v/>
          </cell>
          <cell r="DY186" t="str">
            <v/>
          </cell>
          <cell r="DZ186" t="str">
            <v/>
          </cell>
          <cell r="EA186" t="str">
            <v/>
          </cell>
          <cell r="EB186" t="str">
            <v/>
          </cell>
          <cell r="EC186" t="str">
            <v/>
          </cell>
          <cell r="ED186" t="str">
            <v/>
          </cell>
          <cell r="EE186" t="str">
            <v/>
          </cell>
          <cell r="EF186" t="str">
            <v/>
          </cell>
          <cell r="EG186" t="str">
            <v/>
          </cell>
          <cell r="EH186" t="str">
            <v/>
          </cell>
          <cell r="EI186" t="str">
            <v/>
          </cell>
          <cell r="EJ186" t="str">
            <v/>
          </cell>
          <cell r="EK186" t="str">
            <v/>
          </cell>
          <cell r="EL186" t="str">
            <v/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/>
          </cell>
          <cell r="EX186" t="str">
            <v/>
          </cell>
          <cell r="EY186" t="str">
            <v/>
          </cell>
          <cell r="EZ186" t="str">
            <v/>
          </cell>
          <cell r="FA186" t="str">
            <v/>
          </cell>
          <cell r="FB186" t="str">
            <v/>
          </cell>
          <cell r="FC186" t="str">
            <v/>
          </cell>
          <cell r="FD186" t="str">
            <v/>
          </cell>
          <cell r="FE186" t="str">
            <v/>
          </cell>
          <cell r="FF186" t="str">
            <v/>
          </cell>
          <cell r="FG186" t="str">
            <v/>
          </cell>
          <cell r="FH186" t="str">
            <v/>
          </cell>
          <cell r="FI186" t="str">
            <v/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  <cell r="EK187" t="str">
            <v/>
          </cell>
          <cell r="EL187" t="str">
            <v/>
          </cell>
          <cell r="EM187" t="str">
            <v/>
          </cell>
          <cell r="EN187" t="str">
            <v/>
          </cell>
          <cell r="EO187" t="str">
            <v/>
          </cell>
          <cell r="EP187" t="str">
            <v/>
          </cell>
          <cell r="EQ187" t="str">
            <v/>
          </cell>
          <cell r="ER187" t="str">
            <v/>
          </cell>
          <cell r="ES187" t="str">
            <v/>
          </cell>
          <cell r="ET187" t="str">
            <v/>
          </cell>
          <cell r="EU187" t="str">
            <v/>
          </cell>
          <cell r="EV187" t="str">
            <v/>
          </cell>
          <cell r="EW187" t="str">
            <v/>
          </cell>
          <cell r="EX187" t="str">
            <v/>
          </cell>
          <cell r="EY187" t="str">
            <v/>
          </cell>
          <cell r="EZ187" t="str">
            <v/>
          </cell>
          <cell r="FA187" t="str">
            <v/>
          </cell>
          <cell r="FB187" t="str">
            <v/>
          </cell>
          <cell r="FC187" t="str">
            <v/>
          </cell>
          <cell r="FD187" t="str">
            <v/>
          </cell>
          <cell r="FE187" t="str">
            <v/>
          </cell>
          <cell r="FF187" t="str">
            <v/>
          </cell>
          <cell r="FG187" t="str">
            <v/>
          </cell>
          <cell r="FH187" t="str">
            <v/>
          </cell>
          <cell r="FI187" t="str">
            <v/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  <cell r="EK188" t="str">
            <v/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/>
          </cell>
          <cell r="EX188" t="str">
            <v/>
          </cell>
          <cell r="EY188" t="str">
            <v/>
          </cell>
          <cell r="EZ188" t="str">
            <v/>
          </cell>
          <cell r="FA188" t="str">
            <v/>
          </cell>
          <cell r="FB188" t="str">
            <v/>
          </cell>
          <cell r="FC188" t="str">
            <v/>
          </cell>
          <cell r="FD188" t="str">
            <v/>
          </cell>
          <cell r="FE188" t="str">
            <v/>
          </cell>
          <cell r="FF188" t="str">
            <v/>
          </cell>
          <cell r="FG188" t="str">
            <v/>
          </cell>
          <cell r="FH188" t="str">
            <v/>
          </cell>
          <cell r="FI188" t="str">
            <v/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  <cell r="BW189" t="str">
            <v/>
          </cell>
          <cell r="BX189" t="str">
            <v/>
          </cell>
          <cell r="BY189" t="str">
            <v/>
          </cell>
          <cell r="BZ189" t="str">
            <v/>
          </cell>
          <cell r="CA189" t="str">
            <v/>
          </cell>
          <cell r="CB189" t="str">
            <v/>
          </cell>
          <cell r="CC189" t="str">
            <v/>
          </cell>
          <cell r="CD189" t="str">
            <v/>
          </cell>
          <cell r="CE189" t="str">
            <v/>
          </cell>
          <cell r="CF189" t="str">
            <v/>
          </cell>
          <cell r="CG189" t="str">
            <v/>
          </cell>
          <cell r="CH189" t="str">
            <v/>
          </cell>
          <cell r="CI189" t="str">
            <v/>
          </cell>
          <cell r="CJ189" t="str">
            <v/>
          </cell>
          <cell r="CK189" t="str">
            <v/>
          </cell>
          <cell r="CL189" t="str">
            <v/>
          </cell>
          <cell r="CM189" t="str">
            <v/>
          </cell>
          <cell r="CN189" t="str">
            <v/>
          </cell>
          <cell r="CO189" t="str">
            <v/>
          </cell>
          <cell r="CP189" t="str">
            <v/>
          </cell>
          <cell r="CQ189" t="str">
            <v/>
          </cell>
          <cell r="CR189" t="str">
            <v/>
          </cell>
          <cell r="CS189" t="str">
            <v/>
          </cell>
          <cell r="CT189" t="str">
            <v/>
          </cell>
          <cell r="CU189" t="str">
            <v/>
          </cell>
          <cell r="CV189" t="str">
            <v/>
          </cell>
          <cell r="CW189" t="str">
            <v/>
          </cell>
          <cell r="CX189" t="str">
            <v/>
          </cell>
          <cell r="CY189" t="str">
            <v/>
          </cell>
          <cell r="CZ189" t="str">
            <v/>
          </cell>
          <cell r="DA189" t="str">
            <v/>
          </cell>
          <cell r="DB189" t="str">
            <v/>
          </cell>
          <cell r="DC189" t="str">
            <v/>
          </cell>
          <cell r="DD189" t="str">
            <v/>
          </cell>
          <cell r="DE189" t="str">
            <v/>
          </cell>
          <cell r="DF189" t="str">
            <v/>
          </cell>
          <cell r="DG189" t="str">
            <v/>
          </cell>
          <cell r="DH189" t="str">
            <v/>
          </cell>
          <cell r="DI189" t="str">
            <v/>
          </cell>
          <cell r="DJ189" t="str">
            <v/>
          </cell>
          <cell r="DK189" t="str">
            <v/>
          </cell>
          <cell r="DL189" t="str">
            <v/>
          </cell>
          <cell r="DM189" t="str">
            <v/>
          </cell>
          <cell r="DN189" t="str">
            <v/>
          </cell>
          <cell r="DO189" t="str">
            <v/>
          </cell>
          <cell r="DP189" t="str">
            <v/>
          </cell>
          <cell r="DQ189" t="str">
            <v/>
          </cell>
          <cell r="DR189" t="str">
            <v/>
          </cell>
          <cell r="DS189" t="str">
            <v/>
          </cell>
          <cell r="DT189" t="str">
            <v/>
          </cell>
          <cell r="DU189" t="str">
            <v/>
          </cell>
          <cell r="DV189" t="str">
            <v/>
          </cell>
          <cell r="DW189" t="str">
            <v/>
          </cell>
          <cell r="DX189" t="str">
            <v/>
          </cell>
          <cell r="DY189" t="str">
            <v/>
          </cell>
          <cell r="DZ189" t="str">
            <v/>
          </cell>
          <cell r="EA189" t="str">
            <v/>
          </cell>
          <cell r="EB189" t="str">
            <v/>
          </cell>
          <cell r="EC189" t="str">
            <v/>
          </cell>
          <cell r="ED189" t="str">
            <v/>
          </cell>
          <cell r="EE189" t="str">
            <v/>
          </cell>
          <cell r="EF189" t="str">
            <v/>
          </cell>
          <cell r="EG189" t="str">
            <v/>
          </cell>
          <cell r="EH189" t="str">
            <v/>
          </cell>
          <cell r="EI189" t="str">
            <v/>
          </cell>
          <cell r="EJ189" t="str">
            <v/>
          </cell>
          <cell r="EK189" t="str">
            <v/>
          </cell>
          <cell r="EL189" t="str">
            <v/>
          </cell>
          <cell r="EM189" t="str">
            <v/>
          </cell>
          <cell r="EN189" t="str">
            <v/>
          </cell>
          <cell r="EO189" t="str">
            <v/>
          </cell>
          <cell r="EP189" t="str">
            <v/>
          </cell>
          <cell r="EQ189" t="str">
            <v/>
          </cell>
          <cell r="ER189" t="str">
            <v/>
          </cell>
          <cell r="ES189" t="str">
            <v/>
          </cell>
          <cell r="ET189" t="str">
            <v/>
          </cell>
          <cell r="EU189" t="str">
            <v/>
          </cell>
          <cell r="EV189" t="str">
            <v/>
          </cell>
          <cell r="EW189" t="str">
            <v/>
          </cell>
          <cell r="EX189" t="str">
            <v/>
          </cell>
          <cell r="EY189" t="str">
            <v/>
          </cell>
          <cell r="EZ189" t="str">
            <v/>
          </cell>
          <cell r="FA189" t="str">
            <v/>
          </cell>
          <cell r="FB189" t="str">
            <v/>
          </cell>
          <cell r="FC189" t="str">
            <v/>
          </cell>
          <cell r="FD189" t="str">
            <v/>
          </cell>
          <cell r="FE189" t="str">
            <v/>
          </cell>
          <cell r="FF189" t="str">
            <v/>
          </cell>
          <cell r="FG189" t="str">
            <v/>
          </cell>
          <cell r="FH189" t="str">
            <v/>
          </cell>
          <cell r="FI189" t="str">
            <v/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  <cell r="EK190" t="str">
            <v/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 t="str">
            <v/>
          </cell>
          <cell r="EQ190" t="str">
            <v/>
          </cell>
          <cell r="ER190" t="str">
            <v/>
          </cell>
          <cell r="ES190" t="str">
            <v/>
          </cell>
          <cell r="ET190" t="str">
            <v/>
          </cell>
          <cell r="EU190" t="str">
            <v/>
          </cell>
          <cell r="EV190" t="str">
            <v/>
          </cell>
          <cell r="EW190" t="str">
            <v/>
          </cell>
          <cell r="EX190" t="str">
            <v/>
          </cell>
          <cell r="EY190" t="str">
            <v/>
          </cell>
          <cell r="EZ190" t="str">
            <v/>
          </cell>
          <cell r="FA190" t="str">
            <v/>
          </cell>
          <cell r="FB190" t="str">
            <v/>
          </cell>
          <cell r="FC190" t="str">
            <v/>
          </cell>
          <cell r="FD190" t="str">
            <v/>
          </cell>
          <cell r="FE190" t="str">
            <v/>
          </cell>
          <cell r="FF190" t="str">
            <v/>
          </cell>
          <cell r="FG190" t="str">
            <v/>
          </cell>
          <cell r="FH190" t="str">
            <v/>
          </cell>
          <cell r="FI190" t="str">
            <v/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 t="str">
            <v/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 t="str">
            <v/>
          </cell>
          <cell r="BM191" t="str">
            <v/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 t="str">
            <v/>
          </cell>
          <cell r="BV191" t="str">
            <v/>
          </cell>
          <cell r="BW191" t="str">
            <v/>
          </cell>
          <cell r="BX191" t="str">
            <v/>
          </cell>
          <cell r="BY191" t="str">
            <v/>
          </cell>
          <cell r="BZ191" t="str">
            <v/>
          </cell>
          <cell r="CA191" t="str">
            <v/>
          </cell>
          <cell r="CB191" t="str">
            <v/>
          </cell>
          <cell r="CC191" t="str">
            <v/>
          </cell>
          <cell r="CD191" t="str">
            <v/>
          </cell>
          <cell r="CE191" t="str">
            <v/>
          </cell>
          <cell r="CF191" t="str">
            <v/>
          </cell>
          <cell r="CG191" t="str">
            <v/>
          </cell>
          <cell r="CH191" t="str">
            <v/>
          </cell>
          <cell r="CI191" t="str">
            <v/>
          </cell>
          <cell r="CJ191" t="str">
            <v/>
          </cell>
          <cell r="CK191" t="str">
            <v/>
          </cell>
          <cell r="CL191" t="str">
            <v/>
          </cell>
          <cell r="CM191" t="str">
            <v/>
          </cell>
          <cell r="CN191" t="str">
            <v/>
          </cell>
          <cell r="CO191" t="str">
            <v/>
          </cell>
          <cell r="CP191" t="str">
            <v/>
          </cell>
          <cell r="CQ191" t="str">
            <v/>
          </cell>
          <cell r="CR191" t="str">
            <v/>
          </cell>
          <cell r="CS191" t="str">
            <v/>
          </cell>
          <cell r="CT191" t="str">
            <v/>
          </cell>
          <cell r="CU191" t="str">
            <v/>
          </cell>
          <cell r="CV191" t="str">
            <v/>
          </cell>
          <cell r="CW191" t="str">
            <v/>
          </cell>
          <cell r="CX191" t="str">
            <v/>
          </cell>
          <cell r="CY191" t="str">
            <v/>
          </cell>
          <cell r="CZ191" t="str">
            <v/>
          </cell>
          <cell r="DA191" t="str">
            <v/>
          </cell>
          <cell r="DB191" t="str">
            <v/>
          </cell>
          <cell r="DC191" t="str">
            <v/>
          </cell>
          <cell r="DD191" t="str">
            <v/>
          </cell>
          <cell r="DE191" t="str">
            <v/>
          </cell>
          <cell r="DF191" t="str">
            <v/>
          </cell>
          <cell r="DG191" t="str">
            <v/>
          </cell>
          <cell r="DH191" t="str">
            <v/>
          </cell>
          <cell r="DI191" t="str">
            <v/>
          </cell>
          <cell r="DJ191" t="str">
            <v/>
          </cell>
          <cell r="DK191" t="str">
            <v/>
          </cell>
          <cell r="DL191" t="str">
            <v/>
          </cell>
          <cell r="DM191" t="str">
            <v/>
          </cell>
          <cell r="DN191" t="str">
            <v/>
          </cell>
          <cell r="DO191" t="str">
            <v/>
          </cell>
          <cell r="DP191" t="str">
            <v/>
          </cell>
          <cell r="DQ191" t="str">
            <v/>
          </cell>
          <cell r="DR191" t="str">
            <v/>
          </cell>
          <cell r="DS191" t="str">
            <v/>
          </cell>
          <cell r="DT191" t="str">
            <v/>
          </cell>
          <cell r="DU191" t="str">
            <v/>
          </cell>
          <cell r="DV191" t="str">
            <v/>
          </cell>
          <cell r="DW191" t="str">
            <v/>
          </cell>
          <cell r="DX191" t="str">
            <v/>
          </cell>
          <cell r="DY191" t="str">
            <v/>
          </cell>
          <cell r="DZ191" t="str">
            <v/>
          </cell>
          <cell r="EA191" t="str">
            <v/>
          </cell>
          <cell r="EB191" t="str">
            <v/>
          </cell>
          <cell r="EC191" t="str">
            <v/>
          </cell>
          <cell r="ED191" t="str">
            <v/>
          </cell>
          <cell r="EE191" t="str">
            <v/>
          </cell>
          <cell r="EF191" t="str">
            <v/>
          </cell>
          <cell r="EG191" t="str">
            <v/>
          </cell>
          <cell r="EH191" t="str">
            <v/>
          </cell>
          <cell r="EI191" t="str">
            <v/>
          </cell>
          <cell r="EJ191" t="str">
            <v/>
          </cell>
          <cell r="EK191" t="str">
            <v/>
          </cell>
          <cell r="EL191" t="str">
            <v/>
          </cell>
          <cell r="EM191" t="str">
            <v/>
          </cell>
          <cell r="EN191" t="str">
            <v/>
          </cell>
          <cell r="EO191" t="str">
            <v/>
          </cell>
          <cell r="EP191" t="str">
            <v/>
          </cell>
          <cell r="EQ191" t="str">
            <v/>
          </cell>
          <cell r="ER191" t="str">
            <v/>
          </cell>
          <cell r="ES191" t="str">
            <v/>
          </cell>
          <cell r="ET191" t="str">
            <v/>
          </cell>
          <cell r="EU191" t="str">
            <v/>
          </cell>
          <cell r="EV191" t="str">
            <v/>
          </cell>
          <cell r="EW191" t="str">
            <v/>
          </cell>
          <cell r="EX191" t="str">
            <v/>
          </cell>
          <cell r="EY191" t="str">
            <v/>
          </cell>
          <cell r="EZ191" t="str">
            <v/>
          </cell>
          <cell r="FA191" t="str">
            <v/>
          </cell>
          <cell r="FB191" t="str">
            <v/>
          </cell>
          <cell r="FC191" t="str">
            <v/>
          </cell>
          <cell r="FD191" t="str">
            <v/>
          </cell>
          <cell r="FE191" t="str">
            <v/>
          </cell>
          <cell r="FF191" t="str">
            <v/>
          </cell>
          <cell r="FG191" t="str">
            <v/>
          </cell>
          <cell r="FH191" t="str">
            <v/>
          </cell>
          <cell r="FI191" t="str">
            <v/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 t="str">
            <v/>
          </cell>
          <cell r="BV192" t="str">
            <v/>
          </cell>
          <cell r="BW192" t="str">
            <v/>
          </cell>
          <cell r="BX192" t="str">
            <v/>
          </cell>
          <cell r="BY192" t="str">
            <v/>
          </cell>
          <cell r="BZ192" t="str">
            <v/>
          </cell>
          <cell r="CA192" t="str">
            <v/>
          </cell>
          <cell r="CB192" t="str">
            <v/>
          </cell>
          <cell r="CC192" t="str">
            <v/>
          </cell>
          <cell r="CD192" t="str">
            <v/>
          </cell>
          <cell r="CE192" t="str">
            <v/>
          </cell>
          <cell r="CF192" t="str">
            <v/>
          </cell>
          <cell r="CG192" t="str">
            <v/>
          </cell>
          <cell r="CH192" t="str">
            <v/>
          </cell>
          <cell r="CI192" t="str">
            <v/>
          </cell>
          <cell r="CJ192" t="str">
            <v/>
          </cell>
          <cell r="CK192" t="str">
            <v/>
          </cell>
          <cell r="CL192" t="str">
            <v/>
          </cell>
          <cell r="CM192" t="str">
            <v/>
          </cell>
          <cell r="CN192" t="str">
            <v/>
          </cell>
          <cell r="CO192" t="str">
            <v/>
          </cell>
          <cell r="CP192" t="str">
            <v/>
          </cell>
          <cell r="CQ192" t="str">
            <v/>
          </cell>
          <cell r="CR192" t="str">
            <v/>
          </cell>
          <cell r="CS192" t="str">
            <v/>
          </cell>
          <cell r="CT192" t="str">
            <v/>
          </cell>
          <cell r="CU192" t="str">
            <v/>
          </cell>
          <cell r="CV192" t="str">
            <v/>
          </cell>
          <cell r="CW192" t="str">
            <v/>
          </cell>
          <cell r="CX192" t="str">
            <v/>
          </cell>
          <cell r="CY192" t="str">
            <v/>
          </cell>
          <cell r="CZ192" t="str">
            <v/>
          </cell>
          <cell r="DA192" t="str">
            <v/>
          </cell>
          <cell r="DB192" t="str">
            <v/>
          </cell>
          <cell r="DC192" t="str">
            <v/>
          </cell>
          <cell r="DD192" t="str">
            <v/>
          </cell>
          <cell r="DE192" t="str">
            <v/>
          </cell>
          <cell r="DF192" t="str">
            <v/>
          </cell>
          <cell r="DG192" t="str">
            <v/>
          </cell>
          <cell r="DH192" t="str">
            <v/>
          </cell>
          <cell r="DI192" t="str">
            <v/>
          </cell>
          <cell r="DJ192" t="str">
            <v/>
          </cell>
          <cell r="DK192" t="str">
            <v/>
          </cell>
          <cell r="DL192" t="str">
            <v/>
          </cell>
          <cell r="DM192" t="str">
            <v/>
          </cell>
          <cell r="DN192" t="str">
            <v/>
          </cell>
          <cell r="DO192" t="str">
            <v/>
          </cell>
          <cell r="DP192" t="str">
            <v/>
          </cell>
          <cell r="DQ192" t="str">
            <v/>
          </cell>
          <cell r="DR192" t="str">
            <v/>
          </cell>
          <cell r="DS192" t="str">
            <v/>
          </cell>
          <cell r="DT192" t="str">
            <v/>
          </cell>
          <cell r="DU192" t="str">
            <v/>
          </cell>
          <cell r="DV192" t="str">
            <v/>
          </cell>
          <cell r="DW192" t="str">
            <v/>
          </cell>
          <cell r="DX192" t="str">
            <v/>
          </cell>
          <cell r="DY192" t="str">
            <v/>
          </cell>
          <cell r="DZ192" t="str">
            <v/>
          </cell>
          <cell r="EA192" t="str">
            <v/>
          </cell>
          <cell r="EB192" t="str">
            <v/>
          </cell>
          <cell r="EC192" t="str">
            <v/>
          </cell>
          <cell r="ED192" t="str">
            <v/>
          </cell>
          <cell r="EE192" t="str">
            <v/>
          </cell>
          <cell r="EF192" t="str">
            <v/>
          </cell>
          <cell r="EG192" t="str">
            <v/>
          </cell>
          <cell r="EH192" t="str">
            <v/>
          </cell>
          <cell r="EI192" t="str">
            <v/>
          </cell>
          <cell r="EJ192" t="str">
            <v/>
          </cell>
          <cell r="EK192" t="str">
            <v/>
          </cell>
          <cell r="EL192" t="str">
            <v/>
          </cell>
          <cell r="EM192" t="str">
            <v/>
          </cell>
          <cell r="EN192" t="str">
            <v/>
          </cell>
          <cell r="EO192" t="str">
            <v/>
          </cell>
          <cell r="EP192" t="str">
            <v/>
          </cell>
          <cell r="EQ192" t="str">
            <v/>
          </cell>
          <cell r="ER192" t="str">
            <v/>
          </cell>
          <cell r="ES192" t="str">
            <v/>
          </cell>
          <cell r="ET192" t="str">
            <v/>
          </cell>
          <cell r="EU192" t="str">
            <v/>
          </cell>
          <cell r="EV192" t="str">
            <v/>
          </cell>
          <cell r="EW192" t="str">
            <v/>
          </cell>
          <cell r="EX192" t="str">
            <v/>
          </cell>
          <cell r="EY192" t="str">
            <v/>
          </cell>
          <cell r="EZ192" t="str">
            <v/>
          </cell>
          <cell r="FA192" t="str">
            <v/>
          </cell>
          <cell r="FB192" t="str">
            <v/>
          </cell>
          <cell r="FC192" t="str">
            <v/>
          </cell>
          <cell r="FD192" t="str">
            <v/>
          </cell>
          <cell r="FE192" t="str">
            <v/>
          </cell>
          <cell r="FF192" t="str">
            <v/>
          </cell>
          <cell r="FG192" t="str">
            <v/>
          </cell>
          <cell r="FH192" t="str">
            <v/>
          </cell>
          <cell r="FI192" t="str">
            <v/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J196" t="str">
            <v/>
          </cell>
          <cell r="BK196" t="str">
            <v/>
          </cell>
          <cell r="BT196">
            <v>35870</v>
          </cell>
          <cell r="BU196" t="str">
            <v/>
          </cell>
          <cell r="BV196" t="str">
            <v/>
          </cell>
          <cell r="BW196" t="str">
            <v/>
          </cell>
          <cell r="BX196" t="str">
            <v/>
          </cell>
          <cell r="BY196" t="str">
            <v/>
          </cell>
          <cell r="BZ196" t="str">
            <v/>
          </cell>
          <cell r="CA196" t="str">
            <v/>
          </cell>
          <cell r="CB196" t="str">
            <v/>
          </cell>
          <cell r="CC196" t="str">
            <v/>
          </cell>
          <cell r="CD196" t="str">
            <v/>
          </cell>
          <cell r="CE196" t="str">
            <v/>
          </cell>
          <cell r="CF196" t="str">
            <v/>
          </cell>
          <cell r="CG196" t="str">
            <v/>
          </cell>
          <cell r="CH196" t="str">
            <v/>
          </cell>
          <cell r="CI196" t="str">
            <v/>
          </cell>
          <cell r="CJ196" t="str">
            <v/>
          </cell>
          <cell r="CK196" t="str">
            <v/>
          </cell>
          <cell r="CL196" t="str">
            <v/>
          </cell>
          <cell r="CM196" t="str">
            <v/>
          </cell>
          <cell r="CN196" t="str">
            <v/>
          </cell>
          <cell r="CO196" t="str">
            <v/>
          </cell>
          <cell r="CP196" t="str">
            <v/>
          </cell>
          <cell r="CQ196" t="str">
            <v/>
          </cell>
          <cell r="CR196" t="str">
            <v/>
          </cell>
          <cell r="CS196" t="str">
            <v/>
          </cell>
          <cell r="CT196" t="str">
            <v/>
          </cell>
          <cell r="CU196" t="str">
            <v/>
          </cell>
          <cell r="CV196" t="str">
            <v/>
          </cell>
          <cell r="CW196" t="str">
            <v/>
          </cell>
          <cell r="CX196" t="str">
            <v/>
          </cell>
          <cell r="CY196" t="str">
            <v/>
          </cell>
          <cell r="CZ196" t="str">
            <v/>
          </cell>
          <cell r="DA196" t="str">
            <v/>
          </cell>
          <cell r="DB196" t="str">
            <v/>
          </cell>
          <cell r="DC196" t="str">
            <v/>
          </cell>
          <cell r="DD196" t="str">
            <v/>
          </cell>
          <cell r="DE196" t="str">
            <v/>
          </cell>
          <cell r="DF196" t="str">
            <v/>
          </cell>
          <cell r="DG196" t="str">
            <v/>
          </cell>
          <cell r="DH196" t="str">
            <v/>
          </cell>
          <cell r="DI196" t="str">
            <v/>
          </cell>
          <cell r="DJ196" t="str">
            <v/>
          </cell>
          <cell r="DK196" t="str">
            <v/>
          </cell>
          <cell r="DL196" t="str">
            <v/>
          </cell>
          <cell r="DM196" t="str">
            <v/>
          </cell>
          <cell r="DN196" t="str">
            <v/>
          </cell>
          <cell r="DO196" t="str">
            <v/>
          </cell>
          <cell r="DP196" t="str">
            <v/>
          </cell>
          <cell r="DQ196" t="str">
            <v/>
          </cell>
          <cell r="DR196" t="str">
            <v/>
          </cell>
          <cell r="DS196" t="str">
            <v/>
          </cell>
          <cell r="DT196" t="str">
            <v/>
          </cell>
          <cell r="DU196" t="str">
            <v/>
          </cell>
          <cell r="DV196" t="str">
            <v/>
          </cell>
          <cell r="DW196" t="str">
            <v/>
          </cell>
          <cell r="DX196" t="str">
            <v/>
          </cell>
          <cell r="DY196" t="str">
            <v/>
          </cell>
          <cell r="DZ196" t="str">
            <v/>
          </cell>
          <cell r="EA196" t="str">
            <v/>
          </cell>
          <cell r="EB196" t="str">
            <v/>
          </cell>
          <cell r="EC196" t="str">
            <v/>
          </cell>
          <cell r="ED196" t="str">
            <v/>
          </cell>
          <cell r="EE196" t="str">
            <v/>
          </cell>
          <cell r="EF196" t="str">
            <v/>
          </cell>
          <cell r="EG196" t="str">
            <v/>
          </cell>
          <cell r="EH196" t="str">
            <v/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 t="str">
            <v/>
          </cell>
          <cell r="EN196" t="str">
            <v/>
          </cell>
          <cell r="EO196" t="str">
            <v/>
          </cell>
          <cell r="EP196" t="str">
            <v/>
          </cell>
          <cell r="EQ196" t="str">
            <v/>
          </cell>
          <cell r="ER196" t="str">
            <v/>
          </cell>
          <cell r="ES196" t="str">
            <v/>
          </cell>
          <cell r="ET196" t="str">
            <v/>
          </cell>
          <cell r="EU196" t="str">
            <v/>
          </cell>
          <cell r="EV196" t="str">
            <v/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  <cell r="BH197" t="str">
            <v/>
          </cell>
          <cell r="BJ197" t="str">
            <v/>
          </cell>
          <cell r="BK197" t="str">
            <v/>
          </cell>
          <cell r="BU197" t="str">
            <v/>
          </cell>
          <cell r="BV197" t="str">
            <v/>
          </cell>
          <cell r="BW197" t="str">
            <v/>
          </cell>
          <cell r="BX197" t="str">
            <v/>
          </cell>
          <cell r="BY197" t="str">
            <v/>
          </cell>
          <cell r="BZ197" t="str">
            <v/>
          </cell>
          <cell r="CA197" t="str">
            <v/>
          </cell>
          <cell r="CB197" t="str">
            <v/>
          </cell>
          <cell r="CC197" t="str">
            <v/>
          </cell>
          <cell r="CD197" t="str">
            <v/>
          </cell>
          <cell r="CE197" t="str">
            <v/>
          </cell>
          <cell r="CF197" t="str">
            <v/>
          </cell>
          <cell r="CG197" t="str">
            <v/>
          </cell>
          <cell r="CH197" t="str">
            <v/>
          </cell>
          <cell r="CI197" t="str">
            <v/>
          </cell>
          <cell r="CJ197" t="str">
            <v/>
          </cell>
          <cell r="CK197" t="str">
            <v/>
          </cell>
          <cell r="CL197" t="str">
            <v/>
          </cell>
          <cell r="CM197" t="str">
            <v/>
          </cell>
          <cell r="CN197" t="str">
            <v/>
          </cell>
          <cell r="CO197" t="str">
            <v/>
          </cell>
          <cell r="CP197" t="str">
            <v/>
          </cell>
          <cell r="CQ197" t="str">
            <v/>
          </cell>
          <cell r="CR197" t="str">
            <v/>
          </cell>
          <cell r="CS197" t="str">
            <v/>
          </cell>
          <cell r="CT197" t="str">
            <v/>
          </cell>
          <cell r="CU197" t="str">
            <v/>
          </cell>
          <cell r="CV197" t="str">
            <v/>
          </cell>
          <cell r="CW197" t="str">
            <v/>
          </cell>
          <cell r="CX197" t="str">
            <v/>
          </cell>
          <cell r="CY197" t="str">
            <v/>
          </cell>
          <cell r="CZ197" t="str">
            <v/>
          </cell>
          <cell r="DA197" t="str">
            <v/>
          </cell>
          <cell r="DB197" t="str">
            <v/>
          </cell>
          <cell r="DC197" t="str">
            <v/>
          </cell>
          <cell r="DD197" t="str">
            <v/>
          </cell>
          <cell r="DE197" t="str">
            <v/>
          </cell>
          <cell r="DF197" t="str">
            <v/>
          </cell>
          <cell r="DG197" t="str">
            <v/>
          </cell>
          <cell r="DH197" t="str">
            <v/>
          </cell>
          <cell r="DI197" t="str">
            <v/>
          </cell>
          <cell r="DJ197" t="str">
            <v/>
          </cell>
          <cell r="DK197" t="str">
            <v/>
          </cell>
          <cell r="DL197" t="str">
            <v/>
          </cell>
          <cell r="DM197" t="str">
            <v/>
          </cell>
          <cell r="DN197" t="str">
            <v/>
          </cell>
          <cell r="DO197" t="str">
            <v/>
          </cell>
          <cell r="DP197" t="str">
            <v/>
          </cell>
          <cell r="DQ197" t="str">
            <v/>
          </cell>
          <cell r="DR197" t="str">
            <v/>
          </cell>
          <cell r="DS197" t="str">
            <v/>
          </cell>
          <cell r="DT197" t="str">
            <v/>
          </cell>
          <cell r="DU197" t="str">
            <v/>
          </cell>
          <cell r="DV197" t="str">
            <v/>
          </cell>
          <cell r="DW197" t="str">
            <v/>
          </cell>
          <cell r="DX197" t="str">
            <v/>
          </cell>
          <cell r="DY197" t="str">
            <v/>
          </cell>
          <cell r="DZ197" t="str">
            <v/>
          </cell>
          <cell r="EA197" t="str">
            <v/>
          </cell>
          <cell r="EB197" t="str">
            <v/>
          </cell>
          <cell r="EC197" t="str">
            <v/>
          </cell>
          <cell r="ED197" t="str">
            <v/>
          </cell>
          <cell r="EE197" t="str">
            <v/>
          </cell>
          <cell r="EF197" t="str">
            <v/>
          </cell>
          <cell r="EG197" t="str">
            <v/>
          </cell>
          <cell r="EH197" t="str">
            <v/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  <cell r="EK211" t="str">
            <v/>
          </cell>
          <cell r="EL211" t="str">
            <v/>
          </cell>
          <cell r="EM211" t="str">
            <v/>
          </cell>
          <cell r="EN211" t="str">
            <v/>
          </cell>
          <cell r="EO211" t="str">
            <v/>
          </cell>
          <cell r="EP211" t="str">
            <v/>
          </cell>
          <cell r="EQ211" t="str">
            <v/>
          </cell>
          <cell r="ER211" t="str">
            <v/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  <cell r="BW212" t="str">
            <v/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 t="str">
            <v/>
          </cell>
          <cell r="CH212" t="str">
            <v/>
          </cell>
          <cell r="CI212" t="str">
            <v/>
          </cell>
          <cell r="CJ212" t="str">
            <v/>
          </cell>
          <cell r="CK212" t="str">
            <v/>
          </cell>
          <cell r="CL212" t="str">
            <v/>
          </cell>
          <cell r="CM212" t="str">
            <v/>
          </cell>
          <cell r="CN212" t="str">
            <v/>
          </cell>
          <cell r="CO212" t="str">
            <v/>
          </cell>
          <cell r="CP212" t="str">
            <v/>
          </cell>
          <cell r="CQ212" t="str">
            <v/>
          </cell>
          <cell r="CR212" t="str">
            <v/>
          </cell>
          <cell r="CS212" t="str">
            <v/>
          </cell>
          <cell r="CT212" t="str">
            <v/>
          </cell>
          <cell r="CU212" t="str">
            <v/>
          </cell>
          <cell r="CV212" t="str">
            <v/>
          </cell>
          <cell r="CW212" t="str">
            <v/>
          </cell>
          <cell r="CX212" t="str">
            <v/>
          </cell>
          <cell r="CY212" t="str">
            <v/>
          </cell>
          <cell r="CZ212" t="str">
            <v/>
          </cell>
          <cell r="DA212" t="str">
            <v/>
          </cell>
          <cell r="DB212" t="str">
            <v/>
          </cell>
          <cell r="DC212" t="str">
            <v/>
          </cell>
          <cell r="DD212" t="str">
            <v/>
          </cell>
          <cell r="DE212" t="str">
            <v/>
          </cell>
          <cell r="DF212" t="str">
            <v/>
          </cell>
          <cell r="DG212" t="str">
            <v/>
          </cell>
          <cell r="DH212" t="str">
            <v/>
          </cell>
          <cell r="DI212" t="str">
            <v/>
          </cell>
          <cell r="DJ212" t="str">
            <v/>
          </cell>
          <cell r="DK212" t="str">
            <v/>
          </cell>
          <cell r="DL212" t="str">
            <v/>
          </cell>
          <cell r="DM212" t="str">
            <v/>
          </cell>
          <cell r="DN212" t="str">
            <v/>
          </cell>
          <cell r="DO212" t="str">
            <v/>
          </cell>
          <cell r="DP212" t="str">
            <v/>
          </cell>
          <cell r="DQ212" t="str">
            <v/>
          </cell>
          <cell r="DR212" t="str">
            <v/>
          </cell>
          <cell r="DS212" t="str">
            <v/>
          </cell>
          <cell r="DT212" t="str">
            <v/>
          </cell>
          <cell r="DU212" t="str">
            <v/>
          </cell>
          <cell r="DV212" t="str">
            <v/>
          </cell>
          <cell r="DW212" t="str">
            <v/>
          </cell>
          <cell r="DX212" t="str">
            <v/>
          </cell>
          <cell r="DY212" t="str">
            <v/>
          </cell>
          <cell r="DZ212" t="str">
            <v/>
          </cell>
          <cell r="EA212" t="str">
            <v/>
          </cell>
          <cell r="EB212" t="str">
            <v/>
          </cell>
          <cell r="EC212" t="str">
            <v/>
          </cell>
          <cell r="ED212" t="str">
            <v/>
          </cell>
          <cell r="EE212" t="str">
            <v/>
          </cell>
          <cell r="EF212" t="str">
            <v/>
          </cell>
          <cell r="EG212" t="str">
            <v/>
          </cell>
          <cell r="EH212" t="str">
            <v/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 t="str">
            <v/>
          </cell>
          <cell r="EN212" t="str">
            <v/>
          </cell>
          <cell r="EO212" t="str">
            <v/>
          </cell>
          <cell r="EP212" t="str">
            <v/>
          </cell>
          <cell r="EQ212" t="str">
            <v/>
          </cell>
          <cell r="ER212" t="str">
            <v/>
          </cell>
          <cell r="ES212" t="str">
            <v/>
          </cell>
          <cell r="ET212" t="str">
            <v/>
          </cell>
          <cell r="EU212" t="str">
            <v/>
          </cell>
          <cell r="EV212" t="str">
            <v/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  <cell r="BW213" t="str">
            <v/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 t="str">
            <v/>
          </cell>
          <cell r="CH213" t="str">
            <v/>
          </cell>
          <cell r="CI213" t="str">
            <v/>
          </cell>
          <cell r="CJ213" t="str">
            <v/>
          </cell>
          <cell r="CK213" t="str">
            <v/>
          </cell>
          <cell r="CL213" t="str">
            <v/>
          </cell>
          <cell r="CM213" t="str">
            <v/>
          </cell>
          <cell r="CN213" t="str">
            <v/>
          </cell>
          <cell r="CO213" t="str">
            <v/>
          </cell>
          <cell r="CP213" t="str">
            <v/>
          </cell>
          <cell r="CQ213" t="str">
            <v/>
          </cell>
          <cell r="CR213" t="str">
            <v/>
          </cell>
          <cell r="CS213" t="str">
            <v/>
          </cell>
          <cell r="CT213" t="str">
            <v/>
          </cell>
          <cell r="CU213" t="str">
            <v/>
          </cell>
          <cell r="CV213" t="str">
            <v/>
          </cell>
          <cell r="CW213" t="str">
            <v/>
          </cell>
          <cell r="CX213" t="str">
            <v/>
          </cell>
          <cell r="CY213" t="str">
            <v/>
          </cell>
          <cell r="CZ213" t="str">
            <v/>
          </cell>
          <cell r="DA213" t="str">
            <v/>
          </cell>
          <cell r="DB213" t="str">
            <v/>
          </cell>
          <cell r="DC213" t="str">
            <v/>
          </cell>
          <cell r="DD213" t="str">
            <v/>
          </cell>
          <cell r="DE213" t="str">
            <v/>
          </cell>
          <cell r="DF213" t="str">
            <v/>
          </cell>
          <cell r="DG213" t="str">
            <v/>
          </cell>
          <cell r="DH213" t="str">
            <v/>
          </cell>
          <cell r="DI213" t="str">
            <v/>
          </cell>
          <cell r="DJ213" t="str">
            <v/>
          </cell>
          <cell r="DK213" t="str">
            <v/>
          </cell>
          <cell r="DL213" t="str">
            <v/>
          </cell>
          <cell r="DM213" t="str">
            <v/>
          </cell>
          <cell r="DN213" t="str">
            <v/>
          </cell>
          <cell r="DO213" t="str">
            <v/>
          </cell>
          <cell r="DP213" t="str">
            <v/>
          </cell>
          <cell r="DQ213" t="str">
            <v/>
          </cell>
          <cell r="DR213" t="str">
            <v/>
          </cell>
          <cell r="DS213" t="str">
            <v/>
          </cell>
          <cell r="DT213" t="str">
            <v/>
          </cell>
          <cell r="DU213" t="str">
            <v/>
          </cell>
          <cell r="DV213" t="str">
            <v/>
          </cell>
          <cell r="DW213" t="str">
            <v/>
          </cell>
          <cell r="DX213" t="str">
            <v/>
          </cell>
          <cell r="DY213" t="str">
            <v/>
          </cell>
          <cell r="DZ213" t="str">
            <v/>
          </cell>
          <cell r="EA213" t="str">
            <v/>
          </cell>
          <cell r="EB213" t="str">
            <v/>
          </cell>
          <cell r="EC213" t="str">
            <v/>
          </cell>
          <cell r="ED213" t="str">
            <v/>
          </cell>
          <cell r="EE213" t="str">
            <v/>
          </cell>
          <cell r="EF213" t="str">
            <v/>
          </cell>
          <cell r="EG213" t="str">
            <v/>
          </cell>
          <cell r="EH213" t="str">
            <v/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 t="str">
            <v/>
          </cell>
          <cell r="EN213" t="str">
            <v/>
          </cell>
          <cell r="EO213" t="str">
            <v/>
          </cell>
          <cell r="EP213" t="str">
            <v/>
          </cell>
          <cell r="EQ213" t="str">
            <v/>
          </cell>
          <cell r="ER213" t="str">
            <v/>
          </cell>
          <cell r="ES213" t="str">
            <v/>
          </cell>
          <cell r="ET213" t="str">
            <v/>
          </cell>
          <cell r="EU213" t="str">
            <v/>
          </cell>
          <cell r="EV213" t="str">
            <v/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  <cell r="BW214" t="str">
            <v/>
          </cell>
          <cell r="BX214" t="str">
            <v/>
          </cell>
          <cell r="BY214" t="str">
            <v/>
          </cell>
          <cell r="BZ214" t="str">
            <v/>
          </cell>
          <cell r="CA214" t="str">
            <v/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 t="str">
            <v/>
          </cell>
          <cell r="CN214" t="str">
            <v/>
          </cell>
          <cell r="CO214" t="str">
            <v/>
          </cell>
          <cell r="CP214" t="str">
            <v/>
          </cell>
          <cell r="CQ214" t="str">
            <v/>
          </cell>
          <cell r="CR214" t="str">
            <v/>
          </cell>
          <cell r="CS214" t="str">
            <v/>
          </cell>
          <cell r="CT214" t="str">
            <v/>
          </cell>
          <cell r="CU214" t="str">
            <v/>
          </cell>
          <cell r="CV214" t="str">
            <v/>
          </cell>
          <cell r="CW214" t="str">
            <v/>
          </cell>
          <cell r="CX214" t="str">
            <v/>
          </cell>
          <cell r="CY214" t="str">
            <v/>
          </cell>
          <cell r="CZ214" t="str">
            <v/>
          </cell>
          <cell r="DA214" t="str">
            <v/>
          </cell>
          <cell r="DB214" t="str">
            <v/>
          </cell>
          <cell r="DC214" t="str">
            <v/>
          </cell>
          <cell r="DD214" t="str">
            <v/>
          </cell>
          <cell r="DE214" t="str">
            <v/>
          </cell>
          <cell r="DF214" t="str">
            <v/>
          </cell>
          <cell r="DG214" t="str">
            <v/>
          </cell>
          <cell r="DH214" t="str">
            <v/>
          </cell>
          <cell r="DI214" t="str">
            <v/>
          </cell>
          <cell r="DJ214" t="str">
            <v/>
          </cell>
          <cell r="DK214" t="str">
            <v/>
          </cell>
          <cell r="DL214" t="str">
            <v/>
          </cell>
          <cell r="DM214" t="str">
            <v/>
          </cell>
          <cell r="DN214" t="str">
            <v/>
          </cell>
          <cell r="DO214" t="str">
            <v/>
          </cell>
          <cell r="DP214" t="str">
            <v/>
          </cell>
          <cell r="DQ214" t="str">
            <v/>
          </cell>
          <cell r="DR214" t="str">
            <v/>
          </cell>
          <cell r="DS214" t="str">
            <v/>
          </cell>
          <cell r="DT214" t="str">
            <v/>
          </cell>
          <cell r="DU214" t="str">
            <v/>
          </cell>
          <cell r="DV214" t="str">
            <v/>
          </cell>
          <cell r="DW214" t="str">
            <v/>
          </cell>
          <cell r="DX214" t="str">
            <v/>
          </cell>
          <cell r="DY214" t="str">
            <v/>
          </cell>
          <cell r="DZ214" t="str">
            <v/>
          </cell>
          <cell r="EA214" t="str">
            <v/>
          </cell>
          <cell r="EB214" t="str">
            <v/>
          </cell>
          <cell r="EC214" t="str">
            <v/>
          </cell>
          <cell r="ED214" t="str">
            <v/>
          </cell>
          <cell r="EE214" t="str">
            <v/>
          </cell>
          <cell r="EF214" t="str">
            <v/>
          </cell>
          <cell r="EG214" t="str">
            <v/>
          </cell>
          <cell r="EH214" t="str">
            <v/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 t="str">
            <v/>
          </cell>
          <cell r="EN214" t="str">
            <v/>
          </cell>
          <cell r="EO214" t="str">
            <v/>
          </cell>
          <cell r="EP214" t="str">
            <v/>
          </cell>
          <cell r="EQ214" t="str">
            <v/>
          </cell>
          <cell r="ER214" t="str">
            <v/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  <cell r="BW215" t="str">
            <v/>
          </cell>
          <cell r="BX215" t="str">
            <v/>
          </cell>
          <cell r="BY215" t="str">
            <v/>
          </cell>
          <cell r="BZ215" t="str">
            <v/>
          </cell>
          <cell r="CA215" t="str">
            <v/>
          </cell>
          <cell r="CB215" t="str">
            <v/>
          </cell>
          <cell r="CC215" t="str">
            <v/>
          </cell>
          <cell r="CD215" t="str">
            <v/>
          </cell>
          <cell r="CE215" t="str">
            <v/>
          </cell>
          <cell r="CF215" t="str">
            <v/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 t="str">
            <v/>
          </cell>
          <cell r="CP215" t="str">
            <v/>
          </cell>
          <cell r="CQ215" t="str">
            <v/>
          </cell>
          <cell r="CR215" t="str">
            <v/>
          </cell>
          <cell r="CS215" t="str">
            <v/>
          </cell>
          <cell r="CT215" t="str">
            <v/>
          </cell>
          <cell r="CU215" t="str">
            <v/>
          </cell>
          <cell r="CV215" t="str">
            <v/>
          </cell>
          <cell r="CW215" t="str">
            <v/>
          </cell>
          <cell r="CX215" t="str">
            <v/>
          </cell>
          <cell r="CY215" t="str">
            <v/>
          </cell>
          <cell r="CZ215" t="str">
            <v/>
          </cell>
          <cell r="DA215" t="str">
            <v/>
          </cell>
          <cell r="DB215" t="str">
            <v/>
          </cell>
          <cell r="DC215" t="str">
            <v/>
          </cell>
          <cell r="DD215" t="str">
            <v/>
          </cell>
          <cell r="DE215" t="str">
            <v/>
          </cell>
          <cell r="DF215" t="str">
            <v/>
          </cell>
          <cell r="DG215" t="str">
            <v/>
          </cell>
          <cell r="DH215" t="str">
            <v/>
          </cell>
          <cell r="DI215" t="str">
            <v/>
          </cell>
          <cell r="DJ215" t="str">
            <v/>
          </cell>
          <cell r="DK215" t="str">
            <v/>
          </cell>
          <cell r="DL215" t="str">
            <v/>
          </cell>
          <cell r="DM215" t="str">
            <v/>
          </cell>
          <cell r="DN215" t="str">
            <v/>
          </cell>
          <cell r="DO215" t="str">
            <v/>
          </cell>
          <cell r="DP215" t="str">
            <v/>
          </cell>
          <cell r="DQ215" t="str">
            <v/>
          </cell>
          <cell r="DR215" t="str">
            <v/>
          </cell>
          <cell r="DS215" t="str">
            <v/>
          </cell>
          <cell r="DT215" t="str">
            <v/>
          </cell>
          <cell r="DU215" t="str">
            <v/>
          </cell>
          <cell r="DV215" t="str">
            <v/>
          </cell>
          <cell r="DW215" t="str">
            <v/>
          </cell>
          <cell r="DX215" t="str">
            <v/>
          </cell>
          <cell r="DY215" t="str">
            <v/>
          </cell>
          <cell r="DZ215" t="str">
            <v/>
          </cell>
          <cell r="EA215" t="str">
            <v/>
          </cell>
          <cell r="EB215" t="str">
            <v/>
          </cell>
          <cell r="EC215" t="str">
            <v/>
          </cell>
          <cell r="ED215" t="str">
            <v/>
          </cell>
          <cell r="EE215" t="str">
            <v/>
          </cell>
          <cell r="EF215" t="str">
            <v/>
          </cell>
          <cell r="EG215" t="str">
            <v/>
          </cell>
          <cell r="EH215" t="str">
            <v/>
          </cell>
          <cell r="EI215" t="str">
            <v/>
          </cell>
          <cell r="EJ215" t="str">
            <v/>
          </cell>
          <cell r="EK215" t="str">
            <v/>
          </cell>
          <cell r="EL215" t="str">
            <v/>
          </cell>
          <cell r="EM215" t="str">
            <v/>
          </cell>
          <cell r="EN215" t="str">
            <v/>
          </cell>
          <cell r="EO215" t="str">
            <v/>
          </cell>
          <cell r="EP215" t="str">
            <v/>
          </cell>
          <cell r="EQ215" t="str">
            <v/>
          </cell>
          <cell r="ER215" t="str">
            <v/>
          </cell>
          <cell r="ES215" t="str">
            <v/>
          </cell>
          <cell r="ET215" t="str">
            <v/>
          </cell>
          <cell r="EU215" t="str">
            <v/>
          </cell>
          <cell r="EV215" t="str">
            <v/>
          </cell>
        </row>
        <row r="217">
          <cell r="T217" t="str">
            <v>BUDGET FORECAST</v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 t="str">
            <v/>
          </cell>
          <cell r="EN217" t="str">
            <v/>
          </cell>
          <cell r="EO217" t="str">
            <v/>
          </cell>
          <cell r="EP217" t="str">
            <v/>
          </cell>
          <cell r="EQ217" t="str">
            <v/>
          </cell>
          <cell r="ER217" t="str">
            <v/>
          </cell>
          <cell r="ES217" t="str">
            <v/>
          </cell>
          <cell r="ET217" t="str">
            <v/>
          </cell>
          <cell r="EU217" t="str">
            <v/>
          </cell>
          <cell r="EV217" t="str">
            <v/>
          </cell>
          <cell r="EW217" t="str">
            <v/>
          </cell>
          <cell r="EX217" t="str">
            <v/>
          </cell>
          <cell r="EY217" t="str">
            <v/>
          </cell>
          <cell r="EZ217" t="str">
            <v/>
          </cell>
          <cell r="FA217" t="str">
            <v/>
          </cell>
          <cell r="FB217" t="str">
            <v/>
          </cell>
          <cell r="FC217" t="str">
            <v/>
          </cell>
          <cell r="FD217" t="str">
            <v/>
          </cell>
          <cell r="FE217" t="str">
            <v/>
          </cell>
          <cell r="FF217" t="str">
            <v/>
          </cell>
          <cell r="FG217" t="str">
            <v/>
          </cell>
          <cell r="FH217" t="str">
            <v/>
          </cell>
          <cell r="FI217" t="str">
            <v/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 t="str">
            <v/>
          </cell>
          <cell r="EN218" t="str">
            <v/>
          </cell>
          <cell r="EO218" t="str">
            <v/>
          </cell>
          <cell r="EP218" t="str">
            <v/>
          </cell>
          <cell r="EQ218" t="str">
            <v/>
          </cell>
          <cell r="ER218" t="str">
            <v/>
          </cell>
          <cell r="ES218" t="str">
            <v/>
          </cell>
          <cell r="ET218" t="str">
            <v/>
          </cell>
          <cell r="EU218" t="str">
            <v/>
          </cell>
          <cell r="EV218" t="str">
            <v/>
          </cell>
          <cell r="EW218" t="str">
            <v/>
          </cell>
          <cell r="EX218" t="str">
            <v/>
          </cell>
          <cell r="EY218" t="str">
            <v/>
          </cell>
          <cell r="EZ218" t="str">
            <v/>
          </cell>
          <cell r="FA218" t="str">
            <v/>
          </cell>
          <cell r="FB218" t="str">
            <v/>
          </cell>
          <cell r="FC218" t="str">
            <v/>
          </cell>
          <cell r="FD218" t="str">
            <v/>
          </cell>
          <cell r="FE218" t="str">
            <v/>
          </cell>
          <cell r="FF218" t="str">
            <v/>
          </cell>
          <cell r="FG218" t="str">
            <v/>
          </cell>
          <cell r="FH218" t="str">
            <v/>
          </cell>
          <cell r="FI218" t="str">
            <v/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  <cell r="BW219" t="str">
            <v/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 t="str">
            <v/>
          </cell>
          <cell r="CH219" t="str">
            <v/>
          </cell>
          <cell r="CI219" t="str">
            <v/>
          </cell>
          <cell r="CJ219" t="str">
            <v/>
          </cell>
          <cell r="CK219" t="str">
            <v/>
          </cell>
          <cell r="CL219" t="str">
            <v/>
          </cell>
          <cell r="CM219" t="str">
            <v/>
          </cell>
          <cell r="CN219" t="str">
            <v/>
          </cell>
          <cell r="CO219" t="str">
            <v/>
          </cell>
          <cell r="CP219" t="str">
            <v/>
          </cell>
          <cell r="CQ219" t="str">
            <v/>
          </cell>
          <cell r="CR219" t="str">
            <v/>
          </cell>
          <cell r="CS219" t="str">
            <v/>
          </cell>
          <cell r="CT219" t="str">
            <v/>
          </cell>
          <cell r="CU219" t="str">
            <v/>
          </cell>
          <cell r="CV219" t="str">
            <v/>
          </cell>
          <cell r="CW219" t="str">
            <v/>
          </cell>
          <cell r="CX219" t="str">
            <v/>
          </cell>
          <cell r="CY219" t="str">
            <v/>
          </cell>
          <cell r="CZ219" t="str">
            <v/>
          </cell>
          <cell r="DA219" t="str">
            <v/>
          </cell>
          <cell r="DB219" t="str">
            <v/>
          </cell>
          <cell r="DC219" t="str">
            <v/>
          </cell>
          <cell r="DD219" t="str">
            <v/>
          </cell>
          <cell r="DE219" t="str">
            <v/>
          </cell>
          <cell r="DF219" t="str">
            <v/>
          </cell>
          <cell r="DG219" t="str">
            <v/>
          </cell>
          <cell r="DH219" t="str">
            <v/>
          </cell>
          <cell r="DI219" t="str">
            <v/>
          </cell>
          <cell r="DJ219" t="str">
            <v/>
          </cell>
          <cell r="DK219" t="str">
            <v/>
          </cell>
          <cell r="DL219" t="str">
            <v/>
          </cell>
          <cell r="DM219" t="str">
            <v/>
          </cell>
          <cell r="DN219" t="str">
            <v/>
          </cell>
          <cell r="DO219" t="str">
            <v/>
          </cell>
          <cell r="DP219" t="str">
            <v/>
          </cell>
          <cell r="DQ219" t="str">
            <v/>
          </cell>
          <cell r="DR219" t="str">
            <v/>
          </cell>
          <cell r="DS219" t="str">
            <v/>
          </cell>
          <cell r="DT219" t="str">
            <v/>
          </cell>
          <cell r="DU219" t="str">
            <v/>
          </cell>
          <cell r="DV219" t="str">
            <v/>
          </cell>
          <cell r="DW219" t="str">
            <v/>
          </cell>
          <cell r="DX219" t="str">
            <v/>
          </cell>
          <cell r="DY219" t="str">
            <v/>
          </cell>
          <cell r="DZ219" t="str">
            <v/>
          </cell>
          <cell r="EA219" t="str">
            <v/>
          </cell>
          <cell r="EB219" t="str">
            <v/>
          </cell>
          <cell r="EC219" t="str">
            <v/>
          </cell>
          <cell r="ED219" t="str">
            <v/>
          </cell>
          <cell r="EE219" t="str">
            <v/>
          </cell>
          <cell r="EF219" t="str">
            <v/>
          </cell>
          <cell r="EG219" t="str">
            <v/>
          </cell>
          <cell r="EH219" t="str">
            <v/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 t="str">
            <v/>
          </cell>
          <cell r="EN219" t="str">
            <v/>
          </cell>
          <cell r="EO219" t="str">
            <v/>
          </cell>
          <cell r="EP219" t="str">
            <v/>
          </cell>
          <cell r="EQ219" t="str">
            <v/>
          </cell>
          <cell r="ER219" t="str">
            <v/>
          </cell>
          <cell r="ES219" t="str">
            <v/>
          </cell>
          <cell r="ET219" t="str">
            <v/>
          </cell>
          <cell r="EU219" t="str">
            <v/>
          </cell>
          <cell r="EV219" t="str">
            <v/>
          </cell>
          <cell r="EW219" t="str">
            <v/>
          </cell>
          <cell r="EX219" t="str">
            <v/>
          </cell>
          <cell r="EY219" t="str">
            <v/>
          </cell>
          <cell r="EZ219" t="str">
            <v/>
          </cell>
          <cell r="FA219" t="str">
            <v/>
          </cell>
          <cell r="FB219" t="str">
            <v/>
          </cell>
          <cell r="FC219" t="str">
            <v/>
          </cell>
          <cell r="FD219" t="str">
            <v/>
          </cell>
          <cell r="FE219" t="str">
            <v/>
          </cell>
          <cell r="FF219" t="str">
            <v/>
          </cell>
          <cell r="FG219" t="str">
            <v/>
          </cell>
          <cell r="FH219" t="str">
            <v/>
          </cell>
          <cell r="FI219" t="str">
            <v/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 t="str">
            <v/>
          </cell>
          <cell r="DW220" t="str">
            <v/>
          </cell>
          <cell r="DX220" t="str">
            <v/>
          </cell>
          <cell r="DY220" t="str">
            <v/>
          </cell>
          <cell r="DZ220" t="str">
            <v/>
          </cell>
          <cell r="EA220" t="str">
            <v/>
          </cell>
          <cell r="EB220" t="str">
            <v/>
          </cell>
          <cell r="EC220" t="str">
            <v/>
          </cell>
          <cell r="ED220" t="str">
            <v/>
          </cell>
          <cell r="EE220" t="str">
            <v/>
          </cell>
          <cell r="EF220" t="str">
            <v/>
          </cell>
          <cell r="EG220" t="str">
            <v/>
          </cell>
          <cell r="EH220" t="str">
            <v/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 t="str">
            <v/>
          </cell>
          <cell r="EN220" t="str">
            <v/>
          </cell>
          <cell r="EO220" t="str">
            <v/>
          </cell>
          <cell r="EP220" t="str">
            <v/>
          </cell>
          <cell r="EQ220" t="str">
            <v/>
          </cell>
          <cell r="ER220" t="str">
            <v/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/>
          </cell>
          <cell r="EX220" t="str">
            <v/>
          </cell>
          <cell r="EY220" t="str">
            <v/>
          </cell>
          <cell r="EZ220" t="str">
            <v/>
          </cell>
          <cell r="FA220" t="str">
            <v/>
          </cell>
          <cell r="FB220" t="str">
            <v/>
          </cell>
          <cell r="FC220" t="str">
            <v/>
          </cell>
          <cell r="FD220" t="str">
            <v/>
          </cell>
          <cell r="FE220" t="str">
            <v/>
          </cell>
          <cell r="FF220" t="str">
            <v/>
          </cell>
          <cell r="FG220" t="str">
            <v/>
          </cell>
          <cell r="FH220" t="str">
            <v/>
          </cell>
          <cell r="FI220" t="str">
            <v/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/>
          </cell>
          <cell r="DZ221" t="str">
            <v/>
          </cell>
          <cell r="EA221" t="str">
            <v/>
          </cell>
          <cell r="EB221" t="str">
            <v/>
          </cell>
          <cell r="EC221" t="str">
            <v/>
          </cell>
          <cell r="ED221" t="str">
            <v/>
          </cell>
          <cell r="EE221" t="str">
            <v/>
          </cell>
          <cell r="EF221" t="str">
            <v/>
          </cell>
          <cell r="EG221" t="str">
            <v/>
          </cell>
          <cell r="EH221" t="str">
            <v/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 t="str">
            <v/>
          </cell>
          <cell r="EN221" t="str">
            <v/>
          </cell>
          <cell r="EO221" t="str">
            <v/>
          </cell>
          <cell r="EP221" t="str">
            <v/>
          </cell>
          <cell r="EQ221" t="str">
            <v/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/>
          </cell>
          <cell r="EX221" t="str">
            <v/>
          </cell>
          <cell r="EY221" t="str">
            <v/>
          </cell>
          <cell r="EZ221" t="str">
            <v/>
          </cell>
          <cell r="FA221" t="str">
            <v/>
          </cell>
          <cell r="FB221" t="str">
            <v/>
          </cell>
          <cell r="FC221" t="str">
            <v/>
          </cell>
          <cell r="FD221" t="str">
            <v/>
          </cell>
          <cell r="FE221" t="str">
            <v/>
          </cell>
          <cell r="FF221" t="str">
            <v/>
          </cell>
          <cell r="FG221" t="str">
            <v/>
          </cell>
          <cell r="FH221" t="str">
            <v/>
          </cell>
          <cell r="FI221" t="str">
            <v/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/>
          </cell>
          <cell r="DZ222" t="str">
            <v/>
          </cell>
          <cell r="EA222" t="str">
            <v/>
          </cell>
          <cell r="EB222" t="str">
            <v/>
          </cell>
          <cell r="EC222" t="str">
            <v/>
          </cell>
          <cell r="ED222" t="str">
            <v/>
          </cell>
          <cell r="EE222" t="str">
            <v/>
          </cell>
          <cell r="EF222" t="str">
            <v/>
          </cell>
          <cell r="EG222" t="str">
            <v/>
          </cell>
          <cell r="EH222" t="str">
            <v/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 t="str">
            <v/>
          </cell>
          <cell r="EN222" t="str">
            <v/>
          </cell>
          <cell r="EO222" t="str">
            <v/>
          </cell>
          <cell r="EP222" t="str">
            <v/>
          </cell>
          <cell r="EQ222" t="str">
            <v/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/>
          </cell>
          <cell r="EX222" t="str">
            <v/>
          </cell>
          <cell r="EY222" t="str">
            <v/>
          </cell>
          <cell r="EZ222" t="str">
            <v/>
          </cell>
          <cell r="FA222" t="str">
            <v/>
          </cell>
          <cell r="FB222" t="str">
            <v/>
          </cell>
          <cell r="FC222" t="str">
            <v/>
          </cell>
          <cell r="FD222" t="str">
            <v/>
          </cell>
          <cell r="FE222" t="str">
            <v/>
          </cell>
          <cell r="FF222" t="str">
            <v/>
          </cell>
          <cell r="FG222" t="str">
            <v/>
          </cell>
          <cell r="FH222" t="str">
            <v/>
          </cell>
          <cell r="FI222" t="str">
            <v/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/>
          </cell>
          <cell r="DZ223" t="str">
            <v/>
          </cell>
          <cell r="EA223" t="str">
            <v/>
          </cell>
          <cell r="EB223" t="str">
            <v/>
          </cell>
          <cell r="EC223" t="str">
            <v/>
          </cell>
          <cell r="ED223" t="str">
            <v/>
          </cell>
          <cell r="EE223" t="str">
            <v/>
          </cell>
          <cell r="EF223" t="str">
            <v/>
          </cell>
          <cell r="EG223" t="str">
            <v/>
          </cell>
          <cell r="EH223" t="str">
            <v/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 t="str">
            <v/>
          </cell>
          <cell r="EN223" t="str">
            <v/>
          </cell>
          <cell r="EO223" t="str">
            <v/>
          </cell>
          <cell r="EP223" t="str">
            <v/>
          </cell>
          <cell r="EQ223" t="str">
            <v/>
          </cell>
          <cell r="ER223" t="str">
            <v/>
          </cell>
          <cell r="ES223" t="str">
            <v/>
          </cell>
          <cell r="ET223" t="str">
            <v/>
          </cell>
          <cell r="EU223" t="str">
            <v/>
          </cell>
          <cell r="EV223" t="str">
            <v/>
          </cell>
          <cell r="EW223" t="str">
            <v/>
          </cell>
          <cell r="EX223" t="str">
            <v/>
          </cell>
          <cell r="EY223" t="str">
            <v/>
          </cell>
          <cell r="EZ223" t="str">
            <v/>
          </cell>
          <cell r="FA223" t="str">
            <v/>
          </cell>
          <cell r="FB223" t="str">
            <v/>
          </cell>
          <cell r="FC223" t="str">
            <v/>
          </cell>
          <cell r="FD223" t="str">
            <v/>
          </cell>
          <cell r="FE223" t="str">
            <v/>
          </cell>
          <cell r="FF223" t="str">
            <v/>
          </cell>
          <cell r="FG223" t="str">
            <v/>
          </cell>
          <cell r="FH223" t="str">
            <v/>
          </cell>
          <cell r="FI223" t="str">
            <v/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  <cell r="BW228" t="str">
            <v/>
          </cell>
          <cell r="BX228" t="str">
            <v/>
          </cell>
          <cell r="BY228" t="str">
            <v/>
          </cell>
          <cell r="BZ228" t="str">
            <v/>
          </cell>
          <cell r="CA228" t="str">
            <v/>
          </cell>
          <cell r="CB228" t="str">
            <v/>
          </cell>
          <cell r="CC228" t="str">
            <v/>
          </cell>
          <cell r="CD228" t="str">
            <v/>
          </cell>
          <cell r="CE228" t="str">
            <v/>
          </cell>
          <cell r="CF228" t="str">
            <v/>
          </cell>
          <cell r="CG228" t="str">
            <v/>
          </cell>
          <cell r="CH228" t="str">
            <v/>
          </cell>
          <cell r="CI228" t="str">
            <v/>
          </cell>
          <cell r="CJ228" t="str">
            <v/>
          </cell>
          <cell r="CK228" t="str">
            <v/>
          </cell>
          <cell r="CL228" t="str">
            <v/>
          </cell>
          <cell r="CM228" t="str">
            <v/>
          </cell>
          <cell r="CN228" t="str">
            <v/>
          </cell>
          <cell r="CO228" t="str">
            <v/>
          </cell>
          <cell r="CP228" t="str">
            <v/>
          </cell>
          <cell r="CQ228" t="str">
            <v/>
          </cell>
          <cell r="CR228" t="str">
            <v/>
          </cell>
          <cell r="CS228" t="str">
            <v/>
          </cell>
          <cell r="CT228" t="str">
            <v/>
          </cell>
          <cell r="CU228" t="str">
            <v/>
          </cell>
          <cell r="CV228" t="str">
            <v/>
          </cell>
          <cell r="CW228" t="str">
            <v/>
          </cell>
          <cell r="CX228" t="str">
            <v/>
          </cell>
          <cell r="CY228" t="str">
            <v/>
          </cell>
          <cell r="CZ228" t="str">
            <v/>
          </cell>
          <cell r="DA228" t="str">
            <v/>
          </cell>
          <cell r="DB228" t="str">
            <v/>
          </cell>
          <cell r="DC228" t="str">
            <v/>
          </cell>
          <cell r="DD228" t="str">
            <v/>
          </cell>
          <cell r="DE228" t="str">
            <v/>
          </cell>
          <cell r="DF228" t="str">
            <v/>
          </cell>
          <cell r="DG228" t="str">
            <v/>
          </cell>
          <cell r="DH228" t="str">
            <v/>
          </cell>
          <cell r="DI228" t="str">
            <v/>
          </cell>
          <cell r="DJ228" t="str">
            <v/>
          </cell>
          <cell r="DK228" t="str">
            <v/>
          </cell>
          <cell r="DL228" t="str">
            <v/>
          </cell>
          <cell r="DM228" t="str">
            <v/>
          </cell>
          <cell r="DN228" t="str">
            <v/>
          </cell>
          <cell r="DO228" t="str">
            <v/>
          </cell>
          <cell r="DP228" t="str">
            <v/>
          </cell>
          <cell r="DQ228" t="str">
            <v/>
          </cell>
          <cell r="DR228" t="str">
            <v/>
          </cell>
          <cell r="DS228" t="str">
            <v/>
          </cell>
          <cell r="DT228" t="str">
            <v/>
          </cell>
          <cell r="DU228" t="str">
            <v/>
          </cell>
          <cell r="DV228" t="str">
            <v/>
          </cell>
          <cell r="DW228" t="str">
            <v/>
          </cell>
          <cell r="DX228" t="str">
            <v/>
          </cell>
          <cell r="DY228" t="str">
            <v/>
          </cell>
          <cell r="DZ228" t="str">
            <v/>
          </cell>
          <cell r="EA228" t="str">
            <v/>
          </cell>
          <cell r="EB228" t="str">
            <v/>
          </cell>
          <cell r="EC228" t="str">
            <v/>
          </cell>
          <cell r="ED228" t="str">
            <v/>
          </cell>
          <cell r="EE228" t="str">
            <v/>
          </cell>
          <cell r="EF228" t="str">
            <v/>
          </cell>
          <cell r="EG228" t="str">
            <v/>
          </cell>
          <cell r="EH228" t="str">
            <v/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 t="str">
            <v/>
          </cell>
          <cell r="EN228" t="str">
            <v/>
          </cell>
          <cell r="EO228" t="str">
            <v/>
          </cell>
          <cell r="EP228" t="str">
            <v/>
          </cell>
          <cell r="EQ228" t="str">
            <v/>
          </cell>
          <cell r="ER228" t="str">
            <v/>
          </cell>
          <cell r="ES228" t="str">
            <v/>
          </cell>
          <cell r="ET228" t="str">
            <v/>
          </cell>
          <cell r="EU228" t="str">
            <v/>
          </cell>
          <cell r="EV228" t="str">
            <v/>
          </cell>
        </row>
        <row r="229">
          <cell r="V229" t="str">
            <v>PROJECTED STREET</v>
          </cell>
          <cell r="X229">
            <v>36122.220141999998</v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 t="str">
            <v/>
          </cell>
          <cell r="EN229" t="str">
            <v/>
          </cell>
          <cell r="EO229" t="str">
            <v/>
          </cell>
          <cell r="EP229" t="str">
            <v/>
          </cell>
          <cell r="EQ229" t="str">
            <v/>
          </cell>
          <cell r="ER229" t="str">
            <v/>
          </cell>
          <cell r="ES229" t="str">
            <v/>
          </cell>
          <cell r="ET229" t="str">
            <v/>
          </cell>
          <cell r="EU229" t="str">
            <v/>
          </cell>
          <cell r="EV229" t="str">
            <v/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 t="str">
            <v/>
          </cell>
          <cell r="EN232" t="str">
            <v/>
          </cell>
          <cell r="EO232" t="str">
            <v/>
          </cell>
          <cell r="EP232" t="str">
            <v/>
          </cell>
          <cell r="EQ232" t="str">
            <v/>
          </cell>
          <cell r="ER232" t="str">
            <v/>
          </cell>
          <cell r="ES232" t="str">
            <v/>
          </cell>
          <cell r="ET232" t="str">
            <v/>
          </cell>
          <cell r="EU232" t="str">
            <v/>
          </cell>
          <cell r="EV232" t="str">
            <v/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 t="str">
            <v/>
          </cell>
          <cell r="EN233" t="str">
            <v/>
          </cell>
          <cell r="EO233" t="str">
            <v/>
          </cell>
          <cell r="EP233" t="str">
            <v/>
          </cell>
          <cell r="EQ233" t="str">
            <v/>
          </cell>
          <cell r="ER233" t="str">
            <v/>
          </cell>
          <cell r="ES233" t="str">
            <v/>
          </cell>
          <cell r="ET233" t="str">
            <v/>
          </cell>
          <cell r="EU233" t="str">
            <v/>
          </cell>
          <cell r="EV233" t="str">
            <v/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 t="str">
            <v/>
          </cell>
          <cell r="EN234" t="str">
            <v/>
          </cell>
          <cell r="EO234" t="str">
            <v/>
          </cell>
          <cell r="EP234" t="str">
            <v/>
          </cell>
          <cell r="EQ234" t="str">
            <v/>
          </cell>
          <cell r="ER234" t="str">
            <v/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  <cell r="EK235" t="str">
            <v/>
          </cell>
          <cell r="EL235" t="str">
            <v/>
          </cell>
          <cell r="EM235" t="str">
            <v/>
          </cell>
          <cell r="EN235" t="str">
            <v/>
          </cell>
          <cell r="EO235" t="str">
            <v/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  <cell r="EK236" t="str">
            <v/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</row>
        <row r="238">
          <cell r="T238" t="str">
            <v>BUDGET FORECAST</v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  <cell r="BW238" t="str">
            <v/>
          </cell>
          <cell r="BX238" t="str">
            <v/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 t="str">
            <v/>
          </cell>
          <cell r="CP238" t="str">
            <v/>
          </cell>
          <cell r="CQ238" t="str">
            <v/>
          </cell>
          <cell r="CR238" t="str">
            <v/>
          </cell>
          <cell r="CS238" t="str">
            <v/>
          </cell>
          <cell r="CT238" t="str">
            <v/>
          </cell>
          <cell r="CU238" t="str">
            <v/>
          </cell>
          <cell r="CV238" t="str">
            <v/>
          </cell>
          <cell r="CW238" t="str">
            <v/>
          </cell>
          <cell r="CX238" t="str">
            <v/>
          </cell>
          <cell r="CY238" t="str">
            <v/>
          </cell>
          <cell r="CZ238" t="str">
            <v/>
          </cell>
          <cell r="DA238" t="str">
            <v/>
          </cell>
          <cell r="DB238" t="str">
            <v/>
          </cell>
          <cell r="DC238" t="str">
            <v/>
          </cell>
          <cell r="DD238" t="str">
            <v/>
          </cell>
          <cell r="DE238" t="str">
            <v/>
          </cell>
          <cell r="DF238" t="str">
            <v/>
          </cell>
          <cell r="DG238" t="str">
            <v/>
          </cell>
          <cell r="DH238" t="str">
            <v/>
          </cell>
          <cell r="DI238" t="str">
            <v/>
          </cell>
          <cell r="DJ238" t="str">
            <v/>
          </cell>
          <cell r="DK238" t="str">
            <v/>
          </cell>
          <cell r="DL238" t="str">
            <v/>
          </cell>
          <cell r="DM238" t="str">
            <v/>
          </cell>
          <cell r="DN238" t="str">
            <v/>
          </cell>
          <cell r="DO238" t="str">
            <v/>
          </cell>
          <cell r="DP238" t="str">
            <v/>
          </cell>
          <cell r="DQ238" t="str">
            <v/>
          </cell>
          <cell r="DR238" t="str">
            <v/>
          </cell>
          <cell r="DS238" t="str">
            <v/>
          </cell>
          <cell r="DT238" t="str">
            <v/>
          </cell>
          <cell r="DU238" t="str">
            <v/>
          </cell>
          <cell r="DV238" t="str">
            <v/>
          </cell>
          <cell r="DW238" t="str">
            <v/>
          </cell>
          <cell r="DX238" t="str">
            <v/>
          </cell>
          <cell r="DY238" t="str">
            <v/>
          </cell>
          <cell r="DZ238" t="str">
            <v/>
          </cell>
          <cell r="EA238" t="str">
            <v/>
          </cell>
          <cell r="EB238" t="str">
            <v/>
          </cell>
          <cell r="EC238" t="str">
            <v/>
          </cell>
          <cell r="ED238" t="str">
            <v/>
          </cell>
          <cell r="EE238" t="str">
            <v/>
          </cell>
          <cell r="EF238" t="str">
            <v/>
          </cell>
          <cell r="EG238" t="str">
            <v/>
          </cell>
          <cell r="EH238" t="str">
            <v/>
          </cell>
          <cell r="EI238" t="str">
            <v/>
          </cell>
          <cell r="EJ238" t="str">
            <v/>
          </cell>
          <cell r="EK238" t="str">
            <v/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/>
          </cell>
          <cell r="EX238" t="str">
            <v/>
          </cell>
          <cell r="EY238" t="str">
            <v/>
          </cell>
          <cell r="EZ238" t="str">
            <v/>
          </cell>
          <cell r="FA238" t="str">
            <v/>
          </cell>
          <cell r="FB238" t="str">
            <v/>
          </cell>
          <cell r="FC238" t="str">
            <v/>
          </cell>
          <cell r="FD238" t="str">
            <v/>
          </cell>
          <cell r="FE238" t="str">
            <v/>
          </cell>
          <cell r="FF238" t="str">
            <v/>
          </cell>
          <cell r="FG238" t="str">
            <v/>
          </cell>
          <cell r="FH238" t="str">
            <v/>
          </cell>
          <cell r="FI238" t="str">
            <v/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/>
          </cell>
          <cell r="EC239" t="str">
            <v/>
          </cell>
          <cell r="ED239" t="str">
            <v/>
          </cell>
          <cell r="EE239" t="str">
            <v/>
          </cell>
          <cell r="EF239" t="str">
            <v/>
          </cell>
          <cell r="EG239" t="str">
            <v/>
          </cell>
          <cell r="EH239" t="str">
            <v/>
          </cell>
          <cell r="EI239" t="str">
            <v/>
          </cell>
          <cell r="EJ239" t="str">
            <v/>
          </cell>
          <cell r="EK239" t="str">
            <v/>
          </cell>
          <cell r="EL239" t="str">
            <v/>
          </cell>
          <cell r="EM239" t="str">
            <v/>
          </cell>
          <cell r="EN239" t="str">
            <v/>
          </cell>
          <cell r="EO239" t="str">
            <v/>
          </cell>
          <cell r="EP239" t="str">
            <v/>
          </cell>
          <cell r="EQ239" t="str">
            <v/>
          </cell>
          <cell r="ER239" t="str">
            <v/>
          </cell>
          <cell r="ES239" t="str">
            <v/>
          </cell>
          <cell r="ET239" t="str">
            <v/>
          </cell>
          <cell r="EU239" t="str">
            <v/>
          </cell>
          <cell r="EV239" t="str">
            <v/>
          </cell>
          <cell r="EW239" t="str">
            <v/>
          </cell>
          <cell r="EX239" t="str">
            <v/>
          </cell>
          <cell r="EY239" t="str">
            <v/>
          </cell>
          <cell r="EZ239" t="str">
            <v/>
          </cell>
          <cell r="FA239" t="str">
            <v/>
          </cell>
          <cell r="FB239" t="str">
            <v/>
          </cell>
          <cell r="FC239" t="str">
            <v/>
          </cell>
          <cell r="FD239" t="str">
            <v/>
          </cell>
          <cell r="FE239" t="str">
            <v/>
          </cell>
          <cell r="FF239" t="str">
            <v/>
          </cell>
          <cell r="FG239" t="str">
            <v/>
          </cell>
          <cell r="FH239" t="str">
            <v/>
          </cell>
          <cell r="FI239" t="str">
            <v/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/>
          </cell>
          <cell r="EC240" t="str">
            <v/>
          </cell>
          <cell r="ED240" t="str">
            <v/>
          </cell>
          <cell r="EE240" t="str">
            <v/>
          </cell>
          <cell r="EF240" t="str">
            <v/>
          </cell>
          <cell r="EG240" t="str">
            <v/>
          </cell>
          <cell r="EH240" t="str">
            <v/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 t="str">
            <v/>
          </cell>
          <cell r="EN240" t="str">
            <v/>
          </cell>
          <cell r="EO240" t="str">
            <v/>
          </cell>
          <cell r="EP240" t="str">
            <v/>
          </cell>
          <cell r="EQ240" t="str">
            <v/>
          </cell>
          <cell r="ER240" t="str">
            <v/>
          </cell>
          <cell r="ES240" t="str">
            <v/>
          </cell>
          <cell r="ET240" t="str">
            <v/>
          </cell>
          <cell r="EU240" t="str">
            <v/>
          </cell>
          <cell r="EV240" t="str">
            <v/>
          </cell>
          <cell r="EW240" t="str">
            <v/>
          </cell>
          <cell r="EX240" t="str">
            <v/>
          </cell>
          <cell r="EY240" t="str">
            <v/>
          </cell>
          <cell r="EZ240" t="str">
            <v/>
          </cell>
          <cell r="FA240" t="str">
            <v/>
          </cell>
          <cell r="FB240" t="str">
            <v/>
          </cell>
          <cell r="FC240" t="str">
            <v/>
          </cell>
          <cell r="FD240" t="str">
            <v/>
          </cell>
          <cell r="FE240" t="str">
            <v/>
          </cell>
          <cell r="FF240" t="str">
            <v/>
          </cell>
          <cell r="FG240" t="str">
            <v/>
          </cell>
          <cell r="FH240" t="str">
            <v/>
          </cell>
          <cell r="FI240" t="str">
            <v/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/>
          </cell>
          <cell r="EC241" t="str">
            <v/>
          </cell>
          <cell r="ED241" t="str">
            <v/>
          </cell>
          <cell r="EE241" t="str">
            <v/>
          </cell>
          <cell r="EF241" t="str">
            <v/>
          </cell>
          <cell r="EG241" t="str">
            <v/>
          </cell>
          <cell r="EH241" t="str">
            <v/>
          </cell>
          <cell r="EI241" t="str">
            <v/>
          </cell>
          <cell r="EJ241" t="str">
            <v/>
          </cell>
          <cell r="EK241" t="str">
            <v/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/>
          </cell>
          <cell r="EX241" t="str">
            <v/>
          </cell>
          <cell r="EY241" t="str">
            <v/>
          </cell>
          <cell r="EZ241" t="str">
            <v/>
          </cell>
          <cell r="FA241" t="str">
            <v/>
          </cell>
          <cell r="FB241" t="str">
            <v/>
          </cell>
          <cell r="FC241" t="str">
            <v/>
          </cell>
          <cell r="FD241" t="str">
            <v/>
          </cell>
          <cell r="FE241" t="str">
            <v/>
          </cell>
          <cell r="FF241" t="str">
            <v/>
          </cell>
          <cell r="FG241" t="str">
            <v/>
          </cell>
          <cell r="FH241" t="str">
            <v/>
          </cell>
          <cell r="FI241" t="str">
            <v/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/>
          </cell>
          <cell r="EC242" t="str">
            <v/>
          </cell>
          <cell r="ED242" t="str">
            <v/>
          </cell>
          <cell r="EE242" t="str">
            <v/>
          </cell>
          <cell r="EF242" t="str">
            <v/>
          </cell>
          <cell r="EG242" t="str">
            <v/>
          </cell>
          <cell r="EH242" t="str">
            <v/>
          </cell>
          <cell r="EI242" t="str">
            <v/>
          </cell>
          <cell r="EJ242" t="str">
            <v/>
          </cell>
          <cell r="EK242" t="str">
            <v/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/>
          </cell>
          <cell r="EX242" t="str">
            <v/>
          </cell>
          <cell r="EY242" t="str">
            <v/>
          </cell>
          <cell r="EZ242" t="str">
            <v/>
          </cell>
          <cell r="FA242" t="str">
            <v/>
          </cell>
          <cell r="FB242" t="str">
            <v/>
          </cell>
          <cell r="FC242" t="str">
            <v/>
          </cell>
          <cell r="FD242" t="str">
            <v/>
          </cell>
          <cell r="FE242" t="str">
            <v/>
          </cell>
          <cell r="FF242" t="str">
            <v/>
          </cell>
          <cell r="FG242" t="str">
            <v/>
          </cell>
          <cell r="FH242" t="str">
            <v/>
          </cell>
          <cell r="FI242" t="str">
            <v/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/>
          </cell>
          <cell r="EC243" t="str">
            <v/>
          </cell>
          <cell r="ED243" t="str">
            <v/>
          </cell>
          <cell r="EE243" t="str">
            <v/>
          </cell>
          <cell r="EF243" t="str">
            <v/>
          </cell>
          <cell r="EG243" t="str">
            <v/>
          </cell>
          <cell r="EH243" t="str">
            <v/>
          </cell>
          <cell r="EI243" t="str">
            <v/>
          </cell>
          <cell r="EJ243" t="str">
            <v/>
          </cell>
          <cell r="EK243" t="str">
            <v/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/>
          </cell>
          <cell r="EX243" t="str">
            <v/>
          </cell>
          <cell r="EY243" t="str">
            <v/>
          </cell>
          <cell r="EZ243" t="str">
            <v/>
          </cell>
          <cell r="FA243" t="str">
            <v/>
          </cell>
          <cell r="FB243" t="str">
            <v/>
          </cell>
          <cell r="FC243" t="str">
            <v/>
          </cell>
          <cell r="FD243" t="str">
            <v/>
          </cell>
          <cell r="FE243" t="str">
            <v/>
          </cell>
          <cell r="FF243" t="str">
            <v/>
          </cell>
          <cell r="FG243" t="str">
            <v/>
          </cell>
          <cell r="FH243" t="str">
            <v/>
          </cell>
          <cell r="FI243" t="str">
            <v/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/>
          </cell>
          <cell r="EC244" t="str">
            <v/>
          </cell>
          <cell r="ED244" t="str">
            <v/>
          </cell>
          <cell r="EE244" t="str">
            <v/>
          </cell>
          <cell r="EF244" t="str">
            <v/>
          </cell>
          <cell r="EG244" t="str">
            <v/>
          </cell>
          <cell r="EH244" t="str">
            <v/>
          </cell>
          <cell r="EI244" t="str">
            <v/>
          </cell>
          <cell r="EJ244" t="str">
            <v/>
          </cell>
          <cell r="EK244" t="str">
            <v/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/>
          </cell>
          <cell r="EX244" t="str">
            <v/>
          </cell>
          <cell r="EY244" t="str">
            <v/>
          </cell>
          <cell r="EZ244" t="str">
            <v/>
          </cell>
          <cell r="FA244" t="str">
            <v/>
          </cell>
          <cell r="FB244" t="str">
            <v/>
          </cell>
          <cell r="FC244" t="str">
            <v/>
          </cell>
          <cell r="FD244" t="str">
            <v/>
          </cell>
          <cell r="FE244" t="str">
            <v/>
          </cell>
          <cell r="FF244" t="str">
            <v/>
          </cell>
          <cell r="FG244" t="str">
            <v/>
          </cell>
          <cell r="FH244" t="str">
            <v/>
          </cell>
          <cell r="FI244" t="str">
            <v/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  <cell r="BW249" t="str">
            <v/>
          </cell>
          <cell r="BX249" t="str">
            <v/>
          </cell>
          <cell r="BY249" t="str">
            <v/>
          </cell>
          <cell r="BZ249" t="str">
            <v/>
          </cell>
          <cell r="CA249" t="str">
            <v/>
          </cell>
          <cell r="CB249" t="str">
            <v/>
          </cell>
          <cell r="CC249" t="str">
            <v/>
          </cell>
          <cell r="CD249" t="str">
            <v/>
          </cell>
          <cell r="CE249" t="str">
            <v/>
          </cell>
          <cell r="CF249" t="str">
            <v/>
          </cell>
          <cell r="CG249" t="str">
            <v/>
          </cell>
          <cell r="CH249" t="str">
            <v/>
          </cell>
          <cell r="CI249" t="str">
            <v/>
          </cell>
          <cell r="CJ249" t="str">
            <v/>
          </cell>
          <cell r="CK249" t="str">
            <v/>
          </cell>
          <cell r="CL249" t="str">
            <v/>
          </cell>
          <cell r="CM249" t="str">
            <v/>
          </cell>
          <cell r="CN249" t="str">
            <v/>
          </cell>
          <cell r="CO249" t="str">
            <v/>
          </cell>
          <cell r="CP249" t="str">
            <v/>
          </cell>
          <cell r="CQ249" t="str">
            <v/>
          </cell>
          <cell r="CR249" t="str">
            <v/>
          </cell>
          <cell r="CS249" t="str">
            <v/>
          </cell>
          <cell r="CT249" t="str">
            <v/>
          </cell>
          <cell r="CU249" t="str">
            <v/>
          </cell>
          <cell r="CV249" t="str">
            <v/>
          </cell>
          <cell r="CW249" t="str">
            <v/>
          </cell>
          <cell r="CX249" t="str">
            <v/>
          </cell>
          <cell r="CY249" t="str">
            <v/>
          </cell>
          <cell r="CZ249" t="str">
            <v/>
          </cell>
          <cell r="DA249" t="str">
            <v/>
          </cell>
          <cell r="DB249" t="str">
            <v/>
          </cell>
          <cell r="DC249" t="str">
            <v/>
          </cell>
          <cell r="DD249" t="str">
            <v/>
          </cell>
          <cell r="DE249" t="str">
            <v/>
          </cell>
          <cell r="DF249" t="str">
            <v/>
          </cell>
          <cell r="DG249" t="str">
            <v/>
          </cell>
          <cell r="DH249" t="str">
            <v/>
          </cell>
          <cell r="DI249" t="str">
            <v/>
          </cell>
          <cell r="DJ249" t="str">
            <v/>
          </cell>
          <cell r="DK249" t="str">
            <v/>
          </cell>
          <cell r="DL249" t="str">
            <v/>
          </cell>
          <cell r="DM249" t="str">
            <v/>
          </cell>
          <cell r="DN249" t="str">
            <v/>
          </cell>
          <cell r="DO249" t="str">
            <v/>
          </cell>
          <cell r="DP249" t="str">
            <v/>
          </cell>
          <cell r="DQ249" t="str">
            <v/>
          </cell>
          <cell r="DR249" t="str">
            <v/>
          </cell>
          <cell r="DS249" t="str">
            <v/>
          </cell>
          <cell r="DT249" t="str">
            <v/>
          </cell>
          <cell r="DU249" t="str">
            <v/>
          </cell>
          <cell r="DV249" t="str">
            <v/>
          </cell>
          <cell r="DW249" t="str">
            <v/>
          </cell>
          <cell r="DX249" t="str">
            <v/>
          </cell>
          <cell r="DY249" t="str">
            <v/>
          </cell>
          <cell r="DZ249" t="str">
            <v/>
          </cell>
          <cell r="EA249" t="str">
            <v/>
          </cell>
          <cell r="EB249" t="str">
            <v/>
          </cell>
          <cell r="EC249" t="str">
            <v/>
          </cell>
          <cell r="ED249" t="str">
            <v/>
          </cell>
          <cell r="EE249" t="str">
            <v/>
          </cell>
          <cell r="EF249" t="str">
            <v/>
          </cell>
          <cell r="EG249" t="str">
            <v/>
          </cell>
          <cell r="EH249" t="str">
            <v/>
          </cell>
          <cell r="EI249" t="str">
            <v/>
          </cell>
          <cell r="EJ249" t="str">
            <v/>
          </cell>
          <cell r="EK249" t="str">
            <v/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</row>
        <row r="250">
          <cell r="V250" t="str">
            <v>PROJECTED STREET</v>
          </cell>
          <cell r="X250">
            <v>36184</v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 t="str">
            <v/>
          </cell>
          <cell r="EN253" t="str">
            <v/>
          </cell>
          <cell r="EO253" t="str">
            <v/>
          </cell>
          <cell r="EP253" t="str">
            <v/>
          </cell>
          <cell r="EQ253" t="str">
            <v/>
          </cell>
          <cell r="ER253" t="str">
            <v/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 t="str">
            <v/>
          </cell>
          <cell r="EN254" t="str">
            <v/>
          </cell>
          <cell r="EO254" t="str">
            <v/>
          </cell>
          <cell r="EP254" t="str">
            <v/>
          </cell>
          <cell r="EQ254" t="str">
            <v/>
          </cell>
          <cell r="ER254" t="str">
            <v/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 t="str">
            <v/>
          </cell>
          <cell r="EN255" t="str">
            <v/>
          </cell>
          <cell r="EO255" t="str">
            <v/>
          </cell>
          <cell r="EP255" t="str">
            <v/>
          </cell>
          <cell r="EQ255" t="str">
            <v/>
          </cell>
          <cell r="ER255" t="str">
            <v/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</row>
        <row r="259">
          <cell r="T259" t="str">
            <v>BUDGET FORECAST</v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/>
          </cell>
          <cell r="EX259" t="str">
            <v/>
          </cell>
          <cell r="EY259" t="str">
            <v/>
          </cell>
          <cell r="EZ259" t="str">
            <v/>
          </cell>
          <cell r="FA259" t="str">
            <v/>
          </cell>
          <cell r="FB259" t="str">
            <v/>
          </cell>
          <cell r="FC259" t="str">
            <v/>
          </cell>
          <cell r="FD259" t="str">
            <v/>
          </cell>
          <cell r="FE259" t="str">
            <v/>
          </cell>
          <cell r="FF259" t="str">
            <v/>
          </cell>
          <cell r="FG259" t="str">
            <v/>
          </cell>
          <cell r="FH259" t="str">
            <v/>
          </cell>
          <cell r="FI259" t="str">
            <v/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 t="str">
            <v/>
          </cell>
          <cell r="EN260" t="str">
            <v/>
          </cell>
          <cell r="EO260" t="str">
            <v/>
          </cell>
          <cell r="EP260" t="str">
            <v/>
          </cell>
          <cell r="EQ260" t="str">
            <v/>
          </cell>
          <cell r="ER260" t="str">
            <v/>
          </cell>
          <cell r="ES260" t="str">
            <v/>
          </cell>
          <cell r="ET260" t="str">
            <v/>
          </cell>
          <cell r="EU260" t="str">
            <v/>
          </cell>
          <cell r="EV260" t="str">
            <v/>
          </cell>
          <cell r="EW260" t="str">
            <v/>
          </cell>
          <cell r="EX260" t="str">
            <v/>
          </cell>
          <cell r="EY260" t="str">
            <v/>
          </cell>
          <cell r="EZ260" t="str">
            <v/>
          </cell>
          <cell r="FA260" t="str">
            <v/>
          </cell>
          <cell r="FB260" t="str">
            <v/>
          </cell>
          <cell r="FC260" t="str">
            <v/>
          </cell>
          <cell r="FD260" t="str">
            <v/>
          </cell>
          <cell r="FE260" t="str">
            <v/>
          </cell>
          <cell r="FF260" t="str">
            <v/>
          </cell>
          <cell r="FG260" t="str">
            <v/>
          </cell>
          <cell r="FH260" t="str">
            <v/>
          </cell>
          <cell r="FI260" t="str">
            <v/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  <cell r="BW261" t="str">
            <v/>
          </cell>
          <cell r="BX261" t="str">
            <v/>
          </cell>
          <cell r="BY261" t="str">
            <v/>
          </cell>
          <cell r="BZ261" t="str">
            <v/>
          </cell>
          <cell r="CA261" t="str">
            <v/>
          </cell>
          <cell r="CB261" t="str">
            <v/>
          </cell>
          <cell r="CC261" t="str">
            <v/>
          </cell>
          <cell r="CD261" t="str">
            <v/>
          </cell>
          <cell r="CE261" t="str">
            <v/>
          </cell>
          <cell r="CF261" t="str">
            <v/>
          </cell>
          <cell r="CG261" t="str">
            <v/>
          </cell>
          <cell r="CH261" t="str">
            <v/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 t="str">
            <v/>
          </cell>
          <cell r="CV261" t="str">
            <v/>
          </cell>
          <cell r="CW261" t="str">
            <v/>
          </cell>
          <cell r="CX261" t="str">
            <v/>
          </cell>
          <cell r="CY261" t="str">
            <v/>
          </cell>
          <cell r="CZ261" t="str">
            <v/>
          </cell>
          <cell r="DA261" t="str">
            <v/>
          </cell>
          <cell r="DB261" t="str">
            <v/>
          </cell>
          <cell r="DC261" t="str">
            <v/>
          </cell>
          <cell r="DD261" t="str">
            <v/>
          </cell>
          <cell r="DE261" t="str">
            <v/>
          </cell>
          <cell r="DF261" t="str">
            <v/>
          </cell>
          <cell r="DG261" t="str">
            <v/>
          </cell>
          <cell r="DH261" t="str">
            <v/>
          </cell>
          <cell r="DI261" t="str">
            <v/>
          </cell>
          <cell r="DJ261" t="str">
            <v/>
          </cell>
          <cell r="DK261" t="str">
            <v/>
          </cell>
          <cell r="DL261" t="str">
            <v/>
          </cell>
          <cell r="DM261" t="str">
            <v/>
          </cell>
          <cell r="DN261" t="str">
            <v/>
          </cell>
          <cell r="DO261" t="str">
            <v/>
          </cell>
          <cell r="DP261" t="str">
            <v/>
          </cell>
          <cell r="DQ261" t="str">
            <v/>
          </cell>
          <cell r="DR261" t="str">
            <v/>
          </cell>
          <cell r="DS261" t="str">
            <v/>
          </cell>
          <cell r="DT261" t="str">
            <v/>
          </cell>
          <cell r="DU261" t="str">
            <v/>
          </cell>
          <cell r="DV261" t="str">
            <v/>
          </cell>
          <cell r="DW261" t="str">
            <v/>
          </cell>
          <cell r="DX261" t="str">
            <v/>
          </cell>
          <cell r="DY261" t="str">
            <v/>
          </cell>
          <cell r="DZ261" t="str">
            <v/>
          </cell>
          <cell r="EA261" t="str">
            <v/>
          </cell>
          <cell r="EB261" t="str">
            <v/>
          </cell>
          <cell r="EC261" t="str">
            <v/>
          </cell>
          <cell r="ED261" t="str">
            <v/>
          </cell>
          <cell r="EE261" t="str">
            <v/>
          </cell>
          <cell r="EF261" t="str">
            <v/>
          </cell>
          <cell r="EG261" t="str">
            <v/>
          </cell>
          <cell r="EH261" t="str">
            <v/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 t="str">
            <v/>
          </cell>
          <cell r="EN261" t="str">
            <v/>
          </cell>
          <cell r="EO261" t="str">
            <v/>
          </cell>
          <cell r="EP261" t="str">
            <v/>
          </cell>
          <cell r="EQ261" t="str">
            <v/>
          </cell>
          <cell r="ER261" t="str">
            <v/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/>
          </cell>
          <cell r="EX261" t="str">
            <v/>
          </cell>
          <cell r="EY261" t="str">
            <v/>
          </cell>
          <cell r="EZ261" t="str">
            <v/>
          </cell>
          <cell r="FA261" t="str">
            <v/>
          </cell>
          <cell r="FB261" t="str">
            <v/>
          </cell>
          <cell r="FC261" t="str">
            <v/>
          </cell>
          <cell r="FD261" t="str">
            <v/>
          </cell>
          <cell r="FE261" t="str">
            <v/>
          </cell>
          <cell r="FF261" t="str">
            <v/>
          </cell>
          <cell r="FG261" t="str">
            <v/>
          </cell>
          <cell r="FH261" t="str">
            <v/>
          </cell>
          <cell r="FI261" t="str">
            <v/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/>
          </cell>
          <cell r="EC262" t="str">
            <v/>
          </cell>
          <cell r="ED262" t="str">
            <v/>
          </cell>
          <cell r="EE262" t="str">
            <v/>
          </cell>
          <cell r="EF262" t="str">
            <v/>
          </cell>
          <cell r="EG262" t="str">
            <v/>
          </cell>
          <cell r="EH262" t="str">
            <v/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 t="str">
            <v/>
          </cell>
          <cell r="EN262" t="str">
            <v/>
          </cell>
          <cell r="EO262" t="str">
            <v/>
          </cell>
          <cell r="EP262" t="str">
            <v/>
          </cell>
          <cell r="EQ262" t="str">
            <v/>
          </cell>
          <cell r="ER262" t="str">
            <v/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/>
          </cell>
          <cell r="EX262" t="str">
            <v/>
          </cell>
          <cell r="EY262" t="str">
            <v/>
          </cell>
          <cell r="EZ262" t="str">
            <v/>
          </cell>
          <cell r="FA262" t="str">
            <v/>
          </cell>
          <cell r="FB262" t="str">
            <v/>
          </cell>
          <cell r="FC262" t="str">
            <v/>
          </cell>
          <cell r="FD262" t="str">
            <v/>
          </cell>
          <cell r="FE262" t="str">
            <v/>
          </cell>
          <cell r="FF262" t="str">
            <v/>
          </cell>
          <cell r="FG262" t="str">
            <v/>
          </cell>
          <cell r="FH262" t="str">
            <v/>
          </cell>
          <cell r="FI262" t="str">
            <v/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/>
          </cell>
          <cell r="EC263" t="str">
            <v/>
          </cell>
          <cell r="ED263" t="str">
            <v/>
          </cell>
          <cell r="EE263" t="str">
            <v/>
          </cell>
          <cell r="EF263" t="str">
            <v/>
          </cell>
          <cell r="EG263" t="str">
            <v/>
          </cell>
          <cell r="EH263" t="str">
            <v/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 t="str">
            <v/>
          </cell>
          <cell r="EN263" t="str">
            <v/>
          </cell>
          <cell r="EO263" t="str">
            <v/>
          </cell>
          <cell r="EP263" t="str">
            <v/>
          </cell>
          <cell r="EQ263" t="str">
            <v/>
          </cell>
          <cell r="ER263" t="str">
            <v/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/>
          </cell>
          <cell r="EX263" t="str">
            <v/>
          </cell>
          <cell r="EY263" t="str">
            <v/>
          </cell>
          <cell r="EZ263" t="str">
            <v/>
          </cell>
          <cell r="FA263" t="str">
            <v/>
          </cell>
          <cell r="FB263" t="str">
            <v/>
          </cell>
          <cell r="FC263" t="str">
            <v/>
          </cell>
          <cell r="FD263" t="str">
            <v/>
          </cell>
          <cell r="FE263" t="str">
            <v/>
          </cell>
          <cell r="FF263" t="str">
            <v/>
          </cell>
          <cell r="FG263" t="str">
            <v/>
          </cell>
          <cell r="FH263" t="str">
            <v/>
          </cell>
          <cell r="FI263" t="str">
            <v/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/>
          </cell>
          <cell r="EC264" t="str">
            <v/>
          </cell>
          <cell r="ED264" t="str">
            <v/>
          </cell>
          <cell r="EE264" t="str">
            <v/>
          </cell>
          <cell r="EF264" t="str">
            <v/>
          </cell>
          <cell r="EG264" t="str">
            <v/>
          </cell>
          <cell r="EH264" t="str">
            <v/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 t="str">
            <v/>
          </cell>
          <cell r="EN264" t="str">
            <v/>
          </cell>
          <cell r="EO264" t="str">
            <v/>
          </cell>
          <cell r="EP264" t="str">
            <v/>
          </cell>
          <cell r="EQ264" t="str">
            <v/>
          </cell>
          <cell r="ER264" t="str">
            <v/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/>
          </cell>
          <cell r="EX264" t="str">
            <v/>
          </cell>
          <cell r="EY264" t="str">
            <v/>
          </cell>
          <cell r="EZ264" t="str">
            <v/>
          </cell>
          <cell r="FA264" t="str">
            <v/>
          </cell>
          <cell r="FB264" t="str">
            <v/>
          </cell>
          <cell r="FC264" t="str">
            <v/>
          </cell>
          <cell r="FD264" t="str">
            <v/>
          </cell>
          <cell r="FE264" t="str">
            <v/>
          </cell>
          <cell r="FF264" t="str">
            <v/>
          </cell>
          <cell r="FG264" t="str">
            <v/>
          </cell>
          <cell r="FH264" t="str">
            <v/>
          </cell>
          <cell r="FI264" t="str">
            <v/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/>
          </cell>
          <cell r="EC265" t="str">
            <v/>
          </cell>
          <cell r="ED265" t="str">
            <v/>
          </cell>
          <cell r="EE265" t="str">
            <v/>
          </cell>
          <cell r="EF265" t="str">
            <v/>
          </cell>
          <cell r="EG265" t="str">
            <v/>
          </cell>
          <cell r="EH265" t="str">
            <v/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 t="str">
            <v/>
          </cell>
          <cell r="EN265" t="str">
            <v/>
          </cell>
          <cell r="EO265" t="str">
            <v/>
          </cell>
          <cell r="EP265" t="str">
            <v/>
          </cell>
          <cell r="EQ265" t="str">
            <v/>
          </cell>
          <cell r="ER265" t="str">
            <v/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/>
          </cell>
          <cell r="EX265" t="str">
            <v/>
          </cell>
          <cell r="EY265" t="str">
            <v/>
          </cell>
          <cell r="EZ265" t="str">
            <v/>
          </cell>
          <cell r="FA265" t="str">
            <v/>
          </cell>
          <cell r="FB265" t="str">
            <v/>
          </cell>
          <cell r="FC265" t="str">
            <v/>
          </cell>
          <cell r="FD265" t="str">
            <v/>
          </cell>
          <cell r="FE265" t="str">
            <v/>
          </cell>
          <cell r="FF265" t="str">
            <v/>
          </cell>
          <cell r="FG265" t="str">
            <v/>
          </cell>
          <cell r="FH265" t="str">
            <v/>
          </cell>
          <cell r="FI265" t="str">
            <v/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  <cell r="EK270" t="str">
            <v/>
          </cell>
          <cell r="EL270" t="str">
            <v/>
          </cell>
          <cell r="EM270" t="str">
            <v/>
          </cell>
          <cell r="EN270" t="str">
            <v/>
          </cell>
          <cell r="EO270" t="str">
            <v/>
          </cell>
          <cell r="EP270" t="str">
            <v/>
          </cell>
          <cell r="EQ270" t="str">
            <v/>
          </cell>
          <cell r="ER270" t="str">
            <v/>
          </cell>
          <cell r="ES270" t="str">
            <v/>
          </cell>
          <cell r="ET270" t="str">
            <v/>
          </cell>
          <cell r="EU270" t="str">
            <v/>
          </cell>
          <cell r="EV270" t="str">
            <v/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 t="str">
            <v/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 t="str">
            <v/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 t="str">
            <v/>
          </cell>
          <cell r="U10" t="str">
            <v/>
          </cell>
          <cell r="V10" t="str">
            <v/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 t="str">
            <v/>
          </cell>
          <cell r="U11" t="str">
            <v/>
          </cell>
          <cell r="V11" t="str">
            <v/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 t="str">
            <v/>
          </cell>
          <cell r="U12" t="str">
            <v/>
          </cell>
          <cell r="V12" t="str">
            <v/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 t="str">
            <v/>
          </cell>
          <cell r="U13" t="str">
            <v/>
          </cell>
          <cell r="V13" t="str">
            <v/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 t="str">
            <v/>
          </cell>
          <cell r="U14" t="str">
            <v/>
          </cell>
          <cell r="V14" t="str">
            <v/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 t="str">
            <v/>
          </cell>
          <cell r="U20" t="str">
            <v/>
          </cell>
          <cell r="V20" t="str">
            <v/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 t="str">
            <v/>
          </cell>
          <cell r="U21" t="str">
            <v/>
          </cell>
          <cell r="V21" t="str">
            <v/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 t="str">
            <v/>
          </cell>
          <cell r="U22" t="str">
            <v/>
          </cell>
          <cell r="V22" t="str">
            <v/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 t="str">
            <v/>
          </cell>
          <cell r="U23" t="str">
            <v/>
          </cell>
          <cell r="V23" t="str">
            <v/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 t="str">
            <v/>
          </cell>
          <cell r="U24" t="str">
            <v/>
          </cell>
          <cell r="V24" t="str">
            <v/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 t="str">
            <v/>
          </cell>
          <cell r="U25" t="str">
            <v/>
          </cell>
          <cell r="V25" t="str">
            <v/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 t="str">
            <v/>
          </cell>
          <cell r="U26" t="str">
            <v/>
          </cell>
          <cell r="V26" t="str">
            <v/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 t="str">
            <v/>
          </cell>
          <cell r="U32" t="str">
            <v/>
          </cell>
          <cell r="V32" t="str">
            <v/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 t="str">
            <v/>
          </cell>
          <cell r="U33" t="str">
            <v/>
          </cell>
          <cell r="V33" t="str">
            <v/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 t="str">
            <v/>
          </cell>
          <cell r="U34" t="str">
            <v/>
          </cell>
          <cell r="V34" t="str">
            <v/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 t="str">
            <v/>
          </cell>
          <cell r="U35" t="str">
            <v/>
          </cell>
          <cell r="V35" t="str">
            <v/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 t="str">
            <v/>
          </cell>
          <cell r="U36" t="str">
            <v/>
          </cell>
          <cell r="V36" t="str">
            <v/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 t="str">
            <v/>
          </cell>
          <cell r="U37" t="str">
            <v/>
          </cell>
          <cell r="V37" t="str">
            <v/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 t="str">
            <v/>
          </cell>
          <cell r="U38" t="str">
            <v/>
          </cell>
          <cell r="V38" t="str">
            <v/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 t="str">
            <v/>
          </cell>
          <cell r="U44" t="str">
            <v/>
          </cell>
          <cell r="V44" t="str">
            <v/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 t="str">
            <v/>
          </cell>
          <cell r="U45" t="str">
            <v/>
          </cell>
          <cell r="V45" t="str">
            <v/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 t="str">
            <v/>
          </cell>
          <cell r="U46" t="str">
            <v/>
          </cell>
          <cell r="V46" t="str">
            <v/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 t="str">
            <v/>
          </cell>
          <cell r="U47" t="str">
            <v/>
          </cell>
          <cell r="V47" t="str">
            <v/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 t="str">
            <v/>
          </cell>
          <cell r="U48" t="str">
            <v/>
          </cell>
          <cell r="V48" t="str">
            <v/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 t="str">
            <v/>
          </cell>
          <cell r="U49" t="str">
            <v/>
          </cell>
          <cell r="V49" t="str">
            <v/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 t="str">
            <v/>
          </cell>
          <cell r="U50" t="str">
            <v/>
          </cell>
          <cell r="V50" t="str">
            <v/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 t="str">
            <v/>
          </cell>
          <cell r="U56" t="str">
            <v/>
          </cell>
          <cell r="V56" t="str">
            <v/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 t="str">
            <v/>
          </cell>
          <cell r="U57" t="str">
            <v/>
          </cell>
          <cell r="V57" t="str">
            <v/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 t="str">
            <v/>
          </cell>
          <cell r="U58" t="str">
            <v/>
          </cell>
          <cell r="V58" t="str">
            <v/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 t="str">
            <v/>
          </cell>
          <cell r="U59" t="str">
            <v/>
          </cell>
          <cell r="V59" t="str">
            <v/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 t="str">
            <v/>
          </cell>
          <cell r="U60" t="str">
            <v/>
          </cell>
          <cell r="V60" t="str">
            <v/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 t="str">
            <v/>
          </cell>
          <cell r="U61" t="str">
            <v/>
          </cell>
          <cell r="V61" t="str">
            <v/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 t="str">
            <v/>
          </cell>
          <cell r="U62" t="str">
            <v/>
          </cell>
          <cell r="V62" t="str">
            <v/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 t="str">
            <v/>
          </cell>
          <cell r="U68" t="str">
            <v/>
          </cell>
          <cell r="V68" t="str">
            <v/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 t="str">
            <v/>
          </cell>
          <cell r="U69" t="str">
            <v/>
          </cell>
          <cell r="V69" t="str">
            <v/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 t="str">
            <v/>
          </cell>
          <cell r="U70" t="str">
            <v/>
          </cell>
          <cell r="V70" t="str">
            <v/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 t="str">
            <v/>
          </cell>
          <cell r="U71" t="str">
            <v/>
          </cell>
          <cell r="V71" t="str">
            <v/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 t="str">
            <v/>
          </cell>
          <cell r="U72" t="str">
            <v/>
          </cell>
          <cell r="V72" t="str">
            <v/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 t="str">
            <v/>
          </cell>
          <cell r="U73" t="str">
            <v/>
          </cell>
          <cell r="V73" t="str">
            <v/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 t="str">
            <v/>
          </cell>
          <cell r="U74" t="str">
            <v/>
          </cell>
          <cell r="V74" t="str">
            <v/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 t="str">
            <v/>
          </cell>
          <cell r="U80" t="str">
            <v/>
          </cell>
          <cell r="V80" t="str">
            <v/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 t="str">
            <v/>
          </cell>
          <cell r="U81" t="str">
            <v/>
          </cell>
          <cell r="V81" t="str">
            <v/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 t="str">
            <v/>
          </cell>
          <cell r="U82" t="str">
            <v/>
          </cell>
          <cell r="V82" t="str">
            <v/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 t="str">
            <v/>
          </cell>
          <cell r="U83" t="str">
            <v/>
          </cell>
          <cell r="V83" t="str">
            <v/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 t="str">
            <v/>
          </cell>
          <cell r="U84" t="str">
            <v/>
          </cell>
          <cell r="V84" t="str">
            <v/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 t="str">
            <v/>
          </cell>
          <cell r="U85" t="str">
            <v/>
          </cell>
          <cell r="V85" t="str">
            <v/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 t="str">
            <v/>
          </cell>
          <cell r="U86" t="str">
            <v/>
          </cell>
          <cell r="V86" t="str">
            <v/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 t="str">
            <v/>
          </cell>
          <cell r="U92" t="str">
            <v/>
          </cell>
          <cell r="V92" t="str">
            <v/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 t="str">
            <v/>
          </cell>
          <cell r="U93" t="str">
            <v/>
          </cell>
          <cell r="V93" t="str">
            <v/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 t="str">
            <v/>
          </cell>
          <cell r="U94" t="str">
            <v/>
          </cell>
          <cell r="V94" t="str">
            <v/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 t="str">
            <v/>
          </cell>
          <cell r="U95" t="str">
            <v/>
          </cell>
          <cell r="V95" t="str">
            <v/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 t="str">
            <v/>
          </cell>
          <cell r="U96" t="str">
            <v/>
          </cell>
          <cell r="V96" t="str">
            <v/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 t="str">
            <v/>
          </cell>
          <cell r="U97" t="str">
            <v/>
          </cell>
          <cell r="V97" t="str">
            <v/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 t="str">
            <v/>
          </cell>
          <cell r="U98" t="str">
            <v/>
          </cell>
          <cell r="V98" t="str">
            <v/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 t="str">
            <v/>
          </cell>
          <cell r="U104" t="str">
            <v/>
          </cell>
          <cell r="V104" t="str">
            <v/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 t="str">
            <v/>
          </cell>
          <cell r="U105" t="str">
            <v/>
          </cell>
          <cell r="V105" t="str">
            <v/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 t="str">
            <v/>
          </cell>
          <cell r="U106" t="str">
            <v/>
          </cell>
          <cell r="V106" t="str">
            <v/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 t="str">
            <v/>
          </cell>
          <cell r="U107" t="str">
            <v/>
          </cell>
          <cell r="V107" t="str">
            <v/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 t="str">
            <v/>
          </cell>
          <cell r="U108" t="str">
            <v/>
          </cell>
          <cell r="V108" t="str">
            <v/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 t="str">
            <v/>
          </cell>
          <cell r="U109" t="str">
            <v/>
          </cell>
          <cell r="V109" t="str">
            <v/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 t="str">
            <v/>
          </cell>
          <cell r="U110" t="str">
            <v/>
          </cell>
          <cell r="V110" t="str">
            <v/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 t="str">
            <v/>
          </cell>
          <cell r="U116" t="str">
            <v/>
          </cell>
          <cell r="V116" t="str">
            <v/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 t="str">
            <v/>
          </cell>
          <cell r="U117" t="str">
            <v/>
          </cell>
          <cell r="V117" t="str">
            <v/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 t="str">
            <v/>
          </cell>
          <cell r="U118" t="str">
            <v/>
          </cell>
          <cell r="V118" t="str">
            <v/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 t="str">
            <v/>
          </cell>
          <cell r="U119" t="str">
            <v/>
          </cell>
          <cell r="V119" t="str">
            <v/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 t="str">
            <v/>
          </cell>
          <cell r="U120" t="str">
            <v/>
          </cell>
          <cell r="V120" t="str">
            <v/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 t="str">
            <v/>
          </cell>
          <cell r="U121" t="str">
            <v/>
          </cell>
          <cell r="V121" t="str">
            <v/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 t="str">
            <v/>
          </cell>
          <cell r="U122" t="str">
            <v/>
          </cell>
          <cell r="V122" t="str">
            <v/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 t="str">
            <v/>
          </cell>
          <cell r="U130" t="str">
            <v/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 t="str">
            <v/>
          </cell>
          <cell r="U131" t="str">
            <v/>
          </cell>
          <cell r="V131" t="str">
            <v/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 t="str">
            <v/>
          </cell>
          <cell r="U138" t="str">
            <v/>
          </cell>
          <cell r="V138" t="str">
            <v/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 t="str">
            <v/>
          </cell>
          <cell r="U139" t="str">
            <v/>
          </cell>
          <cell r="V139" t="str">
            <v/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 t="str">
            <v/>
          </cell>
          <cell r="U140" t="str">
            <v/>
          </cell>
          <cell r="V140" t="str">
            <v/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 t="str">
            <v/>
          </cell>
          <cell r="U148" t="str">
            <v/>
          </cell>
          <cell r="V148" t="str">
            <v/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 t="str">
            <v/>
          </cell>
          <cell r="U149" t="str">
            <v/>
          </cell>
          <cell r="V149" t="str">
            <v/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 t="str">
            <v/>
          </cell>
          <cell r="U150" t="str">
            <v/>
          </cell>
          <cell r="V150" t="str">
            <v/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 t="str">
            <v/>
          </cell>
          <cell r="U158" t="str">
            <v/>
          </cell>
          <cell r="V158" t="str">
            <v/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 t="str">
            <v/>
          </cell>
          <cell r="U159" t="str">
            <v/>
          </cell>
          <cell r="V159" t="str">
            <v/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 t="str">
            <v/>
          </cell>
          <cell r="U160" t="str">
            <v/>
          </cell>
          <cell r="V160" t="str">
            <v/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312B5-7E80-4503-93F0-EE37B6BD24CF}" name="Таблица1" displayName="Таблица1" ref="A1:B27" totalsRowShown="0" headerRowCellStyle="Обычный 2" dataCellStyle="Обычный 2">
  <autoFilter ref="A1:B27" xr:uid="{EC868E8A-2A15-4755-B6AD-794871DD0809}"/>
  <tableColumns count="2">
    <tableColumn id="1" xr3:uid="{EA9536E5-D79B-45FC-8BE5-EE2B0681D113}" name="Фамилия" dataCellStyle="Обычный 2">
      <calculatedColumnFormula>IFERROR(VLOOKUP(Results!C1,Users!$A$2:$I$784,6,0),"удален")</calculatedColumnFormula>
    </tableColumn>
    <tableColumn id="2" xr3:uid="{1F02862B-5D9C-4D11-B698-4DC80C8A851F}" name="Оценка" dataCellStyle="Обычный 2">
      <calculatedColumnFormula>Results!M1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externalLinkPath" Target="file:///C:\Users\&#1054;&#1083;&#1100;&#1075;&#1072;\Desktop\Excel\&#1050;&#1091;&#1088;&#1089;%20Excel%20&#1074;%202019%20&#1075;&#1086;&#1076;&#1091;\2.%20&#1047;&#1072;&#1085;&#1103;&#1090;&#1080;&#1103;%202-3\&#1040;&#1082;&#1072;&#1090;&#1086;&#1074;&#1072;\&#1060;&#1072;&#1084;&#1080;&#1083;&#1080;&#1103;_Excel_&#1051;&#1056;3.2.%20&#1060;&#1091;&#1085;&#1082;&#1094;&#1080;&#1080;%20&#1057;&#1089;&#1099;&#1083;&#1082;&#1080;%20&#1080;%20&#1052;&#1072;&#1089;&#1089;&#1080;&#1074;&#1099;.xlsx" TargetMode="External"/><Relationship Id="rId2" Type="http://schemas.openxmlformats.org/officeDocument/2006/relationships/externalLinkPath" Target="file:///C:\Users\&#1054;&#1083;&#1100;&#1075;&#1072;\Desktop\Excel\&#1050;&#1091;&#1088;&#1089;%20Excel%20&#1074;%202019%20&#1075;&#1086;&#1076;&#1091;\2.%20&#1047;&#1072;&#1085;&#1103;&#1090;&#1080;&#1103;%202-3\&#1040;&#1082;&#1072;&#1090;&#1086;&#1074;&#1072;\&#1060;&#1072;&#1084;&#1080;&#1083;&#1080;&#1103;_Excel_&#1051;&#1056;3.2.%20&#1060;&#1091;&#1085;&#1082;&#1094;&#1080;&#1080;%20&#1057;&#1089;&#1099;&#1083;&#1082;&#1080;%20&#1080;%20&#1052;&#1072;&#1089;&#1089;&#1080;&#1074;&#1099;.xlsx" TargetMode="External"/><Relationship Id="rId1" Type="http://schemas.openxmlformats.org/officeDocument/2006/relationships/externalLinkPath" Target="file:///C:\Users\&#1054;&#1083;&#1100;&#1075;&#1072;\Desktop\Excel\&#1050;&#1091;&#1088;&#1089;%20Excel%20&#1074;%202019%20&#1075;&#1086;&#1076;&#1091;\2.%20&#1047;&#1072;&#1085;&#1103;&#1090;&#1080;&#1103;%202-3\&#1040;&#1082;&#1072;&#1090;&#1086;&#1074;&#1072;\&#1060;&#1072;&#1084;&#1080;&#1083;&#1080;&#1103;_Excel_&#1051;&#1056;3.2.%20&#1060;&#1091;&#1085;&#1082;&#1094;&#1080;&#1080;%20&#1057;&#1089;&#1099;&#1083;&#1082;&#1080;%20&#1080;%20&#1052;&#1072;&#1089;&#1089;&#1080;&#1074;&#1099;.xlsx" TargetMode="External"/><Relationship Id="rId6" Type="http://schemas.openxmlformats.org/officeDocument/2006/relationships/drawing" Target="../drawings/drawing33.xml"/><Relationship Id="rId5" Type="http://schemas.openxmlformats.org/officeDocument/2006/relationships/printerSettings" Target="../printerSettings/printerSettings19.bin"/><Relationship Id="rId4" Type="http://schemas.openxmlformats.org/officeDocument/2006/relationships/externalLinkPath" Target="file:///C:\Users\&#1054;&#1083;&#1100;&#1075;&#1072;\Desktop\Excel\&#1050;&#1091;&#1088;&#1089;%20Excel%20&#1074;%202019%20&#1075;&#1086;&#1076;&#1091;\2.%20&#1047;&#1072;&#1085;&#1103;&#1090;&#1080;&#1103;%202-3\&#1040;&#1082;&#1072;&#1090;&#1086;&#1074;&#1072;\&#1060;&#1072;&#1084;&#1080;&#1083;&#1080;&#1103;_Excel_&#1051;&#1056;3.2.%20&#1060;&#1091;&#1085;&#1082;&#1094;&#1080;&#1080;%20&#1057;&#1089;&#1099;&#1083;&#1082;&#1080;%20&#1080;%20&#1052;&#1072;&#1089;&#1089;&#1080;&#1074;&#1099;.xlsx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1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2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8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9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3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32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33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4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5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36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37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38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3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4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1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4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3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44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45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46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3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4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47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48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00A9-B103-46F3-B544-869B85F080C7}">
  <sheetPr>
    <tabColor rgb="FF92D050"/>
  </sheetPr>
  <dimension ref="A1:G17"/>
  <sheetViews>
    <sheetView showGridLines="0" zoomScale="112" zoomScaleNormal="112" workbookViewId="0">
      <selection activeCell="E3" sqref="E3"/>
    </sheetView>
  </sheetViews>
  <sheetFormatPr defaultRowHeight="15"/>
  <cols>
    <col min="1" max="1" width="58.140625" style="2" bestFit="1" customWidth="1"/>
    <col min="2" max="2" width="27.140625" style="2" bestFit="1" customWidth="1"/>
    <col min="3" max="3" width="16.7109375" style="2" bestFit="1" customWidth="1"/>
    <col min="4" max="4" width="12.140625" style="2" bestFit="1" customWidth="1"/>
    <col min="5" max="5" width="12.7109375" style="2" bestFit="1" customWidth="1"/>
    <col min="6" max="6" width="13.28515625" style="2" bestFit="1" customWidth="1"/>
    <col min="7" max="7" width="10.42578125" style="2" bestFit="1" customWidth="1"/>
    <col min="8" max="16384" width="9.140625" style="2"/>
  </cols>
  <sheetData>
    <row r="1" spans="1:7" ht="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3" t="s">
        <v>7</v>
      </c>
      <c r="B2" s="3" t="s">
        <v>8</v>
      </c>
      <c r="C2" s="3">
        <v>8</v>
      </c>
      <c r="D2" s="3">
        <v>30</v>
      </c>
      <c r="E2" s="3">
        <f>D2*C2</f>
        <v>240</v>
      </c>
      <c r="F2" s="3">
        <v>10</v>
      </c>
      <c r="G2" s="4">
        <f t="shared" ref="G2:G15" si="0">0.2</f>
        <v>0.2</v>
      </c>
    </row>
    <row r="3" spans="1:7">
      <c r="A3" s="3" t="s">
        <v>9</v>
      </c>
      <c r="B3" s="3" t="s">
        <v>8</v>
      </c>
      <c r="C3" s="3">
        <v>4</v>
      </c>
      <c r="D3" s="3">
        <v>30</v>
      </c>
      <c r="E3" s="3">
        <f t="shared" ref="E3:E15" si="1">D3*C3</f>
        <v>120</v>
      </c>
      <c r="F3" s="3">
        <v>10</v>
      </c>
      <c r="G3" s="4">
        <f t="shared" si="0"/>
        <v>0.2</v>
      </c>
    </row>
    <row r="4" spans="1:7">
      <c r="A4" s="3" t="s">
        <v>10</v>
      </c>
      <c r="B4" s="3" t="s">
        <v>8</v>
      </c>
      <c r="C4" s="3">
        <v>4</v>
      </c>
      <c r="D4" s="3">
        <v>30</v>
      </c>
      <c r="E4" s="3">
        <f t="shared" si="1"/>
        <v>120</v>
      </c>
      <c r="F4" s="3">
        <v>10</v>
      </c>
      <c r="G4" s="4">
        <f t="shared" si="0"/>
        <v>0.2</v>
      </c>
    </row>
    <row r="5" spans="1:7">
      <c r="A5" s="3" t="s">
        <v>11</v>
      </c>
      <c r="B5" s="3" t="s">
        <v>12</v>
      </c>
      <c r="C5" s="3">
        <v>24</v>
      </c>
      <c r="D5" s="3">
        <v>50</v>
      </c>
      <c r="E5" s="3">
        <f t="shared" si="1"/>
        <v>1200</v>
      </c>
      <c r="F5" s="3">
        <v>15</v>
      </c>
      <c r="G5" s="4">
        <f t="shared" si="0"/>
        <v>0.2</v>
      </c>
    </row>
    <row r="6" spans="1:7">
      <c r="A6" s="3" t="s">
        <v>13</v>
      </c>
      <c r="B6" s="3" t="s">
        <v>14</v>
      </c>
      <c r="C6" s="3">
        <v>16</v>
      </c>
      <c r="D6" s="3">
        <v>20</v>
      </c>
      <c r="E6" s="3">
        <f t="shared" si="1"/>
        <v>320</v>
      </c>
      <c r="F6" s="3">
        <v>30</v>
      </c>
      <c r="G6" s="4">
        <f t="shared" si="0"/>
        <v>0.2</v>
      </c>
    </row>
    <row r="7" spans="1:7">
      <c r="A7" s="3" t="s">
        <v>15</v>
      </c>
      <c r="B7" s="3" t="s">
        <v>16</v>
      </c>
      <c r="C7" s="3">
        <v>24</v>
      </c>
      <c r="D7" s="3">
        <v>50</v>
      </c>
      <c r="E7" s="3">
        <f t="shared" si="1"/>
        <v>1200</v>
      </c>
      <c r="F7" s="3">
        <v>30</v>
      </c>
      <c r="G7" s="4">
        <f t="shared" si="0"/>
        <v>0.2</v>
      </c>
    </row>
    <row r="8" spans="1:7">
      <c r="A8" s="3" t="s">
        <v>17</v>
      </c>
      <c r="B8" s="3" t="s">
        <v>18</v>
      </c>
      <c r="C8" s="3">
        <v>40</v>
      </c>
      <c r="D8" s="3">
        <v>30</v>
      </c>
      <c r="E8" s="3">
        <f>D8*C8</f>
        <v>1200</v>
      </c>
      <c r="F8" s="3">
        <v>50</v>
      </c>
      <c r="G8" s="4">
        <f t="shared" si="0"/>
        <v>0.2</v>
      </c>
    </row>
    <row r="9" spans="1:7">
      <c r="A9" s="3" t="s">
        <v>19</v>
      </c>
      <c r="B9" s="3" t="s">
        <v>18</v>
      </c>
      <c r="C9" s="3">
        <v>32</v>
      </c>
      <c r="D9" s="3">
        <v>30</v>
      </c>
      <c r="E9" s="3">
        <f t="shared" si="1"/>
        <v>960</v>
      </c>
      <c r="F9" s="3">
        <v>50</v>
      </c>
      <c r="G9" s="4">
        <f t="shared" si="0"/>
        <v>0.2</v>
      </c>
    </row>
    <row r="10" spans="1:7">
      <c r="A10" s="3" t="s">
        <v>20</v>
      </c>
      <c r="B10" s="3" t="s">
        <v>14</v>
      </c>
      <c r="C10" s="3">
        <v>8</v>
      </c>
      <c r="D10" s="3">
        <v>20</v>
      </c>
      <c r="E10" s="3">
        <f t="shared" si="1"/>
        <v>160</v>
      </c>
      <c r="F10" s="3">
        <v>15</v>
      </c>
      <c r="G10" s="4">
        <f t="shared" si="0"/>
        <v>0.2</v>
      </c>
    </row>
    <row r="11" spans="1:7">
      <c r="A11" s="3" t="s">
        <v>21</v>
      </c>
      <c r="B11" s="3" t="s">
        <v>14</v>
      </c>
      <c r="C11" s="3">
        <v>8</v>
      </c>
      <c r="D11" s="3">
        <v>20</v>
      </c>
      <c r="E11" s="3">
        <f t="shared" si="1"/>
        <v>160</v>
      </c>
      <c r="F11" s="3">
        <v>15</v>
      </c>
      <c r="G11" s="4">
        <f t="shared" si="0"/>
        <v>0.2</v>
      </c>
    </row>
    <row r="12" spans="1:7">
      <c r="A12" s="3" t="s">
        <v>22</v>
      </c>
      <c r="B12" s="3" t="s">
        <v>23</v>
      </c>
      <c r="C12" s="3">
        <v>8</v>
      </c>
      <c r="D12" s="3">
        <v>20</v>
      </c>
      <c r="E12" s="3">
        <f t="shared" si="1"/>
        <v>160</v>
      </c>
      <c r="F12" s="3">
        <v>20</v>
      </c>
      <c r="G12" s="4">
        <f t="shared" si="0"/>
        <v>0.2</v>
      </c>
    </row>
    <row r="13" spans="1:7">
      <c r="A13" s="3" t="s">
        <v>24</v>
      </c>
      <c r="B13" s="3" t="s">
        <v>14</v>
      </c>
      <c r="C13" s="3">
        <v>16</v>
      </c>
      <c r="D13" s="3">
        <v>20</v>
      </c>
      <c r="E13" s="3">
        <f t="shared" si="1"/>
        <v>320</v>
      </c>
      <c r="F13" s="3">
        <v>30</v>
      </c>
      <c r="G13" s="4">
        <f t="shared" si="0"/>
        <v>0.2</v>
      </c>
    </row>
    <row r="14" spans="1:7">
      <c r="A14" s="3" t="s">
        <v>25</v>
      </c>
      <c r="B14" s="3" t="s">
        <v>18</v>
      </c>
      <c r="C14" s="3">
        <v>8</v>
      </c>
      <c r="D14" s="3">
        <v>30</v>
      </c>
      <c r="E14" s="3">
        <f t="shared" si="1"/>
        <v>240</v>
      </c>
      <c r="F14" s="3">
        <v>10</v>
      </c>
      <c r="G14" s="4">
        <f t="shared" si="0"/>
        <v>0.2</v>
      </c>
    </row>
    <row r="15" spans="1:7">
      <c r="A15" s="3" t="s">
        <v>26</v>
      </c>
      <c r="B15" s="3" t="s">
        <v>8</v>
      </c>
      <c r="C15" s="3">
        <v>8</v>
      </c>
      <c r="D15" s="3">
        <v>30</v>
      </c>
      <c r="E15" s="3">
        <f t="shared" si="1"/>
        <v>240</v>
      </c>
      <c r="F15" s="3">
        <v>10</v>
      </c>
      <c r="G15" s="4">
        <f t="shared" si="0"/>
        <v>0.2</v>
      </c>
    </row>
    <row r="16" spans="1:7">
      <c r="E16" s="3">
        <f>SUM(E2:E15)</f>
        <v>6640</v>
      </c>
    </row>
    <row r="17" spans="5:5">
      <c r="E17" s="5">
        <v>6640</v>
      </c>
    </row>
  </sheetData>
  <conditionalFormatting sqref="E16">
    <cfRule type="cellIs" dxfId="97" priority="1" operator="equal">
      <formula>$E$17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03014-0B99-4A69-B011-F8D44244077E}">
  <sheetPr>
    <tabColor rgb="FF92D050"/>
  </sheetPr>
  <dimension ref="A1:G11"/>
  <sheetViews>
    <sheetView showGridLines="0" zoomScaleNormal="100" workbookViewId="0">
      <selection activeCell="J7" sqref="J7"/>
    </sheetView>
  </sheetViews>
  <sheetFormatPr defaultRowHeight="15"/>
  <cols>
    <col min="1" max="1" width="37.5703125" style="2" bestFit="1" customWidth="1"/>
    <col min="2" max="2" width="14.42578125" style="2" bestFit="1" customWidth="1"/>
    <col min="3" max="3" width="13.140625" style="2" bestFit="1" customWidth="1"/>
    <col min="4" max="4" width="13.28515625" style="2" bestFit="1" customWidth="1"/>
    <col min="5" max="5" width="18" style="2" customWidth="1"/>
    <col min="6" max="6" width="16.140625" style="2" customWidth="1"/>
    <col min="7" max="7" width="13.85546875" style="2" customWidth="1"/>
    <col min="8" max="16384" width="9.140625" style="2"/>
  </cols>
  <sheetData>
    <row r="1" spans="1:7" ht="4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4</v>
      </c>
    </row>
    <row r="2" spans="1:7">
      <c r="A2" s="3" t="s">
        <v>33</v>
      </c>
      <c r="B2" s="3">
        <v>1</v>
      </c>
      <c r="C2" s="3">
        <v>600</v>
      </c>
      <c r="D2" s="3">
        <v>10</v>
      </c>
      <c r="E2" s="4">
        <v>7.0000000000000007E-2</v>
      </c>
      <c r="F2" s="4">
        <v>0.2</v>
      </c>
      <c r="G2" s="3">
        <f t="shared" ref="G2:G9" si="0">B2*(C2+D2+C2*E2+C2*F2)</f>
        <v>772</v>
      </c>
    </row>
    <row r="3" spans="1:7">
      <c r="A3" s="3" t="s">
        <v>34</v>
      </c>
      <c r="B3" s="3">
        <v>1</v>
      </c>
      <c r="C3" s="3">
        <v>100</v>
      </c>
      <c r="D3" s="3">
        <v>10</v>
      </c>
      <c r="E3" s="4">
        <v>7.0000000000000007E-2</v>
      </c>
      <c r="F3" s="4">
        <v>0.2</v>
      </c>
      <c r="G3" s="3">
        <f t="shared" si="0"/>
        <v>137</v>
      </c>
    </row>
    <row r="4" spans="1:7">
      <c r="A4" s="3" t="s">
        <v>35</v>
      </c>
      <c r="B4" s="3">
        <v>1</v>
      </c>
      <c r="C4" s="3">
        <v>50</v>
      </c>
      <c r="D4" s="3">
        <v>2</v>
      </c>
      <c r="E4" s="4">
        <v>0.05</v>
      </c>
      <c r="F4" s="4">
        <v>0.15</v>
      </c>
      <c r="G4" s="3">
        <f t="shared" si="0"/>
        <v>62</v>
      </c>
    </row>
    <row r="5" spans="1:7">
      <c r="A5" s="3" t="s">
        <v>36</v>
      </c>
      <c r="B5" s="3">
        <v>1</v>
      </c>
      <c r="C5" s="3">
        <v>50</v>
      </c>
      <c r="D5" s="3">
        <v>0</v>
      </c>
      <c r="E5" s="4">
        <v>0.03</v>
      </c>
      <c r="F5" s="4">
        <v>0.3</v>
      </c>
      <c r="G5" s="3">
        <f t="shared" si="0"/>
        <v>66.5</v>
      </c>
    </row>
    <row r="6" spans="1:7">
      <c r="A6" s="3" t="s">
        <v>37</v>
      </c>
      <c r="B6" s="3">
        <v>5</v>
      </c>
      <c r="C6" s="3">
        <v>1</v>
      </c>
      <c r="D6" s="3">
        <v>0</v>
      </c>
      <c r="E6" s="4">
        <v>0.05</v>
      </c>
      <c r="F6" s="4">
        <v>0.1</v>
      </c>
      <c r="G6" s="3">
        <f t="shared" si="0"/>
        <v>5.7500000000000009</v>
      </c>
    </row>
    <row r="7" spans="1:7">
      <c r="A7" s="3" t="s">
        <v>38</v>
      </c>
      <c r="B7" s="3">
        <v>1</v>
      </c>
      <c r="C7" s="3">
        <v>100</v>
      </c>
      <c r="D7" s="3">
        <v>10</v>
      </c>
      <c r="E7" s="4">
        <v>0.08</v>
      </c>
      <c r="F7" s="4">
        <v>0.12</v>
      </c>
      <c r="G7" s="3">
        <f t="shared" si="0"/>
        <v>130</v>
      </c>
    </row>
    <row r="8" spans="1:7">
      <c r="A8" s="3" t="s">
        <v>39</v>
      </c>
      <c r="B8" s="3">
        <v>1</v>
      </c>
      <c r="C8" s="3">
        <v>50</v>
      </c>
      <c r="D8" s="3">
        <v>10</v>
      </c>
      <c r="E8" s="4">
        <v>0.1</v>
      </c>
      <c r="F8" s="4">
        <v>0.2</v>
      </c>
      <c r="G8" s="3">
        <f t="shared" si="0"/>
        <v>75</v>
      </c>
    </row>
    <row r="9" spans="1:7">
      <c r="A9" s="3" t="s">
        <v>40</v>
      </c>
      <c r="B9" s="3">
        <v>1</v>
      </c>
      <c r="C9" s="3">
        <v>100</v>
      </c>
      <c r="D9" s="3">
        <v>15</v>
      </c>
      <c r="E9" s="4">
        <v>0.01</v>
      </c>
      <c r="F9" s="4">
        <v>0.3</v>
      </c>
      <c r="G9" s="3">
        <f t="shared" si="0"/>
        <v>146</v>
      </c>
    </row>
    <row r="10" spans="1:7">
      <c r="G10" s="3">
        <f>SUM(G2:G9)</f>
        <v>1394.25</v>
      </c>
    </row>
    <row r="11" spans="1:7">
      <c r="G11" s="5">
        <v>1394.25</v>
      </c>
    </row>
  </sheetData>
  <conditionalFormatting sqref="G10">
    <cfRule type="cellIs" dxfId="96" priority="1" operator="equal">
      <formula>$G$11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4D7B-ED04-47FF-A2E4-5FEC84613410}">
  <sheetPr>
    <tabColor rgb="FF92D050"/>
  </sheetPr>
  <dimension ref="A1:G19"/>
  <sheetViews>
    <sheetView showGridLines="0" zoomScaleNormal="100" workbookViewId="0">
      <selection activeCell="G2" sqref="G2:G15"/>
    </sheetView>
  </sheetViews>
  <sheetFormatPr defaultRowHeight="15"/>
  <cols>
    <col min="1" max="1" width="3.42578125" style="2" bestFit="1" customWidth="1"/>
    <col min="2" max="2" width="14.42578125" style="2" bestFit="1" customWidth="1"/>
    <col min="3" max="3" width="16.28515625" style="2" customWidth="1"/>
    <col min="4" max="4" width="14.42578125" style="2" customWidth="1"/>
    <col min="5" max="5" width="14.5703125" style="2" customWidth="1"/>
    <col min="6" max="6" width="15.7109375" style="2" customWidth="1"/>
    <col min="7" max="7" width="14.5703125" style="2" customWidth="1"/>
    <col min="8" max="16384" width="9.140625" style="2"/>
  </cols>
  <sheetData>
    <row r="1" spans="1:7" ht="30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3">
        <v>1</v>
      </c>
      <c r="B2" s="3" t="s">
        <v>48</v>
      </c>
      <c r="C2" s="3">
        <v>20</v>
      </c>
      <c r="D2" s="3">
        <v>160</v>
      </c>
      <c r="E2" s="3">
        <f>C2*D2</f>
        <v>3200</v>
      </c>
      <c r="F2" s="3">
        <f>$D$18*E2</f>
        <v>416</v>
      </c>
      <c r="G2" s="3">
        <f>(E2-F2)*$D$19</f>
        <v>139200</v>
      </c>
    </row>
    <row r="3" spans="1:7">
      <c r="A3" s="3">
        <v>2</v>
      </c>
      <c r="B3" s="3" t="s">
        <v>49</v>
      </c>
      <c r="C3" s="3">
        <v>30</v>
      </c>
      <c r="D3" s="3">
        <v>100</v>
      </c>
      <c r="E3" s="3">
        <f t="shared" ref="E3:E15" si="0">C3*D3</f>
        <v>3000</v>
      </c>
      <c r="F3" s="3">
        <f t="shared" ref="F3:F15" si="1">$D$18*E3</f>
        <v>390</v>
      </c>
      <c r="G3" s="3">
        <f t="shared" ref="G3:G15" si="2">(E3-F3)*$D$19</f>
        <v>130500</v>
      </c>
    </row>
    <row r="4" spans="1:7">
      <c r="A4" s="3">
        <v>3</v>
      </c>
      <c r="B4" s="3" t="s">
        <v>50</v>
      </c>
      <c r="C4" s="3">
        <v>40</v>
      </c>
      <c r="D4" s="3">
        <v>120</v>
      </c>
      <c r="E4" s="3">
        <f t="shared" si="0"/>
        <v>4800</v>
      </c>
      <c r="F4" s="3">
        <f t="shared" si="1"/>
        <v>624</v>
      </c>
      <c r="G4" s="3">
        <f t="shared" si="2"/>
        <v>208800</v>
      </c>
    </row>
    <row r="5" spans="1:7">
      <c r="A5" s="3">
        <v>4</v>
      </c>
      <c r="B5" s="3" t="s">
        <v>51</v>
      </c>
      <c r="C5" s="3">
        <v>50</v>
      </c>
      <c r="D5" s="3">
        <v>80</v>
      </c>
      <c r="E5" s="3">
        <f t="shared" si="0"/>
        <v>4000</v>
      </c>
      <c r="F5" s="3">
        <f t="shared" si="1"/>
        <v>520</v>
      </c>
      <c r="G5" s="3">
        <f t="shared" si="2"/>
        <v>174000</v>
      </c>
    </row>
    <row r="6" spans="1:7">
      <c r="A6" s="3">
        <v>5</v>
      </c>
      <c r="B6" s="3" t="s">
        <v>52</v>
      </c>
      <c r="C6" s="3">
        <v>100</v>
      </c>
      <c r="D6" s="3">
        <v>200</v>
      </c>
      <c r="E6" s="3">
        <f t="shared" si="0"/>
        <v>20000</v>
      </c>
      <c r="F6" s="3">
        <f t="shared" si="1"/>
        <v>2600</v>
      </c>
      <c r="G6" s="3">
        <f t="shared" si="2"/>
        <v>870000</v>
      </c>
    </row>
    <row r="7" spans="1:7">
      <c r="A7" s="3">
        <v>6</v>
      </c>
      <c r="B7" s="3" t="s">
        <v>53</v>
      </c>
      <c r="C7" s="3">
        <v>90</v>
      </c>
      <c r="D7" s="3">
        <v>200</v>
      </c>
      <c r="E7" s="3">
        <f t="shared" si="0"/>
        <v>18000</v>
      </c>
      <c r="F7" s="3">
        <f t="shared" si="1"/>
        <v>2340</v>
      </c>
      <c r="G7" s="3">
        <f t="shared" si="2"/>
        <v>783000</v>
      </c>
    </row>
    <row r="8" spans="1:7">
      <c r="A8" s="3">
        <v>7</v>
      </c>
      <c r="B8" s="3" t="s">
        <v>54</v>
      </c>
      <c r="C8" s="3">
        <v>80</v>
      </c>
      <c r="D8" s="3">
        <v>180</v>
      </c>
      <c r="E8" s="3">
        <f t="shared" si="0"/>
        <v>14400</v>
      </c>
      <c r="F8" s="3">
        <f t="shared" si="1"/>
        <v>1872</v>
      </c>
      <c r="G8" s="3">
        <f t="shared" si="2"/>
        <v>626400</v>
      </c>
    </row>
    <row r="9" spans="1:7">
      <c r="A9" s="3">
        <v>8</v>
      </c>
      <c r="B9" s="3" t="s">
        <v>55</v>
      </c>
      <c r="C9" s="3">
        <v>75</v>
      </c>
      <c r="D9" s="3">
        <v>220</v>
      </c>
      <c r="E9" s="3">
        <f t="shared" si="0"/>
        <v>16500</v>
      </c>
      <c r="F9" s="3">
        <f>$D$18*E9</f>
        <v>2145</v>
      </c>
      <c r="G9" s="3">
        <f t="shared" si="2"/>
        <v>717750</v>
      </c>
    </row>
    <row r="10" spans="1:7">
      <c r="A10" s="3">
        <v>9</v>
      </c>
      <c r="B10" s="3" t="s">
        <v>56</v>
      </c>
      <c r="C10" s="3">
        <v>20</v>
      </c>
      <c r="D10" s="3">
        <v>140</v>
      </c>
      <c r="E10" s="3">
        <f t="shared" si="0"/>
        <v>2800</v>
      </c>
      <c r="F10" s="3">
        <f t="shared" si="1"/>
        <v>364</v>
      </c>
      <c r="G10" s="3">
        <f t="shared" si="2"/>
        <v>121800</v>
      </c>
    </row>
    <row r="11" spans="1:7">
      <c r="A11" s="3">
        <v>10</v>
      </c>
      <c r="B11" s="3" t="s">
        <v>57</v>
      </c>
      <c r="C11" s="3">
        <v>50</v>
      </c>
      <c r="D11" s="3">
        <v>160</v>
      </c>
      <c r="E11" s="3">
        <f t="shared" si="0"/>
        <v>8000</v>
      </c>
      <c r="F11" s="3">
        <f t="shared" si="1"/>
        <v>1040</v>
      </c>
      <c r="G11" s="3">
        <f t="shared" si="2"/>
        <v>348000</v>
      </c>
    </row>
    <row r="12" spans="1:7">
      <c r="A12" s="3">
        <v>11</v>
      </c>
      <c r="B12" s="3" t="s">
        <v>58</v>
      </c>
      <c r="C12" s="3">
        <v>75</v>
      </c>
      <c r="D12" s="3">
        <v>200</v>
      </c>
      <c r="E12" s="3">
        <f t="shared" si="0"/>
        <v>15000</v>
      </c>
      <c r="F12" s="3">
        <f t="shared" si="1"/>
        <v>1950</v>
      </c>
      <c r="G12" s="3">
        <f t="shared" si="2"/>
        <v>652500</v>
      </c>
    </row>
    <row r="13" spans="1:7">
      <c r="A13" s="3">
        <v>12</v>
      </c>
      <c r="B13" s="3" t="s">
        <v>59</v>
      </c>
      <c r="C13" s="3">
        <v>120</v>
      </c>
      <c r="D13" s="3">
        <v>220</v>
      </c>
      <c r="E13" s="3">
        <f t="shared" si="0"/>
        <v>26400</v>
      </c>
      <c r="F13" s="3">
        <f t="shared" si="1"/>
        <v>3432</v>
      </c>
      <c r="G13" s="3">
        <f t="shared" si="2"/>
        <v>1148400</v>
      </c>
    </row>
    <row r="14" spans="1:7">
      <c r="A14" s="3">
        <v>13</v>
      </c>
      <c r="B14" s="3" t="s">
        <v>60</v>
      </c>
      <c r="C14" s="3">
        <v>75</v>
      </c>
      <c r="D14" s="3">
        <v>180</v>
      </c>
      <c r="E14" s="3">
        <f t="shared" si="0"/>
        <v>13500</v>
      </c>
      <c r="F14" s="3">
        <f t="shared" si="1"/>
        <v>1755</v>
      </c>
      <c r="G14" s="3">
        <f t="shared" si="2"/>
        <v>587250</v>
      </c>
    </row>
    <row r="15" spans="1:7">
      <c r="A15" s="3">
        <v>14</v>
      </c>
      <c r="B15" s="3" t="s">
        <v>61</v>
      </c>
      <c r="C15" s="3">
        <v>150</v>
      </c>
      <c r="D15" s="3">
        <v>160</v>
      </c>
      <c r="E15" s="3">
        <f t="shared" si="0"/>
        <v>24000</v>
      </c>
      <c r="F15" s="3">
        <f t="shared" si="1"/>
        <v>3120</v>
      </c>
      <c r="G15" s="3">
        <f t="shared" si="2"/>
        <v>1044000</v>
      </c>
    </row>
    <row r="16" spans="1:7">
      <c r="E16" s="6">
        <f>SUM(E2:E15)</f>
        <v>173600</v>
      </c>
      <c r="F16" s="6">
        <f t="shared" ref="F16:G16" si="3">SUM(F2:F15)</f>
        <v>22568</v>
      </c>
      <c r="G16" s="7">
        <f t="shared" si="3"/>
        <v>7551600</v>
      </c>
    </row>
    <row r="17" spans="3:7">
      <c r="E17" s="8">
        <v>173600</v>
      </c>
      <c r="F17" s="8">
        <v>22568</v>
      </c>
      <c r="G17" s="9">
        <v>7551600</v>
      </c>
    </row>
    <row r="18" spans="3:7" ht="30">
      <c r="C18" s="10" t="s">
        <v>62</v>
      </c>
      <c r="D18" s="4">
        <v>0.13</v>
      </c>
    </row>
    <row r="19" spans="3:7">
      <c r="C19" s="10" t="s">
        <v>63</v>
      </c>
      <c r="D19" s="3">
        <v>50</v>
      </c>
    </row>
  </sheetData>
  <conditionalFormatting sqref="E16:G16">
    <cfRule type="cellIs" dxfId="95" priority="1" operator="equal">
      <formula>E$17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62690-DDCF-40C8-8173-D291029220A9}">
  <sheetPr>
    <tabColor rgb="FF92D050"/>
  </sheetPr>
  <dimension ref="A1:K14"/>
  <sheetViews>
    <sheetView showGridLines="0" topLeftCell="A2" zoomScaleNormal="100" workbookViewId="0">
      <selection activeCell="B3" sqref="B3:K12"/>
    </sheetView>
  </sheetViews>
  <sheetFormatPr defaultRowHeight="15"/>
  <cols>
    <col min="1" max="1" width="12.5703125" style="2" customWidth="1"/>
    <col min="2" max="11" width="8.42578125" style="2" customWidth="1"/>
    <col min="12" max="16384" width="9.140625" style="2"/>
  </cols>
  <sheetData>
    <row r="1" spans="1:11">
      <c r="A1" s="11" t="s">
        <v>64</v>
      </c>
      <c r="B1" s="386" t="s">
        <v>65</v>
      </c>
      <c r="C1" s="387"/>
      <c r="D1" s="387"/>
      <c r="E1" s="387"/>
      <c r="F1" s="387"/>
      <c r="G1" s="387"/>
      <c r="H1" s="387"/>
      <c r="I1" s="387"/>
      <c r="J1" s="387"/>
      <c r="K1" s="388"/>
    </row>
    <row r="2" spans="1:11">
      <c r="A2" s="1" t="s">
        <v>66</v>
      </c>
      <c r="B2" s="12">
        <v>1</v>
      </c>
      <c r="C2" s="12">
        <v>2</v>
      </c>
      <c r="D2" s="12">
        <v>3</v>
      </c>
      <c r="E2" s="12">
        <v>4</v>
      </c>
      <c r="F2" s="12">
        <v>5</v>
      </c>
      <c r="G2" s="12">
        <v>6</v>
      </c>
      <c r="H2" s="12">
        <v>7</v>
      </c>
      <c r="I2" s="12">
        <v>8</v>
      </c>
      <c r="J2" s="12">
        <v>9</v>
      </c>
      <c r="K2" s="12">
        <v>10</v>
      </c>
    </row>
    <row r="3" spans="1:11">
      <c r="A3" s="13">
        <v>10</v>
      </c>
      <c r="B3" s="3">
        <f>$A3*B$2</f>
        <v>10</v>
      </c>
      <c r="C3" s="3">
        <f t="shared" ref="C3:K12" si="0">$A3*C$2</f>
        <v>20</v>
      </c>
      <c r="D3" s="3">
        <f t="shared" si="0"/>
        <v>30</v>
      </c>
      <c r="E3" s="3">
        <f t="shared" si="0"/>
        <v>40</v>
      </c>
      <c r="F3" s="3">
        <f t="shared" si="0"/>
        <v>50</v>
      </c>
      <c r="G3" s="3">
        <f t="shared" si="0"/>
        <v>60</v>
      </c>
      <c r="H3" s="3">
        <f t="shared" si="0"/>
        <v>70</v>
      </c>
      <c r="I3" s="3">
        <f t="shared" si="0"/>
        <v>80</v>
      </c>
      <c r="J3" s="3">
        <f t="shared" si="0"/>
        <v>90</v>
      </c>
      <c r="K3" s="3">
        <f t="shared" si="0"/>
        <v>100</v>
      </c>
    </row>
    <row r="4" spans="1:11">
      <c r="A4" s="13">
        <v>20</v>
      </c>
      <c r="B4" s="3">
        <f t="shared" ref="B4:B12" si="1">$A4*B$2</f>
        <v>20</v>
      </c>
      <c r="C4" s="3">
        <f t="shared" si="0"/>
        <v>40</v>
      </c>
      <c r="D4" s="3">
        <f t="shared" si="0"/>
        <v>60</v>
      </c>
      <c r="E4" s="3">
        <f t="shared" si="0"/>
        <v>80</v>
      </c>
      <c r="F4" s="3">
        <f t="shared" si="0"/>
        <v>100</v>
      </c>
      <c r="G4" s="3">
        <f t="shared" si="0"/>
        <v>120</v>
      </c>
      <c r="H4" s="3">
        <f t="shared" si="0"/>
        <v>140</v>
      </c>
      <c r="I4" s="3">
        <f t="shared" si="0"/>
        <v>160</v>
      </c>
      <c r="J4" s="3">
        <f t="shared" si="0"/>
        <v>180</v>
      </c>
      <c r="K4" s="3">
        <f t="shared" si="0"/>
        <v>200</v>
      </c>
    </row>
    <row r="5" spans="1:11">
      <c r="A5" s="13">
        <v>30</v>
      </c>
      <c r="B5" s="3">
        <f t="shared" si="1"/>
        <v>30</v>
      </c>
      <c r="C5" s="3">
        <f t="shared" si="0"/>
        <v>60</v>
      </c>
      <c r="D5" s="3">
        <f t="shared" si="0"/>
        <v>90</v>
      </c>
      <c r="E5" s="3">
        <f t="shared" si="0"/>
        <v>120</v>
      </c>
      <c r="F5" s="3">
        <f t="shared" si="0"/>
        <v>150</v>
      </c>
      <c r="G5" s="3">
        <f t="shared" si="0"/>
        <v>180</v>
      </c>
      <c r="H5" s="3">
        <f t="shared" si="0"/>
        <v>210</v>
      </c>
      <c r="I5" s="3">
        <f t="shared" si="0"/>
        <v>240</v>
      </c>
      <c r="J5" s="3">
        <f t="shared" si="0"/>
        <v>270</v>
      </c>
      <c r="K5" s="3">
        <f t="shared" si="0"/>
        <v>300</v>
      </c>
    </row>
    <row r="6" spans="1:11">
      <c r="A6" s="13">
        <v>40</v>
      </c>
      <c r="B6" s="3">
        <f t="shared" si="1"/>
        <v>40</v>
      </c>
      <c r="C6" s="3">
        <f t="shared" si="0"/>
        <v>80</v>
      </c>
      <c r="D6" s="3">
        <f t="shared" si="0"/>
        <v>120</v>
      </c>
      <c r="E6" s="3">
        <f t="shared" si="0"/>
        <v>160</v>
      </c>
      <c r="F6" s="3">
        <f t="shared" si="0"/>
        <v>200</v>
      </c>
      <c r="G6" s="3">
        <f t="shared" si="0"/>
        <v>240</v>
      </c>
      <c r="H6" s="3">
        <f t="shared" si="0"/>
        <v>280</v>
      </c>
      <c r="I6" s="3">
        <f t="shared" si="0"/>
        <v>320</v>
      </c>
      <c r="J6" s="3">
        <f t="shared" si="0"/>
        <v>360</v>
      </c>
      <c r="K6" s="3">
        <f t="shared" si="0"/>
        <v>400</v>
      </c>
    </row>
    <row r="7" spans="1:11">
      <c r="A7" s="13">
        <v>50</v>
      </c>
      <c r="B7" s="3">
        <f t="shared" si="1"/>
        <v>50</v>
      </c>
      <c r="C7" s="3">
        <f t="shared" si="0"/>
        <v>100</v>
      </c>
      <c r="D7" s="3">
        <f t="shared" si="0"/>
        <v>150</v>
      </c>
      <c r="E7" s="3">
        <f t="shared" si="0"/>
        <v>200</v>
      </c>
      <c r="F7" s="3">
        <f t="shared" si="0"/>
        <v>250</v>
      </c>
      <c r="G7" s="3">
        <f t="shared" si="0"/>
        <v>300</v>
      </c>
      <c r="H7" s="3">
        <f t="shared" si="0"/>
        <v>350</v>
      </c>
      <c r="I7" s="3">
        <f t="shared" si="0"/>
        <v>400</v>
      </c>
      <c r="J7" s="3">
        <f t="shared" si="0"/>
        <v>450</v>
      </c>
      <c r="K7" s="3">
        <f t="shared" si="0"/>
        <v>500</v>
      </c>
    </row>
    <row r="8" spans="1:11">
      <c r="A8" s="13">
        <v>60</v>
      </c>
      <c r="B8" s="3">
        <f t="shared" si="1"/>
        <v>60</v>
      </c>
      <c r="C8" s="3">
        <f t="shared" si="0"/>
        <v>120</v>
      </c>
      <c r="D8" s="3">
        <f t="shared" si="0"/>
        <v>180</v>
      </c>
      <c r="E8" s="3">
        <f t="shared" si="0"/>
        <v>240</v>
      </c>
      <c r="F8" s="3">
        <f t="shared" si="0"/>
        <v>300</v>
      </c>
      <c r="G8" s="3">
        <f t="shared" si="0"/>
        <v>360</v>
      </c>
      <c r="H8" s="3">
        <f t="shared" si="0"/>
        <v>420</v>
      </c>
      <c r="I8" s="3">
        <f t="shared" si="0"/>
        <v>480</v>
      </c>
      <c r="J8" s="3">
        <f t="shared" si="0"/>
        <v>540</v>
      </c>
      <c r="K8" s="3">
        <f t="shared" si="0"/>
        <v>600</v>
      </c>
    </row>
    <row r="9" spans="1:11">
      <c r="A9" s="13">
        <v>70</v>
      </c>
      <c r="B9" s="3">
        <f t="shared" si="1"/>
        <v>70</v>
      </c>
      <c r="C9" s="3">
        <f t="shared" si="0"/>
        <v>140</v>
      </c>
      <c r="D9" s="3">
        <f t="shared" si="0"/>
        <v>210</v>
      </c>
      <c r="E9" s="3">
        <f t="shared" si="0"/>
        <v>280</v>
      </c>
      <c r="F9" s="3">
        <f t="shared" si="0"/>
        <v>350</v>
      </c>
      <c r="G9" s="3">
        <f t="shared" si="0"/>
        <v>420</v>
      </c>
      <c r="H9" s="3">
        <f t="shared" si="0"/>
        <v>490</v>
      </c>
      <c r="I9" s="3">
        <f t="shared" si="0"/>
        <v>560</v>
      </c>
      <c r="J9" s="3">
        <f t="shared" si="0"/>
        <v>630</v>
      </c>
      <c r="K9" s="3">
        <f t="shared" si="0"/>
        <v>700</v>
      </c>
    </row>
    <row r="10" spans="1:11">
      <c r="A10" s="13">
        <v>80</v>
      </c>
      <c r="B10" s="3">
        <f t="shared" si="1"/>
        <v>80</v>
      </c>
      <c r="C10" s="3">
        <f t="shared" si="0"/>
        <v>160</v>
      </c>
      <c r="D10" s="3">
        <f t="shared" si="0"/>
        <v>240</v>
      </c>
      <c r="E10" s="3">
        <f t="shared" si="0"/>
        <v>320</v>
      </c>
      <c r="F10" s="3">
        <f t="shared" si="0"/>
        <v>400</v>
      </c>
      <c r="G10" s="3">
        <f t="shared" si="0"/>
        <v>480</v>
      </c>
      <c r="H10" s="3">
        <f t="shared" si="0"/>
        <v>560</v>
      </c>
      <c r="I10" s="3">
        <f t="shared" si="0"/>
        <v>640</v>
      </c>
      <c r="J10" s="3">
        <f t="shared" si="0"/>
        <v>720</v>
      </c>
      <c r="K10" s="3">
        <f t="shared" si="0"/>
        <v>800</v>
      </c>
    </row>
    <row r="11" spans="1:11">
      <c r="A11" s="13">
        <v>90</v>
      </c>
      <c r="B11" s="3">
        <f t="shared" si="1"/>
        <v>90</v>
      </c>
      <c r="C11" s="3">
        <f t="shared" si="0"/>
        <v>180</v>
      </c>
      <c r="D11" s="3">
        <f t="shared" si="0"/>
        <v>270</v>
      </c>
      <c r="E11" s="3">
        <f t="shared" si="0"/>
        <v>360</v>
      </c>
      <c r="F11" s="3">
        <f t="shared" si="0"/>
        <v>450</v>
      </c>
      <c r="G11" s="3">
        <f t="shared" si="0"/>
        <v>540</v>
      </c>
      <c r="H11" s="3">
        <f t="shared" si="0"/>
        <v>630</v>
      </c>
      <c r="I11" s="3">
        <f t="shared" si="0"/>
        <v>720</v>
      </c>
      <c r="J11" s="3">
        <f t="shared" si="0"/>
        <v>810</v>
      </c>
      <c r="K11" s="3">
        <f t="shared" si="0"/>
        <v>900</v>
      </c>
    </row>
    <row r="12" spans="1:11">
      <c r="A12" s="13">
        <v>100</v>
      </c>
      <c r="B12" s="3">
        <f t="shared" si="1"/>
        <v>100</v>
      </c>
      <c r="C12" s="3">
        <f t="shared" si="0"/>
        <v>200</v>
      </c>
      <c r="D12" s="3">
        <f t="shared" si="0"/>
        <v>300</v>
      </c>
      <c r="E12" s="3">
        <f t="shared" si="0"/>
        <v>400</v>
      </c>
      <c r="F12" s="3">
        <f t="shared" si="0"/>
        <v>500</v>
      </c>
      <c r="G12" s="3">
        <f t="shared" si="0"/>
        <v>600</v>
      </c>
      <c r="H12" s="3">
        <f t="shared" si="0"/>
        <v>700</v>
      </c>
      <c r="I12" s="3">
        <f t="shared" si="0"/>
        <v>800</v>
      </c>
      <c r="J12" s="3">
        <f t="shared" si="0"/>
        <v>900</v>
      </c>
      <c r="K12" s="3">
        <f t="shared" si="0"/>
        <v>1000</v>
      </c>
    </row>
    <row r="13" spans="1:11">
      <c r="B13" s="3">
        <f>SUM(B3:B12)</f>
        <v>550</v>
      </c>
      <c r="C13" s="3">
        <f t="shared" ref="C13:K13" si="2">SUM(C3:C12)</f>
        <v>1100</v>
      </c>
      <c r="D13" s="3">
        <f t="shared" si="2"/>
        <v>1650</v>
      </c>
      <c r="E13" s="3">
        <f>SUM(E3:E12)</f>
        <v>2200</v>
      </c>
      <c r="F13" s="3">
        <f t="shared" si="2"/>
        <v>2750</v>
      </c>
      <c r="G13" s="3">
        <f t="shared" si="2"/>
        <v>3300</v>
      </c>
      <c r="H13" s="3">
        <f t="shared" si="2"/>
        <v>3850</v>
      </c>
      <c r="I13" s="3">
        <f t="shared" si="2"/>
        <v>4400</v>
      </c>
      <c r="J13" s="3">
        <f t="shared" si="2"/>
        <v>4950</v>
      </c>
      <c r="K13" s="3">
        <f t="shared" si="2"/>
        <v>5500</v>
      </c>
    </row>
    <row r="14" spans="1:11">
      <c r="B14" s="5">
        <v>550</v>
      </c>
      <c r="C14" s="5">
        <v>1100</v>
      </c>
      <c r="D14" s="5">
        <v>1650</v>
      </c>
      <c r="E14" s="5">
        <v>2200</v>
      </c>
      <c r="F14" s="5">
        <v>2750</v>
      </c>
      <c r="G14" s="5">
        <v>3300</v>
      </c>
      <c r="H14" s="5">
        <v>3850</v>
      </c>
      <c r="I14" s="5">
        <v>4400</v>
      </c>
      <c r="J14" s="5">
        <v>4950</v>
      </c>
      <c r="K14" s="5">
        <v>5500</v>
      </c>
    </row>
  </sheetData>
  <mergeCells count="1">
    <mergeCell ref="B1:K1"/>
  </mergeCells>
  <conditionalFormatting sqref="B13:K13">
    <cfRule type="cellIs" dxfId="94" priority="1" operator="equal">
      <formula>B$14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4CBF-7448-4D77-BD2B-0F8B7A0AD2EC}">
  <sheetPr>
    <tabColor rgb="FF92D050"/>
  </sheetPr>
  <dimension ref="A1:H19"/>
  <sheetViews>
    <sheetView showGridLines="0" zoomScaleNormal="100" workbookViewId="0">
      <selection activeCell="A6" sqref="A6"/>
    </sheetView>
  </sheetViews>
  <sheetFormatPr defaultRowHeight="15.75"/>
  <cols>
    <col min="1" max="1" width="10" bestFit="1" customWidth="1"/>
    <col min="2" max="16384" width="9.140625" style="2"/>
  </cols>
  <sheetData>
    <row r="1" spans="2:8" ht="15" customHeight="1">
      <c r="B1" s="389" t="s">
        <v>67</v>
      </c>
      <c r="C1" s="386" t="s">
        <v>68</v>
      </c>
      <c r="D1" s="387"/>
      <c r="E1" s="387"/>
      <c r="F1" s="387"/>
      <c r="G1" s="387"/>
      <c r="H1" s="388"/>
    </row>
    <row r="2" spans="2:8">
      <c r="B2" s="390"/>
      <c r="C2" s="14">
        <v>0.05</v>
      </c>
      <c r="D2" s="14">
        <v>0.1</v>
      </c>
      <c r="E2" s="14">
        <v>0.15</v>
      </c>
      <c r="F2" s="14">
        <v>0.2</v>
      </c>
      <c r="G2" s="14">
        <v>0.25</v>
      </c>
      <c r="H2" s="14">
        <v>0.3</v>
      </c>
    </row>
    <row r="3" spans="2:8">
      <c r="B3" s="3">
        <v>5590</v>
      </c>
      <c r="C3" s="3">
        <f>$B3*(1-C$2)</f>
        <v>5310.5</v>
      </c>
      <c r="D3" s="3">
        <f t="shared" ref="D3:H3" si="0">$B3*(1-D$2)</f>
        <v>5031</v>
      </c>
      <c r="E3" s="3">
        <f t="shared" si="0"/>
        <v>4751.5</v>
      </c>
      <c r="F3" s="3">
        <f t="shared" si="0"/>
        <v>4472</v>
      </c>
      <c r="G3" s="3">
        <f t="shared" si="0"/>
        <v>4192.5</v>
      </c>
      <c r="H3" s="3">
        <f t="shared" si="0"/>
        <v>3912.9999999999995</v>
      </c>
    </row>
    <row r="4" spans="2:8">
      <c r="B4" s="3">
        <v>19332</v>
      </c>
      <c r="C4" s="3">
        <f t="shared" ref="C4:H17" si="1">$B4*(1-C$2)</f>
        <v>18365.399999999998</v>
      </c>
      <c r="D4" s="3">
        <f t="shared" si="1"/>
        <v>17398.8</v>
      </c>
      <c r="E4" s="3">
        <f t="shared" si="1"/>
        <v>16432.2</v>
      </c>
      <c r="F4" s="3">
        <f t="shared" si="1"/>
        <v>15465.6</v>
      </c>
      <c r="G4" s="3">
        <f t="shared" si="1"/>
        <v>14499</v>
      </c>
      <c r="H4" s="3">
        <f t="shared" si="1"/>
        <v>13532.4</v>
      </c>
    </row>
    <row r="5" spans="2:8">
      <c r="B5" s="3">
        <v>14281</v>
      </c>
      <c r="C5" s="3">
        <f t="shared" si="1"/>
        <v>13566.949999999999</v>
      </c>
      <c r="D5" s="3">
        <f t="shared" si="1"/>
        <v>12852.9</v>
      </c>
      <c r="E5" s="3">
        <f t="shared" si="1"/>
        <v>12138.85</v>
      </c>
      <c r="F5" s="3">
        <f t="shared" si="1"/>
        <v>11424.800000000001</v>
      </c>
      <c r="G5" s="3">
        <f t="shared" si="1"/>
        <v>10710.75</v>
      </c>
      <c r="H5" s="3">
        <f t="shared" si="1"/>
        <v>9996.6999999999989</v>
      </c>
    </row>
    <row r="6" spans="2:8">
      <c r="B6" s="3">
        <v>9398</v>
      </c>
      <c r="C6" s="3">
        <f t="shared" si="1"/>
        <v>8928.1</v>
      </c>
      <c r="D6" s="3">
        <f t="shared" si="1"/>
        <v>8458.2000000000007</v>
      </c>
      <c r="E6" s="3">
        <f t="shared" si="1"/>
        <v>7988.3</v>
      </c>
      <c r="F6" s="3">
        <f t="shared" si="1"/>
        <v>7518.4000000000005</v>
      </c>
      <c r="G6" s="3">
        <f t="shared" si="1"/>
        <v>7048.5</v>
      </c>
      <c r="H6" s="3">
        <f t="shared" si="1"/>
        <v>6578.5999999999995</v>
      </c>
    </row>
    <row r="7" spans="2:8" ht="15.75" customHeight="1">
      <c r="B7" s="3">
        <v>14228</v>
      </c>
      <c r="C7" s="3">
        <f t="shared" si="1"/>
        <v>13516.599999999999</v>
      </c>
      <c r="D7" s="3">
        <f t="shared" si="1"/>
        <v>12805.2</v>
      </c>
      <c r="E7" s="3">
        <f t="shared" si="1"/>
        <v>12093.8</v>
      </c>
      <c r="F7" s="3">
        <f t="shared" si="1"/>
        <v>11382.400000000001</v>
      </c>
      <c r="G7" s="3">
        <f t="shared" si="1"/>
        <v>10671</v>
      </c>
      <c r="H7" s="3">
        <f t="shared" si="1"/>
        <v>9959.5999999999985</v>
      </c>
    </row>
    <row r="8" spans="2:8" ht="16.5" customHeight="1">
      <c r="B8" s="3">
        <v>11412</v>
      </c>
      <c r="C8" s="3">
        <f t="shared" si="1"/>
        <v>10841.4</v>
      </c>
      <c r="D8" s="3">
        <f t="shared" si="1"/>
        <v>10270.800000000001</v>
      </c>
      <c r="E8" s="3">
        <f t="shared" si="1"/>
        <v>9700.1999999999989</v>
      </c>
      <c r="F8" s="3">
        <f t="shared" si="1"/>
        <v>9129.6</v>
      </c>
      <c r="G8" s="3">
        <f t="shared" si="1"/>
        <v>8559</v>
      </c>
      <c r="H8" s="3">
        <f t="shared" si="1"/>
        <v>7988.4</v>
      </c>
    </row>
    <row r="9" spans="2:8">
      <c r="B9" s="3">
        <v>3334</v>
      </c>
      <c r="C9" s="3">
        <f t="shared" si="1"/>
        <v>3167.2999999999997</v>
      </c>
      <c r="D9" s="3">
        <f t="shared" si="1"/>
        <v>3000.6</v>
      </c>
      <c r="E9" s="3">
        <f t="shared" si="1"/>
        <v>2833.9</v>
      </c>
      <c r="F9" s="3">
        <f t="shared" si="1"/>
        <v>2667.2000000000003</v>
      </c>
      <c r="G9" s="3">
        <f t="shared" si="1"/>
        <v>2500.5</v>
      </c>
      <c r="H9" s="3">
        <f t="shared" si="1"/>
        <v>2333.7999999999997</v>
      </c>
    </row>
    <row r="10" spans="2:8">
      <c r="B10" s="3">
        <v>3678</v>
      </c>
      <c r="C10" s="3">
        <f t="shared" si="1"/>
        <v>3494.1</v>
      </c>
      <c r="D10" s="3">
        <f t="shared" si="1"/>
        <v>3310.2000000000003</v>
      </c>
      <c r="E10" s="3">
        <f t="shared" si="1"/>
        <v>3126.2999999999997</v>
      </c>
      <c r="F10" s="3">
        <f t="shared" si="1"/>
        <v>2942.4</v>
      </c>
      <c r="G10" s="3">
        <f t="shared" si="1"/>
        <v>2758.5</v>
      </c>
      <c r="H10" s="3">
        <f t="shared" si="1"/>
        <v>2574.6</v>
      </c>
    </row>
    <row r="11" spans="2:8">
      <c r="B11" s="3">
        <v>17265</v>
      </c>
      <c r="C11" s="3">
        <f t="shared" si="1"/>
        <v>16401.75</v>
      </c>
      <c r="D11" s="3">
        <f t="shared" si="1"/>
        <v>15538.5</v>
      </c>
      <c r="E11" s="3">
        <f t="shared" si="1"/>
        <v>14675.25</v>
      </c>
      <c r="F11" s="3">
        <f t="shared" si="1"/>
        <v>13812</v>
      </c>
      <c r="G11" s="3">
        <f t="shared" si="1"/>
        <v>12948.75</v>
      </c>
      <c r="H11" s="3">
        <f t="shared" si="1"/>
        <v>12085.5</v>
      </c>
    </row>
    <row r="12" spans="2:8">
      <c r="B12" s="3">
        <v>12662</v>
      </c>
      <c r="C12" s="3">
        <f t="shared" si="1"/>
        <v>12028.9</v>
      </c>
      <c r="D12" s="3">
        <f t="shared" si="1"/>
        <v>11395.800000000001</v>
      </c>
      <c r="E12" s="3">
        <f t="shared" si="1"/>
        <v>10762.699999999999</v>
      </c>
      <c r="F12" s="3">
        <f t="shared" si="1"/>
        <v>10129.6</v>
      </c>
      <c r="G12" s="3">
        <f t="shared" si="1"/>
        <v>9496.5</v>
      </c>
      <c r="H12" s="3">
        <f t="shared" si="1"/>
        <v>8863.4</v>
      </c>
    </row>
    <row r="13" spans="2:8">
      <c r="B13" s="3">
        <v>19470</v>
      </c>
      <c r="C13" s="3">
        <f t="shared" si="1"/>
        <v>18496.5</v>
      </c>
      <c r="D13" s="3">
        <f t="shared" si="1"/>
        <v>17523</v>
      </c>
      <c r="E13" s="3">
        <f t="shared" si="1"/>
        <v>16549.5</v>
      </c>
      <c r="F13" s="3">
        <f t="shared" si="1"/>
        <v>15576</v>
      </c>
      <c r="G13" s="3">
        <f t="shared" si="1"/>
        <v>14602.5</v>
      </c>
      <c r="H13" s="3">
        <f t="shared" si="1"/>
        <v>13629</v>
      </c>
    </row>
    <row r="14" spans="2:8">
      <c r="B14" s="3">
        <v>14967</v>
      </c>
      <c r="C14" s="3">
        <f t="shared" si="1"/>
        <v>14218.65</v>
      </c>
      <c r="D14" s="3">
        <f t="shared" si="1"/>
        <v>13470.300000000001</v>
      </c>
      <c r="E14" s="3">
        <f t="shared" si="1"/>
        <v>12721.949999999999</v>
      </c>
      <c r="F14" s="3">
        <f t="shared" si="1"/>
        <v>11973.6</v>
      </c>
      <c r="G14" s="3">
        <f t="shared" si="1"/>
        <v>11225.25</v>
      </c>
      <c r="H14" s="3">
        <f t="shared" si="1"/>
        <v>10476.9</v>
      </c>
    </row>
    <row r="15" spans="2:8">
      <c r="B15" s="3">
        <v>6694</v>
      </c>
      <c r="C15" s="3">
        <f t="shared" si="1"/>
        <v>6359.2999999999993</v>
      </c>
      <c r="D15" s="3">
        <f t="shared" si="1"/>
        <v>6024.6</v>
      </c>
      <c r="E15" s="3">
        <f t="shared" si="1"/>
        <v>5689.9</v>
      </c>
      <c r="F15" s="3">
        <f t="shared" si="1"/>
        <v>5355.2000000000007</v>
      </c>
      <c r="G15" s="3">
        <f t="shared" si="1"/>
        <v>5020.5</v>
      </c>
      <c r="H15" s="3">
        <f t="shared" si="1"/>
        <v>4685.7999999999993</v>
      </c>
    </row>
    <row r="16" spans="2:8">
      <c r="B16" s="3">
        <v>17520</v>
      </c>
      <c r="C16" s="3">
        <f t="shared" si="1"/>
        <v>16644</v>
      </c>
      <c r="D16" s="3">
        <f t="shared" si="1"/>
        <v>15768</v>
      </c>
      <c r="E16" s="3">
        <f t="shared" si="1"/>
        <v>14892</v>
      </c>
      <c r="F16" s="3">
        <f t="shared" si="1"/>
        <v>14016</v>
      </c>
      <c r="G16" s="3">
        <f t="shared" si="1"/>
        <v>13140</v>
      </c>
      <c r="H16" s="3">
        <f t="shared" si="1"/>
        <v>12264</v>
      </c>
    </row>
    <row r="17" spans="2:8">
      <c r="B17" s="3">
        <v>5978</v>
      </c>
      <c r="C17" s="3">
        <f t="shared" si="1"/>
        <v>5679.0999999999995</v>
      </c>
      <c r="D17" s="3">
        <f t="shared" si="1"/>
        <v>5380.2</v>
      </c>
      <c r="E17" s="3">
        <f t="shared" si="1"/>
        <v>5081.3</v>
      </c>
      <c r="F17" s="3">
        <f t="shared" si="1"/>
        <v>4782.4000000000005</v>
      </c>
      <c r="G17" s="3">
        <f t="shared" si="1"/>
        <v>4483.5</v>
      </c>
      <c r="H17" s="3">
        <f t="shared" si="1"/>
        <v>4184.5999999999995</v>
      </c>
    </row>
    <row r="18" spans="2:8">
      <c r="C18" s="3">
        <f>SUM(C3:C17)</f>
        <v>167018.54999999999</v>
      </c>
      <c r="D18" s="3">
        <f t="shared" ref="D18:H18" si="2">SUM(D3:D17)</f>
        <v>158228.1</v>
      </c>
      <c r="E18" s="3">
        <f t="shared" si="2"/>
        <v>149437.64999999997</v>
      </c>
      <c r="F18" s="3">
        <f t="shared" si="2"/>
        <v>140647.19999999998</v>
      </c>
      <c r="G18" s="3">
        <f t="shared" si="2"/>
        <v>131856.75</v>
      </c>
      <c r="H18" s="3">
        <f t="shared" si="2"/>
        <v>123066.3</v>
      </c>
    </row>
    <row r="19" spans="2:8">
      <c r="C19" s="5">
        <v>167018.54999999999</v>
      </c>
      <c r="D19" s="5">
        <v>158228.1</v>
      </c>
      <c r="E19" s="5">
        <v>149437.64999999997</v>
      </c>
      <c r="F19" s="5">
        <v>140647.19999999998</v>
      </c>
      <c r="G19" s="5">
        <v>131856.75</v>
      </c>
      <c r="H19" s="5">
        <v>123066.3</v>
      </c>
    </row>
  </sheetData>
  <mergeCells count="2">
    <mergeCell ref="B1:B2"/>
    <mergeCell ref="C1:H1"/>
  </mergeCells>
  <conditionalFormatting sqref="C18:H18">
    <cfRule type="cellIs" dxfId="93" priority="1" operator="equal">
      <formula>C$19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569D6-9339-44EC-8580-51FC3022C9ED}">
  <sheetPr>
    <tabColor rgb="FF92D050"/>
  </sheetPr>
  <dimension ref="A1:F16"/>
  <sheetViews>
    <sheetView showGridLines="0" workbookViewId="0">
      <selection activeCell="F19" sqref="F19"/>
    </sheetView>
  </sheetViews>
  <sheetFormatPr defaultRowHeight="15.75"/>
  <cols>
    <col min="1" max="1" width="7.28515625" bestFit="1" customWidth="1"/>
    <col min="2" max="2" width="26.28515625" style="2" bestFit="1" customWidth="1"/>
    <col min="3" max="3" width="13.7109375" style="2" bestFit="1" customWidth="1"/>
    <col min="4" max="4" width="8.5703125" style="2" bestFit="1" customWidth="1"/>
    <col min="5" max="5" width="13.85546875" style="2" customWidth="1"/>
    <col min="6" max="6" width="13.42578125" style="2" customWidth="1"/>
    <col min="7" max="16384" width="9.140625" style="2"/>
  </cols>
  <sheetData>
    <row r="1" spans="2:6" ht="30">
      <c r="B1" s="1" t="s">
        <v>69</v>
      </c>
      <c r="C1" s="1" t="s">
        <v>70</v>
      </c>
      <c r="D1" s="1" t="s">
        <v>71</v>
      </c>
      <c r="E1" s="1" t="s">
        <v>72</v>
      </c>
      <c r="F1" s="1" t="s">
        <v>73</v>
      </c>
    </row>
    <row r="2" spans="2:6">
      <c r="B2" s="3" t="s">
        <v>74</v>
      </c>
      <c r="C2" s="3" t="s">
        <v>75</v>
      </c>
      <c r="D2" s="3">
        <v>100</v>
      </c>
      <c r="E2" s="3">
        <f>D2*Курс!$B$2</f>
        <v>7500</v>
      </c>
      <c r="F2" s="3">
        <f>E2/Курс!$A$2</f>
        <v>125</v>
      </c>
    </row>
    <row r="3" spans="2:6">
      <c r="B3" s="3" t="s">
        <v>74</v>
      </c>
      <c r="C3" s="3" t="s">
        <v>76</v>
      </c>
      <c r="D3" s="3">
        <v>80</v>
      </c>
      <c r="E3" s="3">
        <f>D3*Курс!$B$2</f>
        <v>6000</v>
      </c>
      <c r="F3" s="3">
        <f>E3/Курс!$A$2</f>
        <v>100</v>
      </c>
    </row>
    <row r="4" spans="2:6">
      <c r="B4" s="3" t="s">
        <v>74</v>
      </c>
      <c r="C4" s="3" t="s">
        <v>77</v>
      </c>
      <c r="D4" s="3">
        <v>75</v>
      </c>
      <c r="E4" s="3">
        <f>D4*Курс!$B$2</f>
        <v>5625</v>
      </c>
      <c r="F4" s="3">
        <f>E4/Курс!$A$2</f>
        <v>93.75</v>
      </c>
    </row>
    <row r="5" spans="2:6">
      <c r="B5" s="3" t="s">
        <v>74</v>
      </c>
      <c r="C5" s="3" t="s">
        <v>78</v>
      </c>
      <c r="D5" s="3">
        <v>95</v>
      </c>
      <c r="E5" s="3">
        <f>D5*Курс!$B$2</f>
        <v>7125</v>
      </c>
      <c r="F5" s="3">
        <f>E5/Курс!$A$2</f>
        <v>118.75</v>
      </c>
    </row>
    <row r="6" spans="2:6">
      <c r="B6" s="3" t="s">
        <v>79</v>
      </c>
      <c r="C6" s="3" t="s">
        <v>80</v>
      </c>
      <c r="D6" s="3">
        <v>50</v>
      </c>
      <c r="E6" s="3">
        <f>D6*Курс!$B$2</f>
        <v>3750</v>
      </c>
      <c r="F6" s="3">
        <f>E6/Курс!$A$2</f>
        <v>62.5</v>
      </c>
    </row>
    <row r="7" spans="2:6">
      <c r="B7" s="3" t="s">
        <v>79</v>
      </c>
      <c r="C7" s="3" t="s">
        <v>75</v>
      </c>
      <c r="D7" s="3">
        <v>45</v>
      </c>
      <c r="E7" s="3">
        <f>D7*Курс!$B$2</f>
        <v>3375</v>
      </c>
      <c r="F7" s="3">
        <f>E7/Курс!$A$2</f>
        <v>56.25</v>
      </c>
    </row>
    <row r="8" spans="2:6">
      <c r="B8" s="3" t="s">
        <v>79</v>
      </c>
      <c r="C8" s="3" t="s">
        <v>76</v>
      </c>
      <c r="D8" s="3">
        <v>39</v>
      </c>
      <c r="E8" s="3">
        <f>D8*Курс!$B$2</f>
        <v>2925</v>
      </c>
      <c r="F8" s="3">
        <f>E8/Курс!$A$2</f>
        <v>48.75</v>
      </c>
    </row>
    <row r="9" spans="2:6">
      <c r="B9" s="3" t="s">
        <v>79</v>
      </c>
      <c r="C9" s="3" t="s">
        <v>81</v>
      </c>
      <c r="D9" s="3">
        <v>50</v>
      </c>
      <c r="E9" s="3">
        <f>D9*Курс!$B$2</f>
        <v>3750</v>
      </c>
      <c r="F9" s="3">
        <f>E9/Курс!$A$2</f>
        <v>62.5</v>
      </c>
    </row>
    <row r="10" spans="2:6">
      <c r="B10" s="3" t="s">
        <v>82</v>
      </c>
      <c r="C10" s="3" t="s">
        <v>75</v>
      </c>
      <c r="D10" s="3">
        <v>110</v>
      </c>
      <c r="E10" s="3">
        <f>D10*Курс!$B$2</f>
        <v>8250</v>
      </c>
      <c r="F10" s="3">
        <f>E10/Курс!$A$2</f>
        <v>137.5</v>
      </c>
    </row>
    <row r="11" spans="2:6">
      <c r="B11" s="3" t="s">
        <v>82</v>
      </c>
      <c r="C11" s="3" t="s">
        <v>83</v>
      </c>
      <c r="D11" s="3">
        <v>85</v>
      </c>
      <c r="E11" s="3">
        <f>D11*Курс!$B$2</f>
        <v>6375</v>
      </c>
      <c r="F11" s="3">
        <f>E11/Курс!$A$2</f>
        <v>106.25</v>
      </c>
    </row>
    <row r="12" spans="2:6">
      <c r="B12" s="3" t="s">
        <v>84</v>
      </c>
      <c r="C12" s="3" t="s">
        <v>85</v>
      </c>
      <c r="D12" s="3">
        <v>52</v>
      </c>
      <c r="E12" s="3">
        <f>D12*Курс!$B$2</f>
        <v>3900</v>
      </c>
      <c r="F12" s="3">
        <f>E12/Курс!$A$2</f>
        <v>65</v>
      </c>
    </row>
    <row r="13" spans="2:6">
      <c r="B13" s="3" t="s">
        <v>86</v>
      </c>
      <c r="C13" s="3" t="s">
        <v>87</v>
      </c>
      <c r="D13" s="3">
        <v>500</v>
      </c>
      <c r="E13" s="3">
        <f>D13*Курс!$B$2</f>
        <v>37500</v>
      </c>
      <c r="F13" s="3">
        <f>E13/Курс!$A$2</f>
        <v>625</v>
      </c>
    </row>
    <row r="14" spans="2:6">
      <c r="B14" s="3" t="s">
        <v>88</v>
      </c>
      <c r="C14" s="3" t="s">
        <v>89</v>
      </c>
      <c r="D14" s="3">
        <v>65</v>
      </c>
      <c r="E14" s="3">
        <f>D14*Курс!$B$2</f>
        <v>4875</v>
      </c>
      <c r="F14" s="3">
        <f>E14/Курс!$A$2</f>
        <v>81.25</v>
      </c>
    </row>
    <row r="15" spans="2:6">
      <c r="E15" s="3">
        <f>SUM(E2:E14)</f>
        <v>100950</v>
      </c>
      <c r="F15" s="3">
        <f>SUM(F2:F14)</f>
        <v>1682.5</v>
      </c>
    </row>
    <row r="16" spans="2:6">
      <c r="E16" s="5">
        <v>100950</v>
      </c>
      <c r="F16" s="5">
        <v>1682.5</v>
      </c>
    </row>
  </sheetData>
  <conditionalFormatting sqref="E15:F15">
    <cfRule type="cellIs" dxfId="92" priority="1" operator="equal">
      <formula>E$16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49290-A578-49E0-AAF7-DFB85B25BB81}">
  <dimension ref="A1:D2"/>
  <sheetViews>
    <sheetView showGridLines="0" workbookViewId="0">
      <selection activeCell="E2" sqref="E2"/>
    </sheetView>
  </sheetViews>
  <sheetFormatPr defaultRowHeight="15"/>
  <cols>
    <col min="1" max="3" width="9.140625" style="2"/>
    <col min="4" max="4" width="11.7109375" style="2" bestFit="1" customWidth="1"/>
    <col min="5" max="16384" width="9.140625" style="2"/>
  </cols>
  <sheetData>
    <row r="1" spans="1:4" ht="30">
      <c r="A1" s="1" t="s">
        <v>90</v>
      </c>
      <c r="B1" s="1" t="s">
        <v>91</v>
      </c>
      <c r="C1" s="15"/>
      <c r="D1" s="1" t="s">
        <v>92</v>
      </c>
    </row>
    <row r="2" spans="1:4">
      <c r="A2" s="3">
        <v>60</v>
      </c>
      <c r="B2" s="3">
        <v>75</v>
      </c>
      <c r="C2" s="15"/>
      <c r="D2" s="16">
        <f ca="1">TODAY()</f>
        <v>44862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934D6-DD5F-407B-BDC5-227ADC2E6377}">
  <sheetPr>
    <tabColor rgb="FF92D050"/>
  </sheetPr>
  <dimension ref="A1:D25"/>
  <sheetViews>
    <sheetView showGridLines="0" topLeftCell="A6" zoomScaleNormal="100" workbookViewId="0">
      <selection activeCell="S11" sqref="S10:V11"/>
    </sheetView>
  </sheetViews>
  <sheetFormatPr defaultRowHeight="15.75"/>
  <cols>
    <col min="1" max="1" width="25.140625" bestFit="1" customWidth="1"/>
    <col min="2" max="16384" width="9.140625" style="2"/>
  </cols>
  <sheetData>
    <row r="1" spans="2:4" ht="30">
      <c r="B1" s="1" t="s">
        <v>93</v>
      </c>
      <c r="C1" s="1" t="s">
        <v>94</v>
      </c>
      <c r="D1" s="1" t="s">
        <v>95</v>
      </c>
    </row>
    <row r="2" spans="2:4">
      <c r="B2" s="3">
        <v>575000</v>
      </c>
      <c r="C2" s="3">
        <v>7474.851997930441</v>
      </c>
      <c r="D2" s="3">
        <v>8358.384258909311</v>
      </c>
    </row>
    <row r="3" spans="2:4">
      <c r="B3" s="3">
        <v>510900</v>
      </c>
      <c r="C3" s="3">
        <v>6641.5684969437607</v>
      </c>
      <c r="D3" s="3">
        <v>7426.6061180465513</v>
      </c>
    </row>
    <row r="4" spans="2:4">
      <c r="B4" s="3">
        <v>386300</v>
      </c>
      <c r="C4" s="3">
        <v>5021.8005683487472</v>
      </c>
      <c r="D4" s="3">
        <v>5615.3805899420295</v>
      </c>
    </row>
    <row r="5" spans="2:4">
      <c r="B5" s="3">
        <v>230000</v>
      </c>
      <c r="C5" s="3">
        <v>2989.9407991721764</v>
      </c>
      <c r="D5" s="3">
        <v>3343.3537035637246</v>
      </c>
    </row>
    <row r="6" spans="2:4">
      <c r="B6" s="3">
        <v>349600</v>
      </c>
      <c r="C6" s="3">
        <v>4544.7100147417086</v>
      </c>
      <c r="D6" s="3">
        <v>5081.8976294168615</v>
      </c>
    </row>
    <row r="7" spans="2:4">
      <c r="B7" s="3">
        <v>335200</v>
      </c>
      <c r="C7" s="3">
        <v>4357.5137212283198</v>
      </c>
      <c r="D7" s="3">
        <v>4872.5746149328716</v>
      </c>
    </row>
    <row r="8" spans="2:4">
      <c r="B8" s="3">
        <v>405600</v>
      </c>
      <c r="C8" s="3">
        <v>5272.6956006271075</v>
      </c>
      <c r="D8" s="3">
        <v>5895.9315746323764</v>
      </c>
    </row>
    <row r="9" spans="2:4">
      <c r="B9" s="3">
        <v>384800</v>
      </c>
      <c r="C9" s="3">
        <v>5002.3009544411025</v>
      </c>
      <c r="D9" s="3">
        <v>5593.5761092666135</v>
      </c>
    </row>
    <row r="10" spans="2:4">
      <c r="B10" s="3">
        <v>490000</v>
      </c>
      <c r="C10" s="3">
        <v>6369.8738764972459</v>
      </c>
      <c r="D10" s="3">
        <v>7122.7970206357604</v>
      </c>
    </row>
    <row r="11" spans="2:4">
      <c r="B11" s="3">
        <v>426600</v>
      </c>
      <c r="C11" s="3">
        <v>5545.6901953341321</v>
      </c>
      <c r="D11" s="3">
        <v>6201.1943040881952</v>
      </c>
    </row>
    <row r="12" spans="2:4">
      <c r="B12" s="3">
        <v>711000</v>
      </c>
      <c r="C12" s="3">
        <v>9242.8169922235538</v>
      </c>
      <c r="D12" s="3">
        <v>10335.323840146992</v>
      </c>
    </row>
    <row r="13" spans="2:4">
      <c r="B13" s="3">
        <v>426600</v>
      </c>
      <c r="C13" s="3">
        <v>5545.6901953341321</v>
      </c>
      <c r="D13" s="3">
        <v>6201.1943040881952</v>
      </c>
    </row>
    <row r="14" spans="2:4">
      <c r="B14" s="3">
        <v>522500</v>
      </c>
      <c r="C14" s="3">
        <v>6792.3655111628796</v>
      </c>
      <c r="D14" s="3">
        <v>7595.227435269765</v>
      </c>
    </row>
    <row r="15" spans="2:4">
      <c r="B15" s="3">
        <v>408300</v>
      </c>
      <c r="C15" s="3">
        <v>5307.7949056608677</v>
      </c>
      <c r="D15" s="3">
        <v>5935.1796398481247</v>
      </c>
    </row>
    <row r="16" spans="2:4">
      <c r="B16" s="3">
        <v>523800</v>
      </c>
      <c r="C16" s="3">
        <v>6809.2651765495048</v>
      </c>
      <c r="D16" s="3">
        <v>7614.1246518551252</v>
      </c>
    </row>
    <row r="17" spans="2:4">
      <c r="B17" s="3">
        <v>449700</v>
      </c>
      <c r="C17" s="3">
        <v>5845.9842495118601</v>
      </c>
      <c r="D17" s="3">
        <v>6536.9833064895947</v>
      </c>
    </row>
    <row r="18" spans="2:4">
      <c r="B18" s="3">
        <v>219400</v>
      </c>
      <c r="C18" s="3">
        <v>2852.1435275581543</v>
      </c>
      <c r="D18" s="3">
        <v>3189.2687067907873</v>
      </c>
    </row>
    <row r="19" spans="2:4">
      <c r="B19" s="3">
        <v>221200</v>
      </c>
      <c r="C19" s="3">
        <v>2875.5430642473279</v>
      </c>
      <c r="D19" s="3">
        <v>3215.4340836012861</v>
      </c>
    </row>
    <row r="20" spans="2:4">
      <c r="B20" s="3">
        <v>167600</v>
      </c>
      <c r="C20" s="3">
        <v>2178.7568606141599</v>
      </c>
      <c r="D20" s="3">
        <v>2436.2873074664358</v>
      </c>
    </row>
    <row r="21" spans="2:4">
      <c r="B21" s="3">
        <v>167600</v>
      </c>
      <c r="C21" s="3">
        <v>2178.7568606141599</v>
      </c>
      <c r="D21" s="3">
        <v>2436.2873074664358</v>
      </c>
    </row>
    <row r="22" spans="2:4">
      <c r="B22" s="3">
        <v>536800</v>
      </c>
      <c r="C22" s="3">
        <v>6978.2618304157577</v>
      </c>
      <c r="D22" s="3">
        <v>7803.096817708727</v>
      </c>
    </row>
    <row r="23" spans="2:4">
      <c r="B23" s="3">
        <v>451600</v>
      </c>
      <c r="C23" s="3">
        <v>5870.683760461543</v>
      </c>
      <c r="D23" s="3">
        <v>6564.6023153451215</v>
      </c>
    </row>
    <row r="24" spans="2:4">
      <c r="B24" s="3">
        <v>382200</v>
      </c>
      <c r="C24" s="3">
        <v>4968.5016236678512</v>
      </c>
      <c r="D24" s="3">
        <v>5555.7816760958931</v>
      </c>
    </row>
    <row r="25" spans="2:4">
      <c r="B25" s="3">
        <v>196400</v>
      </c>
      <c r="C25" s="3">
        <v>2553.1494476409366</v>
      </c>
      <c r="D25" s="3">
        <v>2854.9333364344152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716D9-93F7-483B-9333-D7E53663DCA7}">
  <sheetPr>
    <tabColor rgb="FF92D050"/>
  </sheetPr>
  <dimension ref="A1:G19"/>
  <sheetViews>
    <sheetView showGridLines="0" zoomScaleNormal="100" workbookViewId="0">
      <selection activeCell="F8" sqref="F8"/>
    </sheetView>
  </sheetViews>
  <sheetFormatPr defaultRowHeight="15"/>
  <cols>
    <col min="1" max="1" width="3.42578125" style="2" bestFit="1" customWidth="1"/>
    <col min="2" max="2" width="14.28515625" style="2" bestFit="1" customWidth="1"/>
    <col min="3" max="3" width="16.28515625" style="2" customWidth="1"/>
    <col min="4" max="4" width="14.42578125" style="2" customWidth="1"/>
    <col min="5" max="5" width="14.5703125" style="2" customWidth="1"/>
    <col min="6" max="6" width="16.28515625" style="2" customWidth="1"/>
    <col min="7" max="7" width="14.5703125" style="2" customWidth="1"/>
    <col min="8" max="16384" width="9.140625" style="2"/>
  </cols>
  <sheetData>
    <row r="1" spans="1:7" ht="30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3">
        <v>1</v>
      </c>
      <c r="B2" s="3" t="s">
        <v>48</v>
      </c>
      <c r="C2" s="3">
        <v>20</v>
      </c>
      <c r="D2" s="3">
        <v>160</v>
      </c>
      <c r="E2" s="3">
        <f>D2*C2</f>
        <v>3200</v>
      </c>
      <c r="F2" s="3">
        <f t="shared" ref="F2:F15" si="0">E2*Подоходный__Налог</f>
        <v>416</v>
      </c>
      <c r="G2" s="3">
        <f t="shared" ref="G2:G15" si="1">(E2-F2)*Курс</f>
        <v>139200</v>
      </c>
    </row>
    <row r="3" spans="1:7">
      <c r="A3" s="3">
        <v>2</v>
      </c>
      <c r="B3" s="3" t="s">
        <v>49</v>
      </c>
      <c r="C3" s="3">
        <v>30</v>
      </c>
      <c r="D3" s="3">
        <v>100</v>
      </c>
      <c r="E3" s="3">
        <f t="shared" ref="E3:E15" si="2">D3*C3</f>
        <v>3000</v>
      </c>
      <c r="F3" s="3">
        <f t="shared" si="0"/>
        <v>390</v>
      </c>
      <c r="G3" s="3">
        <f t="shared" si="1"/>
        <v>130500</v>
      </c>
    </row>
    <row r="4" spans="1:7">
      <c r="A4" s="3">
        <v>3</v>
      </c>
      <c r="B4" s="3" t="s">
        <v>50</v>
      </c>
      <c r="C4" s="3">
        <v>40</v>
      </c>
      <c r="D4" s="3">
        <v>120</v>
      </c>
      <c r="E4" s="3">
        <f t="shared" si="2"/>
        <v>4800</v>
      </c>
      <c r="F4" s="3">
        <f t="shared" si="0"/>
        <v>624</v>
      </c>
      <c r="G4" s="3">
        <f t="shared" si="1"/>
        <v>208800</v>
      </c>
    </row>
    <row r="5" spans="1:7">
      <c r="A5" s="3">
        <v>4</v>
      </c>
      <c r="B5" s="3" t="s">
        <v>51</v>
      </c>
      <c r="C5" s="3">
        <v>50</v>
      </c>
      <c r="D5" s="3">
        <v>80</v>
      </c>
      <c r="E5" s="3">
        <f t="shared" si="2"/>
        <v>4000</v>
      </c>
      <c r="F5" s="3">
        <f t="shared" si="0"/>
        <v>520</v>
      </c>
      <c r="G5" s="3">
        <f t="shared" si="1"/>
        <v>174000</v>
      </c>
    </row>
    <row r="6" spans="1:7">
      <c r="A6" s="3">
        <v>5</v>
      </c>
      <c r="B6" s="3" t="s">
        <v>52</v>
      </c>
      <c r="C6" s="3">
        <v>100</v>
      </c>
      <c r="D6" s="3">
        <v>200</v>
      </c>
      <c r="E6" s="3">
        <f t="shared" si="2"/>
        <v>20000</v>
      </c>
      <c r="F6" s="3">
        <f t="shared" si="0"/>
        <v>2600</v>
      </c>
      <c r="G6" s="3">
        <f t="shared" si="1"/>
        <v>870000</v>
      </c>
    </row>
    <row r="7" spans="1:7">
      <c r="A7" s="3">
        <v>6</v>
      </c>
      <c r="B7" s="3" t="s">
        <v>53</v>
      </c>
      <c r="C7" s="3">
        <v>90</v>
      </c>
      <c r="D7" s="3">
        <v>200</v>
      </c>
      <c r="E7" s="3">
        <f t="shared" si="2"/>
        <v>18000</v>
      </c>
      <c r="F7" s="3">
        <f t="shared" si="0"/>
        <v>2340</v>
      </c>
      <c r="G7" s="3">
        <f t="shared" si="1"/>
        <v>783000</v>
      </c>
    </row>
    <row r="8" spans="1:7">
      <c r="A8" s="3">
        <v>7</v>
      </c>
      <c r="B8" s="3" t="s">
        <v>54</v>
      </c>
      <c r="C8" s="3">
        <v>80</v>
      </c>
      <c r="D8" s="3">
        <v>180</v>
      </c>
      <c r="E8" s="3">
        <f t="shared" si="2"/>
        <v>14400</v>
      </c>
      <c r="F8" s="3">
        <f t="shared" si="0"/>
        <v>1872</v>
      </c>
      <c r="G8" s="3">
        <f t="shared" si="1"/>
        <v>626400</v>
      </c>
    </row>
    <row r="9" spans="1:7">
      <c r="A9" s="3">
        <v>8</v>
      </c>
      <c r="B9" s="3" t="s">
        <v>55</v>
      </c>
      <c r="C9" s="3">
        <v>75</v>
      </c>
      <c r="D9" s="3">
        <v>220</v>
      </c>
      <c r="E9" s="3">
        <f t="shared" si="2"/>
        <v>16500</v>
      </c>
      <c r="F9" s="3">
        <f t="shared" si="0"/>
        <v>2145</v>
      </c>
      <c r="G9" s="3">
        <f t="shared" si="1"/>
        <v>717750</v>
      </c>
    </row>
    <row r="10" spans="1:7">
      <c r="A10" s="3">
        <v>9</v>
      </c>
      <c r="B10" s="3" t="s">
        <v>56</v>
      </c>
      <c r="C10" s="3">
        <v>20</v>
      </c>
      <c r="D10" s="3">
        <v>140</v>
      </c>
      <c r="E10" s="3">
        <f t="shared" si="2"/>
        <v>2800</v>
      </c>
      <c r="F10" s="3">
        <f t="shared" si="0"/>
        <v>364</v>
      </c>
      <c r="G10" s="3">
        <f t="shared" si="1"/>
        <v>121800</v>
      </c>
    </row>
    <row r="11" spans="1:7">
      <c r="A11" s="3">
        <v>10</v>
      </c>
      <c r="B11" s="3" t="s">
        <v>57</v>
      </c>
      <c r="C11" s="3">
        <v>50</v>
      </c>
      <c r="D11" s="3">
        <v>160</v>
      </c>
      <c r="E11" s="3">
        <f t="shared" si="2"/>
        <v>8000</v>
      </c>
      <c r="F11" s="3">
        <f t="shared" si="0"/>
        <v>1040</v>
      </c>
      <c r="G11" s="3">
        <f t="shared" si="1"/>
        <v>348000</v>
      </c>
    </row>
    <row r="12" spans="1:7">
      <c r="A12" s="3">
        <v>11</v>
      </c>
      <c r="B12" s="3" t="s">
        <v>58</v>
      </c>
      <c r="C12" s="3">
        <v>75</v>
      </c>
      <c r="D12" s="3">
        <v>200</v>
      </c>
      <c r="E12" s="3">
        <f t="shared" si="2"/>
        <v>15000</v>
      </c>
      <c r="F12" s="3">
        <f t="shared" si="0"/>
        <v>1950</v>
      </c>
      <c r="G12" s="3">
        <f t="shared" si="1"/>
        <v>652500</v>
      </c>
    </row>
    <row r="13" spans="1:7">
      <c r="A13" s="3">
        <v>12</v>
      </c>
      <c r="B13" s="3" t="s">
        <v>59</v>
      </c>
      <c r="C13" s="3">
        <v>120</v>
      </c>
      <c r="D13" s="3">
        <v>220</v>
      </c>
      <c r="E13" s="3">
        <f t="shared" si="2"/>
        <v>26400</v>
      </c>
      <c r="F13" s="3">
        <f t="shared" si="0"/>
        <v>3432</v>
      </c>
      <c r="G13" s="3">
        <f t="shared" si="1"/>
        <v>1148400</v>
      </c>
    </row>
    <row r="14" spans="1:7">
      <c r="A14" s="3">
        <v>13</v>
      </c>
      <c r="B14" s="3" t="s">
        <v>60</v>
      </c>
      <c r="C14" s="3">
        <v>75</v>
      </c>
      <c r="D14" s="3">
        <v>180</v>
      </c>
      <c r="E14" s="3">
        <f t="shared" si="2"/>
        <v>13500</v>
      </c>
      <c r="F14" s="3">
        <f t="shared" si="0"/>
        <v>1755</v>
      </c>
      <c r="G14" s="3">
        <f t="shared" si="1"/>
        <v>587250</v>
      </c>
    </row>
    <row r="15" spans="1:7">
      <c r="A15" s="3">
        <v>14</v>
      </c>
      <c r="B15" s="3" t="s">
        <v>61</v>
      </c>
      <c r="C15" s="3">
        <v>150</v>
      </c>
      <c r="D15" s="3">
        <v>160</v>
      </c>
      <c r="E15" s="3">
        <f t="shared" si="2"/>
        <v>24000</v>
      </c>
      <c r="F15" s="3">
        <f t="shared" si="0"/>
        <v>3120</v>
      </c>
      <c r="G15" s="3">
        <f t="shared" si="1"/>
        <v>1044000</v>
      </c>
    </row>
    <row r="16" spans="1:7">
      <c r="E16" s="6">
        <f>SUM(E2:E15)</f>
        <v>173600</v>
      </c>
      <c r="F16" s="6">
        <f>SUM(F2:F15)</f>
        <v>22568</v>
      </c>
      <c r="G16" s="17">
        <f>SUM(G2:G15)</f>
        <v>7551600</v>
      </c>
    </row>
    <row r="17" spans="3:7">
      <c r="E17" s="8">
        <v>173600</v>
      </c>
      <c r="F17" s="8">
        <v>22568</v>
      </c>
      <c r="G17" s="9">
        <v>7551600</v>
      </c>
    </row>
    <row r="18" spans="3:7" ht="30">
      <c r="C18" s="10" t="s">
        <v>62</v>
      </c>
      <c r="D18" s="4">
        <v>0.13</v>
      </c>
    </row>
    <row r="19" spans="3:7">
      <c r="C19" s="10" t="s">
        <v>63</v>
      </c>
      <c r="D19" s="3">
        <v>50</v>
      </c>
    </row>
  </sheetData>
  <conditionalFormatting sqref="E16:G16">
    <cfRule type="cellIs" dxfId="91" priority="1" operator="equal">
      <formula>E$17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9668-E48A-4445-A590-E2F5AD82A640}">
  <sheetPr>
    <tabColor rgb="FF92D050"/>
  </sheetPr>
  <dimension ref="A1:G19"/>
  <sheetViews>
    <sheetView showGridLines="0" zoomScaleNormal="100" workbookViewId="0">
      <selection activeCell="G18" sqref="G18"/>
    </sheetView>
  </sheetViews>
  <sheetFormatPr defaultRowHeight="15"/>
  <cols>
    <col min="1" max="1" width="3.42578125" style="2" bestFit="1" customWidth="1"/>
    <col min="2" max="2" width="14.28515625" style="2" bestFit="1" customWidth="1"/>
    <col min="3" max="3" width="16.28515625" style="2" customWidth="1"/>
    <col min="4" max="4" width="14.42578125" style="2" customWidth="1"/>
    <col min="5" max="7" width="14.5703125" style="2" customWidth="1"/>
    <col min="8" max="16384" width="9.140625" style="2"/>
  </cols>
  <sheetData>
    <row r="1" spans="1:7" ht="30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3">
        <v>1</v>
      </c>
      <c r="B2" s="3" t="s">
        <v>48</v>
      </c>
      <c r="C2" s="3">
        <v>20</v>
      </c>
      <c r="D2" s="3">
        <v>160</v>
      </c>
      <c r="E2" s="3">
        <f>C2*D2</f>
        <v>3200</v>
      </c>
      <c r="F2" s="3">
        <f t="shared" ref="F2:F15" si="0">E2*Подоходный__Налог</f>
        <v>416</v>
      </c>
      <c r="G2" s="3">
        <f t="shared" ref="G2:G15" si="1">(E2-F2)*Курсс</f>
        <v>167040</v>
      </c>
    </row>
    <row r="3" spans="1:7">
      <c r="A3" s="3">
        <v>2</v>
      </c>
      <c r="B3" s="3" t="s">
        <v>49</v>
      </c>
      <c r="C3" s="3">
        <v>30</v>
      </c>
      <c r="D3" s="3">
        <v>100</v>
      </c>
      <c r="E3" s="3">
        <f t="shared" ref="E3:E15" si="2">C3*D3</f>
        <v>3000</v>
      </c>
      <c r="F3" s="3">
        <f t="shared" si="0"/>
        <v>390</v>
      </c>
      <c r="G3" s="3">
        <f t="shared" si="1"/>
        <v>156600</v>
      </c>
    </row>
    <row r="4" spans="1:7">
      <c r="A4" s="3">
        <v>3</v>
      </c>
      <c r="B4" s="3" t="s">
        <v>50</v>
      </c>
      <c r="C4" s="3">
        <v>40</v>
      </c>
      <c r="D4" s="3">
        <v>120</v>
      </c>
      <c r="E4" s="3">
        <f t="shared" si="2"/>
        <v>4800</v>
      </c>
      <c r="F4" s="3">
        <f t="shared" si="0"/>
        <v>624</v>
      </c>
      <c r="G4" s="3">
        <f t="shared" si="1"/>
        <v>250560</v>
      </c>
    </row>
    <row r="5" spans="1:7">
      <c r="A5" s="3">
        <v>4</v>
      </c>
      <c r="B5" s="3" t="s">
        <v>51</v>
      </c>
      <c r="C5" s="3">
        <v>50</v>
      </c>
      <c r="D5" s="3">
        <v>80</v>
      </c>
      <c r="E5" s="3">
        <f t="shared" si="2"/>
        <v>4000</v>
      </c>
      <c r="F5" s="3">
        <f t="shared" si="0"/>
        <v>520</v>
      </c>
      <c r="G5" s="3">
        <f t="shared" si="1"/>
        <v>208800</v>
      </c>
    </row>
    <row r="6" spans="1:7">
      <c r="A6" s="3">
        <v>5</v>
      </c>
      <c r="B6" s="3" t="s">
        <v>52</v>
      </c>
      <c r="C6" s="3">
        <v>100</v>
      </c>
      <c r="D6" s="3">
        <v>200</v>
      </c>
      <c r="E6" s="3">
        <f t="shared" si="2"/>
        <v>20000</v>
      </c>
      <c r="F6" s="3">
        <f t="shared" si="0"/>
        <v>2600</v>
      </c>
      <c r="G6" s="3">
        <f t="shared" si="1"/>
        <v>1044000</v>
      </c>
    </row>
    <row r="7" spans="1:7">
      <c r="A7" s="3">
        <v>6</v>
      </c>
      <c r="B7" s="3" t="s">
        <v>53</v>
      </c>
      <c r="C7" s="3">
        <v>90</v>
      </c>
      <c r="D7" s="3">
        <v>200</v>
      </c>
      <c r="E7" s="3">
        <f t="shared" si="2"/>
        <v>18000</v>
      </c>
      <c r="F7" s="3">
        <f t="shared" si="0"/>
        <v>2340</v>
      </c>
      <c r="G7" s="3">
        <f t="shared" si="1"/>
        <v>939600</v>
      </c>
    </row>
    <row r="8" spans="1:7">
      <c r="A8" s="3">
        <v>7</v>
      </c>
      <c r="B8" s="3" t="s">
        <v>54</v>
      </c>
      <c r="C8" s="3">
        <v>80</v>
      </c>
      <c r="D8" s="3">
        <v>180</v>
      </c>
      <c r="E8" s="3">
        <f t="shared" si="2"/>
        <v>14400</v>
      </c>
      <c r="F8" s="3">
        <f t="shared" si="0"/>
        <v>1872</v>
      </c>
      <c r="G8" s="3">
        <f t="shared" si="1"/>
        <v>751680</v>
      </c>
    </row>
    <row r="9" spans="1:7">
      <c r="A9" s="3">
        <v>8</v>
      </c>
      <c r="B9" s="3" t="s">
        <v>55</v>
      </c>
      <c r="C9" s="3">
        <v>75</v>
      </c>
      <c r="D9" s="3">
        <v>220</v>
      </c>
      <c r="E9" s="3">
        <f t="shared" si="2"/>
        <v>16500</v>
      </c>
      <c r="F9" s="3">
        <f t="shared" si="0"/>
        <v>2145</v>
      </c>
      <c r="G9" s="3">
        <f t="shared" si="1"/>
        <v>861300</v>
      </c>
    </row>
    <row r="10" spans="1:7">
      <c r="A10" s="3">
        <v>9</v>
      </c>
      <c r="B10" s="3" t="s">
        <v>56</v>
      </c>
      <c r="C10" s="3">
        <v>20</v>
      </c>
      <c r="D10" s="3">
        <v>140</v>
      </c>
      <c r="E10" s="3">
        <f t="shared" si="2"/>
        <v>2800</v>
      </c>
      <c r="F10" s="3">
        <f t="shared" si="0"/>
        <v>364</v>
      </c>
      <c r="G10" s="3">
        <f t="shared" si="1"/>
        <v>146160</v>
      </c>
    </row>
    <row r="11" spans="1:7">
      <c r="A11" s="3">
        <v>10</v>
      </c>
      <c r="B11" s="3" t="s">
        <v>57</v>
      </c>
      <c r="C11" s="3">
        <v>50</v>
      </c>
      <c r="D11" s="3">
        <v>160</v>
      </c>
      <c r="E11" s="3">
        <f t="shared" si="2"/>
        <v>8000</v>
      </c>
      <c r="F11" s="3">
        <f t="shared" si="0"/>
        <v>1040</v>
      </c>
      <c r="G11" s="3">
        <f t="shared" si="1"/>
        <v>417600</v>
      </c>
    </row>
    <row r="12" spans="1:7">
      <c r="A12" s="3">
        <v>11</v>
      </c>
      <c r="B12" s="3" t="s">
        <v>58</v>
      </c>
      <c r="C12" s="3">
        <v>75</v>
      </c>
      <c r="D12" s="3">
        <v>200</v>
      </c>
      <c r="E12" s="3">
        <f t="shared" si="2"/>
        <v>15000</v>
      </c>
      <c r="F12" s="3">
        <f t="shared" si="0"/>
        <v>1950</v>
      </c>
      <c r="G12" s="3">
        <f t="shared" si="1"/>
        <v>783000</v>
      </c>
    </row>
    <row r="13" spans="1:7">
      <c r="A13" s="3">
        <v>12</v>
      </c>
      <c r="B13" s="3" t="s">
        <v>59</v>
      </c>
      <c r="C13" s="3">
        <v>120</v>
      </c>
      <c r="D13" s="3">
        <v>220</v>
      </c>
      <c r="E13" s="3">
        <f t="shared" si="2"/>
        <v>26400</v>
      </c>
      <c r="F13" s="3">
        <f t="shared" si="0"/>
        <v>3432</v>
      </c>
      <c r="G13" s="3">
        <f t="shared" si="1"/>
        <v>1378080</v>
      </c>
    </row>
    <row r="14" spans="1:7">
      <c r="A14" s="3">
        <v>13</v>
      </c>
      <c r="B14" s="3" t="s">
        <v>60</v>
      </c>
      <c r="C14" s="3">
        <v>75</v>
      </c>
      <c r="D14" s="3">
        <v>180</v>
      </c>
      <c r="E14" s="3">
        <f t="shared" si="2"/>
        <v>13500</v>
      </c>
      <c r="F14" s="3">
        <f t="shared" si="0"/>
        <v>1755</v>
      </c>
      <c r="G14" s="3">
        <f t="shared" si="1"/>
        <v>704700</v>
      </c>
    </row>
    <row r="15" spans="1:7">
      <c r="A15" s="3">
        <v>14</v>
      </c>
      <c r="B15" s="3" t="s">
        <v>61</v>
      </c>
      <c r="C15" s="3">
        <v>150</v>
      </c>
      <c r="D15" s="3">
        <v>160</v>
      </c>
      <c r="E15" s="3">
        <f t="shared" si="2"/>
        <v>24000</v>
      </c>
      <c r="F15" s="3">
        <f t="shared" si="0"/>
        <v>3120</v>
      </c>
      <c r="G15" s="3">
        <f t="shared" si="1"/>
        <v>1252800</v>
      </c>
    </row>
    <row r="16" spans="1:7">
      <c r="E16" s="6">
        <f>SUM(E2:E15)</f>
        <v>173600</v>
      </c>
      <c r="F16" s="6">
        <f>SUM(F2:F15)</f>
        <v>22568</v>
      </c>
      <c r="G16" s="17">
        <f>SUM(G2:G15)</f>
        <v>9061920</v>
      </c>
    </row>
    <row r="17" spans="3:7">
      <c r="E17" s="8">
        <v>173600</v>
      </c>
      <c r="F17" s="8">
        <v>22568</v>
      </c>
      <c r="G17" s="9">
        <v>9061920</v>
      </c>
    </row>
    <row r="18" spans="3:7">
      <c r="F18" s="18"/>
    </row>
    <row r="19" spans="3:7">
      <c r="C19" s="10" t="s">
        <v>63</v>
      </c>
      <c r="D19" s="3">
        <v>60</v>
      </c>
    </row>
  </sheetData>
  <conditionalFormatting sqref="E16:G16">
    <cfRule type="cellIs" dxfId="90" priority="1" operator="equal">
      <formula>E$17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79A43-9B3E-4963-80A2-E66816E1C2DE}">
  <sheetPr>
    <tabColor rgb="FF00B050"/>
  </sheetPr>
  <dimension ref="A1:G14"/>
  <sheetViews>
    <sheetView showGridLines="0" zoomScale="90" zoomScaleNormal="90" workbookViewId="0">
      <selection activeCell="H21" sqref="H21"/>
    </sheetView>
  </sheetViews>
  <sheetFormatPr defaultRowHeight="15"/>
  <cols>
    <col min="1" max="1" width="22.85546875" style="2" bestFit="1" customWidth="1"/>
    <col min="2" max="2" width="14.7109375" style="2" bestFit="1" customWidth="1"/>
    <col min="3" max="3" width="17.85546875" style="2" customWidth="1"/>
    <col min="4" max="4" width="18.7109375" style="2" customWidth="1"/>
    <col min="5" max="5" width="15.85546875" style="2" customWidth="1"/>
    <col min="6" max="7" width="14.5703125" style="2" customWidth="1"/>
    <col min="8" max="16384" width="9.140625" style="2"/>
  </cols>
  <sheetData>
    <row r="1" spans="1:7">
      <c r="A1" s="1" t="s">
        <v>97</v>
      </c>
      <c r="B1" s="1" t="s">
        <v>98</v>
      </c>
      <c r="C1" s="1" t="s">
        <v>99</v>
      </c>
      <c r="D1" s="19" t="s">
        <v>100</v>
      </c>
      <c r="E1" s="19" t="s">
        <v>101</v>
      </c>
      <c r="F1" s="19" t="s">
        <v>102</v>
      </c>
      <c r="G1" s="19" t="s">
        <v>103</v>
      </c>
    </row>
    <row r="2" spans="1:7">
      <c r="A2" s="1"/>
      <c r="B2" s="20" t="s">
        <v>104</v>
      </c>
      <c r="C2" s="20"/>
      <c r="D2" s="20"/>
      <c r="E2" s="20" t="s">
        <v>105</v>
      </c>
      <c r="F2" s="20"/>
      <c r="G2" s="1"/>
    </row>
    <row r="3" spans="1:7">
      <c r="A3" s="3">
        <v>3838.9326999999998</v>
      </c>
      <c r="B3" s="3">
        <f>ROUND(A3,1)</f>
        <v>3838.9</v>
      </c>
      <c r="C3" s="3">
        <f>ROUNDDOWN(A3,1)</f>
        <v>3838.9</v>
      </c>
      <c r="D3" s="3">
        <f>ROUNDUP(A3,1)</f>
        <v>3839</v>
      </c>
      <c r="E3" s="3">
        <f>FLOOR(A3,5)</f>
        <v>3835</v>
      </c>
      <c r="F3" s="3">
        <f>CEILING(A3,5)</f>
        <v>3840</v>
      </c>
      <c r="G3" s="3">
        <f>INT(A3)</f>
        <v>3838</v>
      </c>
    </row>
    <row r="4" spans="1:7">
      <c r="A4" s="3">
        <v>5097.2569999999996</v>
      </c>
      <c r="B4" s="3">
        <f t="shared" ref="B4:B11" si="0">ROUND(A4,1)</f>
        <v>5097.3</v>
      </c>
      <c r="C4" s="3">
        <f t="shared" ref="C4:C11" si="1">ROUNDDOWN(A4,1)</f>
        <v>5097.2</v>
      </c>
      <c r="D4" s="3">
        <f t="shared" ref="D4:D11" si="2">ROUNDUP(A4,1)</f>
        <v>5097.3</v>
      </c>
      <c r="E4" s="3">
        <f t="shared" ref="E4:E11" si="3">FLOOR(A4,5)</f>
        <v>5095</v>
      </c>
      <c r="F4" s="3">
        <f t="shared" ref="F4:F11" si="4">CEILING(A4,5)</f>
        <v>5100</v>
      </c>
      <c r="G4" s="3">
        <f t="shared" ref="G4:G11" si="5">INT(A4)</f>
        <v>5097</v>
      </c>
    </row>
    <row r="5" spans="1:7">
      <c r="A5" s="21">
        <v>1501.6666700000001</v>
      </c>
      <c r="B5" s="3">
        <f t="shared" si="0"/>
        <v>1501.7</v>
      </c>
      <c r="C5" s="3">
        <f t="shared" si="1"/>
        <v>1501.6</v>
      </c>
      <c r="D5" s="3">
        <f t="shared" si="2"/>
        <v>1501.6999999999998</v>
      </c>
      <c r="E5" s="3">
        <f t="shared" si="3"/>
        <v>1500</v>
      </c>
      <c r="F5" s="3">
        <f t="shared" si="4"/>
        <v>1505</v>
      </c>
      <c r="G5" s="3">
        <f t="shared" si="5"/>
        <v>1501</v>
      </c>
    </row>
    <row r="6" spans="1:7">
      <c r="A6" s="3">
        <v>5750</v>
      </c>
      <c r="B6" s="3">
        <f t="shared" si="0"/>
        <v>5750</v>
      </c>
      <c r="C6" s="3">
        <f t="shared" si="1"/>
        <v>5750</v>
      </c>
      <c r="D6" s="3">
        <f t="shared" si="2"/>
        <v>5750</v>
      </c>
      <c r="E6" s="3">
        <f t="shared" si="3"/>
        <v>5750</v>
      </c>
      <c r="F6" s="3">
        <f t="shared" si="4"/>
        <v>5750</v>
      </c>
      <c r="G6" s="3">
        <f t="shared" si="5"/>
        <v>5750</v>
      </c>
    </row>
    <row r="7" spans="1:7">
      <c r="A7" s="3">
        <v>4957.5</v>
      </c>
      <c r="B7" s="3">
        <f t="shared" si="0"/>
        <v>4957.5</v>
      </c>
      <c r="C7" s="3">
        <f t="shared" si="1"/>
        <v>4957.5</v>
      </c>
      <c r="D7" s="3">
        <f t="shared" si="2"/>
        <v>4957.5</v>
      </c>
      <c r="E7" s="3">
        <f t="shared" si="3"/>
        <v>4955</v>
      </c>
      <c r="F7" s="3">
        <f t="shared" si="4"/>
        <v>4960</v>
      </c>
      <c r="G7" s="3">
        <f t="shared" si="5"/>
        <v>4957</v>
      </c>
    </row>
    <row r="8" spans="1:7">
      <c r="A8" s="3">
        <v>458.31729999999999</v>
      </c>
      <c r="B8" s="3">
        <f t="shared" si="0"/>
        <v>458.3</v>
      </c>
      <c r="C8" s="3">
        <f t="shared" si="1"/>
        <v>458.3</v>
      </c>
      <c r="D8" s="3">
        <f t="shared" si="2"/>
        <v>458.40000000000003</v>
      </c>
      <c r="E8" s="3">
        <f t="shared" si="3"/>
        <v>455</v>
      </c>
      <c r="F8" s="3">
        <f t="shared" si="4"/>
        <v>460</v>
      </c>
      <c r="G8" s="3">
        <f t="shared" si="5"/>
        <v>458</v>
      </c>
    </row>
    <row r="9" spans="1:7">
      <c r="A9" s="3">
        <v>3718.75</v>
      </c>
      <c r="B9" s="3">
        <f t="shared" si="0"/>
        <v>3718.8</v>
      </c>
      <c r="C9" s="3">
        <f t="shared" si="1"/>
        <v>3718.7</v>
      </c>
      <c r="D9" s="3">
        <f t="shared" si="2"/>
        <v>3718.7999999999997</v>
      </c>
      <c r="E9" s="3">
        <f t="shared" si="3"/>
        <v>3715</v>
      </c>
      <c r="F9" s="3">
        <f t="shared" si="4"/>
        <v>3720</v>
      </c>
      <c r="G9" s="3">
        <f t="shared" si="5"/>
        <v>3718</v>
      </c>
    </row>
    <row r="10" spans="1:7">
      <c r="A10" s="3">
        <v>48.666699999999999</v>
      </c>
      <c r="B10" s="3">
        <f t="shared" si="0"/>
        <v>48.7</v>
      </c>
      <c r="C10" s="3">
        <f t="shared" si="1"/>
        <v>48.6</v>
      </c>
      <c r="D10" s="3">
        <f t="shared" si="2"/>
        <v>48.7</v>
      </c>
      <c r="E10" s="3">
        <f t="shared" si="3"/>
        <v>45</v>
      </c>
      <c r="F10" s="3">
        <f t="shared" si="4"/>
        <v>50</v>
      </c>
      <c r="G10" s="3">
        <f t="shared" si="5"/>
        <v>48</v>
      </c>
    </row>
    <row r="11" spans="1:7">
      <c r="A11" s="3">
        <v>3893.3330000000001</v>
      </c>
      <c r="B11" s="3">
        <f t="shared" si="0"/>
        <v>3893.3</v>
      </c>
      <c r="C11" s="3">
        <f t="shared" si="1"/>
        <v>3893.3</v>
      </c>
      <c r="D11" s="3">
        <f t="shared" si="2"/>
        <v>3893.4</v>
      </c>
      <c r="E11" s="3">
        <f t="shared" si="3"/>
        <v>3890</v>
      </c>
      <c r="F11" s="3">
        <f t="shared" si="4"/>
        <v>3895</v>
      </c>
      <c r="G11" s="3">
        <f t="shared" si="5"/>
        <v>3893</v>
      </c>
    </row>
    <row r="13" spans="1:7">
      <c r="A13" s="22">
        <f>SUM(A3:A11)</f>
        <v>29264.42337</v>
      </c>
      <c r="B13" s="23">
        <f>SUM(B3:B11)</f>
        <v>29264.5</v>
      </c>
      <c r="C13" s="23">
        <f t="shared" ref="C13:G13" si="6">SUM(C3:C11)</f>
        <v>29264.1</v>
      </c>
      <c r="D13" s="23">
        <f t="shared" si="6"/>
        <v>29264.800000000003</v>
      </c>
      <c r="E13" s="3">
        <f t="shared" si="6"/>
        <v>29240</v>
      </c>
      <c r="F13" s="3">
        <f t="shared" si="6"/>
        <v>29280</v>
      </c>
      <c r="G13" s="3">
        <f t="shared" si="6"/>
        <v>29260</v>
      </c>
    </row>
    <row r="14" spans="1:7">
      <c r="B14" s="24">
        <v>29264.5</v>
      </c>
      <c r="C14" s="24">
        <v>29264.1</v>
      </c>
      <c r="D14" s="24">
        <v>29264.800000000003</v>
      </c>
      <c r="E14" s="25">
        <v>29240</v>
      </c>
      <c r="F14" s="25">
        <v>29280</v>
      </c>
      <c r="G14" s="25">
        <v>29260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963DE-757D-430A-B320-3C5505BE1A11}">
  <sheetPr>
    <tabColor rgb="FF00B050"/>
  </sheetPr>
  <dimension ref="A1:I15"/>
  <sheetViews>
    <sheetView showGridLines="0" zoomScale="92" zoomScaleNormal="92" workbookViewId="0">
      <selection activeCell="I19" sqref="I19"/>
    </sheetView>
  </sheetViews>
  <sheetFormatPr defaultRowHeight="15.75"/>
  <cols>
    <col min="1" max="1" width="7.28515625" bestFit="1" customWidth="1"/>
    <col min="2" max="2" width="21.140625" style="2" bestFit="1" customWidth="1"/>
    <col min="3" max="3" width="19.7109375" style="2" customWidth="1"/>
    <col min="4" max="4" width="9.140625" style="2"/>
    <col min="5" max="5" width="14.85546875" style="2" customWidth="1"/>
    <col min="6" max="6" width="9.140625" style="2"/>
    <col min="7" max="7" width="5.7109375" style="2" customWidth="1"/>
    <col min="8" max="8" width="9.140625" style="2"/>
    <col min="9" max="9" width="6.7109375" style="2" bestFit="1" customWidth="1"/>
    <col min="10" max="16384" width="9.140625" style="2"/>
  </cols>
  <sheetData>
    <row r="1" spans="2:9">
      <c r="B1" s="1" t="s">
        <v>69</v>
      </c>
      <c r="C1" s="1" t="s">
        <v>70</v>
      </c>
      <c r="D1" s="1" t="s">
        <v>71</v>
      </c>
      <c r="E1" s="1" t="s">
        <v>106</v>
      </c>
      <c r="F1" s="1" t="s">
        <v>73</v>
      </c>
      <c r="H1" s="1" t="s">
        <v>107</v>
      </c>
      <c r="I1" s="3">
        <v>50.34</v>
      </c>
    </row>
    <row r="2" spans="2:9">
      <c r="B2" s="3" t="s">
        <v>74</v>
      </c>
      <c r="C2" s="3" t="s">
        <v>75</v>
      </c>
      <c r="D2" s="3">
        <v>100</v>
      </c>
      <c r="E2" s="26">
        <f>CEILING(D2*$I$2,5)</f>
        <v>5580</v>
      </c>
      <c r="F2" s="3">
        <f>ROUND(E2/$I$1,2)</f>
        <v>110.85</v>
      </c>
      <c r="H2" s="1" t="s">
        <v>108</v>
      </c>
      <c r="I2" s="3">
        <v>55.78</v>
      </c>
    </row>
    <row r="3" spans="2:9">
      <c r="B3" s="3" t="s">
        <v>74</v>
      </c>
      <c r="C3" s="3" t="s">
        <v>76</v>
      </c>
      <c r="D3" s="3">
        <v>80</v>
      </c>
      <c r="E3" s="26">
        <f t="shared" ref="E3:E12" si="0">CEILING(D3*$I$2,5)</f>
        <v>4465</v>
      </c>
      <c r="F3" s="3">
        <f t="shared" ref="F3:F12" si="1">ROUND(E3/$I$1,2)</f>
        <v>88.7</v>
      </c>
    </row>
    <row r="4" spans="2:9">
      <c r="B4" s="3" t="s">
        <v>74</v>
      </c>
      <c r="C4" s="3" t="s">
        <v>77</v>
      </c>
      <c r="D4" s="3">
        <v>75</v>
      </c>
      <c r="E4" s="26">
        <f t="shared" si="0"/>
        <v>4185</v>
      </c>
      <c r="F4" s="3">
        <f t="shared" si="1"/>
        <v>83.13</v>
      </c>
    </row>
    <row r="5" spans="2:9">
      <c r="B5" s="3" t="s">
        <v>74</v>
      </c>
      <c r="C5" s="3" t="s">
        <v>78</v>
      </c>
      <c r="D5" s="3">
        <v>95</v>
      </c>
      <c r="E5" s="26">
        <f t="shared" si="0"/>
        <v>5300</v>
      </c>
      <c r="F5" s="3">
        <f t="shared" si="1"/>
        <v>105.28</v>
      </c>
    </row>
    <row r="6" spans="2:9">
      <c r="B6" s="3" t="s">
        <v>79</v>
      </c>
      <c r="C6" s="3" t="s">
        <v>80</v>
      </c>
      <c r="D6" s="3">
        <v>50</v>
      </c>
      <c r="E6" s="26">
        <f t="shared" si="0"/>
        <v>2790</v>
      </c>
      <c r="F6" s="3">
        <f t="shared" si="1"/>
        <v>55.42</v>
      </c>
    </row>
    <row r="7" spans="2:9">
      <c r="B7" s="3" t="s">
        <v>79</v>
      </c>
      <c r="C7" s="3" t="s">
        <v>75</v>
      </c>
      <c r="D7" s="3">
        <v>45</v>
      </c>
      <c r="E7" s="26">
        <f t="shared" si="0"/>
        <v>2515</v>
      </c>
      <c r="F7" s="3">
        <f t="shared" si="1"/>
        <v>49.96</v>
      </c>
    </row>
    <row r="8" spans="2:9">
      <c r="B8" s="3" t="s">
        <v>79</v>
      </c>
      <c r="C8" s="3" t="s">
        <v>76</v>
      </c>
      <c r="D8" s="3">
        <v>39</v>
      </c>
      <c r="E8" s="26">
        <f t="shared" si="0"/>
        <v>2180</v>
      </c>
      <c r="F8" s="3">
        <f t="shared" si="1"/>
        <v>43.31</v>
      </c>
    </row>
    <row r="9" spans="2:9">
      <c r="B9" s="3" t="s">
        <v>79</v>
      </c>
      <c r="C9" s="3" t="s">
        <v>81</v>
      </c>
      <c r="D9" s="3">
        <v>50</v>
      </c>
      <c r="E9" s="26">
        <f t="shared" si="0"/>
        <v>2790</v>
      </c>
      <c r="F9" s="3">
        <f t="shared" si="1"/>
        <v>55.42</v>
      </c>
    </row>
    <row r="10" spans="2:9">
      <c r="B10" s="3" t="s">
        <v>82</v>
      </c>
      <c r="C10" s="3" t="s">
        <v>75</v>
      </c>
      <c r="D10" s="3">
        <v>110</v>
      </c>
      <c r="E10" s="26">
        <f t="shared" si="0"/>
        <v>6140</v>
      </c>
      <c r="F10" s="3">
        <f t="shared" si="1"/>
        <v>121.97</v>
      </c>
    </row>
    <row r="11" spans="2:9">
      <c r="B11" s="3" t="s">
        <v>82</v>
      </c>
      <c r="C11" s="3" t="s">
        <v>83</v>
      </c>
      <c r="D11" s="3">
        <v>85</v>
      </c>
      <c r="E11" s="26">
        <f t="shared" si="0"/>
        <v>4745</v>
      </c>
      <c r="F11" s="3">
        <f t="shared" si="1"/>
        <v>94.26</v>
      </c>
    </row>
    <row r="12" spans="2:9">
      <c r="B12" s="3" t="s">
        <v>84</v>
      </c>
      <c r="C12" s="3" t="s">
        <v>85</v>
      </c>
      <c r="D12" s="3">
        <v>52</v>
      </c>
      <c r="E12" s="26">
        <f t="shared" si="0"/>
        <v>2905</v>
      </c>
      <c r="F12" s="3">
        <f t="shared" si="1"/>
        <v>57.71</v>
      </c>
    </row>
    <row r="14" spans="2:9">
      <c r="E14" s="27">
        <f>SUM(E2:E12)</f>
        <v>43595</v>
      </c>
      <c r="F14" s="3">
        <f>SUM(F2:F12)</f>
        <v>866.0100000000001</v>
      </c>
    </row>
    <row r="15" spans="2:9">
      <c r="E15" s="28">
        <v>43595</v>
      </c>
      <c r="F15" s="28">
        <v>866.01</v>
      </c>
    </row>
  </sheetData>
  <conditionalFormatting sqref="E14:F14">
    <cfRule type="cellIs" dxfId="89" priority="1" operator="equal">
      <formula>E$15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25BB-5D0D-4999-9AA0-400B7B16161A}">
  <sheetPr>
    <tabColor rgb="FF00B050"/>
    <pageSetUpPr fitToPage="1"/>
  </sheetPr>
  <dimension ref="A1:I19"/>
  <sheetViews>
    <sheetView showGridLines="0" zoomScale="80" zoomScaleNormal="80" workbookViewId="0">
      <selection activeCell="D15" sqref="D15"/>
    </sheetView>
  </sheetViews>
  <sheetFormatPr defaultColWidth="11.42578125" defaultRowHeight="12.75"/>
  <cols>
    <col min="1" max="1" width="56.140625" style="30" bestFit="1" customWidth="1"/>
    <col min="2" max="2" width="23.28515625" style="30" bestFit="1" customWidth="1"/>
    <col min="3" max="3" width="16.7109375" style="30" customWidth="1"/>
    <col min="4" max="4" width="11.42578125" style="30"/>
    <col min="5" max="5" width="8.140625" style="30" customWidth="1"/>
    <col min="6" max="6" width="6.140625" style="30" customWidth="1"/>
    <col min="7" max="7" width="46.5703125" style="30" customWidth="1"/>
    <col min="8" max="8" width="11.85546875" style="30" bestFit="1" customWidth="1"/>
    <col min="9" max="16384" width="11.42578125" style="30"/>
  </cols>
  <sheetData>
    <row r="1" spans="1:9" ht="30">
      <c r="A1" s="29" t="s">
        <v>109</v>
      </c>
      <c r="B1" s="29" t="s">
        <v>1</v>
      </c>
      <c r="C1" s="29" t="s">
        <v>110</v>
      </c>
      <c r="D1" s="29" t="s">
        <v>111</v>
      </c>
    </row>
    <row r="2" spans="1:9" ht="14.25">
      <c r="A2" s="31" t="s">
        <v>11</v>
      </c>
      <c r="B2" s="31" t="s">
        <v>16</v>
      </c>
      <c r="C2" s="32">
        <v>20</v>
      </c>
      <c r="D2" s="32">
        <v>140</v>
      </c>
      <c r="E2" s="33"/>
      <c r="G2" s="34" t="s">
        <v>112</v>
      </c>
      <c r="H2" s="3">
        <f>SUM(C2:C8,C10:C12)</f>
        <v>444</v>
      </c>
      <c r="I2" s="35">
        <v>444</v>
      </c>
    </row>
    <row r="3" spans="1:9" ht="14.25">
      <c r="A3" s="36" t="s">
        <v>15</v>
      </c>
      <c r="B3" s="36" t="s">
        <v>12</v>
      </c>
      <c r="C3" s="37">
        <v>16</v>
      </c>
      <c r="D3" s="37">
        <v>100</v>
      </c>
      <c r="E3" s="33"/>
      <c r="G3" s="38"/>
      <c r="H3" s="39"/>
      <c r="I3" s="35"/>
    </row>
    <row r="4" spans="1:9" ht="29.25">
      <c r="A4" s="31" t="s">
        <v>13</v>
      </c>
      <c r="B4" s="31" t="s">
        <v>12</v>
      </c>
      <c r="C4" s="32">
        <v>40</v>
      </c>
      <c r="D4" s="32">
        <v>100</v>
      </c>
      <c r="E4" s="33"/>
      <c r="G4" s="34" t="s">
        <v>113</v>
      </c>
      <c r="H4" s="3">
        <f>SUMIF(B:B,"Аналитик",C:C)</f>
        <v>86</v>
      </c>
      <c r="I4" s="35">
        <v>86</v>
      </c>
    </row>
    <row r="5" spans="1:9" ht="14.25">
      <c r="A5" s="36" t="s">
        <v>114</v>
      </c>
      <c r="B5" s="36" t="s">
        <v>115</v>
      </c>
      <c r="C5" s="37">
        <v>32</v>
      </c>
      <c r="D5" s="37">
        <v>130</v>
      </c>
      <c r="E5" s="33"/>
      <c r="G5" s="38"/>
      <c r="H5" s="15"/>
      <c r="I5" s="35"/>
    </row>
    <row r="6" spans="1:9" ht="28.5">
      <c r="A6" s="31" t="s">
        <v>116</v>
      </c>
      <c r="B6" s="31" t="s">
        <v>117</v>
      </c>
      <c r="C6" s="32">
        <v>100</v>
      </c>
      <c r="D6" s="32">
        <v>120</v>
      </c>
      <c r="E6" s="33"/>
      <c r="G6" s="34" t="s">
        <v>118</v>
      </c>
      <c r="H6" s="3">
        <f>SUMPRODUCT(C:C,D:D)</f>
        <v>50980</v>
      </c>
      <c r="I6" s="8">
        <v>50980</v>
      </c>
    </row>
    <row r="7" spans="1:9" ht="14.25">
      <c r="A7" s="36" t="s">
        <v>119</v>
      </c>
      <c r="B7" s="36" t="s">
        <v>117</v>
      </c>
      <c r="C7" s="37">
        <v>120</v>
      </c>
      <c r="D7" s="37">
        <v>120</v>
      </c>
      <c r="E7" s="33"/>
    </row>
    <row r="8" spans="1:9" ht="14.25">
      <c r="A8" s="31" t="s">
        <v>120</v>
      </c>
      <c r="B8" s="31" t="s">
        <v>115</v>
      </c>
      <c r="C8" s="32">
        <v>16</v>
      </c>
      <c r="D8" s="32">
        <v>120</v>
      </c>
      <c r="E8" s="33"/>
    </row>
    <row r="9" spans="1:9" ht="14.25">
      <c r="A9" s="36" t="s">
        <v>10</v>
      </c>
      <c r="B9" s="36" t="s">
        <v>117</v>
      </c>
      <c r="C9" s="37" t="s">
        <v>121</v>
      </c>
      <c r="D9" s="37">
        <v>120</v>
      </c>
      <c r="E9" s="33"/>
    </row>
    <row r="10" spans="1:9" ht="14.25">
      <c r="A10" s="31" t="s">
        <v>122</v>
      </c>
      <c r="B10" s="31" t="s">
        <v>14</v>
      </c>
      <c r="C10" s="32">
        <v>40</v>
      </c>
      <c r="D10" s="32">
        <v>80</v>
      </c>
      <c r="E10" s="33"/>
    </row>
    <row r="11" spans="1:9" ht="14.25">
      <c r="A11" s="36" t="s">
        <v>22</v>
      </c>
      <c r="B11" s="36" t="s">
        <v>115</v>
      </c>
      <c r="C11" s="37">
        <v>30</v>
      </c>
      <c r="D11" s="37">
        <v>130</v>
      </c>
      <c r="E11" s="33"/>
    </row>
    <row r="12" spans="1:9" ht="14.25">
      <c r="A12" s="31" t="s">
        <v>26</v>
      </c>
      <c r="B12" s="31" t="s">
        <v>12</v>
      </c>
      <c r="C12" s="32">
        <v>30</v>
      </c>
      <c r="D12" s="32">
        <v>100</v>
      </c>
      <c r="E12" s="33"/>
      <c r="F12" s="33"/>
    </row>
    <row r="19" spans="5:5">
      <c r="E19" s="40"/>
    </row>
  </sheetData>
  <conditionalFormatting sqref="H2 H4 H6">
    <cfRule type="cellIs" dxfId="88" priority="1" operator="equal">
      <formula>$I2</formula>
    </cfRule>
  </conditionalFormatting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>
    <oddHeader>&amp;C&amp;A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7A7EA-DE61-4AC0-8902-03FB48456A6A}">
  <sheetPr>
    <tabColor rgb="FF00B050"/>
  </sheetPr>
  <dimension ref="A1:H26"/>
  <sheetViews>
    <sheetView showGridLines="0" zoomScale="75" zoomScaleNormal="75" workbookViewId="0">
      <selection activeCell="G18" sqref="G18"/>
    </sheetView>
  </sheetViews>
  <sheetFormatPr defaultRowHeight="15"/>
  <cols>
    <col min="1" max="1" width="25.42578125" style="2" bestFit="1" customWidth="1"/>
    <col min="2" max="2" width="12" style="2" customWidth="1"/>
    <col min="3" max="3" width="11.85546875" style="2" customWidth="1"/>
    <col min="4" max="4" width="12.5703125" style="2" bestFit="1" customWidth="1"/>
    <col min="5" max="5" width="6.5703125" style="2" customWidth="1"/>
    <col min="6" max="6" width="45.140625" style="2" bestFit="1" customWidth="1"/>
    <col min="7" max="7" width="9.140625" style="2"/>
    <col min="8" max="8" width="11.28515625" style="2" bestFit="1" customWidth="1"/>
    <col min="9" max="16384" width="9.140625" style="2"/>
  </cols>
  <sheetData>
    <row r="1" spans="1:8" ht="30">
      <c r="A1" s="1" t="s">
        <v>69</v>
      </c>
      <c r="B1" s="1" t="s">
        <v>123</v>
      </c>
      <c r="C1" s="1" t="s">
        <v>124</v>
      </c>
      <c r="D1" s="1" t="s">
        <v>125</v>
      </c>
      <c r="E1" s="15"/>
      <c r="F1" s="15"/>
      <c r="G1" s="39"/>
      <c r="H1" s="35"/>
    </row>
    <row r="2" spans="1:8">
      <c r="A2" s="3" t="s">
        <v>126</v>
      </c>
      <c r="B2" s="3">
        <v>60</v>
      </c>
      <c r="C2" s="3">
        <v>20</v>
      </c>
      <c r="D2" s="16">
        <v>42125</v>
      </c>
      <c r="E2" s="15"/>
      <c r="F2" s="34" t="s">
        <v>127</v>
      </c>
      <c r="G2" s="3">
        <f>SUM(B:B)</f>
        <v>952</v>
      </c>
      <c r="H2" s="35">
        <v>952</v>
      </c>
    </row>
    <row r="3" spans="1:8">
      <c r="A3" s="3" t="s">
        <v>128</v>
      </c>
      <c r="B3" s="3">
        <v>50</v>
      </c>
      <c r="C3" s="3">
        <v>25</v>
      </c>
      <c r="D3" s="16">
        <v>42126</v>
      </c>
      <c r="E3" s="15"/>
      <c r="F3" s="38"/>
      <c r="G3" s="39"/>
      <c r="H3" s="35"/>
    </row>
    <row r="4" spans="1:8">
      <c r="A4" s="3" t="s">
        <v>129</v>
      </c>
      <c r="B4" s="3">
        <v>25</v>
      </c>
      <c r="C4" s="3">
        <v>25</v>
      </c>
      <c r="D4" s="16">
        <v>42127</v>
      </c>
      <c r="E4" s="15"/>
      <c r="F4" s="34" t="s">
        <v>130</v>
      </c>
      <c r="G4" s="3">
        <f>SUMIF(A:A,"Киви",B:B)</f>
        <v>110</v>
      </c>
      <c r="H4" s="35">
        <v>110</v>
      </c>
    </row>
    <row r="5" spans="1:8">
      <c r="A5" s="3" t="s">
        <v>131</v>
      </c>
      <c r="B5" s="3">
        <v>40</v>
      </c>
      <c r="C5" s="3">
        <v>8</v>
      </c>
      <c r="D5" s="16">
        <v>42127</v>
      </c>
      <c r="E5" s="15"/>
      <c r="F5" s="38"/>
      <c r="G5" s="15"/>
      <c r="H5" s="35"/>
    </row>
    <row r="6" spans="1:8">
      <c r="A6" s="3" t="s">
        <v>132</v>
      </c>
      <c r="B6" s="3">
        <v>36</v>
      </c>
      <c r="C6" s="3">
        <v>36</v>
      </c>
      <c r="D6" s="16">
        <v>42127</v>
      </c>
      <c r="E6" s="15"/>
      <c r="F6" s="34" t="s">
        <v>133</v>
      </c>
      <c r="G6" s="3">
        <f>SUMIF(A2:A26,"Яблок*",B2:B26)</f>
        <v>350</v>
      </c>
      <c r="H6" s="35">
        <v>350</v>
      </c>
    </row>
    <row r="7" spans="1:8">
      <c r="A7" s="3" t="s">
        <v>134</v>
      </c>
      <c r="B7" s="3">
        <v>45</v>
      </c>
      <c r="C7" s="3">
        <v>15</v>
      </c>
      <c r="D7" s="16">
        <v>42127</v>
      </c>
      <c r="E7" s="15"/>
      <c r="F7" s="38"/>
      <c r="G7" s="39"/>
      <c r="H7" s="35"/>
    </row>
    <row r="8" spans="1:8">
      <c r="A8" s="3" t="s">
        <v>129</v>
      </c>
      <c r="B8" s="3">
        <v>60</v>
      </c>
      <c r="C8" s="3">
        <v>60</v>
      </c>
      <c r="D8" s="16">
        <v>42128</v>
      </c>
      <c r="E8" s="15"/>
      <c r="F8" s="34" t="s">
        <v>135</v>
      </c>
      <c r="G8" s="41"/>
      <c r="H8" s="35"/>
    </row>
    <row r="9" spans="1:8">
      <c r="A9" s="3" t="s">
        <v>136</v>
      </c>
      <c r="B9" s="3">
        <v>10</v>
      </c>
      <c r="C9" s="3">
        <v>10</v>
      </c>
      <c r="D9" s="16">
        <v>42132</v>
      </c>
      <c r="E9" s="15"/>
      <c r="F9" s="3" t="s">
        <v>132</v>
      </c>
      <c r="G9" s="3">
        <f>SUMIF(A:A,F9,C:C)</f>
        <v>131</v>
      </c>
      <c r="H9" s="35">
        <v>131</v>
      </c>
    </row>
    <row r="10" spans="1:8">
      <c r="A10" s="3" t="s">
        <v>137</v>
      </c>
      <c r="B10" s="3">
        <v>40</v>
      </c>
      <c r="C10" s="3">
        <v>20</v>
      </c>
      <c r="D10" s="16">
        <v>42133</v>
      </c>
      <c r="E10" s="15"/>
      <c r="F10" s="3" t="s">
        <v>131</v>
      </c>
      <c r="G10" s="3">
        <f t="shared" ref="G10:G13" si="0">SUMIF(A:A,F10,C:C)</f>
        <v>28</v>
      </c>
      <c r="H10" s="35">
        <v>28</v>
      </c>
    </row>
    <row r="11" spans="1:8">
      <c r="A11" s="3" t="s">
        <v>131</v>
      </c>
      <c r="B11" s="3">
        <v>40</v>
      </c>
      <c r="C11" s="3">
        <v>8</v>
      </c>
      <c r="D11" s="16">
        <v>42134</v>
      </c>
      <c r="E11" s="15"/>
      <c r="F11" s="3" t="s">
        <v>128</v>
      </c>
      <c r="G11" s="3">
        <f t="shared" si="0"/>
        <v>45</v>
      </c>
      <c r="H11" s="35">
        <v>45</v>
      </c>
    </row>
    <row r="12" spans="1:8">
      <c r="A12" s="3" t="s">
        <v>138</v>
      </c>
      <c r="B12" s="3">
        <v>15</v>
      </c>
      <c r="C12" s="3">
        <v>15</v>
      </c>
      <c r="D12" s="16">
        <v>42134</v>
      </c>
      <c r="E12" s="15"/>
      <c r="F12" s="3" t="s">
        <v>129</v>
      </c>
      <c r="G12" s="3">
        <f t="shared" si="0"/>
        <v>110</v>
      </c>
      <c r="H12" s="35">
        <v>110</v>
      </c>
    </row>
    <row r="13" spans="1:8">
      <c r="A13" s="3" t="s">
        <v>129</v>
      </c>
      <c r="B13" s="3">
        <v>10</v>
      </c>
      <c r="C13" s="3">
        <v>10</v>
      </c>
      <c r="D13" s="16">
        <v>42136</v>
      </c>
      <c r="E13" s="15"/>
      <c r="F13" s="3" t="s">
        <v>139</v>
      </c>
      <c r="G13" s="3">
        <f t="shared" si="0"/>
        <v>28</v>
      </c>
      <c r="H13" s="35">
        <v>28</v>
      </c>
    </row>
    <row r="14" spans="1:8">
      <c r="A14" s="3" t="s">
        <v>129</v>
      </c>
      <c r="B14" s="3">
        <v>15</v>
      </c>
      <c r="C14" s="3">
        <v>15</v>
      </c>
      <c r="D14" s="16">
        <v>42136</v>
      </c>
      <c r="E14" s="15"/>
      <c r="F14" s="15"/>
      <c r="G14" s="39"/>
      <c r="H14" s="35"/>
    </row>
    <row r="15" spans="1:8">
      <c r="A15" s="3" t="s">
        <v>140</v>
      </c>
      <c r="B15" s="3">
        <v>26</v>
      </c>
      <c r="C15" s="3">
        <v>13</v>
      </c>
      <c r="D15" s="16">
        <v>42136</v>
      </c>
      <c r="E15" s="15"/>
      <c r="F15" s="12" t="s">
        <v>141</v>
      </c>
      <c r="G15" s="42"/>
      <c r="H15" s="35"/>
    </row>
    <row r="16" spans="1:8" ht="15.75">
      <c r="A16" s="3" t="s">
        <v>139</v>
      </c>
      <c r="B16" s="3">
        <v>26</v>
      </c>
      <c r="C16" s="3">
        <v>13</v>
      </c>
      <c r="D16" s="16">
        <v>42136</v>
      </c>
      <c r="E16" s="15"/>
      <c r="F16" s="3" t="s">
        <v>142</v>
      </c>
      <c r="G16" s="3">
        <f>SUMIFS(B2:B26,A2:A26,"Киви",D2:D26,"&lt;05/05/2015")</f>
        <v>85</v>
      </c>
      <c r="H16" s="35">
        <v>85</v>
      </c>
    </row>
    <row r="17" spans="1:8" ht="15.75">
      <c r="A17" s="3" t="s">
        <v>143</v>
      </c>
      <c r="B17" s="3">
        <v>20</v>
      </c>
      <c r="C17" s="3">
        <v>4</v>
      </c>
      <c r="D17" s="16">
        <v>42136</v>
      </c>
      <c r="E17" s="15"/>
      <c r="F17" s="3" t="s">
        <v>144</v>
      </c>
      <c r="G17" s="3">
        <f>SUMIFS(B2:B26,A2:A26,"Яблок*",C2:C26,"&gt;=20")</f>
        <v>220</v>
      </c>
      <c r="H17" s="35">
        <v>220</v>
      </c>
    </row>
    <row r="18" spans="1:8" ht="15.75">
      <c r="A18" s="3" t="s">
        <v>145</v>
      </c>
      <c r="B18" s="3">
        <v>14</v>
      </c>
      <c r="C18" s="3">
        <v>7</v>
      </c>
      <c r="D18" s="16">
        <v>42137</v>
      </c>
      <c r="E18" s="15"/>
      <c r="F18" s="3" t="s">
        <v>146</v>
      </c>
      <c r="G18" s="3">
        <f>SUMIFS(B2:B26,D2:D26,"&gt;=10.05.2015",D2:D26,"&lt;=22.05.2015")</f>
        <v>441</v>
      </c>
      <c r="H18" s="35">
        <v>441</v>
      </c>
    </row>
    <row r="19" spans="1:8">
      <c r="A19" s="3" t="s">
        <v>128</v>
      </c>
      <c r="B19" s="3">
        <v>20</v>
      </c>
      <c r="C19" s="3">
        <v>20</v>
      </c>
      <c r="D19" s="16">
        <v>42137</v>
      </c>
      <c r="E19" s="15"/>
      <c r="F19" s="39"/>
      <c r="G19" s="43"/>
      <c r="H19" s="35"/>
    </row>
    <row r="20" spans="1:8">
      <c r="A20" s="3" t="s">
        <v>139</v>
      </c>
      <c r="B20" s="3">
        <v>25</v>
      </c>
      <c r="C20" s="3">
        <v>5</v>
      </c>
      <c r="D20" s="16">
        <v>42137</v>
      </c>
      <c r="E20" s="15"/>
      <c r="F20" s="12" t="s">
        <v>147</v>
      </c>
      <c r="G20" s="35"/>
      <c r="H20" s="35"/>
    </row>
    <row r="21" spans="1:8" ht="15.75">
      <c r="A21" s="3" t="s">
        <v>148</v>
      </c>
      <c r="B21" s="3">
        <v>80</v>
      </c>
      <c r="C21" s="3">
        <v>40</v>
      </c>
      <c r="D21" s="16">
        <v>42137</v>
      </c>
      <c r="E21" s="15"/>
      <c r="F21" s="44">
        <v>42132</v>
      </c>
      <c r="G21" s="3">
        <f>SUMIF(D:D,"&gt;="&amp;F21,B:B)</f>
        <v>636</v>
      </c>
      <c r="H21" s="35">
        <v>636</v>
      </c>
    </row>
    <row r="22" spans="1:8">
      <c r="A22" s="3" t="s">
        <v>132</v>
      </c>
      <c r="B22" s="3">
        <v>100</v>
      </c>
      <c r="C22" s="3">
        <v>50</v>
      </c>
      <c r="D22" s="16">
        <v>42137</v>
      </c>
      <c r="E22" s="15"/>
      <c r="F22" s="15"/>
      <c r="G22" s="39"/>
      <c r="H22" s="35"/>
    </row>
    <row r="23" spans="1:8">
      <c r="A23" s="3" t="s">
        <v>139</v>
      </c>
      <c r="B23" s="3">
        <v>50</v>
      </c>
      <c r="C23" s="3">
        <v>10</v>
      </c>
      <c r="D23" s="16">
        <v>42146</v>
      </c>
      <c r="E23" s="15"/>
      <c r="F23" s="15"/>
      <c r="G23" s="39"/>
      <c r="H23" s="35"/>
    </row>
    <row r="24" spans="1:8">
      <c r="A24" s="3" t="s">
        <v>131</v>
      </c>
      <c r="B24" s="3">
        <v>60</v>
      </c>
      <c r="C24" s="3">
        <v>12</v>
      </c>
      <c r="D24" s="16">
        <v>42147</v>
      </c>
      <c r="E24" s="15"/>
      <c r="F24" s="15"/>
      <c r="G24" s="39"/>
      <c r="H24" s="35"/>
    </row>
    <row r="25" spans="1:8">
      <c r="A25" s="3" t="s">
        <v>149</v>
      </c>
      <c r="B25" s="3">
        <v>40</v>
      </c>
      <c r="C25" s="3">
        <v>20</v>
      </c>
      <c r="D25" s="16">
        <v>42148</v>
      </c>
      <c r="E25" s="15"/>
      <c r="F25" s="15"/>
      <c r="G25" s="39"/>
      <c r="H25" s="35"/>
    </row>
    <row r="26" spans="1:8">
      <c r="A26" s="3" t="s">
        <v>132</v>
      </c>
      <c r="B26" s="3">
        <v>45</v>
      </c>
      <c r="C26" s="3">
        <v>45</v>
      </c>
      <c r="D26" s="16">
        <v>42149</v>
      </c>
      <c r="E26" s="15"/>
      <c r="F26" s="15"/>
      <c r="G26" s="39"/>
      <c r="H26" s="35"/>
    </row>
  </sheetData>
  <conditionalFormatting sqref="G2 G4 G6 G16:G18 G21 G9:G13">
    <cfRule type="cellIs" dxfId="87" priority="1" operator="equal">
      <formula>$H2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BCD13-22DB-4F7E-AB9B-574703C63286}">
  <sheetPr>
    <tabColor rgb="FF00B0F0"/>
  </sheetPr>
  <dimension ref="A1:J49"/>
  <sheetViews>
    <sheetView showGridLines="0" topLeftCell="A8" zoomScale="81" zoomScaleNormal="81" workbookViewId="0">
      <selection activeCell="L16" sqref="L16"/>
    </sheetView>
  </sheetViews>
  <sheetFormatPr defaultRowHeight="15"/>
  <cols>
    <col min="1" max="1" width="17.42578125" style="49" bestFit="1" customWidth="1"/>
    <col min="2" max="2" width="29.5703125" style="49" bestFit="1" customWidth="1"/>
    <col min="3" max="3" width="12.140625" style="49" bestFit="1" customWidth="1"/>
    <col min="4" max="4" width="8.42578125" style="49" bestFit="1" customWidth="1"/>
    <col min="5" max="5" width="14" style="49" bestFit="1" customWidth="1"/>
    <col min="6" max="6" width="9.140625" style="2"/>
    <col min="7" max="7" width="12.140625" style="2" customWidth="1"/>
    <col min="8" max="8" width="56.85546875" style="2" customWidth="1"/>
    <col min="9" max="16384" width="9.140625" style="2"/>
  </cols>
  <sheetData>
    <row r="1" spans="1:10">
      <c r="A1" s="45" t="s">
        <v>155</v>
      </c>
      <c r="B1" s="45" t="s">
        <v>156</v>
      </c>
      <c r="C1" s="45" t="s">
        <v>157</v>
      </c>
      <c r="D1" s="45" t="s">
        <v>158</v>
      </c>
      <c r="E1" s="45" t="s">
        <v>159</v>
      </c>
    </row>
    <row r="2" spans="1:10">
      <c r="A2" s="46" t="s">
        <v>160</v>
      </c>
      <c r="B2" s="46" t="s">
        <v>161</v>
      </c>
      <c r="C2" s="46">
        <v>42</v>
      </c>
      <c r="D2" s="46">
        <v>32</v>
      </c>
      <c r="E2" s="46"/>
    </row>
    <row r="3" spans="1:10">
      <c r="A3" s="47" t="s">
        <v>162</v>
      </c>
      <c r="B3" s="47" t="s">
        <v>161</v>
      </c>
      <c r="C3" s="47">
        <v>42</v>
      </c>
      <c r="D3" s="47">
        <v>32</v>
      </c>
      <c r="E3" s="47"/>
    </row>
    <row r="4" spans="1:10">
      <c r="A4" s="46" t="s">
        <v>163</v>
      </c>
      <c r="B4" s="46" t="s">
        <v>161</v>
      </c>
      <c r="C4" s="46">
        <v>42</v>
      </c>
      <c r="D4" s="46">
        <v>29</v>
      </c>
      <c r="E4" s="46" t="s">
        <v>164</v>
      </c>
    </row>
    <row r="5" spans="1:10">
      <c r="A5" s="47" t="s">
        <v>165</v>
      </c>
      <c r="B5" s="47" t="s">
        <v>161</v>
      </c>
      <c r="C5" s="47">
        <v>42</v>
      </c>
      <c r="D5" s="47">
        <v>32</v>
      </c>
      <c r="E5" s="47"/>
    </row>
    <row r="6" spans="1:10">
      <c r="A6" s="46" t="s">
        <v>166</v>
      </c>
      <c r="B6" s="46" t="s">
        <v>161</v>
      </c>
      <c r="C6" s="46">
        <v>42</v>
      </c>
      <c r="D6" s="46">
        <v>40</v>
      </c>
      <c r="E6" s="46"/>
    </row>
    <row r="7" spans="1:10">
      <c r="A7" s="47" t="s">
        <v>167</v>
      </c>
      <c r="B7" s="47" t="s">
        <v>161</v>
      </c>
      <c r="C7" s="47">
        <v>42</v>
      </c>
      <c r="D7" s="47">
        <v>34</v>
      </c>
      <c r="E7" s="47"/>
    </row>
    <row r="8" spans="1:10">
      <c r="A8" s="46" t="s">
        <v>168</v>
      </c>
      <c r="B8" s="46" t="s">
        <v>161</v>
      </c>
      <c r="C8" s="46">
        <v>42</v>
      </c>
      <c r="D8" s="46">
        <v>31</v>
      </c>
      <c r="E8" s="46"/>
    </row>
    <row r="9" spans="1:10">
      <c r="A9" s="47" t="s">
        <v>169</v>
      </c>
      <c r="B9" s="47" t="s">
        <v>161</v>
      </c>
      <c r="C9" s="47">
        <v>42</v>
      </c>
      <c r="D9" s="47">
        <v>36</v>
      </c>
      <c r="E9" s="47"/>
    </row>
    <row r="10" spans="1:10">
      <c r="A10" s="46" t="s">
        <v>170</v>
      </c>
      <c r="B10" s="46" t="s">
        <v>161</v>
      </c>
      <c r="C10" s="46">
        <v>42</v>
      </c>
      <c r="D10" s="46">
        <v>29</v>
      </c>
      <c r="E10" s="46" t="s">
        <v>164</v>
      </c>
    </row>
    <row r="11" spans="1:10">
      <c r="A11" s="47" t="s">
        <v>171</v>
      </c>
      <c r="B11" s="47" t="s">
        <v>161</v>
      </c>
      <c r="C11" s="47">
        <v>42</v>
      </c>
      <c r="D11" s="47">
        <v>38</v>
      </c>
      <c r="E11" s="47"/>
      <c r="H11" s="34" t="s">
        <v>172</v>
      </c>
      <c r="I11" s="3">
        <f>MIN(D:D)</f>
        <v>25</v>
      </c>
      <c r="J11" s="35">
        <v>25</v>
      </c>
    </row>
    <row r="12" spans="1:10">
      <c r="A12" s="46" t="s">
        <v>173</v>
      </c>
      <c r="B12" s="46" t="s">
        <v>161</v>
      </c>
      <c r="C12" s="46">
        <v>42</v>
      </c>
      <c r="D12" s="46">
        <v>31</v>
      </c>
      <c r="E12" s="46"/>
      <c r="H12" s="38"/>
      <c r="I12" s="15"/>
      <c r="J12" s="35"/>
    </row>
    <row r="13" spans="1:10">
      <c r="A13" s="47" t="s">
        <v>174</v>
      </c>
      <c r="B13" s="47" t="s">
        <v>161</v>
      </c>
      <c r="C13" s="47">
        <v>42</v>
      </c>
      <c r="D13" s="47">
        <v>32</v>
      </c>
      <c r="E13" s="47"/>
      <c r="H13" s="34" t="s">
        <v>175</v>
      </c>
      <c r="I13" s="3">
        <f>MAX(D:D)</f>
        <v>40</v>
      </c>
      <c r="J13" s="35">
        <v>40</v>
      </c>
    </row>
    <row r="14" spans="1:10">
      <c r="A14" s="46" t="s">
        <v>176</v>
      </c>
      <c r="B14" s="46" t="s">
        <v>161</v>
      </c>
      <c r="C14" s="46">
        <v>42</v>
      </c>
      <c r="D14" s="46">
        <v>39</v>
      </c>
      <c r="E14" s="46"/>
      <c r="H14" s="38"/>
      <c r="I14" s="15"/>
      <c r="J14" s="35"/>
    </row>
    <row r="15" spans="1:10">
      <c r="A15" s="47" t="s">
        <v>177</v>
      </c>
      <c r="B15" s="47" t="s">
        <v>161</v>
      </c>
      <c r="C15" s="47">
        <v>42</v>
      </c>
      <c r="D15" s="47">
        <v>33</v>
      </c>
      <c r="E15" s="47"/>
      <c r="H15" s="34" t="s">
        <v>178</v>
      </c>
      <c r="I15" s="3">
        <f>AVERAGE(D:D)</f>
        <v>32.791666666666664</v>
      </c>
      <c r="J15" s="48">
        <v>32.791666666666664</v>
      </c>
    </row>
    <row r="16" spans="1:10">
      <c r="A16" s="46" t="s">
        <v>179</v>
      </c>
      <c r="B16" s="46" t="s">
        <v>161</v>
      </c>
      <c r="C16" s="46">
        <v>42</v>
      </c>
      <c r="D16" s="46">
        <v>35</v>
      </c>
      <c r="E16" s="46"/>
      <c r="H16" s="38"/>
      <c r="I16" s="15"/>
      <c r="J16" s="35"/>
    </row>
    <row r="17" spans="1:10">
      <c r="A17" s="47" t="s">
        <v>180</v>
      </c>
      <c r="B17" s="47" t="s">
        <v>161</v>
      </c>
      <c r="C17" s="47">
        <v>42</v>
      </c>
      <c r="D17" s="47">
        <v>35</v>
      </c>
      <c r="E17" s="47"/>
      <c r="H17" s="378" t="s">
        <v>2509</v>
      </c>
      <c r="I17" s="3">
        <f>COUNT(D:D)</f>
        <v>48</v>
      </c>
      <c r="J17" s="35">
        <v>48</v>
      </c>
    </row>
    <row r="18" spans="1:10">
      <c r="A18" s="46" t="s">
        <v>181</v>
      </c>
      <c r="B18" s="46" t="s">
        <v>161</v>
      </c>
      <c r="C18" s="46">
        <v>42</v>
      </c>
      <c r="D18" s="46">
        <v>39</v>
      </c>
      <c r="E18" s="46"/>
      <c r="H18" s="38"/>
      <c r="I18" s="15"/>
      <c r="J18" s="35"/>
    </row>
    <row r="19" spans="1:10">
      <c r="A19" s="47" t="s">
        <v>182</v>
      </c>
      <c r="B19" s="47" t="s">
        <v>161</v>
      </c>
      <c r="C19" s="47">
        <v>42</v>
      </c>
      <c r="D19" s="47">
        <v>36</v>
      </c>
      <c r="E19" s="47"/>
      <c r="H19" s="34" t="s">
        <v>183</v>
      </c>
      <c r="I19" s="3">
        <f>COUNTIF(E:E,"Тест не сдан")</f>
        <v>12</v>
      </c>
      <c r="J19" s="35">
        <v>12</v>
      </c>
    </row>
    <row r="20" spans="1:10">
      <c r="A20" s="46" t="s">
        <v>184</v>
      </c>
      <c r="B20" s="46" t="s">
        <v>161</v>
      </c>
      <c r="C20" s="46">
        <v>42</v>
      </c>
      <c r="D20" s="46">
        <v>34</v>
      </c>
      <c r="E20" s="46"/>
      <c r="H20" s="38"/>
      <c r="I20" s="15"/>
      <c r="J20" s="35"/>
    </row>
    <row r="21" spans="1:10">
      <c r="A21" s="47" t="s">
        <v>185</v>
      </c>
      <c r="B21" s="47" t="s">
        <v>161</v>
      </c>
      <c r="C21" s="47">
        <v>42</v>
      </c>
      <c r="D21" s="47">
        <v>27</v>
      </c>
      <c r="E21" s="47" t="s">
        <v>164</v>
      </c>
      <c r="H21" s="34" t="s">
        <v>186</v>
      </c>
      <c r="I21" s="3">
        <f>COUNTIF(E2:E49,"")</f>
        <v>36</v>
      </c>
      <c r="J21" s="35">
        <v>36</v>
      </c>
    </row>
    <row r="22" spans="1:10">
      <c r="A22" s="46" t="s">
        <v>187</v>
      </c>
      <c r="B22" s="46" t="s">
        <v>161</v>
      </c>
      <c r="C22" s="46">
        <v>42</v>
      </c>
      <c r="D22" s="46">
        <v>31</v>
      </c>
      <c r="E22" s="46"/>
    </row>
    <row r="23" spans="1:10">
      <c r="A23" s="47" t="s">
        <v>188</v>
      </c>
      <c r="B23" s="47" t="s">
        <v>161</v>
      </c>
      <c r="C23" s="47">
        <v>42</v>
      </c>
      <c r="D23" s="47">
        <v>39</v>
      </c>
      <c r="E23" s="47"/>
    </row>
    <row r="24" spans="1:10">
      <c r="A24" s="46" t="s">
        <v>189</v>
      </c>
      <c r="B24" s="46" t="s">
        <v>161</v>
      </c>
      <c r="C24" s="46">
        <v>42</v>
      </c>
      <c r="D24" s="46">
        <v>34</v>
      </c>
      <c r="E24" s="46"/>
    </row>
    <row r="25" spans="1:10">
      <c r="A25" s="47" t="s">
        <v>190</v>
      </c>
      <c r="B25" s="47" t="s">
        <v>161</v>
      </c>
      <c r="C25" s="47">
        <v>42</v>
      </c>
      <c r="D25" s="47">
        <v>29</v>
      </c>
      <c r="E25" s="47" t="s">
        <v>164</v>
      </c>
    </row>
    <row r="26" spans="1:10">
      <c r="A26" s="46" t="s">
        <v>191</v>
      </c>
      <c r="B26" s="46" t="s">
        <v>161</v>
      </c>
      <c r="C26" s="46">
        <v>42</v>
      </c>
      <c r="D26" s="46">
        <v>30</v>
      </c>
      <c r="E26" s="46" t="s">
        <v>164</v>
      </c>
    </row>
    <row r="27" spans="1:10">
      <c r="A27" s="47" t="s">
        <v>192</v>
      </c>
      <c r="B27" s="47" t="s">
        <v>161</v>
      </c>
      <c r="C27" s="47">
        <v>42</v>
      </c>
      <c r="D27" s="47">
        <v>31</v>
      </c>
      <c r="E27" s="47"/>
    </row>
    <row r="28" spans="1:10">
      <c r="A28" s="46" t="s">
        <v>193</v>
      </c>
      <c r="B28" s="46" t="s">
        <v>161</v>
      </c>
      <c r="C28" s="46">
        <v>42</v>
      </c>
      <c r="D28" s="46">
        <v>32</v>
      </c>
      <c r="E28" s="46"/>
    </row>
    <row r="29" spans="1:10">
      <c r="A29" s="47" t="s">
        <v>194</v>
      </c>
      <c r="B29" s="47" t="s">
        <v>161</v>
      </c>
      <c r="C29" s="47">
        <v>42</v>
      </c>
      <c r="D29" s="47">
        <v>33</v>
      </c>
      <c r="E29" s="47"/>
    </row>
    <row r="30" spans="1:10">
      <c r="A30" s="46" t="s">
        <v>195</v>
      </c>
      <c r="B30" s="46" t="s">
        <v>161</v>
      </c>
      <c r="C30" s="46">
        <v>42</v>
      </c>
      <c r="D30" s="46">
        <v>32</v>
      </c>
      <c r="E30" s="46"/>
    </row>
    <row r="31" spans="1:10">
      <c r="A31" s="47" t="s">
        <v>196</v>
      </c>
      <c r="B31" s="47" t="s">
        <v>161</v>
      </c>
      <c r="C31" s="47">
        <v>42</v>
      </c>
      <c r="D31" s="47">
        <v>30</v>
      </c>
      <c r="E31" s="47" t="s">
        <v>164</v>
      </c>
    </row>
    <row r="32" spans="1:10">
      <c r="A32" s="46" t="s">
        <v>197</v>
      </c>
      <c r="B32" s="46" t="s">
        <v>161</v>
      </c>
      <c r="C32" s="46">
        <v>42</v>
      </c>
      <c r="D32" s="46">
        <v>35</v>
      </c>
      <c r="E32" s="46"/>
    </row>
    <row r="33" spans="1:5">
      <c r="A33" s="47" t="s">
        <v>198</v>
      </c>
      <c r="B33" s="47" t="s">
        <v>161</v>
      </c>
      <c r="C33" s="47">
        <v>42</v>
      </c>
      <c r="D33" s="47">
        <v>36</v>
      </c>
      <c r="E33" s="47"/>
    </row>
    <row r="34" spans="1:5">
      <c r="A34" s="46" t="s">
        <v>199</v>
      </c>
      <c r="B34" s="46" t="s">
        <v>161</v>
      </c>
      <c r="C34" s="46">
        <v>42</v>
      </c>
      <c r="D34" s="46">
        <v>32</v>
      </c>
      <c r="E34" s="46"/>
    </row>
    <row r="35" spans="1:5">
      <c r="A35" s="47" t="s">
        <v>200</v>
      </c>
      <c r="B35" s="47" t="s">
        <v>161</v>
      </c>
      <c r="C35" s="47">
        <v>42</v>
      </c>
      <c r="D35" s="47">
        <v>34</v>
      </c>
      <c r="E35" s="47"/>
    </row>
    <row r="36" spans="1:5">
      <c r="A36" s="46" t="s">
        <v>201</v>
      </c>
      <c r="B36" s="46" t="s">
        <v>161</v>
      </c>
      <c r="C36" s="46">
        <v>42</v>
      </c>
      <c r="D36" s="46">
        <v>36</v>
      </c>
      <c r="E36" s="46"/>
    </row>
    <row r="37" spans="1:5">
      <c r="A37" s="47" t="s">
        <v>202</v>
      </c>
      <c r="B37" s="47" t="s">
        <v>161</v>
      </c>
      <c r="C37" s="47">
        <v>42</v>
      </c>
      <c r="D37" s="47">
        <v>30</v>
      </c>
      <c r="E37" s="47" t="s">
        <v>164</v>
      </c>
    </row>
    <row r="38" spans="1:5">
      <c r="A38" s="46" t="s">
        <v>203</v>
      </c>
      <c r="B38" s="46" t="s">
        <v>161</v>
      </c>
      <c r="C38" s="46">
        <v>42</v>
      </c>
      <c r="D38" s="46">
        <v>31</v>
      </c>
      <c r="E38" s="46"/>
    </row>
    <row r="39" spans="1:5">
      <c r="A39" s="47" t="s">
        <v>204</v>
      </c>
      <c r="B39" s="47" t="s">
        <v>161</v>
      </c>
      <c r="C39" s="47">
        <v>42</v>
      </c>
      <c r="D39" s="47">
        <v>28</v>
      </c>
      <c r="E39" s="47" t="s">
        <v>164</v>
      </c>
    </row>
    <row r="40" spans="1:5">
      <c r="A40" s="46" t="s">
        <v>205</v>
      </c>
      <c r="B40" s="46" t="s">
        <v>161</v>
      </c>
      <c r="C40" s="46">
        <v>42</v>
      </c>
      <c r="D40" s="46">
        <v>36</v>
      </c>
      <c r="E40" s="46"/>
    </row>
    <row r="41" spans="1:5">
      <c r="A41" s="47" t="s">
        <v>206</v>
      </c>
      <c r="B41" s="47" t="s">
        <v>161</v>
      </c>
      <c r="C41" s="47">
        <v>42</v>
      </c>
      <c r="D41" s="47">
        <v>25</v>
      </c>
      <c r="E41" s="47" t="s">
        <v>164</v>
      </c>
    </row>
    <row r="42" spans="1:5">
      <c r="A42" s="46" t="s">
        <v>207</v>
      </c>
      <c r="B42" s="46" t="s">
        <v>161</v>
      </c>
      <c r="C42" s="46">
        <v>42</v>
      </c>
      <c r="D42" s="46">
        <v>34</v>
      </c>
      <c r="E42" s="46"/>
    </row>
    <row r="43" spans="1:5">
      <c r="A43" s="47" t="s">
        <v>208</v>
      </c>
      <c r="B43" s="47" t="s">
        <v>161</v>
      </c>
      <c r="C43" s="47">
        <v>42</v>
      </c>
      <c r="D43" s="47">
        <v>30</v>
      </c>
      <c r="E43" s="47" t="s">
        <v>164</v>
      </c>
    </row>
    <row r="44" spans="1:5">
      <c r="A44" s="46" t="s">
        <v>209</v>
      </c>
      <c r="B44" s="46" t="s">
        <v>161</v>
      </c>
      <c r="C44" s="46">
        <v>42</v>
      </c>
      <c r="D44" s="46">
        <v>30</v>
      </c>
      <c r="E44" s="46" t="s">
        <v>164</v>
      </c>
    </row>
    <row r="45" spans="1:5">
      <c r="A45" s="47" t="s">
        <v>210</v>
      </c>
      <c r="B45" s="47" t="s">
        <v>161</v>
      </c>
      <c r="C45" s="47">
        <v>42</v>
      </c>
      <c r="D45" s="47">
        <v>34</v>
      </c>
      <c r="E45" s="47"/>
    </row>
    <row r="46" spans="1:5">
      <c r="A46" s="46" t="s">
        <v>211</v>
      </c>
      <c r="B46" s="46" t="s">
        <v>161</v>
      </c>
      <c r="C46" s="46">
        <v>42</v>
      </c>
      <c r="D46" s="46">
        <v>33</v>
      </c>
      <c r="E46" s="46"/>
    </row>
    <row r="47" spans="1:5">
      <c r="A47" s="47" t="s">
        <v>212</v>
      </c>
      <c r="B47" s="47" t="s">
        <v>161</v>
      </c>
      <c r="C47" s="47">
        <v>42</v>
      </c>
      <c r="D47" s="47">
        <v>33</v>
      </c>
      <c r="E47" s="47"/>
    </row>
    <row r="48" spans="1:5">
      <c r="A48" s="46" t="s">
        <v>213</v>
      </c>
      <c r="B48" s="46" t="s">
        <v>161</v>
      </c>
      <c r="C48" s="46">
        <v>42</v>
      </c>
      <c r="D48" s="46">
        <v>29</v>
      </c>
      <c r="E48" s="46" t="s">
        <v>164</v>
      </c>
    </row>
    <row r="49" spans="1:5">
      <c r="A49" s="47" t="s">
        <v>214</v>
      </c>
      <c r="B49" s="47" t="s">
        <v>161</v>
      </c>
      <c r="C49" s="47">
        <v>42</v>
      </c>
      <c r="D49" s="47">
        <v>33</v>
      </c>
      <c r="E49" s="47"/>
    </row>
  </sheetData>
  <conditionalFormatting sqref="I11 I13 I15 I17 I19 I21">
    <cfRule type="cellIs" dxfId="86" priority="1" operator="equal">
      <formula>$J11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B3C06-C93D-40E6-AA40-294AD053E074}">
  <sheetPr>
    <tabColor rgb="FF00B0F0"/>
    <pageSetUpPr fitToPage="1"/>
  </sheetPr>
  <dimension ref="A1:M20"/>
  <sheetViews>
    <sheetView showGridLines="0" zoomScale="75" zoomScaleNormal="75" workbookViewId="0">
      <selection activeCell="L6" sqref="L6"/>
    </sheetView>
  </sheetViews>
  <sheetFormatPr defaultColWidth="11.42578125" defaultRowHeight="12.75"/>
  <cols>
    <col min="1" max="1" width="10.85546875" style="54" customWidth="1"/>
    <col min="2" max="2" width="28.7109375" style="54" bestFit="1" customWidth="1"/>
    <col min="3" max="3" width="16.28515625" style="54" customWidth="1"/>
    <col min="4" max="4" width="10.28515625" style="54" bestFit="1" customWidth="1"/>
    <col min="5" max="5" width="15.140625" style="54" bestFit="1" customWidth="1"/>
    <col min="6" max="6" width="16.28515625" style="54" bestFit="1" customWidth="1"/>
    <col min="7" max="7" width="15.7109375" style="54" bestFit="1" customWidth="1"/>
    <col min="8" max="8" width="12.5703125" style="54" customWidth="1"/>
    <col min="9" max="9" width="17.140625" style="54" customWidth="1"/>
    <col min="10" max="10" width="9.5703125" style="54" customWidth="1"/>
    <col min="11" max="11" width="37.85546875" style="54" bestFit="1" customWidth="1"/>
    <col min="12" max="13" width="11.28515625" style="54" customWidth="1"/>
    <col min="14" max="16384" width="11.42578125" style="54"/>
  </cols>
  <sheetData>
    <row r="1" spans="1:13" s="50" customFormat="1" ht="45">
      <c r="A1" s="29" t="s">
        <v>215</v>
      </c>
      <c r="B1" s="29" t="s">
        <v>216</v>
      </c>
      <c r="C1" s="29" t="s">
        <v>217</v>
      </c>
      <c r="D1" s="29" t="s">
        <v>218</v>
      </c>
      <c r="E1" s="29" t="s">
        <v>219</v>
      </c>
      <c r="F1" s="29" t="s">
        <v>220</v>
      </c>
      <c r="G1" s="29" t="s">
        <v>221</v>
      </c>
      <c r="H1" s="29" t="s">
        <v>222</v>
      </c>
      <c r="I1" s="29" t="s">
        <v>223</v>
      </c>
    </row>
    <row r="2" spans="1:13" ht="14.25">
      <c r="A2" s="51">
        <v>135454</v>
      </c>
      <c r="B2" s="51" t="s">
        <v>224</v>
      </c>
      <c r="C2" s="51" t="s">
        <v>225</v>
      </c>
      <c r="D2" s="52">
        <v>0.15</v>
      </c>
      <c r="E2" s="51">
        <v>1</v>
      </c>
      <c r="F2" s="51">
        <v>1</v>
      </c>
      <c r="G2" s="51">
        <v>1</v>
      </c>
      <c r="H2" s="53">
        <v>40809</v>
      </c>
      <c r="I2" s="51">
        <v>21</v>
      </c>
      <c r="K2" s="34" t="s">
        <v>226</v>
      </c>
      <c r="L2" s="15"/>
      <c r="M2" s="35"/>
    </row>
    <row r="3" spans="1:13" ht="14.25">
      <c r="A3" s="51">
        <v>321654</v>
      </c>
      <c r="B3" s="51" t="s">
        <v>227</v>
      </c>
      <c r="C3" s="51" t="s">
        <v>228</v>
      </c>
      <c r="D3" s="52">
        <v>0.15</v>
      </c>
      <c r="E3" s="51">
        <v>2</v>
      </c>
      <c r="F3" s="51">
        <v>1</v>
      </c>
      <c r="G3" s="51">
        <v>1</v>
      </c>
      <c r="H3" s="53">
        <v>40810</v>
      </c>
      <c r="I3" s="51">
        <v>21</v>
      </c>
      <c r="K3" s="55" t="s">
        <v>229</v>
      </c>
      <c r="L3" s="3">
        <f>COUNTIF(C2:C20,"Петров*")</f>
        <v>5</v>
      </c>
      <c r="M3" s="5">
        <v>5</v>
      </c>
    </row>
    <row r="4" spans="1:13" ht="14.25">
      <c r="A4" s="51">
        <v>154651</v>
      </c>
      <c r="B4" s="51" t="s">
        <v>230</v>
      </c>
      <c r="C4" s="51" t="s">
        <v>231</v>
      </c>
      <c r="D4" s="52">
        <v>0.15</v>
      </c>
      <c r="E4" s="51">
        <v>3</v>
      </c>
      <c r="F4" s="51">
        <v>1</v>
      </c>
      <c r="G4" s="51">
        <v>1</v>
      </c>
      <c r="H4" s="53"/>
      <c r="I4" s="51">
        <v>21</v>
      </c>
      <c r="K4" s="55" t="s">
        <v>232</v>
      </c>
      <c r="L4" s="3">
        <f>COUNT(H2:H20)</f>
        <v>13</v>
      </c>
      <c r="M4" s="35">
        <v>13</v>
      </c>
    </row>
    <row r="5" spans="1:13" ht="14.25">
      <c r="A5" s="51">
        <v>654651</v>
      </c>
      <c r="B5" s="51" t="s">
        <v>233</v>
      </c>
      <c r="C5" s="51" t="s">
        <v>225</v>
      </c>
      <c r="D5" s="52">
        <v>0.15</v>
      </c>
      <c r="E5" s="51">
        <v>4</v>
      </c>
      <c r="F5" s="51">
        <v>1</v>
      </c>
      <c r="G5" s="51">
        <v>0</v>
      </c>
      <c r="H5" s="53">
        <v>40812</v>
      </c>
      <c r="I5" s="51">
        <v>4</v>
      </c>
      <c r="K5" s="55" t="s">
        <v>4621</v>
      </c>
      <c r="L5" s="3">
        <f>COUNTIFS(F2:F20, "0",G2:G20,"0")-1</f>
        <v>6</v>
      </c>
      <c r="M5" s="35">
        <v>6</v>
      </c>
    </row>
    <row r="6" spans="1:13" ht="14.25">
      <c r="A6" s="51">
        <v>165431</v>
      </c>
      <c r="B6" s="51" t="s">
        <v>234</v>
      </c>
      <c r="C6" s="51" t="s">
        <v>228</v>
      </c>
      <c r="D6" s="52">
        <v>0.15</v>
      </c>
      <c r="E6" s="51">
        <v>1</v>
      </c>
      <c r="F6" s="51">
        <v>1</v>
      </c>
      <c r="G6" s="51">
        <v>0</v>
      </c>
      <c r="H6" s="53">
        <v>40813</v>
      </c>
      <c r="I6" s="51">
        <v>4</v>
      </c>
    </row>
    <row r="7" spans="1:13" ht="14.25">
      <c r="A7" s="51">
        <v>165841</v>
      </c>
      <c r="B7" s="51" t="s">
        <v>224</v>
      </c>
      <c r="C7" s="51" t="s">
        <v>231</v>
      </c>
      <c r="D7" s="52">
        <v>0.15</v>
      </c>
      <c r="E7" s="51">
        <v>2</v>
      </c>
      <c r="F7" s="51">
        <v>1</v>
      </c>
      <c r="G7" s="51">
        <v>0</v>
      </c>
      <c r="H7" s="53"/>
      <c r="I7" s="51">
        <v>4</v>
      </c>
    </row>
    <row r="8" spans="1:13" ht="14.25">
      <c r="A8" s="51">
        <v>165451</v>
      </c>
      <c r="B8" s="51" t="s">
        <v>227</v>
      </c>
      <c r="C8" s="51" t="s">
        <v>225</v>
      </c>
      <c r="D8" s="52">
        <v>0.15</v>
      </c>
      <c r="E8" s="51">
        <v>3</v>
      </c>
      <c r="F8" s="51">
        <v>0</v>
      </c>
      <c r="G8" s="51">
        <v>0</v>
      </c>
      <c r="H8" s="53">
        <v>40815</v>
      </c>
      <c r="I8" s="51">
        <v>4</v>
      </c>
    </row>
    <row r="9" spans="1:13" ht="14.25">
      <c r="A9" s="51">
        <v>684651</v>
      </c>
      <c r="B9" s="51" t="s">
        <v>230</v>
      </c>
      <c r="C9" s="51" t="s">
        <v>228</v>
      </c>
      <c r="D9" s="52">
        <v>0.15</v>
      </c>
      <c r="E9" s="51">
        <v>4</v>
      </c>
      <c r="F9" s="51">
        <v>0</v>
      </c>
      <c r="G9" s="51">
        <v>0</v>
      </c>
      <c r="H9" s="53"/>
      <c r="I9" s="51">
        <v>4</v>
      </c>
    </row>
    <row r="10" spans="1:13" ht="14.25">
      <c r="A10" s="51">
        <v>462135</v>
      </c>
      <c r="B10" s="51" t="s">
        <v>233</v>
      </c>
      <c r="C10" s="51" t="s">
        <v>231</v>
      </c>
      <c r="D10" s="52">
        <v>0.15</v>
      </c>
      <c r="E10" s="51">
        <v>5</v>
      </c>
      <c r="F10" s="51">
        <v>0</v>
      </c>
      <c r="G10" s="51">
        <v>0</v>
      </c>
      <c r="H10" s="53">
        <v>40817</v>
      </c>
      <c r="I10" s="51">
        <v>4</v>
      </c>
    </row>
    <row r="11" spans="1:13" ht="14.25">
      <c r="A11" s="51">
        <v>165135</v>
      </c>
      <c r="B11" s="51" t="s">
        <v>234</v>
      </c>
      <c r="C11" s="51" t="s">
        <v>225</v>
      </c>
      <c r="D11" s="52">
        <v>0.15</v>
      </c>
      <c r="E11" s="51">
        <v>6</v>
      </c>
      <c r="F11" s="51">
        <v>0</v>
      </c>
      <c r="G11" s="51">
        <v>0</v>
      </c>
      <c r="H11" s="53">
        <v>40818</v>
      </c>
      <c r="I11" s="51">
        <v>4</v>
      </c>
    </row>
    <row r="12" spans="1:13" ht="14.25">
      <c r="A12" s="51">
        <v>654651</v>
      </c>
      <c r="B12" s="51" t="s">
        <v>233</v>
      </c>
      <c r="C12" s="51" t="s">
        <v>225</v>
      </c>
      <c r="D12" s="52">
        <v>0.15</v>
      </c>
      <c r="E12" s="51">
        <v>4</v>
      </c>
      <c r="F12" s="51">
        <v>1</v>
      </c>
      <c r="G12" s="51">
        <v>0</v>
      </c>
      <c r="H12" s="53">
        <v>40812</v>
      </c>
      <c r="I12" s="51">
        <v>4</v>
      </c>
    </row>
    <row r="13" spans="1:13" ht="14.25">
      <c r="A13" s="51">
        <v>165431</v>
      </c>
      <c r="B13" s="51" t="s">
        <v>234</v>
      </c>
      <c r="C13" s="51" t="s">
        <v>228</v>
      </c>
      <c r="D13" s="52">
        <v>0.15</v>
      </c>
      <c r="E13" s="51">
        <v>1</v>
      </c>
      <c r="F13" s="51">
        <v>1</v>
      </c>
      <c r="G13" s="51">
        <v>0</v>
      </c>
      <c r="H13" s="53">
        <v>40813</v>
      </c>
      <c r="I13" s="51">
        <v>4</v>
      </c>
    </row>
    <row r="14" spans="1:13" ht="14.25">
      <c r="A14" s="51">
        <v>165841</v>
      </c>
      <c r="B14" s="51" t="s">
        <v>224</v>
      </c>
      <c r="C14" s="51" t="s">
        <v>231</v>
      </c>
      <c r="D14" s="52">
        <v>0.15</v>
      </c>
      <c r="E14" s="51">
        <v>2</v>
      </c>
      <c r="F14" s="51">
        <v>1</v>
      </c>
      <c r="G14" s="51">
        <v>0</v>
      </c>
      <c r="H14" s="53"/>
      <c r="I14" s="51">
        <v>4</v>
      </c>
    </row>
    <row r="15" spans="1:13" ht="14.25">
      <c r="A15" s="51">
        <v>165451</v>
      </c>
      <c r="B15" s="51" t="s">
        <v>227</v>
      </c>
      <c r="C15" s="51" t="s">
        <v>225</v>
      </c>
      <c r="D15" s="52">
        <v>0.15</v>
      </c>
      <c r="E15" s="51">
        <v>3</v>
      </c>
      <c r="F15" s="51">
        <v>0</v>
      </c>
      <c r="G15" s="51">
        <v>0</v>
      </c>
      <c r="H15" s="53">
        <v>40815</v>
      </c>
      <c r="I15" s="51">
        <v>4</v>
      </c>
    </row>
    <row r="16" spans="1:13" ht="14.25">
      <c r="A16" s="51">
        <v>462135</v>
      </c>
      <c r="B16" s="51" t="s">
        <v>233</v>
      </c>
      <c r="C16" s="51" t="s">
        <v>231</v>
      </c>
      <c r="D16" s="52">
        <v>0.15</v>
      </c>
      <c r="E16" s="51">
        <v>5</v>
      </c>
      <c r="F16" s="51">
        <v>0</v>
      </c>
      <c r="G16" s="51">
        <v>0</v>
      </c>
      <c r="H16" s="53">
        <v>40817</v>
      </c>
      <c r="I16" s="51">
        <v>4</v>
      </c>
    </row>
    <row r="17" spans="1:9" ht="14.25">
      <c r="A17" s="51">
        <v>165135</v>
      </c>
      <c r="B17" s="51" t="s">
        <v>234</v>
      </c>
      <c r="C17" s="51" t="s">
        <v>225</v>
      </c>
      <c r="D17" s="52">
        <v>0.15</v>
      </c>
      <c r="E17" s="51">
        <v>6</v>
      </c>
      <c r="F17" s="51">
        <v>0</v>
      </c>
      <c r="G17" s="51">
        <v>0</v>
      </c>
      <c r="H17" s="53">
        <v>40818</v>
      </c>
      <c r="I17" s="51">
        <v>4</v>
      </c>
    </row>
    <row r="18" spans="1:9" ht="14.25">
      <c r="A18" s="51">
        <v>321654</v>
      </c>
      <c r="B18" s="51" t="s">
        <v>227</v>
      </c>
      <c r="C18" s="51" t="s">
        <v>228</v>
      </c>
      <c r="D18" s="52">
        <v>0.15</v>
      </c>
      <c r="E18" s="51">
        <v>2</v>
      </c>
      <c r="F18" s="51">
        <v>1</v>
      </c>
      <c r="G18" s="51">
        <v>1</v>
      </c>
      <c r="H18" s="53">
        <v>40810</v>
      </c>
      <c r="I18" s="51">
        <v>21</v>
      </c>
    </row>
    <row r="19" spans="1:9" ht="14.25">
      <c r="A19" s="51">
        <v>154651</v>
      </c>
      <c r="B19" s="51" t="s">
        <v>230</v>
      </c>
      <c r="C19" s="51" t="s">
        <v>231</v>
      </c>
      <c r="D19" s="52">
        <v>0.15</v>
      </c>
      <c r="E19" s="51">
        <v>3</v>
      </c>
      <c r="F19" s="51">
        <v>1</v>
      </c>
      <c r="G19" s="51">
        <v>1</v>
      </c>
      <c r="H19" s="53"/>
      <c r="I19" s="51">
        <v>21</v>
      </c>
    </row>
    <row r="20" spans="1:9" ht="14.25">
      <c r="A20" s="51">
        <v>654651</v>
      </c>
      <c r="B20" s="51" t="s">
        <v>233</v>
      </c>
      <c r="C20" s="51" t="s">
        <v>225</v>
      </c>
      <c r="D20" s="52">
        <v>0.15</v>
      </c>
      <c r="E20" s="51">
        <v>4</v>
      </c>
      <c r="F20" s="51">
        <v>1</v>
      </c>
      <c r="G20" s="51">
        <v>0</v>
      </c>
      <c r="H20" s="53"/>
      <c r="I20" s="51">
        <v>4</v>
      </c>
    </row>
  </sheetData>
  <conditionalFormatting sqref="L3:L5">
    <cfRule type="cellIs" dxfId="85" priority="1" operator="equal">
      <formula>$M3</formula>
    </cfRule>
  </conditionalFormatting>
  <dataValidations count="1">
    <dataValidation type="custom" allowBlank="1" showInputMessage="1" showErrorMessage="1" sqref="A2:A20" xr:uid="{703281B6-4E26-4176-8AFC-CF7B94E81FAD}">
      <formula1>COUNTIF($A$2:$A$11,A2)=1</formula1>
    </dataValidation>
  </dataValidations>
  <pageMargins left="0.74803149606299213" right="0.74803149606299213" top="0.98425196850393704" bottom="0.98425196850393704" header="0.51181102362204722" footer="0.51181102362204722"/>
  <pageSetup paperSize="9" scale="93" orientation="landscape" r:id="rId1"/>
  <headerFooter alignWithMargins="0">
    <oddHeader>&amp;C&amp;A</oddHeader>
  </headerFooter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10B9D-F004-4E75-BEA9-CA0B4F019BA0}">
  <sheetPr>
    <tabColor rgb="FF00B0F0"/>
  </sheetPr>
  <dimension ref="A1:K51"/>
  <sheetViews>
    <sheetView showGridLines="0" topLeftCell="A3" zoomScale="70" zoomScaleNormal="70" workbookViewId="0">
      <selection activeCell="K29" sqref="K29"/>
    </sheetView>
  </sheetViews>
  <sheetFormatPr defaultRowHeight="15"/>
  <cols>
    <col min="1" max="1" width="14.28515625" style="2" bestFit="1" customWidth="1"/>
    <col min="2" max="2" width="5.28515625" style="2" bestFit="1" customWidth="1"/>
    <col min="3" max="3" width="13.28515625" style="2" bestFit="1" customWidth="1"/>
    <col min="4" max="4" width="18.140625" style="2" bestFit="1" customWidth="1"/>
    <col min="5" max="5" width="7.7109375" style="2" bestFit="1" customWidth="1"/>
    <col min="6" max="6" width="10.140625" style="2" bestFit="1" customWidth="1"/>
    <col min="7" max="7" width="6.28515625" style="2" customWidth="1"/>
    <col min="8" max="8" width="4.7109375" style="2" customWidth="1"/>
    <col min="9" max="9" width="36.5703125" style="2" bestFit="1" customWidth="1"/>
    <col min="10" max="10" width="9.140625" style="2"/>
    <col min="11" max="11" width="14.85546875" style="56" customWidth="1"/>
    <col min="12" max="16384" width="9.140625" style="2"/>
  </cols>
  <sheetData>
    <row r="1" spans="1:11" ht="34.5" customHeight="1">
      <c r="A1" s="45" t="s">
        <v>42</v>
      </c>
      <c r="B1" s="45" t="s">
        <v>235</v>
      </c>
      <c r="C1" s="29" t="s">
        <v>236</v>
      </c>
      <c r="D1" s="45" t="s">
        <v>237</v>
      </c>
      <c r="E1" s="45" t="s">
        <v>238</v>
      </c>
      <c r="F1" s="45" t="s">
        <v>239</v>
      </c>
    </row>
    <row r="2" spans="1:11">
      <c r="A2" s="3" t="s">
        <v>48</v>
      </c>
      <c r="B2" s="3" t="s">
        <v>240</v>
      </c>
      <c r="C2" s="16">
        <v>28010</v>
      </c>
      <c r="D2" s="3" t="s">
        <v>241</v>
      </c>
      <c r="E2" s="3" t="s">
        <v>242</v>
      </c>
      <c r="F2" s="3">
        <v>1510</v>
      </c>
      <c r="I2" s="34" t="s">
        <v>243</v>
      </c>
      <c r="J2" s="15"/>
      <c r="K2" s="35"/>
    </row>
    <row r="3" spans="1:11">
      <c r="A3" s="3" t="s">
        <v>49</v>
      </c>
      <c r="B3" s="3" t="s">
        <v>244</v>
      </c>
      <c r="C3" s="16">
        <v>28994</v>
      </c>
      <c r="D3" s="3" t="s">
        <v>245</v>
      </c>
      <c r="E3" s="3" t="s">
        <v>246</v>
      </c>
      <c r="F3" s="3">
        <v>5440</v>
      </c>
      <c r="I3" s="55" t="s">
        <v>247</v>
      </c>
      <c r="J3" s="3">
        <f>COUNTIF(B2:B51,I3)</f>
        <v>28</v>
      </c>
      <c r="K3" s="35">
        <v>28</v>
      </c>
    </row>
    <row r="4" spans="1:11">
      <c r="A4" s="3" t="s">
        <v>50</v>
      </c>
      <c r="B4" s="3" t="s">
        <v>240</v>
      </c>
      <c r="C4" s="16">
        <v>26452</v>
      </c>
      <c r="D4" s="3" t="s">
        <v>241</v>
      </c>
      <c r="E4" s="3" t="s">
        <v>248</v>
      </c>
      <c r="F4" s="3">
        <v>2050</v>
      </c>
      <c r="I4" s="55" t="s">
        <v>249</v>
      </c>
      <c r="J4" s="3">
        <f>COUNTIF(B2:B51,I4)</f>
        <v>22</v>
      </c>
      <c r="K4" s="35">
        <v>22</v>
      </c>
    </row>
    <row r="5" spans="1:11">
      <c r="A5" s="3" t="s">
        <v>51</v>
      </c>
      <c r="B5" s="3" t="s">
        <v>244</v>
      </c>
      <c r="C5" s="16">
        <v>27599</v>
      </c>
      <c r="D5" s="3" t="s">
        <v>250</v>
      </c>
      <c r="E5" s="3" t="s">
        <v>248</v>
      </c>
      <c r="F5" s="3">
        <v>1800</v>
      </c>
      <c r="I5" s="57"/>
      <c r="J5" s="58"/>
      <c r="K5" s="35"/>
    </row>
    <row r="6" spans="1:11">
      <c r="A6" s="3" t="s">
        <v>52</v>
      </c>
      <c r="B6" s="3" t="s">
        <v>244</v>
      </c>
      <c r="C6" s="16">
        <v>32511</v>
      </c>
      <c r="D6" s="3" t="s">
        <v>251</v>
      </c>
      <c r="E6" s="3" t="s">
        <v>252</v>
      </c>
      <c r="F6" s="3">
        <v>5750</v>
      </c>
      <c r="I6" s="34" t="s">
        <v>253</v>
      </c>
      <c r="J6" s="59" t="s">
        <v>247</v>
      </c>
      <c r="K6" s="60"/>
    </row>
    <row r="7" spans="1:11">
      <c r="A7" s="3" t="s">
        <v>53</v>
      </c>
      <c r="B7" s="3" t="s">
        <v>240</v>
      </c>
      <c r="C7" s="16">
        <v>28622</v>
      </c>
      <c r="D7" s="3" t="s">
        <v>250</v>
      </c>
      <c r="E7" s="3" t="s">
        <v>252</v>
      </c>
      <c r="F7" s="3">
        <v>4000</v>
      </c>
      <c r="I7" s="55" t="s">
        <v>246</v>
      </c>
      <c r="J7" s="3">
        <f>COUNTIFS($E$2:$E$51,I7,$B$2:$B$51,"м")</f>
        <v>6</v>
      </c>
      <c r="K7" s="35">
        <v>6</v>
      </c>
    </row>
    <row r="8" spans="1:11">
      <c r="A8" s="3" t="s">
        <v>54</v>
      </c>
      <c r="B8" s="3" t="s">
        <v>240</v>
      </c>
      <c r="C8" s="16">
        <v>25378</v>
      </c>
      <c r="D8" s="3" t="s">
        <v>241</v>
      </c>
      <c r="E8" s="3" t="s">
        <v>242</v>
      </c>
      <c r="F8" s="3">
        <v>3600</v>
      </c>
      <c r="I8" s="55" t="s">
        <v>252</v>
      </c>
      <c r="J8" s="3">
        <f t="shared" ref="J8:J10" si="0">COUNTIFS($E$2:$E$51,I8,$B$2:$B$51,"м")</f>
        <v>4</v>
      </c>
      <c r="K8" s="35">
        <v>4</v>
      </c>
    </row>
    <row r="9" spans="1:11">
      <c r="A9" s="3" t="s">
        <v>55</v>
      </c>
      <c r="B9" s="3" t="s">
        <v>240</v>
      </c>
      <c r="C9" s="16">
        <v>25080</v>
      </c>
      <c r="D9" s="3" t="s">
        <v>250</v>
      </c>
      <c r="E9" s="3" t="s">
        <v>246</v>
      </c>
      <c r="F9" s="3">
        <v>7360</v>
      </c>
      <c r="I9" s="55" t="s">
        <v>248</v>
      </c>
      <c r="J9" s="3">
        <f t="shared" si="0"/>
        <v>7</v>
      </c>
      <c r="K9" s="35">
        <v>7</v>
      </c>
    </row>
    <row r="10" spans="1:11">
      <c r="A10" s="3" t="s">
        <v>56</v>
      </c>
      <c r="B10" s="3" t="s">
        <v>244</v>
      </c>
      <c r="C10" s="16">
        <v>31225</v>
      </c>
      <c r="D10" s="3" t="s">
        <v>254</v>
      </c>
      <c r="E10" s="3" t="s">
        <v>248</v>
      </c>
      <c r="F10" s="3">
        <v>1800</v>
      </c>
      <c r="I10" s="55" t="s">
        <v>242</v>
      </c>
      <c r="J10" s="3">
        <f t="shared" si="0"/>
        <v>11</v>
      </c>
      <c r="K10" s="35">
        <v>11</v>
      </c>
    </row>
    <row r="11" spans="1:11">
      <c r="A11" s="3" t="s">
        <v>57</v>
      </c>
      <c r="B11" s="3" t="s">
        <v>240</v>
      </c>
      <c r="C11" s="16">
        <v>24630</v>
      </c>
      <c r="D11" s="3" t="s">
        <v>245</v>
      </c>
      <c r="E11" s="3" t="s">
        <v>242</v>
      </c>
      <c r="F11" s="3">
        <v>3000</v>
      </c>
      <c r="I11" s="57"/>
      <c r="J11" s="58"/>
      <c r="K11" s="35"/>
    </row>
    <row r="12" spans="1:11">
      <c r="A12" s="3" t="s">
        <v>58</v>
      </c>
      <c r="B12" s="3" t="s">
        <v>240</v>
      </c>
      <c r="C12" s="16">
        <v>27823</v>
      </c>
      <c r="D12" s="3" t="s">
        <v>254</v>
      </c>
      <c r="E12" s="3" t="s">
        <v>242</v>
      </c>
      <c r="F12" s="3">
        <v>3450</v>
      </c>
      <c r="I12" s="34" t="s">
        <v>255</v>
      </c>
      <c r="J12" s="35"/>
      <c r="K12" s="35"/>
    </row>
    <row r="13" spans="1:11">
      <c r="A13" s="3" t="s">
        <v>59</v>
      </c>
      <c r="B13" s="3" t="s">
        <v>244</v>
      </c>
      <c r="C13" s="16">
        <v>29407</v>
      </c>
      <c r="D13" s="3" t="s">
        <v>241</v>
      </c>
      <c r="E13" s="3" t="s">
        <v>248</v>
      </c>
      <c r="F13" s="3">
        <v>2700</v>
      </c>
      <c r="I13" s="55" t="s">
        <v>247</v>
      </c>
      <c r="J13" s="3">
        <f>AVERAGEIF(B2:B51,"м", F2:F51)</f>
        <v>4148.9285714285716</v>
      </c>
      <c r="K13" s="61">
        <v>4148.9285714285716</v>
      </c>
    </row>
    <row r="14" spans="1:11">
      <c r="A14" s="3" t="s">
        <v>60</v>
      </c>
      <c r="B14" s="3" t="s">
        <v>244</v>
      </c>
      <c r="C14" s="16">
        <v>25538</v>
      </c>
      <c r="D14" s="3" t="s">
        <v>254</v>
      </c>
      <c r="E14" s="3" t="s">
        <v>252</v>
      </c>
      <c r="F14" s="3">
        <v>8500</v>
      </c>
      <c r="I14" s="55" t="s">
        <v>249</v>
      </c>
      <c r="J14" s="3">
        <f>AVERAGEIF(B2:B51,"ж", F2:F51)</f>
        <v>3936.818181818182</v>
      </c>
      <c r="K14" s="61">
        <v>3936.818181818182</v>
      </c>
    </row>
    <row r="15" spans="1:11">
      <c r="A15" s="3" t="s">
        <v>61</v>
      </c>
      <c r="B15" s="3" t="s">
        <v>240</v>
      </c>
      <c r="C15" s="16">
        <v>24240</v>
      </c>
      <c r="D15" s="3" t="s">
        <v>256</v>
      </c>
      <c r="E15" s="3" t="s">
        <v>242</v>
      </c>
      <c r="F15" s="3">
        <v>4650</v>
      </c>
      <c r="I15" s="15"/>
      <c r="J15" s="15"/>
      <c r="K15" s="35"/>
    </row>
    <row r="16" spans="1:11">
      <c r="A16" s="3" t="s">
        <v>257</v>
      </c>
      <c r="B16" s="3" t="s">
        <v>240</v>
      </c>
      <c r="C16" s="16">
        <v>33232</v>
      </c>
      <c r="D16" s="3" t="s">
        <v>250</v>
      </c>
      <c r="E16" s="3" t="s">
        <v>248</v>
      </c>
      <c r="F16" s="3">
        <v>2070</v>
      </c>
      <c r="I16" s="34" t="s">
        <v>255</v>
      </c>
      <c r="J16" s="59" t="s">
        <v>249</v>
      </c>
      <c r="K16" s="60"/>
    </row>
    <row r="17" spans="1:11">
      <c r="A17" s="3" t="s">
        <v>258</v>
      </c>
      <c r="B17" s="3" t="s">
        <v>240</v>
      </c>
      <c r="C17" s="16">
        <v>28229</v>
      </c>
      <c r="D17" s="3" t="s">
        <v>250</v>
      </c>
      <c r="E17" s="3" t="s">
        <v>246</v>
      </c>
      <c r="F17" s="3">
        <v>6400</v>
      </c>
      <c r="I17" s="55" t="s">
        <v>241</v>
      </c>
      <c r="J17" s="3">
        <f>AVERAGEIFS($F$2:$F$51,$B$2:$B$51,"ж",$D$2:$D$51,I17)</f>
        <v>4030</v>
      </c>
      <c r="K17" s="61">
        <v>4030</v>
      </c>
    </row>
    <row r="18" spans="1:11">
      <c r="A18" s="3" t="s">
        <v>259</v>
      </c>
      <c r="B18" s="3" t="s">
        <v>244</v>
      </c>
      <c r="C18" s="16">
        <v>29050</v>
      </c>
      <c r="D18" s="3" t="s">
        <v>241</v>
      </c>
      <c r="E18" s="3" t="s">
        <v>242</v>
      </c>
      <c r="F18" s="3">
        <v>2400</v>
      </c>
      <c r="I18" s="55" t="s">
        <v>245</v>
      </c>
      <c r="J18" s="3">
        <f t="shared" ref="J18:J25" si="1">AVERAGEIFS($F$2:$F$51,$B$2:$B$51,"ж",$D$2:$D$51,I18)</f>
        <v>4384</v>
      </c>
      <c r="K18" s="61">
        <v>4384</v>
      </c>
    </row>
    <row r="19" spans="1:11">
      <c r="A19" s="3" t="s">
        <v>260</v>
      </c>
      <c r="B19" s="3" t="s">
        <v>244</v>
      </c>
      <c r="C19" s="16">
        <v>30801</v>
      </c>
      <c r="D19" s="3" t="s">
        <v>241</v>
      </c>
      <c r="E19" s="3" t="s">
        <v>248</v>
      </c>
      <c r="F19" s="3">
        <v>3100</v>
      </c>
      <c r="I19" s="55" t="s">
        <v>261</v>
      </c>
      <c r="J19" s="3">
        <f t="shared" si="1"/>
        <v>1800</v>
      </c>
      <c r="K19" s="61">
        <v>1800</v>
      </c>
    </row>
    <row r="20" spans="1:11">
      <c r="A20" s="3" t="s">
        <v>262</v>
      </c>
      <c r="B20" s="3" t="s">
        <v>240</v>
      </c>
      <c r="C20" s="16">
        <v>23048</v>
      </c>
      <c r="D20" s="3" t="s">
        <v>263</v>
      </c>
      <c r="E20" s="3" t="s">
        <v>242</v>
      </c>
      <c r="F20" s="3">
        <v>3480</v>
      </c>
      <c r="I20" s="55" t="s">
        <v>251</v>
      </c>
      <c r="J20" s="3">
        <f t="shared" si="1"/>
        <v>5750</v>
      </c>
      <c r="K20" s="61">
        <v>5750</v>
      </c>
    </row>
    <row r="21" spans="1:11">
      <c r="A21" s="3" t="s">
        <v>264</v>
      </c>
      <c r="B21" s="3" t="s">
        <v>244</v>
      </c>
      <c r="C21" s="16">
        <v>27294</v>
      </c>
      <c r="D21" s="3" t="s">
        <v>245</v>
      </c>
      <c r="E21" s="3" t="s">
        <v>248</v>
      </c>
      <c r="F21" s="3">
        <v>900</v>
      </c>
      <c r="I21" s="55" t="s">
        <v>250</v>
      </c>
      <c r="J21" s="3">
        <f t="shared" si="1"/>
        <v>1800</v>
      </c>
      <c r="K21" s="61">
        <v>1800</v>
      </c>
    </row>
    <row r="22" spans="1:11">
      <c r="A22" s="3" t="s">
        <v>265</v>
      </c>
      <c r="B22" s="3" t="s">
        <v>240</v>
      </c>
      <c r="C22" s="16">
        <v>25494</v>
      </c>
      <c r="D22" s="3" t="s">
        <v>261</v>
      </c>
      <c r="E22" s="3" t="s">
        <v>248</v>
      </c>
      <c r="F22" s="3">
        <v>905</v>
      </c>
      <c r="I22" s="55" t="s">
        <v>254</v>
      </c>
      <c r="J22" s="3">
        <f t="shared" si="1"/>
        <v>5150</v>
      </c>
      <c r="K22" s="61">
        <v>5150</v>
      </c>
    </row>
    <row r="23" spans="1:11">
      <c r="A23" s="3" t="s">
        <v>266</v>
      </c>
      <c r="B23" s="3" t="s">
        <v>240</v>
      </c>
      <c r="C23" s="16">
        <v>34049</v>
      </c>
      <c r="D23" s="3" t="s">
        <v>241</v>
      </c>
      <c r="E23" s="3" t="s">
        <v>252</v>
      </c>
      <c r="F23" s="3">
        <v>5750</v>
      </c>
      <c r="I23" s="55" t="s">
        <v>256</v>
      </c>
      <c r="J23" s="3">
        <f t="shared" si="1"/>
        <v>3060</v>
      </c>
      <c r="K23" s="61">
        <v>3060</v>
      </c>
    </row>
    <row r="24" spans="1:11">
      <c r="A24" s="3" t="s">
        <v>267</v>
      </c>
      <c r="B24" s="3" t="s">
        <v>244</v>
      </c>
      <c r="C24" s="16">
        <v>34954</v>
      </c>
      <c r="D24" s="3" t="s">
        <v>261</v>
      </c>
      <c r="E24" s="3" t="s">
        <v>248</v>
      </c>
      <c r="F24" s="3">
        <v>1800</v>
      </c>
      <c r="I24" s="55" t="s">
        <v>263</v>
      </c>
      <c r="J24" s="3">
        <f t="shared" si="1"/>
        <v>3500</v>
      </c>
      <c r="K24" s="61">
        <v>3500</v>
      </c>
    </row>
    <row r="25" spans="1:11">
      <c r="A25" s="3" t="s">
        <v>268</v>
      </c>
      <c r="B25" s="3" t="s">
        <v>244</v>
      </c>
      <c r="C25" s="16">
        <v>30253</v>
      </c>
      <c r="D25" s="3" t="s">
        <v>241</v>
      </c>
      <c r="E25" s="3" t="s">
        <v>242</v>
      </c>
      <c r="F25" s="3">
        <v>3000</v>
      </c>
      <c r="I25" s="55" t="s">
        <v>269</v>
      </c>
      <c r="J25" s="3">
        <f t="shared" si="1"/>
        <v>3650</v>
      </c>
      <c r="K25" s="61">
        <v>3650</v>
      </c>
    </row>
    <row r="26" spans="1:11">
      <c r="A26" s="3" t="s">
        <v>270</v>
      </c>
      <c r="B26" s="3" t="s">
        <v>244</v>
      </c>
      <c r="C26" s="16">
        <v>32451</v>
      </c>
      <c r="D26" s="3" t="s">
        <v>269</v>
      </c>
      <c r="E26" s="3" t="s">
        <v>252</v>
      </c>
      <c r="F26" s="3">
        <v>4750</v>
      </c>
      <c r="I26" s="15"/>
      <c r="J26" s="15"/>
      <c r="K26" s="35"/>
    </row>
    <row r="27" spans="1:11">
      <c r="A27" s="3" t="s">
        <v>271</v>
      </c>
      <c r="B27" s="3" t="s">
        <v>240</v>
      </c>
      <c r="C27" s="16">
        <v>24172</v>
      </c>
      <c r="D27" s="3" t="s">
        <v>269</v>
      </c>
      <c r="E27" s="3" t="s">
        <v>248</v>
      </c>
      <c r="F27" s="3">
        <v>1800</v>
      </c>
      <c r="I27" s="15"/>
      <c r="J27" s="15"/>
      <c r="K27" s="35"/>
    </row>
    <row r="28" spans="1:11">
      <c r="A28" s="3" t="s">
        <v>272</v>
      </c>
      <c r="B28" s="3" t="s">
        <v>240</v>
      </c>
      <c r="C28" s="16">
        <v>28244</v>
      </c>
      <c r="D28" s="3" t="s">
        <v>241</v>
      </c>
      <c r="E28" s="3" t="s">
        <v>246</v>
      </c>
      <c r="F28" s="3">
        <v>10880</v>
      </c>
      <c r="I28" s="15"/>
      <c r="J28" s="15"/>
      <c r="K28" s="35"/>
    </row>
    <row r="29" spans="1:11">
      <c r="A29" s="3" t="s">
        <v>273</v>
      </c>
      <c r="B29" s="3" t="s">
        <v>244</v>
      </c>
      <c r="C29" s="16">
        <v>21929</v>
      </c>
      <c r="D29" s="3" t="s">
        <v>263</v>
      </c>
      <c r="E29" s="3" t="s">
        <v>252</v>
      </c>
      <c r="F29" s="3">
        <v>5000</v>
      </c>
      <c r="I29" s="15"/>
      <c r="J29" s="15"/>
      <c r="K29" s="35"/>
    </row>
    <row r="30" spans="1:11">
      <c r="A30" s="3" t="s">
        <v>274</v>
      </c>
      <c r="B30" s="3" t="s">
        <v>244</v>
      </c>
      <c r="C30" s="16">
        <v>22196</v>
      </c>
      <c r="D30" s="3" t="s">
        <v>263</v>
      </c>
      <c r="E30" s="3" t="s">
        <v>248</v>
      </c>
      <c r="F30" s="3">
        <v>1900</v>
      </c>
      <c r="I30" s="15"/>
      <c r="J30" s="15"/>
      <c r="K30" s="35"/>
    </row>
    <row r="31" spans="1:11">
      <c r="A31" s="3" t="s">
        <v>275</v>
      </c>
      <c r="B31" s="3" t="s">
        <v>240</v>
      </c>
      <c r="C31" s="16">
        <v>31967</v>
      </c>
      <c r="D31" s="3" t="s">
        <v>269</v>
      </c>
      <c r="E31" s="3" t="s">
        <v>242</v>
      </c>
      <c r="F31" s="3">
        <v>3450</v>
      </c>
      <c r="I31" s="15"/>
      <c r="J31" s="15"/>
      <c r="K31" s="35"/>
    </row>
    <row r="32" spans="1:11">
      <c r="A32" s="3" t="s">
        <v>276</v>
      </c>
      <c r="B32" s="3" t="s">
        <v>240</v>
      </c>
      <c r="C32" s="16">
        <v>22803</v>
      </c>
      <c r="D32" s="3" t="s">
        <v>241</v>
      </c>
      <c r="E32" s="3" t="s">
        <v>242</v>
      </c>
      <c r="F32" s="3">
        <v>2550</v>
      </c>
      <c r="I32" s="15"/>
      <c r="J32" s="15"/>
      <c r="K32" s="35"/>
    </row>
    <row r="33" spans="1:11">
      <c r="A33" s="3" t="s">
        <v>277</v>
      </c>
      <c r="B33" s="3" t="s">
        <v>240</v>
      </c>
      <c r="C33" s="16">
        <v>32940</v>
      </c>
      <c r="D33" s="3" t="s">
        <v>269</v>
      </c>
      <c r="E33" s="3" t="s">
        <v>246</v>
      </c>
      <c r="F33" s="3">
        <v>7360</v>
      </c>
      <c r="I33" s="15"/>
      <c r="J33" s="15"/>
      <c r="K33" s="35"/>
    </row>
    <row r="34" spans="1:11">
      <c r="A34" s="3" t="s">
        <v>278</v>
      </c>
      <c r="B34" s="3" t="s">
        <v>244</v>
      </c>
      <c r="C34" s="16">
        <v>30735</v>
      </c>
      <c r="D34" s="3" t="s">
        <v>263</v>
      </c>
      <c r="E34" s="3" t="s">
        <v>246</v>
      </c>
      <c r="F34" s="3">
        <v>3600</v>
      </c>
      <c r="I34" s="15"/>
      <c r="J34" s="15"/>
      <c r="K34" s="35"/>
    </row>
    <row r="35" spans="1:11">
      <c r="A35" s="3" t="s">
        <v>279</v>
      </c>
      <c r="B35" s="3" t="s">
        <v>244</v>
      </c>
      <c r="C35" s="16">
        <v>27437</v>
      </c>
      <c r="D35" s="3" t="s">
        <v>245</v>
      </c>
      <c r="E35" s="3" t="s">
        <v>252</v>
      </c>
      <c r="F35" s="3">
        <v>8500</v>
      </c>
      <c r="I35" s="15"/>
      <c r="J35" s="15"/>
      <c r="K35" s="35"/>
    </row>
    <row r="36" spans="1:11">
      <c r="A36" s="3" t="s">
        <v>280</v>
      </c>
      <c r="B36" s="3" t="s">
        <v>240</v>
      </c>
      <c r="C36" s="16">
        <v>30483</v>
      </c>
      <c r="D36" s="3" t="s">
        <v>263</v>
      </c>
      <c r="E36" s="3" t="s">
        <v>242</v>
      </c>
      <c r="F36" s="3">
        <v>3400</v>
      </c>
      <c r="I36" s="15"/>
      <c r="J36" s="15"/>
      <c r="K36" s="35"/>
    </row>
    <row r="37" spans="1:11">
      <c r="A37" s="3" t="s">
        <v>281</v>
      </c>
      <c r="B37" s="3" t="s">
        <v>240</v>
      </c>
      <c r="C37" s="16">
        <v>25530</v>
      </c>
      <c r="D37" s="3" t="s">
        <v>241</v>
      </c>
      <c r="E37" s="3" t="s">
        <v>248</v>
      </c>
      <c r="F37" s="3">
        <v>2070</v>
      </c>
    </row>
    <row r="38" spans="1:11">
      <c r="A38" s="3" t="s">
        <v>282</v>
      </c>
      <c r="B38" s="3" t="s">
        <v>240</v>
      </c>
      <c r="C38" s="16">
        <v>28444</v>
      </c>
      <c r="D38" s="3" t="s">
        <v>256</v>
      </c>
      <c r="E38" s="3" t="s">
        <v>242</v>
      </c>
      <c r="F38" s="3">
        <v>4650</v>
      </c>
    </row>
    <row r="39" spans="1:11">
      <c r="A39" s="3" t="s">
        <v>283</v>
      </c>
      <c r="B39" s="3" t="s">
        <v>240</v>
      </c>
      <c r="C39" s="16">
        <v>23588</v>
      </c>
      <c r="D39" s="3" t="s">
        <v>256</v>
      </c>
      <c r="E39" s="3" t="s">
        <v>252</v>
      </c>
      <c r="F39" s="3">
        <v>2515</v>
      </c>
    </row>
    <row r="40" spans="1:11">
      <c r="A40" s="3" t="s">
        <v>284</v>
      </c>
      <c r="B40" s="3" t="s">
        <v>240</v>
      </c>
      <c r="C40" s="16">
        <v>25023</v>
      </c>
      <c r="D40" s="3" t="s">
        <v>269</v>
      </c>
      <c r="E40" s="3" t="s">
        <v>242</v>
      </c>
      <c r="F40" s="3">
        <v>3450</v>
      </c>
    </row>
    <row r="41" spans="1:11">
      <c r="A41" s="3" t="s">
        <v>285</v>
      </c>
      <c r="B41" s="3" t="s">
        <v>244</v>
      </c>
      <c r="C41" s="16">
        <v>27820</v>
      </c>
      <c r="D41" s="3" t="s">
        <v>241</v>
      </c>
      <c r="E41" s="3" t="s">
        <v>248</v>
      </c>
      <c r="F41" s="3">
        <v>2100</v>
      </c>
    </row>
    <row r="42" spans="1:11">
      <c r="A42" s="3" t="s">
        <v>286</v>
      </c>
      <c r="B42" s="3" t="s">
        <v>244</v>
      </c>
      <c r="C42" s="16">
        <v>32252</v>
      </c>
      <c r="D42" s="3" t="s">
        <v>269</v>
      </c>
      <c r="E42" s="3" t="s">
        <v>242</v>
      </c>
      <c r="F42" s="3">
        <v>2550</v>
      </c>
    </row>
    <row r="43" spans="1:11">
      <c r="A43" s="3" t="s">
        <v>287</v>
      </c>
      <c r="B43" s="3" t="s">
        <v>240</v>
      </c>
      <c r="C43" s="16">
        <v>31274</v>
      </c>
      <c r="D43" s="3" t="s">
        <v>263</v>
      </c>
      <c r="E43" s="3" t="s">
        <v>246</v>
      </c>
      <c r="F43" s="3">
        <v>5100</v>
      </c>
    </row>
    <row r="44" spans="1:11">
      <c r="A44" s="3" t="s">
        <v>288</v>
      </c>
      <c r="B44" s="3" t="s">
        <v>240</v>
      </c>
      <c r="C44" s="16">
        <v>28781</v>
      </c>
      <c r="D44" s="3" t="s">
        <v>241</v>
      </c>
      <c r="E44" s="3" t="s">
        <v>248</v>
      </c>
      <c r="F44" s="3">
        <v>3060</v>
      </c>
    </row>
    <row r="45" spans="1:11">
      <c r="A45" s="3" t="s">
        <v>289</v>
      </c>
      <c r="B45" s="3" t="s">
        <v>244</v>
      </c>
      <c r="C45" s="16">
        <v>29304</v>
      </c>
      <c r="D45" s="3" t="s">
        <v>245</v>
      </c>
      <c r="E45" s="3" t="s">
        <v>248</v>
      </c>
      <c r="F45" s="3">
        <v>2080</v>
      </c>
    </row>
    <row r="46" spans="1:11">
      <c r="A46" s="3" t="s">
        <v>290</v>
      </c>
      <c r="B46" s="3" t="s">
        <v>244</v>
      </c>
      <c r="C46" s="16">
        <v>33034</v>
      </c>
      <c r="D46" s="3" t="s">
        <v>256</v>
      </c>
      <c r="E46" s="3" t="s">
        <v>248</v>
      </c>
      <c r="F46" s="3">
        <v>3060</v>
      </c>
    </row>
    <row r="47" spans="1:11">
      <c r="A47" s="3" t="s">
        <v>291</v>
      </c>
      <c r="B47" s="3" t="s">
        <v>240</v>
      </c>
      <c r="C47" s="16">
        <v>26348</v>
      </c>
      <c r="D47" s="3" t="s">
        <v>245</v>
      </c>
      <c r="E47" s="3" t="s">
        <v>246</v>
      </c>
      <c r="F47" s="3">
        <v>7360</v>
      </c>
    </row>
    <row r="48" spans="1:11">
      <c r="A48" s="3" t="s">
        <v>292</v>
      </c>
      <c r="B48" s="3" t="s">
        <v>240</v>
      </c>
      <c r="C48" s="16">
        <v>23627</v>
      </c>
      <c r="D48" s="3" t="s">
        <v>245</v>
      </c>
      <c r="E48" s="3" t="s">
        <v>252</v>
      </c>
      <c r="F48" s="3">
        <v>8500</v>
      </c>
    </row>
    <row r="49" spans="1:6">
      <c r="A49" s="3" t="s">
        <v>293</v>
      </c>
      <c r="B49" s="3" t="s">
        <v>244</v>
      </c>
      <c r="C49" s="16">
        <v>27889</v>
      </c>
      <c r="D49" s="3" t="s">
        <v>241</v>
      </c>
      <c r="E49" s="3" t="s">
        <v>246</v>
      </c>
      <c r="F49" s="3">
        <v>10880</v>
      </c>
    </row>
    <row r="50" spans="1:6">
      <c r="A50" s="3" t="s">
        <v>294</v>
      </c>
      <c r="B50" s="3" t="s">
        <v>244</v>
      </c>
      <c r="C50" s="16">
        <v>28648</v>
      </c>
      <c r="D50" s="3" t="s">
        <v>245</v>
      </c>
      <c r="E50" s="3" t="s">
        <v>252</v>
      </c>
      <c r="F50" s="3">
        <v>5000</v>
      </c>
    </row>
    <row r="51" spans="1:6">
      <c r="A51" s="3" t="s">
        <v>295</v>
      </c>
      <c r="B51" s="3" t="s">
        <v>240</v>
      </c>
      <c r="C51" s="16">
        <v>29002</v>
      </c>
      <c r="D51" s="3" t="s">
        <v>241</v>
      </c>
      <c r="E51" s="3" t="s">
        <v>248</v>
      </c>
      <c r="F51" s="3">
        <v>1800</v>
      </c>
    </row>
  </sheetData>
  <conditionalFormatting sqref="J3:J4 J13:J14 J7:J10 J17:J25">
    <cfRule type="cellIs" dxfId="84" priority="1" operator="equal">
      <formula>$K3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88E4B-C6A5-4795-9752-464C7D8235B3}">
  <sheetPr>
    <tabColor rgb="FF00B0F0"/>
  </sheetPr>
  <dimension ref="A1:M72"/>
  <sheetViews>
    <sheetView showGridLines="0" zoomScale="77" zoomScaleNormal="77" workbookViewId="0">
      <selection activeCell="L65" sqref="L65"/>
    </sheetView>
  </sheetViews>
  <sheetFormatPr defaultRowHeight="15"/>
  <cols>
    <col min="1" max="1" width="3.42578125" style="2" bestFit="1" customWidth="1"/>
    <col min="2" max="2" width="29.140625" style="2" bestFit="1" customWidth="1"/>
    <col min="3" max="3" width="9.42578125" style="2" bestFit="1" customWidth="1"/>
    <col min="4" max="4" width="7.5703125" style="2" bestFit="1" customWidth="1"/>
    <col min="5" max="5" width="8.7109375" style="2" customWidth="1"/>
    <col min="6" max="6" width="3.42578125" style="2" bestFit="1" customWidth="1"/>
    <col min="7" max="7" width="25.5703125" style="2" bestFit="1" customWidth="1"/>
    <col min="8" max="8" width="9.42578125" style="2" bestFit="1" customWidth="1"/>
    <col min="9" max="9" width="7.5703125" style="2" bestFit="1" customWidth="1"/>
    <col min="10" max="10" width="6.42578125" style="2" customWidth="1"/>
    <col min="11" max="11" width="27.85546875" style="2" bestFit="1" customWidth="1"/>
    <col min="12" max="16384" width="9.140625" style="2"/>
  </cols>
  <sheetData>
    <row r="1" spans="1:13" ht="18">
      <c r="A1" s="62"/>
      <c r="B1" s="63" t="s">
        <v>296</v>
      </c>
      <c r="C1" s="64"/>
      <c r="D1" s="64"/>
      <c r="E1" s="65"/>
      <c r="F1" s="66" t="s">
        <v>297</v>
      </c>
      <c r="G1" s="66"/>
      <c r="H1" s="66"/>
      <c r="I1" s="66"/>
      <c r="J1" s="65"/>
      <c r="K1" s="65"/>
      <c r="L1" s="65"/>
      <c r="M1" s="65"/>
    </row>
    <row r="2" spans="1:13">
      <c r="A2" s="1" t="s">
        <v>41</v>
      </c>
      <c r="B2" s="1" t="s">
        <v>298</v>
      </c>
      <c r="C2" s="1" t="s">
        <v>299</v>
      </c>
      <c r="D2" s="1" t="s">
        <v>300</v>
      </c>
      <c r="E2" s="67"/>
      <c r="F2" s="1" t="s">
        <v>41</v>
      </c>
      <c r="G2" s="1" t="s">
        <v>298</v>
      </c>
      <c r="H2" s="1" t="s">
        <v>299</v>
      </c>
      <c r="I2" s="1" t="s">
        <v>300</v>
      </c>
      <c r="J2" s="67"/>
      <c r="K2" s="67"/>
      <c r="L2" s="67"/>
      <c r="M2" s="67"/>
    </row>
    <row r="3" spans="1:13" ht="15.75">
      <c r="A3" s="3">
        <v>1</v>
      </c>
      <c r="B3" s="3" t="s">
        <v>301</v>
      </c>
      <c r="C3" s="3">
        <v>115</v>
      </c>
      <c r="D3" s="3">
        <f>COUNTIF($G$3:$G$72,B3)</f>
        <v>1</v>
      </c>
      <c r="E3" s="68"/>
      <c r="F3" s="69">
        <v>1</v>
      </c>
      <c r="G3" s="3" t="s">
        <v>301</v>
      </c>
      <c r="H3" s="3">
        <v>115</v>
      </c>
      <c r="I3" s="3">
        <f>COUNTIF($B$3:$B$62,G3)</f>
        <v>1</v>
      </c>
      <c r="J3" s="68"/>
      <c r="K3" s="70" t="s">
        <v>302</v>
      </c>
      <c r="L3" s="3">
        <f>COUNTIF(D:D,0)</f>
        <v>10</v>
      </c>
      <c r="M3" s="71">
        <v>10</v>
      </c>
    </row>
    <row r="4" spans="1:13" ht="15.75">
      <c r="A4" s="3">
        <v>2</v>
      </c>
      <c r="B4" s="3" t="s">
        <v>303</v>
      </c>
      <c r="C4" s="3">
        <v>100</v>
      </c>
      <c r="D4" s="3">
        <f t="shared" ref="D4:D62" si="0">COUNTIF($G$3:$G$72,B4)</f>
        <v>1</v>
      </c>
      <c r="E4" s="68"/>
      <c r="F4" s="69">
        <v>2</v>
      </c>
      <c r="G4" s="3" t="s">
        <v>303</v>
      </c>
      <c r="H4" s="3">
        <v>100</v>
      </c>
      <c r="I4" s="3">
        <f t="shared" ref="I4:I67" si="1">COUNTIF($B$3:$B$62,G4)</f>
        <v>1</v>
      </c>
      <c r="J4" s="68"/>
      <c r="K4" s="70" t="s">
        <v>304</v>
      </c>
      <c r="L4" s="3">
        <f>COUNTIF(I:I,0)</f>
        <v>20</v>
      </c>
      <c r="M4" s="71">
        <v>20</v>
      </c>
    </row>
    <row r="5" spans="1:13">
      <c r="A5" s="3">
        <v>3</v>
      </c>
      <c r="B5" s="3" t="s">
        <v>305</v>
      </c>
      <c r="C5" s="3">
        <v>125</v>
      </c>
      <c r="D5" s="3">
        <f t="shared" si="0"/>
        <v>0</v>
      </c>
      <c r="E5" s="68"/>
      <c r="F5" s="69">
        <v>3</v>
      </c>
      <c r="G5" s="3" t="s">
        <v>306</v>
      </c>
      <c r="H5" s="3">
        <v>180</v>
      </c>
      <c r="I5" s="3">
        <f t="shared" si="1"/>
        <v>0</v>
      </c>
      <c r="J5" s="68"/>
      <c r="K5" s="68"/>
      <c r="L5" s="68"/>
      <c r="M5" s="68"/>
    </row>
    <row r="6" spans="1:13">
      <c r="A6" s="3">
        <v>4</v>
      </c>
      <c r="B6" s="3" t="s">
        <v>307</v>
      </c>
      <c r="C6" s="3">
        <v>135</v>
      </c>
      <c r="D6" s="3">
        <f t="shared" si="0"/>
        <v>0</v>
      </c>
      <c r="E6" s="68"/>
      <c r="F6" s="69">
        <v>4</v>
      </c>
      <c r="G6" s="3" t="s">
        <v>308</v>
      </c>
      <c r="H6" s="3">
        <v>150</v>
      </c>
      <c r="I6" s="3">
        <f t="shared" si="1"/>
        <v>1</v>
      </c>
      <c r="J6" s="68"/>
      <c r="K6" s="68"/>
      <c r="L6" s="68"/>
      <c r="M6" s="68"/>
    </row>
    <row r="7" spans="1:13">
      <c r="A7" s="3">
        <v>5</v>
      </c>
      <c r="B7" s="3" t="s">
        <v>309</v>
      </c>
      <c r="C7" s="3">
        <v>140</v>
      </c>
      <c r="D7" s="3">
        <f t="shared" si="0"/>
        <v>0</v>
      </c>
      <c r="E7" s="68"/>
      <c r="F7" s="69">
        <v>5</v>
      </c>
      <c r="G7" s="3" t="s">
        <v>310</v>
      </c>
      <c r="H7" s="3">
        <v>200</v>
      </c>
      <c r="I7" s="3">
        <f t="shared" si="1"/>
        <v>1</v>
      </c>
      <c r="J7" s="68"/>
      <c r="K7" s="68"/>
      <c r="L7" s="68"/>
      <c r="M7" s="68"/>
    </row>
    <row r="8" spans="1:13">
      <c r="A8" s="3">
        <v>6</v>
      </c>
      <c r="B8" s="3" t="s">
        <v>308</v>
      </c>
      <c r="C8" s="3">
        <v>150</v>
      </c>
      <c r="D8" s="3">
        <f t="shared" si="0"/>
        <v>1</v>
      </c>
      <c r="E8" s="68"/>
      <c r="F8" s="69">
        <v>6</v>
      </c>
      <c r="G8" s="3" t="s">
        <v>311</v>
      </c>
      <c r="H8" s="3">
        <v>135</v>
      </c>
      <c r="I8" s="3">
        <f t="shared" si="1"/>
        <v>1</v>
      </c>
      <c r="J8" s="68"/>
      <c r="K8" s="68"/>
      <c r="L8" s="68"/>
      <c r="M8" s="68"/>
    </row>
    <row r="9" spans="1:13">
      <c r="A9" s="3">
        <v>7</v>
      </c>
      <c r="B9" s="3" t="s">
        <v>310</v>
      </c>
      <c r="C9" s="3">
        <v>200</v>
      </c>
      <c r="D9" s="3">
        <f t="shared" si="0"/>
        <v>1</v>
      </c>
      <c r="E9" s="68"/>
      <c r="F9" s="69">
        <v>7</v>
      </c>
      <c r="G9" s="3" t="s">
        <v>312</v>
      </c>
      <c r="H9" s="3">
        <v>145</v>
      </c>
      <c r="I9" s="3">
        <f t="shared" si="1"/>
        <v>1</v>
      </c>
      <c r="J9" s="68"/>
      <c r="K9" s="68"/>
      <c r="L9" s="68"/>
      <c r="M9" s="68"/>
    </row>
    <row r="10" spans="1:13">
      <c r="A10" s="3">
        <v>8</v>
      </c>
      <c r="B10" s="3" t="s">
        <v>311</v>
      </c>
      <c r="C10" s="3">
        <v>135</v>
      </c>
      <c r="D10" s="3">
        <f t="shared" si="0"/>
        <v>1</v>
      </c>
      <c r="E10" s="68"/>
      <c r="F10" s="69">
        <v>8</v>
      </c>
      <c r="G10" s="3" t="s">
        <v>313</v>
      </c>
      <c r="H10" s="3">
        <v>180</v>
      </c>
      <c r="I10" s="3">
        <f t="shared" si="1"/>
        <v>1</v>
      </c>
      <c r="J10" s="68"/>
      <c r="K10" s="68"/>
      <c r="L10" s="68"/>
      <c r="M10" s="68"/>
    </row>
    <row r="11" spans="1:13">
      <c r="A11" s="3">
        <v>9</v>
      </c>
      <c r="B11" s="3" t="s">
        <v>312</v>
      </c>
      <c r="C11" s="3">
        <v>145</v>
      </c>
      <c r="D11" s="3">
        <f t="shared" si="0"/>
        <v>1</v>
      </c>
      <c r="E11" s="72"/>
      <c r="F11" s="69">
        <v>9</v>
      </c>
      <c r="G11" s="3" t="s">
        <v>314</v>
      </c>
      <c r="H11" s="3">
        <v>160</v>
      </c>
      <c r="I11" s="3">
        <f t="shared" si="1"/>
        <v>0</v>
      </c>
      <c r="J11" s="72"/>
      <c r="K11" s="68"/>
      <c r="L11" s="68"/>
      <c r="M11" s="68"/>
    </row>
    <row r="12" spans="1:13">
      <c r="A12" s="3">
        <v>10</v>
      </c>
      <c r="B12" s="3" t="s">
        <v>313</v>
      </c>
      <c r="C12" s="3">
        <v>180</v>
      </c>
      <c r="D12" s="3">
        <f t="shared" si="0"/>
        <v>1</v>
      </c>
      <c r="E12" s="68"/>
      <c r="F12" s="69">
        <v>10</v>
      </c>
      <c r="G12" s="3" t="s">
        <v>315</v>
      </c>
      <c r="H12" s="3">
        <v>135</v>
      </c>
      <c r="I12" s="3">
        <f t="shared" si="1"/>
        <v>0</v>
      </c>
      <c r="J12" s="68"/>
      <c r="K12" s="68"/>
      <c r="L12" s="68"/>
      <c r="M12" s="68"/>
    </row>
    <row r="13" spans="1:13">
      <c r="A13" s="3">
        <v>11</v>
      </c>
      <c r="B13" s="3" t="s">
        <v>316</v>
      </c>
      <c r="C13" s="3">
        <v>200</v>
      </c>
      <c r="D13" s="3">
        <f t="shared" si="0"/>
        <v>0</v>
      </c>
      <c r="E13" s="68"/>
      <c r="F13" s="69">
        <v>11</v>
      </c>
      <c r="G13" s="3" t="s">
        <v>317</v>
      </c>
      <c r="H13" s="3">
        <v>130</v>
      </c>
      <c r="I13" s="3">
        <f t="shared" si="1"/>
        <v>1</v>
      </c>
      <c r="J13" s="68"/>
      <c r="K13" s="68"/>
      <c r="L13" s="68"/>
      <c r="M13" s="68"/>
    </row>
    <row r="14" spans="1:13">
      <c r="A14" s="3">
        <v>12</v>
      </c>
      <c r="B14" s="3" t="s">
        <v>317</v>
      </c>
      <c r="C14" s="3">
        <v>130</v>
      </c>
      <c r="D14" s="3">
        <f t="shared" si="0"/>
        <v>1</v>
      </c>
      <c r="E14" s="68"/>
      <c r="F14" s="69">
        <v>12</v>
      </c>
      <c r="G14" s="3" t="s">
        <v>318</v>
      </c>
      <c r="H14" s="3">
        <v>145</v>
      </c>
      <c r="I14" s="3">
        <f t="shared" si="1"/>
        <v>0</v>
      </c>
      <c r="J14" s="68"/>
      <c r="K14" s="68"/>
      <c r="L14" s="68"/>
      <c r="M14" s="68"/>
    </row>
    <row r="15" spans="1:13">
      <c r="A15" s="3">
        <v>13</v>
      </c>
      <c r="B15" s="3" t="s">
        <v>319</v>
      </c>
      <c r="C15" s="3">
        <v>100</v>
      </c>
      <c r="D15" s="3">
        <f t="shared" si="0"/>
        <v>0</v>
      </c>
      <c r="E15" s="68"/>
      <c r="F15" s="69">
        <v>13</v>
      </c>
      <c r="G15" s="3" t="s">
        <v>320</v>
      </c>
      <c r="H15" s="3">
        <v>140</v>
      </c>
      <c r="I15" s="3">
        <f t="shared" si="1"/>
        <v>1</v>
      </c>
      <c r="J15" s="68"/>
      <c r="K15" s="68"/>
      <c r="L15" s="68"/>
      <c r="M15" s="68"/>
    </row>
    <row r="16" spans="1:13">
      <c r="A16" s="69">
        <v>14</v>
      </c>
      <c r="B16" s="3" t="s">
        <v>320</v>
      </c>
      <c r="C16" s="3">
        <v>140</v>
      </c>
      <c r="D16" s="3">
        <f t="shared" si="0"/>
        <v>1</v>
      </c>
      <c r="E16" s="68"/>
      <c r="F16" s="69">
        <v>14</v>
      </c>
      <c r="G16" s="3" t="s">
        <v>321</v>
      </c>
      <c r="H16" s="3">
        <v>170</v>
      </c>
      <c r="I16" s="3">
        <f t="shared" si="1"/>
        <v>1</v>
      </c>
      <c r="J16" s="68"/>
      <c r="K16" s="68"/>
      <c r="L16" s="68"/>
      <c r="M16" s="68"/>
    </row>
    <row r="17" spans="1:13">
      <c r="A17" s="69">
        <v>15</v>
      </c>
      <c r="B17" s="3" t="s">
        <v>321</v>
      </c>
      <c r="C17" s="3">
        <v>170</v>
      </c>
      <c r="D17" s="3">
        <f t="shared" si="0"/>
        <v>1</v>
      </c>
      <c r="E17" s="68"/>
      <c r="F17" s="69">
        <v>15</v>
      </c>
      <c r="G17" s="3" t="s">
        <v>322</v>
      </c>
      <c r="H17" s="3">
        <v>80</v>
      </c>
      <c r="I17" s="3">
        <f t="shared" si="1"/>
        <v>1</v>
      </c>
      <c r="J17" s="68"/>
      <c r="K17" s="68"/>
      <c r="L17" s="68"/>
      <c r="M17" s="68"/>
    </row>
    <row r="18" spans="1:13">
      <c r="A18" s="69">
        <v>16</v>
      </c>
      <c r="B18" s="3" t="s">
        <v>322</v>
      </c>
      <c r="C18" s="3">
        <v>80</v>
      </c>
      <c r="D18" s="3">
        <f t="shared" si="0"/>
        <v>1</v>
      </c>
      <c r="E18" s="68"/>
      <c r="F18" s="69">
        <v>16</v>
      </c>
      <c r="G18" s="3" t="s">
        <v>323</v>
      </c>
      <c r="H18" s="3">
        <v>130</v>
      </c>
      <c r="I18" s="3">
        <f t="shared" si="1"/>
        <v>0</v>
      </c>
      <c r="J18" s="68"/>
      <c r="K18" s="68"/>
      <c r="L18" s="68"/>
      <c r="M18" s="68"/>
    </row>
    <row r="19" spans="1:13">
      <c r="A19" s="69">
        <v>17</v>
      </c>
      <c r="B19" s="3" t="s">
        <v>324</v>
      </c>
      <c r="C19" s="3">
        <v>170</v>
      </c>
      <c r="D19" s="3">
        <f t="shared" si="0"/>
        <v>1</v>
      </c>
      <c r="E19" s="68"/>
      <c r="F19" s="69">
        <v>17</v>
      </c>
      <c r="G19" s="3" t="s">
        <v>324</v>
      </c>
      <c r="H19" s="3">
        <v>170</v>
      </c>
      <c r="I19" s="3">
        <f t="shared" si="1"/>
        <v>1</v>
      </c>
      <c r="J19" s="68"/>
      <c r="K19" s="68"/>
      <c r="L19" s="68"/>
      <c r="M19" s="68"/>
    </row>
    <row r="20" spans="1:13">
      <c r="A20" s="69">
        <v>18</v>
      </c>
      <c r="B20" s="3" t="s">
        <v>325</v>
      </c>
      <c r="C20" s="3">
        <v>160</v>
      </c>
      <c r="D20" s="3">
        <f t="shared" si="0"/>
        <v>1</v>
      </c>
      <c r="E20" s="68"/>
      <c r="F20" s="69">
        <v>18</v>
      </c>
      <c r="G20" s="3" t="s">
        <v>325</v>
      </c>
      <c r="H20" s="3">
        <v>160</v>
      </c>
      <c r="I20" s="3">
        <f t="shared" si="1"/>
        <v>1</v>
      </c>
      <c r="J20" s="68"/>
      <c r="K20" s="68"/>
      <c r="L20" s="68"/>
      <c r="M20" s="68"/>
    </row>
    <row r="21" spans="1:13">
      <c r="A21" s="69">
        <v>19</v>
      </c>
      <c r="B21" s="3" t="s">
        <v>326</v>
      </c>
      <c r="C21" s="3">
        <v>145</v>
      </c>
      <c r="D21" s="3">
        <f t="shared" si="0"/>
        <v>0</v>
      </c>
      <c r="E21" s="68"/>
      <c r="F21" s="69">
        <v>19</v>
      </c>
      <c r="G21" s="3" t="s">
        <v>327</v>
      </c>
      <c r="H21" s="3">
        <v>150</v>
      </c>
      <c r="I21" s="3">
        <f t="shared" si="1"/>
        <v>0</v>
      </c>
      <c r="J21" s="68"/>
      <c r="K21" s="68"/>
      <c r="L21" s="68"/>
      <c r="M21" s="68"/>
    </row>
    <row r="22" spans="1:13">
      <c r="A22" s="69">
        <v>20</v>
      </c>
      <c r="B22" s="3" t="s">
        <v>328</v>
      </c>
      <c r="C22" s="3">
        <v>160</v>
      </c>
      <c r="D22" s="3">
        <f t="shared" si="0"/>
        <v>1</v>
      </c>
      <c r="E22" s="68"/>
      <c r="F22" s="69">
        <v>20</v>
      </c>
      <c r="G22" s="3" t="s">
        <v>328</v>
      </c>
      <c r="H22" s="3">
        <v>160</v>
      </c>
      <c r="I22" s="3">
        <f t="shared" si="1"/>
        <v>1</v>
      </c>
      <c r="J22" s="68"/>
      <c r="K22" s="68"/>
      <c r="L22" s="68"/>
      <c r="M22" s="68"/>
    </row>
    <row r="23" spans="1:13">
      <c r="A23" s="69">
        <v>21</v>
      </c>
      <c r="B23" s="3" t="s">
        <v>329</v>
      </c>
      <c r="C23" s="3">
        <v>140</v>
      </c>
      <c r="D23" s="3">
        <f t="shared" si="0"/>
        <v>1</v>
      </c>
      <c r="E23" s="68"/>
      <c r="F23" s="69">
        <v>21</v>
      </c>
      <c r="G23" s="3" t="s">
        <v>329</v>
      </c>
      <c r="H23" s="3">
        <v>140</v>
      </c>
      <c r="I23" s="3">
        <f t="shared" si="1"/>
        <v>1</v>
      </c>
      <c r="J23" s="68"/>
      <c r="K23" s="68"/>
      <c r="L23" s="68"/>
      <c r="M23" s="68"/>
    </row>
    <row r="24" spans="1:13">
      <c r="A24" s="69">
        <v>22</v>
      </c>
      <c r="B24" s="3" t="s">
        <v>330</v>
      </c>
      <c r="C24" s="3">
        <v>135</v>
      </c>
      <c r="D24" s="3">
        <f t="shared" si="0"/>
        <v>1</v>
      </c>
      <c r="E24" s="68"/>
      <c r="F24" s="69">
        <v>22</v>
      </c>
      <c r="G24" s="3" t="s">
        <v>330</v>
      </c>
      <c r="H24" s="3">
        <v>135</v>
      </c>
      <c r="I24" s="3">
        <f t="shared" si="1"/>
        <v>1</v>
      </c>
      <c r="J24" s="68"/>
      <c r="K24" s="68"/>
      <c r="L24" s="68"/>
      <c r="M24" s="68"/>
    </row>
    <row r="25" spans="1:13">
      <c r="A25" s="69">
        <v>23</v>
      </c>
      <c r="B25" s="3" t="s">
        <v>331</v>
      </c>
      <c r="C25" s="3">
        <v>145</v>
      </c>
      <c r="D25" s="3">
        <f t="shared" si="0"/>
        <v>0</v>
      </c>
      <c r="E25" s="68"/>
      <c r="F25" s="69">
        <v>23</v>
      </c>
      <c r="G25" s="3" t="s">
        <v>332</v>
      </c>
      <c r="H25" s="3">
        <v>150</v>
      </c>
      <c r="I25" s="3">
        <f t="shared" si="1"/>
        <v>0</v>
      </c>
      <c r="J25" s="68"/>
      <c r="K25" s="68"/>
      <c r="L25" s="68"/>
      <c r="M25" s="68"/>
    </row>
    <row r="26" spans="1:13">
      <c r="A26" s="69">
        <v>24</v>
      </c>
      <c r="B26" s="3" t="s">
        <v>333</v>
      </c>
      <c r="C26" s="3">
        <v>165</v>
      </c>
      <c r="D26" s="3">
        <f t="shared" si="0"/>
        <v>1</v>
      </c>
      <c r="E26" s="68"/>
      <c r="F26" s="69">
        <v>24</v>
      </c>
      <c r="G26" s="3" t="s">
        <v>334</v>
      </c>
      <c r="H26" s="3">
        <v>180</v>
      </c>
      <c r="I26" s="3">
        <f t="shared" si="1"/>
        <v>0</v>
      </c>
      <c r="J26" s="68"/>
      <c r="K26" s="68"/>
      <c r="L26" s="68"/>
      <c r="M26" s="68"/>
    </row>
    <row r="27" spans="1:13">
      <c r="A27" s="69">
        <v>25</v>
      </c>
      <c r="B27" s="3" t="s">
        <v>335</v>
      </c>
      <c r="C27" s="3">
        <v>200</v>
      </c>
      <c r="D27" s="3">
        <f t="shared" si="0"/>
        <v>1</v>
      </c>
      <c r="E27" s="68"/>
      <c r="F27" s="69">
        <v>25</v>
      </c>
      <c r="G27" s="3" t="s">
        <v>333</v>
      </c>
      <c r="H27" s="3">
        <v>165</v>
      </c>
      <c r="I27" s="3">
        <f t="shared" si="1"/>
        <v>1</v>
      </c>
      <c r="J27" s="68"/>
      <c r="K27" s="68"/>
      <c r="L27" s="68"/>
      <c r="M27" s="68"/>
    </row>
    <row r="28" spans="1:13">
      <c r="A28" s="69">
        <v>26</v>
      </c>
      <c r="B28" s="3" t="s">
        <v>336</v>
      </c>
      <c r="C28" s="3">
        <v>250</v>
      </c>
      <c r="D28" s="3">
        <f t="shared" si="0"/>
        <v>0</v>
      </c>
      <c r="E28" s="68"/>
      <c r="F28" s="69">
        <v>26</v>
      </c>
      <c r="G28" s="3" t="s">
        <v>335</v>
      </c>
      <c r="H28" s="3">
        <v>200</v>
      </c>
      <c r="I28" s="3">
        <f t="shared" si="1"/>
        <v>1</v>
      </c>
      <c r="J28" s="68"/>
      <c r="K28" s="68"/>
      <c r="L28" s="68"/>
      <c r="M28" s="68"/>
    </row>
    <row r="29" spans="1:13">
      <c r="A29" s="69">
        <v>27</v>
      </c>
      <c r="B29" s="3" t="s">
        <v>337</v>
      </c>
      <c r="C29" s="3">
        <v>220</v>
      </c>
      <c r="D29" s="3">
        <f t="shared" si="0"/>
        <v>1</v>
      </c>
      <c r="E29" s="68"/>
      <c r="F29" s="69">
        <v>27</v>
      </c>
      <c r="G29" s="3" t="s">
        <v>337</v>
      </c>
      <c r="H29" s="3">
        <v>220</v>
      </c>
      <c r="I29" s="3">
        <f t="shared" si="1"/>
        <v>1</v>
      </c>
      <c r="J29" s="68"/>
      <c r="K29" s="68"/>
      <c r="L29" s="68"/>
      <c r="M29" s="68"/>
    </row>
    <row r="30" spans="1:13">
      <c r="A30" s="69">
        <v>28</v>
      </c>
      <c r="B30" s="3" t="s">
        <v>338</v>
      </c>
      <c r="C30" s="3">
        <v>200</v>
      </c>
      <c r="D30" s="3">
        <f t="shared" si="0"/>
        <v>1</v>
      </c>
      <c r="E30" s="68"/>
      <c r="F30" s="69">
        <v>28</v>
      </c>
      <c r="G30" s="3" t="s">
        <v>338</v>
      </c>
      <c r="H30" s="3">
        <v>200</v>
      </c>
      <c r="I30" s="3">
        <f t="shared" si="1"/>
        <v>1</v>
      </c>
      <c r="J30" s="68"/>
      <c r="K30" s="68"/>
      <c r="L30" s="68"/>
      <c r="M30" s="68"/>
    </row>
    <row r="31" spans="1:13">
      <c r="A31" s="69">
        <v>29</v>
      </c>
      <c r="B31" s="3" t="s">
        <v>339</v>
      </c>
      <c r="C31" s="3">
        <v>160</v>
      </c>
      <c r="D31" s="3">
        <f t="shared" si="0"/>
        <v>1</v>
      </c>
      <c r="E31" s="68"/>
      <c r="F31" s="69">
        <v>29</v>
      </c>
      <c r="G31" s="3" t="s">
        <v>339</v>
      </c>
      <c r="H31" s="3">
        <v>160</v>
      </c>
      <c r="I31" s="3">
        <f t="shared" si="1"/>
        <v>1</v>
      </c>
      <c r="J31" s="68"/>
      <c r="K31" s="68"/>
      <c r="L31" s="68"/>
      <c r="M31" s="68"/>
    </row>
    <row r="32" spans="1:13">
      <c r="A32" s="69">
        <v>30</v>
      </c>
      <c r="B32" s="3" t="s">
        <v>340</v>
      </c>
      <c r="C32" s="3">
        <v>160</v>
      </c>
      <c r="D32" s="3">
        <f t="shared" si="0"/>
        <v>1</v>
      </c>
      <c r="E32" s="68"/>
      <c r="F32" s="69">
        <v>30</v>
      </c>
      <c r="G32" s="3" t="s">
        <v>340</v>
      </c>
      <c r="H32" s="3">
        <v>160</v>
      </c>
      <c r="I32" s="3">
        <f t="shared" si="1"/>
        <v>1</v>
      </c>
      <c r="J32" s="68"/>
      <c r="K32" s="68"/>
      <c r="L32" s="68"/>
      <c r="M32" s="68"/>
    </row>
    <row r="33" spans="1:13">
      <c r="A33" s="69">
        <v>31</v>
      </c>
      <c r="B33" s="3" t="s">
        <v>341</v>
      </c>
      <c r="C33" s="3">
        <v>175</v>
      </c>
      <c r="D33" s="3">
        <f t="shared" si="0"/>
        <v>1</v>
      </c>
      <c r="E33" s="68"/>
      <c r="F33" s="69">
        <v>31</v>
      </c>
      <c r="G33" s="3" t="s">
        <v>341</v>
      </c>
      <c r="H33" s="3">
        <v>175</v>
      </c>
      <c r="I33" s="3">
        <f t="shared" si="1"/>
        <v>1</v>
      </c>
      <c r="J33" s="68"/>
      <c r="K33" s="68"/>
      <c r="L33" s="68"/>
      <c r="M33" s="68"/>
    </row>
    <row r="34" spans="1:13">
      <c r="A34" s="69">
        <v>32</v>
      </c>
      <c r="B34" s="3" t="s">
        <v>342</v>
      </c>
      <c r="C34" s="3">
        <v>180</v>
      </c>
      <c r="D34" s="3">
        <f t="shared" si="0"/>
        <v>1</v>
      </c>
      <c r="E34" s="68"/>
      <c r="F34" s="69">
        <v>32</v>
      </c>
      <c r="G34" s="3" t="s">
        <v>343</v>
      </c>
      <c r="H34" s="3">
        <v>180</v>
      </c>
      <c r="I34" s="3">
        <f t="shared" si="1"/>
        <v>0</v>
      </c>
      <c r="J34" s="68"/>
      <c r="K34" s="68"/>
      <c r="L34" s="68"/>
      <c r="M34" s="68"/>
    </row>
    <row r="35" spans="1:13">
      <c r="A35" s="69">
        <v>33</v>
      </c>
      <c r="B35" s="3" t="s">
        <v>344</v>
      </c>
      <c r="C35" s="3">
        <v>150</v>
      </c>
      <c r="D35" s="3">
        <f t="shared" si="0"/>
        <v>1</v>
      </c>
      <c r="E35" s="68"/>
      <c r="F35" s="69">
        <v>33</v>
      </c>
      <c r="G35" s="3" t="s">
        <v>342</v>
      </c>
      <c r="H35" s="3">
        <v>180</v>
      </c>
      <c r="I35" s="3">
        <f t="shared" si="1"/>
        <v>1</v>
      </c>
      <c r="J35" s="68"/>
      <c r="K35" s="68"/>
      <c r="L35" s="68"/>
      <c r="M35" s="68"/>
    </row>
    <row r="36" spans="1:13">
      <c r="A36" s="69">
        <v>34</v>
      </c>
      <c r="B36" s="3" t="s">
        <v>345</v>
      </c>
      <c r="C36" s="3">
        <v>120</v>
      </c>
      <c r="D36" s="3">
        <f t="shared" si="0"/>
        <v>0</v>
      </c>
      <c r="E36" s="68"/>
      <c r="F36" s="69">
        <v>34</v>
      </c>
      <c r="G36" s="3" t="s">
        <v>344</v>
      </c>
      <c r="H36" s="3">
        <v>150</v>
      </c>
      <c r="I36" s="3">
        <f t="shared" si="1"/>
        <v>1</v>
      </c>
      <c r="J36" s="68"/>
      <c r="K36" s="68"/>
      <c r="L36" s="68"/>
      <c r="M36" s="68"/>
    </row>
    <row r="37" spans="1:13">
      <c r="A37" s="69">
        <v>35</v>
      </c>
      <c r="B37" s="3" t="s">
        <v>346</v>
      </c>
      <c r="C37" s="3">
        <v>250</v>
      </c>
      <c r="D37" s="3">
        <f t="shared" si="0"/>
        <v>1</v>
      </c>
      <c r="E37" s="68"/>
      <c r="F37" s="69">
        <v>35</v>
      </c>
      <c r="G37" s="3" t="s">
        <v>347</v>
      </c>
      <c r="H37" s="3">
        <v>180</v>
      </c>
      <c r="I37" s="3">
        <f t="shared" si="1"/>
        <v>0</v>
      </c>
      <c r="J37" s="68"/>
      <c r="K37" s="68"/>
      <c r="L37" s="68"/>
      <c r="M37" s="68"/>
    </row>
    <row r="38" spans="1:13">
      <c r="A38" s="69">
        <v>36</v>
      </c>
      <c r="B38" s="3" t="s">
        <v>348</v>
      </c>
      <c r="C38" s="3">
        <v>145</v>
      </c>
      <c r="D38" s="3">
        <f t="shared" si="0"/>
        <v>1</v>
      </c>
      <c r="E38" s="68"/>
      <c r="F38" s="69">
        <v>36</v>
      </c>
      <c r="G38" s="3" t="s">
        <v>346</v>
      </c>
      <c r="H38" s="3">
        <v>250</v>
      </c>
      <c r="I38" s="3">
        <f t="shared" si="1"/>
        <v>1</v>
      </c>
      <c r="J38" s="68"/>
      <c r="K38" s="68"/>
      <c r="L38" s="68"/>
      <c r="M38" s="68"/>
    </row>
    <row r="39" spans="1:13">
      <c r="A39" s="69">
        <v>37</v>
      </c>
      <c r="B39" s="3" t="s">
        <v>349</v>
      </c>
      <c r="C39" s="3">
        <v>100</v>
      </c>
      <c r="D39" s="3">
        <f t="shared" si="0"/>
        <v>1</v>
      </c>
      <c r="E39" s="68"/>
      <c r="F39" s="69">
        <v>37</v>
      </c>
      <c r="G39" s="3" t="s">
        <v>350</v>
      </c>
      <c r="H39" s="3">
        <v>190</v>
      </c>
      <c r="I39" s="3">
        <f t="shared" si="1"/>
        <v>0</v>
      </c>
      <c r="J39" s="68"/>
      <c r="K39" s="68"/>
      <c r="L39" s="68"/>
      <c r="M39" s="68"/>
    </row>
    <row r="40" spans="1:13">
      <c r="A40" s="69">
        <v>38</v>
      </c>
      <c r="B40" s="3" t="s">
        <v>351</v>
      </c>
      <c r="C40" s="3">
        <v>100</v>
      </c>
      <c r="D40" s="3">
        <f t="shared" si="0"/>
        <v>1</v>
      </c>
      <c r="E40" s="68"/>
      <c r="F40" s="69">
        <v>38</v>
      </c>
      <c r="G40" s="3" t="s">
        <v>348</v>
      </c>
      <c r="H40" s="3">
        <v>145</v>
      </c>
      <c r="I40" s="3">
        <f t="shared" si="1"/>
        <v>1</v>
      </c>
      <c r="J40" s="68"/>
      <c r="K40" s="68"/>
      <c r="L40" s="68"/>
      <c r="M40" s="68"/>
    </row>
    <row r="41" spans="1:13">
      <c r="A41" s="69">
        <v>39</v>
      </c>
      <c r="B41" s="3" t="s">
        <v>352</v>
      </c>
      <c r="C41" s="3">
        <v>125</v>
      </c>
      <c r="D41" s="3">
        <f t="shared" si="0"/>
        <v>1</v>
      </c>
      <c r="E41" s="68"/>
      <c r="F41" s="69">
        <v>39</v>
      </c>
      <c r="G41" s="3" t="s">
        <v>353</v>
      </c>
      <c r="H41" s="3">
        <v>155</v>
      </c>
      <c r="I41" s="3">
        <f t="shared" si="1"/>
        <v>0</v>
      </c>
      <c r="J41" s="68"/>
      <c r="K41" s="68"/>
      <c r="L41" s="68"/>
      <c r="M41" s="68"/>
    </row>
    <row r="42" spans="1:13">
      <c r="A42" s="69">
        <v>40</v>
      </c>
      <c r="B42" s="3" t="s">
        <v>354</v>
      </c>
      <c r="C42" s="3">
        <v>180</v>
      </c>
      <c r="D42" s="3">
        <f t="shared" si="0"/>
        <v>0</v>
      </c>
      <c r="E42" s="68"/>
      <c r="F42" s="69">
        <v>40</v>
      </c>
      <c r="G42" s="3" t="s">
        <v>355</v>
      </c>
      <c r="H42" s="3">
        <v>300</v>
      </c>
      <c r="I42" s="3">
        <f t="shared" si="1"/>
        <v>0</v>
      </c>
      <c r="J42" s="68"/>
      <c r="K42" s="68"/>
      <c r="L42" s="68"/>
      <c r="M42" s="68"/>
    </row>
    <row r="43" spans="1:13">
      <c r="A43" s="69">
        <v>41</v>
      </c>
      <c r="B43" s="3" t="s">
        <v>356</v>
      </c>
      <c r="C43" s="3">
        <v>150</v>
      </c>
      <c r="D43" s="3">
        <f t="shared" si="0"/>
        <v>1</v>
      </c>
      <c r="E43" s="68"/>
      <c r="F43" s="69">
        <v>41</v>
      </c>
      <c r="G43" s="3" t="s">
        <v>349</v>
      </c>
      <c r="H43" s="3">
        <v>100</v>
      </c>
      <c r="I43" s="3">
        <f t="shared" si="1"/>
        <v>1</v>
      </c>
      <c r="J43" s="68"/>
      <c r="K43" s="68"/>
      <c r="L43" s="68"/>
      <c r="M43" s="68"/>
    </row>
    <row r="44" spans="1:13">
      <c r="A44" s="69">
        <v>42</v>
      </c>
      <c r="B44" s="3" t="s">
        <v>357</v>
      </c>
      <c r="C44" s="3">
        <v>185</v>
      </c>
      <c r="D44" s="3">
        <f t="shared" si="0"/>
        <v>1</v>
      </c>
      <c r="E44" s="68"/>
      <c r="F44" s="69">
        <v>42</v>
      </c>
      <c r="G44" s="3" t="s">
        <v>351</v>
      </c>
      <c r="H44" s="3">
        <v>100</v>
      </c>
      <c r="I44" s="3">
        <f t="shared" si="1"/>
        <v>1</v>
      </c>
      <c r="J44" s="68"/>
      <c r="K44" s="68"/>
      <c r="L44" s="68"/>
      <c r="M44" s="68"/>
    </row>
    <row r="45" spans="1:13">
      <c r="A45" s="69">
        <v>43</v>
      </c>
      <c r="B45" s="3" t="s">
        <v>358</v>
      </c>
      <c r="C45" s="3">
        <v>125</v>
      </c>
      <c r="D45" s="3">
        <f t="shared" si="0"/>
        <v>1</v>
      </c>
      <c r="E45" s="68"/>
      <c r="F45" s="69">
        <v>43</v>
      </c>
      <c r="G45" s="3" t="s">
        <v>359</v>
      </c>
      <c r="H45" s="3">
        <v>165</v>
      </c>
      <c r="I45" s="3">
        <f t="shared" si="1"/>
        <v>0</v>
      </c>
      <c r="J45" s="68"/>
      <c r="K45" s="68"/>
      <c r="L45" s="68"/>
      <c r="M45" s="68"/>
    </row>
    <row r="46" spans="1:13">
      <c r="A46" s="69">
        <v>44</v>
      </c>
      <c r="B46" s="3" t="s">
        <v>360</v>
      </c>
      <c r="C46" s="3">
        <v>155</v>
      </c>
      <c r="D46" s="3">
        <f t="shared" si="0"/>
        <v>1</v>
      </c>
      <c r="E46" s="68"/>
      <c r="F46" s="69">
        <v>44</v>
      </c>
      <c r="G46" s="3" t="s">
        <v>352</v>
      </c>
      <c r="H46" s="3">
        <v>125</v>
      </c>
      <c r="I46" s="3">
        <f t="shared" si="1"/>
        <v>1</v>
      </c>
      <c r="J46" s="68"/>
      <c r="K46" s="68"/>
      <c r="L46" s="68"/>
      <c r="M46" s="68"/>
    </row>
    <row r="47" spans="1:13">
      <c r="A47" s="69">
        <v>45</v>
      </c>
      <c r="B47" s="3" t="s">
        <v>361</v>
      </c>
      <c r="C47" s="3">
        <v>145</v>
      </c>
      <c r="D47" s="3">
        <f t="shared" si="0"/>
        <v>1</v>
      </c>
      <c r="E47" s="68"/>
      <c r="F47" s="69">
        <v>45</v>
      </c>
      <c r="G47" s="3" t="s">
        <v>362</v>
      </c>
      <c r="H47" s="3">
        <v>140</v>
      </c>
      <c r="I47" s="3">
        <f t="shared" si="1"/>
        <v>0</v>
      </c>
      <c r="J47" s="68"/>
      <c r="K47" s="68"/>
      <c r="L47" s="68"/>
      <c r="M47" s="68"/>
    </row>
    <row r="48" spans="1:13">
      <c r="A48" s="69">
        <v>46</v>
      </c>
      <c r="B48" s="3" t="s">
        <v>363</v>
      </c>
      <c r="C48" s="3">
        <v>135</v>
      </c>
      <c r="D48" s="3">
        <f t="shared" si="0"/>
        <v>1</v>
      </c>
      <c r="E48" s="68"/>
      <c r="F48" s="69">
        <v>46</v>
      </c>
      <c r="G48" s="3" t="s">
        <v>356</v>
      </c>
      <c r="H48" s="3">
        <v>150</v>
      </c>
      <c r="I48" s="3">
        <f t="shared" si="1"/>
        <v>1</v>
      </c>
      <c r="J48" s="68"/>
      <c r="K48" s="68"/>
      <c r="L48" s="68"/>
      <c r="M48" s="68"/>
    </row>
    <row r="49" spans="1:13">
      <c r="A49" s="69">
        <v>47</v>
      </c>
      <c r="B49" s="3" t="s">
        <v>364</v>
      </c>
      <c r="C49" s="3">
        <v>125</v>
      </c>
      <c r="D49" s="3">
        <f t="shared" si="0"/>
        <v>1</v>
      </c>
      <c r="E49" s="68"/>
      <c r="F49" s="69">
        <v>47</v>
      </c>
      <c r="G49" s="3" t="s">
        <v>357</v>
      </c>
      <c r="H49" s="3">
        <v>185</v>
      </c>
      <c r="I49" s="3">
        <f t="shared" si="1"/>
        <v>1</v>
      </c>
      <c r="J49" s="68"/>
      <c r="K49" s="68"/>
      <c r="L49" s="68"/>
      <c r="M49" s="68"/>
    </row>
    <row r="50" spans="1:13">
      <c r="A50" s="69">
        <v>48</v>
      </c>
      <c r="B50" s="3" t="s">
        <v>365</v>
      </c>
      <c r="C50" s="3">
        <v>130</v>
      </c>
      <c r="D50" s="3">
        <f t="shared" si="0"/>
        <v>1</v>
      </c>
      <c r="E50" s="68"/>
      <c r="F50" s="69">
        <v>48</v>
      </c>
      <c r="G50" s="3" t="s">
        <v>358</v>
      </c>
      <c r="H50" s="3">
        <v>125</v>
      </c>
      <c r="I50" s="3">
        <f t="shared" si="1"/>
        <v>1</v>
      </c>
      <c r="J50" s="68"/>
      <c r="K50" s="68"/>
      <c r="L50" s="68"/>
      <c r="M50" s="68"/>
    </row>
    <row r="51" spans="1:13">
      <c r="A51" s="69">
        <v>49</v>
      </c>
      <c r="B51" s="3" t="s">
        <v>366</v>
      </c>
      <c r="C51" s="3">
        <v>140</v>
      </c>
      <c r="D51" s="3">
        <f t="shared" si="0"/>
        <v>1</v>
      </c>
      <c r="E51" s="68"/>
      <c r="F51" s="69">
        <v>49</v>
      </c>
      <c r="G51" s="3" t="s">
        <v>360</v>
      </c>
      <c r="H51" s="3">
        <v>155</v>
      </c>
      <c r="I51" s="3">
        <f t="shared" si="1"/>
        <v>1</v>
      </c>
      <c r="J51" s="68"/>
      <c r="K51" s="68"/>
      <c r="L51" s="68"/>
      <c r="M51" s="68"/>
    </row>
    <row r="52" spans="1:13">
      <c r="A52" s="69">
        <v>50</v>
      </c>
      <c r="B52" s="3" t="s">
        <v>367</v>
      </c>
      <c r="C52" s="3">
        <v>155</v>
      </c>
      <c r="D52" s="3">
        <f t="shared" si="0"/>
        <v>1</v>
      </c>
      <c r="E52" s="68"/>
      <c r="F52" s="69">
        <v>50</v>
      </c>
      <c r="G52" s="3" t="s">
        <v>361</v>
      </c>
      <c r="H52" s="3">
        <v>145</v>
      </c>
      <c r="I52" s="3">
        <f t="shared" si="1"/>
        <v>1</v>
      </c>
      <c r="J52" s="68"/>
      <c r="K52" s="68"/>
      <c r="L52" s="68"/>
      <c r="M52" s="68"/>
    </row>
    <row r="53" spans="1:13">
      <c r="A53" s="69">
        <v>51</v>
      </c>
      <c r="B53" s="3" t="s">
        <v>368</v>
      </c>
      <c r="C53" s="3">
        <v>125</v>
      </c>
      <c r="D53" s="3">
        <f t="shared" si="0"/>
        <v>1</v>
      </c>
      <c r="E53" s="68"/>
      <c r="F53" s="69">
        <v>51</v>
      </c>
      <c r="G53" s="3" t="s">
        <v>363</v>
      </c>
      <c r="H53" s="3">
        <v>135</v>
      </c>
      <c r="I53" s="3">
        <f t="shared" si="1"/>
        <v>1</v>
      </c>
      <c r="J53" s="68"/>
      <c r="K53" s="68"/>
      <c r="L53" s="68"/>
      <c r="M53" s="68"/>
    </row>
    <row r="54" spans="1:13">
      <c r="A54" s="69">
        <v>52</v>
      </c>
      <c r="B54" s="3" t="s">
        <v>369</v>
      </c>
      <c r="C54" s="3">
        <v>180</v>
      </c>
      <c r="D54" s="3">
        <f t="shared" si="0"/>
        <v>1</v>
      </c>
      <c r="E54" s="68"/>
      <c r="F54" s="69">
        <v>52</v>
      </c>
      <c r="G54" s="3" t="s">
        <v>370</v>
      </c>
      <c r="H54" s="3">
        <v>200</v>
      </c>
      <c r="I54" s="3">
        <f t="shared" si="1"/>
        <v>0</v>
      </c>
      <c r="J54" s="68"/>
      <c r="K54" s="68"/>
      <c r="L54" s="68"/>
      <c r="M54" s="68"/>
    </row>
    <row r="55" spans="1:13">
      <c r="A55" s="69">
        <v>53</v>
      </c>
      <c r="B55" s="3" t="s">
        <v>371</v>
      </c>
      <c r="C55" s="3">
        <v>145</v>
      </c>
      <c r="D55" s="3">
        <f t="shared" si="0"/>
        <v>1</v>
      </c>
      <c r="E55" s="68"/>
      <c r="F55" s="69">
        <v>53</v>
      </c>
      <c r="G55" s="3" t="s">
        <v>364</v>
      </c>
      <c r="H55" s="3">
        <v>125</v>
      </c>
      <c r="I55" s="3">
        <f t="shared" si="1"/>
        <v>1</v>
      </c>
      <c r="J55" s="68"/>
      <c r="K55" s="68"/>
      <c r="L55" s="68"/>
      <c r="M55" s="68"/>
    </row>
    <row r="56" spans="1:13">
      <c r="A56" s="69">
        <v>54</v>
      </c>
      <c r="B56" s="3" t="s">
        <v>372</v>
      </c>
      <c r="C56" s="3">
        <v>180</v>
      </c>
      <c r="D56" s="3">
        <f t="shared" si="0"/>
        <v>1</v>
      </c>
      <c r="E56" s="68"/>
      <c r="F56" s="69">
        <v>54</v>
      </c>
      <c r="G56" s="3" t="s">
        <v>365</v>
      </c>
      <c r="H56" s="3">
        <v>130</v>
      </c>
      <c r="I56" s="3">
        <f t="shared" si="1"/>
        <v>1</v>
      </c>
      <c r="J56" s="68"/>
      <c r="K56" s="68"/>
      <c r="L56" s="68"/>
      <c r="M56" s="68"/>
    </row>
    <row r="57" spans="1:13">
      <c r="A57" s="69">
        <v>55</v>
      </c>
      <c r="B57" s="3" t="s">
        <v>373</v>
      </c>
      <c r="C57" s="3">
        <v>180</v>
      </c>
      <c r="D57" s="3">
        <f t="shared" si="0"/>
        <v>1</v>
      </c>
      <c r="E57" s="68"/>
      <c r="F57" s="69">
        <v>55</v>
      </c>
      <c r="G57" s="3" t="s">
        <v>366</v>
      </c>
      <c r="H57" s="3">
        <v>140</v>
      </c>
      <c r="I57" s="3">
        <f t="shared" si="1"/>
        <v>1</v>
      </c>
      <c r="J57" s="68"/>
      <c r="K57" s="68"/>
      <c r="L57" s="68"/>
      <c r="M57" s="68"/>
    </row>
    <row r="58" spans="1:13">
      <c r="A58" s="69">
        <v>56</v>
      </c>
      <c r="B58" s="3" t="s">
        <v>374</v>
      </c>
      <c r="C58" s="3">
        <v>140</v>
      </c>
      <c r="D58" s="3">
        <f t="shared" si="0"/>
        <v>1</v>
      </c>
      <c r="E58" s="68"/>
      <c r="F58" s="69">
        <v>56</v>
      </c>
      <c r="G58" s="3" t="s">
        <v>367</v>
      </c>
      <c r="H58" s="3">
        <v>155</v>
      </c>
      <c r="I58" s="3">
        <f t="shared" si="1"/>
        <v>1</v>
      </c>
      <c r="J58" s="68"/>
      <c r="K58" s="68"/>
      <c r="L58" s="68"/>
      <c r="M58" s="68"/>
    </row>
    <row r="59" spans="1:13">
      <c r="A59" s="69">
        <v>57</v>
      </c>
      <c r="B59" s="3" t="s">
        <v>375</v>
      </c>
      <c r="C59" s="3">
        <v>200</v>
      </c>
      <c r="D59" s="3">
        <f t="shared" si="0"/>
        <v>1</v>
      </c>
      <c r="E59" s="68"/>
      <c r="F59" s="69">
        <v>57</v>
      </c>
      <c r="G59" s="3" t="s">
        <v>368</v>
      </c>
      <c r="H59" s="3">
        <v>125</v>
      </c>
      <c r="I59" s="3">
        <f t="shared" si="1"/>
        <v>1</v>
      </c>
      <c r="J59" s="68"/>
      <c r="K59" s="68"/>
      <c r="L59" s="68"/>
      <c r="M59" s="68"/>
    </row>
    <row r="60" spans="1:13">
      <c r="A60" s="69">
        <v>58</v>
      </c>
      <c r="B60" s="3" t="s">
        <v>376</v>
      </c>
      <c r="C60" s="3">
        <v>190</v>
      </c>
      <c r="D60" s="3">
        <f t="shared" si="0"/>
        <v>1</v>
      </c>
      <c r="E60" s="68"/>
      <c r="F60" s="69">
        <v>58</v>
      </c>
      <c r="G60" s="3" t="s">
        <v>369</v>
      </c>
      <c r="H60" s="3">
        <v>180</v>
      </c>
      <c r="I60" s="3">
        <f t="shared" si="1"/>
        <v>1</v>
      </c>
      <c r="J60" s="68"/>
      <c r="K60" s="68"/>
      <c r="L60" s="68"/>
      <c r="M60" s="68"/>
    </row>
    <row r="61" spans="1:13">
      <c r="A61" s="69">
        <v>59</v>
      </c>
      <c r="B61" s="3" t="s">
        <v>377</v>
      </c>
      <c r="C61" s="3">
        <v>150</v>
      </c>
      <c r="D61" s="3">
        <f t="shared" si="0"/>
        <v>1</v>
      </c>
      <c r="E61" s="68"/>
      <c r="F61" s="69">
        <v>59</v>
      </c>
      <c r="G61" s="3" t="s">
        <v>371</v>
      </c>
      <c r="H61" s="3">
        <v>145</v>
      </c>
      <c r="I61" s="3">
        <f t="shared" si="1"/>
        <v>1</v>
      </c>
      <c r="J61" s="68"/>
      <c r="K61" s="68"/>
      <c r="L61" s="68"/>
      <c r="M61" s="68"/>
    </row>
    <row r="62" spans="1:13">
      <c r="A62" s="69">
        <v>60</v>
      </c>
      <c r="B62" s="3" t="s">
        <v>378</v>
      </c>
      <c r="C62" s="3">
        <v>160</v>
      </c>
      <c r="D62" s="3">
        <f t="shared" si="0"/>
        <v>1</v>
      </c>
      <c r="E62" s="68"/>
      <c r="F62" s="69">
        <v>60</v>
      </c>
      <c r="G62" s="3" t="s">
        <v>372</v>
      </c>
      <c r="H62" s="3">
        <v>180</v>
      </c>
      <c r="I62" s="3">
        <f t="shared" si="1"/>
        <v>1</v>
      </c>
      <c r="J62" s="68"/>
      <c r="K62" s="68"/>
      <c r="L62" s="68"/>
      <c r="M62" s="68"/>
    </row>
    <row r="63" spans="1:13">
      <c r="A63" s="73"/>
      <c r="B63" s="73"/>
      <c r="C63" s="73"/>
      <c r="D63" s="68"/>
      <c r="E63" s="68"/>
      <c r="F63" s="69">
        <v>61</v>
      </c>
      <c r="G63" s="3" t="s">
        <v>373</v>
      </c>
      <c r="H63" s="3">
        <v>180</v>
      </c>
      <c r="I63" s="3">
        <f t="shared" si="1"/>
        <v>1</v>
      </c>
      <c r="J63" s="68"/>
      <c r="K63" s="68"/>
      <c r="L63" s="68"/>
      <c r="M63" s="68"/>
    </row>
    <row r="64" spans="1:13">
      <c r="A64" s="73"/>
      <c r="B64" s="73"/>
      <c r="C64" s="73"/>
      <c r="D64" s="68"/>
      <c r="E64" s="68"/>
      <c r="F64" s="69">
        <v>62</v>
      </c>
      <c r="G64" s="3" t="s">
        <v>374</v>
      </c>
      <c r="H64" s="3">
        <v>140</v>
      </c>
      <c r="I64" s="3">
        <f t="shared" si="1"/>
        <v>1</v>
      </c>
      <c r="J64" s="68"/>
      <c r="K64" s="68"/>
      <c r="L64" s="68"/>
      <c r="M64" s="68"/>
    </row>
    <row r="65" spans="1:13">
      <c r="A65" s="73"/>
      <c r="B65" s="73"/>
      <c r="C65" s="73"/>
      <c r="D65" s="68"/>
      <c r="E65" s="68"/>
      <c r="F65" s="69">
        <v>63</v>
      </c>
      <c r="G65" s="3" t="s">
        <v>379</v>
      </c>
      <c r="H65" s="3">
        <v>150</v>
      </c>
      <c r="I65" s="3">
        <f t="shared" si="1"/>
        <v>0</v>
      </c>
      <c r="J65" s="68"/>
      <c r="K65" s="68"/>
      <c r="L65" s="68"/>
      <c r="M65" s="68"/>
    </row>
    <row r="66" spans="1:13">
      <c r="A66" s="73"/>
      <c r="B66" s="73"/>
      <c r="C66" s="73"/>
      <c r="D66" s="68"/>
      <c r="E66" s="68"/>
      <c r="F66" s="69">
        <v>64</v>
      </c>
      <c r="G66" s="3" t="s">
        <v>375</v>
      </c>
      <c r="H66" s="3">
        <v>200</v>
      </c>
      <c r="I66" s="3">
        <f t="shared" si="1"/>
        <v>1</v>
      </c>
      <c r="J66" s="68"/>
      <c r="K66" s="68"/>
      <c r="L66" s="68"/>
      <c r="M66" s="68"/>
    </row>
    <row r="67" spans="1:13">
      <c r="A67" s="73"/>
      <c r="B67" s="73"/>
      <c r="C67" s="73"/>
      <c r="D67" s="68"/>
      <c r="E67" s="68"/>
      <c r="F67" s="69">
        <v>65</v>
      </c>
      <c r="G67" s="3" t="s">
        <v>380</v>
      </c>
      <c r="H67" s="3">
        <v>160</v>
      </c>
      <c r="I67" s="3">
        <f t="shared" si="1"/>
        <v>0</v>
      </c>
      <c r="J67" s="68"/>
      <c r="K67" s="68"/>
      <c r="L67" s="68"/>
      <c r="M67" s="68"/>
    </row>
    <row r="68" spans="1:13">
      <c r="A68" s="73"/>
      <c r="B68" s="73"/>
      <c r="C68" s="73"/>
      <c r="D68" s="68"/>
      <c r="E68" s="68"/>
      <c r="F68" s="69">
        <v>66</v>
      </c>
      <c r="G68" s="3" t="s">
        <v>376</v>
      </c>
      <c r="H68" s="3">
        <v>190</v>
      </c>
      <c r="I68" s="3">
        <f t="shared" ref="I68:I72" si="2">COUNTIF($B$3:$B$62,G68)</f>
        <v>1</v>
      </c>
      <c r="J68" s="68"/>
      <c r="K68" s="68"/>
      <c r="L68" s="68"/>
      <c r="M68" s="68"/>
    </row>
    <row r="69" spans="1:13">
      <c r="A69" s="73"/>
      <c r="B69" s="73"/>
      <c r="C69" s="73"/>
      <c r="D69" s="68"/>
      <c r="E69" s="68"/>
      <c r="F69" s="69">
        <v>67</v>
      </c>
      <c r="G69" s="3" t="s">
        <v>381</v>
      </c>
      <c r="H69" s="3">
        <v>190</v>
      </c>
      <c r="I69" s="3">
        <f t="shared" si="2"/>
        <v>0</v>
      </c>
      <c r="J69" s="68"/>
      <c r="K69" s="68"/>
      <c r="L69" s="68"/>
      <c r="M69" s="68"/>
    </row>
    <row r="70" spans="1:13">
      <c r="A70" s="73"/>
      <c r="B70" s="73"/>
      <c r="C70" s="73"/>
      <c r="D70" s="68"/>
      <c r="E70" s="68"/>
      <c r="F70" s="69">
        <v>68</v>
      </c>
      <c r="G70" s="3" t="s">
        <v>377</v>
      </c>
      <c r="H70" s="3">
        <v>150</v>
      </c>
      <c r="I70" s="3">
        <f t="shared" si="2"/>
        <v>1</v>
      </c>
      <c r="J70" s="68"/>
      <c r="K70" s="68"/>
      <c r="L70" s="68"/>
      <c r="M70" s="68"/>
    </row>
    <row r="71" spans="1:13">
      <c r="A71" s="73"/>
      <c r="B71" s="73"/>
      <c r="C71" s="73"/>
      <c r="D71" s="68"/>
      <c r="E71" s="68"/>
      <c r="F71" s="69">
        <v>69</v>
      </c>
      <c r="G71" s="3" t="s">
        <v>378</v>
      </c>
      <c r="H71" s="3">
        <v>160</v>
      </c>
      <c r="I71" s="3">
        <f t="shared" si="2"/>
        <v>1</v>
      </c>
      <c r="J71" s="68"/>
      <c r="K71" s="68"/>
      <c r="L71" s="68"/>
      <c r="M71" s="68"/>
    </row>
    <row r="72" spans="1:13">
      <c r="A72" s="73"/>
      <c r="B72" s="73"/>
      <c r="C72" s="73"/>
      <c r="D72" s="68"/>
      <c r="E72" s="68"/>
      <c r="F72" s="69">
        <v>70</v>
      </c>
      <c r="G72" s="3" t="s">
        <v>382</v>
      </c>
      <c r="H72" s="3">
        <v>125</v>
      </c>
      <c r="I72" s="3">
        <f t="shared" si="2"/>
        <v>0</v>
      </c>
      <c r="J72" s="68"/>
      <c r="K72" s="68"/>
      <c r="L72" s="68"/>
      <c r="M72" s="68"/>
    </row>
  </sheetData>
  <conditionalFormatting sqref="L3:L4">
    <cfRule type="cellIs" dxfId="83" priority="1" operator="equal">
      <formula>$M3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75A84-A6C8-49E2-96D0-ABD25C9F129A}">
  <sheetPr>
    <tabColor rgb="FF0070C0"/>
  </sheetPr>
  <dimension ref="A1:J24"/>
  <sheetViews>
    <sheetView showGridLines="0" zoomScale="69" zoomScaleNormal="69" workbookViewId="0">
      <selection activeCell="K7" sqref="K7"/>
    </sheetView>
  </sheetViews>
  <sheetFormatPr defaultRowHeight="15"/>
  <cols>
    <col min="1" max="1" width="3.42578125" style="2" bestFit="1" customWidth="1"/>
    <col min="2" max="2" width="15.140625" style="2" customWidth="1"/>
    <col min="3" max="3" width="17.85546875" style="2" customWidth="1"/>
    <col min="4" max="4" width="13.7109375" style="2" customWidth="1"/>
    <col min="5" max="5" width="9.140625" style="2"/>
    <col min="6" max="6" width="3.42578125" style="2" bestFit="1" customWidth="1"/>
    <col min="7" max="7" width="21" style="2" bestFit="1" customWidth="1"/>
    <col min="8" max="8" width="20.42578125" style="2" bestFit="1" customWidth="1"/>
    <col min="9" max="9" width="15.28515625" style="2" customWidth="1"/>
    <col min="10" max="10" width="12.7109375" style="2" customWidth="1"/>
    <col min="11" max="16384" width="9.140625" style="2"/>
  </cols>
  <sheetData>
    <row r="1" spans="1:10">
      <c r="A1" s="1" t="s">
        <v>41</v>
      </c>
      <c r="B1" s="1" t="s">
        <v>42</v>
      </c>
      <c r="C1" s="1" t="s">
        <v>383</v>
      </c>
      <c r="D1" s="1" t="s">
        <v>384</v>
      </c>
      <c r="E1" s="15"/>
      <c r="F1" s="1" t="s">
        <v>41</v>
      </c>
      <c r="G1" s="1" t="s">
        <v>383</v>
      </c>
      <c r="H1" s="1" t="s">
        <v>385</v>
      </c>
      <c r="I1" s="1" t="s">
        <v>384</v>
      </c>
      <c r="J1" s="15"/>
    </row>
    <row r="2" spans="1:10">
      <c r="A2" s="3">
        <v>1</v>
      </c>
      <c r="B2" s="3" t="s">
        <v>48</v>
      </c>
      <c r="C2" s="3" t="s">
        <v>386</v>
      </c>
      <c r="D2" s="3">
        <f>VLOOKUP(C2,$G$2:$I$10,3,0)</f>
        <v>40000</v>
      </c>
      <c r="E2" s="15"/>
      <c r="F2" s="3">
        <v>1</v>
      </c>
      <c r="G2" s="3" t="s">
        <v>387</v>
      </c>
      <c r="H2" s="3" t="s">
        <v>388</v>
      </c>
      <c r="I2" s="74">
        <v>90000</v>
      </c>
      <c r="J2" s="15"/>
    </row>
    <row r="3" spans="1:10">
      <c r="A3" s="3">
        <v>2</v>
      </c>
      <c r="B3" s="3" t="s">
        <v>49</v>
      </c>
      <c r="C3" s="3" t="s">
        <v>389</v>
      </c>
      <c r="D3" s="3">
        <f t="shared" ref="D3:D24" si="0">VLOOKUP(C3,$G$2:$I$10,3,0)</f>
        <v>45000</v>
      </c>
      <c r="E3" s="15"/>
      <c r="F3" s="3">
        <v>2</v>
      </c>
      <c r="G3" s="3" t="s">
        <v>390</v>
      </c>
      <c r="H3" s="3" t="s">
        <v>391</v>
      </c>
      <c r="I3" s="74">
        <v>80000</v>
      </c>
      <c r="J3" s="15"/>
    </row>
    <row r="4" spans="1:10">
      <c r="A4" s="3">
        <v>3</v>
      </c>
      <c r="B4" s="3" t="s">
        <v>50</v>
      </c>
      <c r="C4" s="3" t="s">
        <v>392</v>
      </c>
      <c r="D4" s="3">
        <f t="shared" si="0"/>
        <v>50000</v>
      </c>
      <c r="E4" s="15"/>
      <c r="F4" s="3">
        <v>3</v>
      </c>
      <c r="G4" s="3" t="s">
        <v>393</v>
      </c>
      <c r="H4" s="3" t="s">
        <v>394</v>
      </c>
      <c r="I4" s="74">
        <v>70000</v>
      </c>
      <c r="J4" s="15"/>
    </row>
    <row r="5" spans="1:10">
      <c r="A5" s="3">
        <v>4</v>
      </c>
      <c r="B5" s="3" t="s">
        <v>51</v>
      </c>
      <c r="C5" s="3" t="s">
        <v>387</v>
      </c>
      <c r="D5" s="3">
        <f t="shared" si="0"/>
        <v>90000</v>
      </c>
      <c r="E5" s="15"/>
      <c r="F5" s="3">
        <v>4</v>
      </c>
      <c r="G5" s="3" t="s">
        <v>395</v>
      </c>
      <c r="H5" s="3" t="s">
        <v>396</v>
      </c>
      <c r="I5" s="74">
        <v>65000</v>
      </c>
      <c r="J5" s="15"/>
    </row>
    <row r="6" spans="1:10">
      <c r="A6" s="3">
        <v>5</v>
      </c>
      <c r="B6" s="3" t="s">
        <v>52</v>
      </c>
      <c r="C6" s="3" t="s">
        <v>397</v>
      </c>
      <c r="D6" s="3">
        <f t="shared" si="0"/>
        <v>60000</v>
      </c>
      <c r="E6" s="15"/>
      <c r="F6" s="3">
        <v>5</v>
      </c>
      <c r="G6" s="3" t="s">
        <v>397</v>
      </c>
      <c r="H6" s="3" t="s">
        <v>398</v>
      </c>
      <c r="I6" s="74">
        <v>60000</v>
      </c>
      <c r="J6" s="15"/>
    </row>
    <row r="7" spans="1:10">
      <c r="A7" s="3">
        <v>6</v>
      </c>
      <c r="B7" s="3" t="s">
        <v>53</v>
      </c>
      <c r="C7" s="3" t="s">
        <v>399</v>
      </c>
      <c r="D7" s="3">
        <f t="shared" si="0"/>
        <v>50000</v>
      </c>
      <c r="E7" s="15"/>
      <c r="F7" s="3">
        <v>6</v>
      </c>
      <c r="G7" s="3" t="s">
        <v>392</v>
      </c>
      <c r="H7" s="3" t="s">
        <v>400</v>
      </c>
      <c r="I7" s="74">
        <v>50000</v>
      </c>
      <c r="J7" s="15"/>
    </row>
    <row r="8" spans="1:10">
      <c r="A8" s="3">
        <v>7</v>
      </c>
      <c r="B8" s="3" t="s">
        <v>54</v>
      </c>
      <c r="C8" s="3" t="s">
        <v>393</v>
      </c>
      <c r="D8" s="3">
        <f t="shared" si="0"/>
        <v>70000</v>
      </c>
      <c r="E8" s="15"/>
      <c r="F8" s="3">
        <v>7</v>
      </c>
      <c r="G8" s="3" t="s">
        <v>399</v>
      </c>
      <c r="H8" s="3" t="s">
        <v>401</v>
      </c>
      <c r="I8" s="74">
        <v>50000</v>
      </c>
      <c r="J8" s="15"/>
    </row>
    <row r="9" spans="1:10">
      <c r="A9" s="3">
        <v>8</v>
      </c>
      <c r="B9" s="3" t="s">
        <v>55</v>
      </c>
      <c r="C9" s="3" t="s">
        <v>386</v>
      </c>
      <c r="D9" s="3">
        <f t="shared" si="0"/>
        <v>40000</v>
      </c>
      <c r="E9" s="15"/>
      <c r="F9" s="3">
        <v>8</v>
      </c>
      <c r="G9" s="3" t="s">
        <v>389</v>
      </c>
      <c r="H9" s="3" t="s">
        <v>402</v>
      </c>
      <c r="I9" s="74">
        <v>45000</v>
      </c>
      <c r="J9" s="15"/>
    </row>
    <row r="10" spans="1:10">
      <c r="A10" s="3">
        <v>9</v>
      </c>
      <c r="B10" s="3" t="s">
        <v>56</v>
      </c>
      <c r="C10" s="3" t="s">
        <v>395</v>
      </c>
      <c r="D10" s="3">
        <f t="shared" si="0"/>
        <v>65000</v>
      </c>
      <c r="E10" s="15"/>
      <c r="F10" s="3">
        <v>9</v>
      </c>
      <c r="G10" s="3" t="s">
        <v>386</v>
      </c>
      <c r="H10" s="3" t="s">
        <v>403</v>
      </c>
      <c r="I10" s="74">
        <v>40000</v>
      </c>
      <c r="J10" s="15"/>
    </row>
    <row r="11" spans="1:10">
      <c r="A11" s="3">
        <v>10</v>
      </c>
      <c r="B11" s="3" t="s">
        <v>57</v>
      </c>
      <c r="C11" s="3" t="s">
        <v>389</v>
      </c>
      <c r="D11" s="3">
        <f t="shared" si="0"/>
        <v>45000</v>
      </c>
      <c r="E11" s="15"/>
      <c r="F11" s="15"/>
      <c r="G11" s="15"/>
      <c r="H11" s="15"/>
      <c r="I11" s="15"/>
      <c r="J11" s="15"/>
    </row>
    <row r="12" spans="1:10">
      <c r="A12" s="3">
        <v>11</v>
      </c>
      <c r="B12" s="3" t="s">
        <v>58</v>
      </c>
      <c r="C12" s="3" t="s">
        <v>390</v>
      </c>
      <c r="D12" s="3">
        <f t="shared" si="0"/>
        <v>80000</v>
      </c>
      <c r="E12" s="15"/>
      <c r="F12" s="15"/>
      <c r="H12" s="15" t="s">
        <v>404</v>
      </c>
      <c r="I12" s="15">
        <f>SUM(D2:D24)</f>
        <v>1220000</v>
      </c>
      <c r="J12" s="71">
        <v>1220000</v>
      </c>
    </row>
    <row r="13" spans="1:10">
      <c r="A13" s="3">
        <v>12</v>
      </c>
      <c r="B13" s="3" t="s">
        <v>59</v>
      </c>
      <c r="C13" s="3" t="s">
        <v>389</v>
      </c>
      <c r="D13" s="3">
        <f t="shared" si="0"/>
        <v>45000</v>
      </c>
      <c r="E13" s="15"/>
      <c r="F13" s="15"/>
      <c r="G13" s="15"/>
      <c r="H13" s="15"/>
      <c r="I13" s="15"/>
      <c r="J13" s="15"/>
    </row>
    <row r="14" spans="1:10">
      <c r="A14" s="3">
        <v>13</v>
      </c>
      <c r="B14" s="3" t="s">
        <v>60</v>
      </c>
      <c r="C14" s="3" t="s">
        <v>393</v>
      </c>
      <c r="D14" s="3">
        <f t="shared" si="0"/>
        <v>70000</v>
      </c>
      <c r="E14" s="15"/>
      <c r="F14" s="15"/>
      <c r="G14" s="15"/>
      <c r="H14" s="15"/>
      <c r="I14" s="15"/>
      <c r="J14" s="15"/>
    </row>
    <row r="15" spans="1:10">
      <c r="A15" s="3">
        <v>14</v>
      </c>
      <c r="B15" s="3" t="s">
        <v>61</v>
      </c>
      <c r="C15" s="3" t="s">
        <v>395</v>
      </c>
      <c r="D15" s="3">
        <f t="shared" si="0"/>
        <v>65000</v>
      </c>
      <c r="E15" s="15"/>
      <c r="F15" s="15"/>
      <c r="G15" s="15"/>
      <c r="H15" s="15"/>
      <c r="I15" s="15"/>
      <c r="J15" s="15"/>
    </row>
    <row r="16" spans="1:10">
      <c r="A16" s="3">
        <v>15</v>
      </c>
      <c r="B16" s="3" t="s">
        <v>257</v>
      </c>
      <c r="C16" s="3" t="s">
        <v>399</v>
      </c>
      <c r="D16" s="3">
        <f t="shared" si="0"/>
        <v>50000</v>
      </c>
      <c r="E16" s="15"/>
      <c r="F16" s="15"/>
      <c r="G16" s="15"/>
      <c r="H16" s="15"/>
      <c r="I16" s="15"/>
      <c r="J16" s="15"/>
    </row>
    <row r="17" spans="1:10">
      <c r="A17" s="3">
        <v>16</v>
      </c>
      <c r="B17" s="3" t="s">
        <v>258</v>
      </c>
      <c r="C17" s="3" t="s">
        <v>386</v>
      </c>
      <c r="D17" s="3">
        <f t="shared" si="0"/>
        <v>40000</v>
      </c>
      <c r="E17" s="15"/>
      <c r="F17" s="15"/>
      <c r="G17" s="15"/>
      <c r="H17" s="15"/>
      <c r="I17" s="15"/>
      <c r="J17" s="15"/>
    </row>
    <row r="18" spans="1:10">
      <c r="A18" s="3">
        <v>17</v>
      </c>
      <c r="B18" s="3" t="s">
        <v>259</v>
      </c>
      <c r="C18" s="3" t="s">
        <v>389</v>
      </c>
      <c r="D18" s="3">
        <f t="shared" si="0"/>
        <v>45000</v>
      </c>
      <c r="E18" s="15"/>
      <c r="F18" s="15"/>
      <c r="G18" s="15"/>
      <c r="H18" s="15"/>
      <c r="I18" s="15"/>
      <c r="J18" s="15"/>
    </row>
    <row r="19" spans="1:10">
      <c r="A19" s="3">
        <v>18</v>
      </c>
      <c r="B19" s="3" t="s">
        <v>260</v>
      </c>
      <c r="C19" s="3" t="s">
        <v>389</v>
      </c>
      <c r="D19" s="3">
        <f t="shared" si="0"/>
        <v>45000</v>
      </c>
      <c r="E19" s="15"/>
      <c r="F19" s="15"/>
      <c r="G19" s="15"/>
      <c r="H19" s="15"/>
      <c r="I19" s="15"/>
      <c r="J19" s="15"/>
    </row>
    <row r="20" spans="1:10">
      <c r="A20" s="3">
        <v>19</v>
      </c>
      <c r="B20" s="3" t="s">
        <v>262</v>
      </c>
      <c r="C20" s="3" t="s">
        <v>399</v>
      </c>
      <c r="D20" s="3">
        <f t="shared" si="0"/>
        <v>50000</v>
      </c>
      <c r="E20" s="15"/>
      <c r="F20" s="15"/>
      <c r="G20" s="15"/>
      <c r="H20" s="15"/>
      <c r="I20" s="15"/>
      <c r="J20" s="15"/>
    </row>
    <row r="21" spans="1:10">
      <c r="A21" s="3">
        <v>20</v>
      </c>
      <c r="B21" s="3" t="s">
        <v>264</v>
      </c>
      <c r="C21" s="3" t="s">
        <v>392</v>
      </c>
      <c r="D21" s="3">
        <f t="shared" si="0"/>
        <v>50000</v>
      </c>
      <c r="E21" s="15"/>
      <c r="F21" s="15"/>
      <c r="G21" s="15"/>
      <c r="H21" s="15"/>
      <c r="I21" s="15"/>
      <c r="J21" s="15"/>
    </row>
    <row r="22" spans="1:10">
      <c r="A22" s="3">
        <v>21</v>
      </c>
      <c r="B22" s="3" t="s">
        <v>265</v>
      </c>
      <c r="C22" s="3" t="s">
        <v>386</v>
      </c>
      <c r="D22" s="3">
        <f t="shared" si="0"/>
        <v>40000</v>
      </c>
      <c r="E22" s="15"/>
      <c r="F22" s="15"/>
      <c r="G22" s="15"/>
      <c r="H22" s="15"/>
      <c r="I22" s="15"/>
      <c r="J22" s="15"/>
    </row>
    <row r="23" spans="1:10">
      <c r="A23" s="3">
        <v>22</v>
      </c>
      <c r="B23" s="3" t="s">
        <v>266</v>
      </c>
      <c r="C23" s="3" t="s">
        <v>389</v>
      </c>
      <c r="D23" s="3">
        <f t="shared" si="0"/>
        <v>45000</v>
      </c>
      <c r="E23" s="15"/>
      <c r="F23" s="15"/>
      <c r="G23" s="15"/>
      <c r="H23" s="15"/>
      <c r="I23" s="15"/>
      <c r="J23" s="15"/>
    </row>
    <row r="24" spans="1:10">
      <c r="A24" s="3">
        <v>23</v>
      </c>
      <c r="B24" s="3" t="s">
        <v>267</v>
      </c>
      <c r="C24" s="3" t="s">
        <v>386</v>
      </c>
      <c r="D24" s="3">
        <f t="shared" si="0"/>
        <v>40000</v>
      </c>
      <c r="E24" s="15"/>
      <c r="F24" s="15"/>
      <c r="G24" s="15"/>
      <c r="H24" s="15"/>
      <c r="I24" s="15"/>
      <c r="J24" s="15"/>
    </row>
  </sheetData>
  <conditionalFormatting sqref="I12">
    <cfRule type="cellIs" dxfId="82" priority="1" operator="equal">
      <formula>$J$12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91619-7417-42C0-90D9-BE3423C12A87}">
  <sheetPr>
    <tabColor rgb="FF0070C0"/>
    <pageSetUpPr fitToPage="1"/>
  </sheetPr>
  <dimension ref="A1:F17"/>
  <sheetViews>
    <sheetView showGridLines="0" zoomScale="67" zoomScaleNormal="67" workbookViewId="0">
      <selection activeCell="D3" sqref="D3"/>
    </sheetView>
  </sheetViews>
  <sheetFormatPr defaultColWidth="11.42578125" defaultRowHeight="12.75"/>
  <cols>
    <col min="1" max="1" width="55" style="30" bestFit="1" customWidth="1"/>
    <col min="2" max="2" width="25.7109375" style="30" bestFit="1" customWidth="1"/>
    <col min="3" max="3" width="18.140625" style="30" customWidth="1"/>
    <col min="4" max="4" width="13" style="30" customWidth="1"/>
    <col min="5" max="5" width="13.28515625" style="30" customWidth="1"/>
    <col min="6" max="16384" width="11.42578125" style="30"/>
  </cols>
  <sheetData>
    <row r="1" spans="1:5" s="75" customFormat="1" ht="30">
      <c r="A1" s="1" t="s">
        <v>0</v>
      </c>
      <c r="B1" s="1" t="s">
        <v>1</v>
      </c>
      <c r="C1" s="1" t="s">
        <v>2</v>
      </c>
      <c r="D1" s="1" t="s">
        <v>405</v>
      </c>
      <c r="E1" s="1" t="s">
        <v>4</v>
      </c>
    </row>
    <row r="2" spans="1:5" ht="14.25">
      <c r="A2" s="3" t="s">
        <v>7</v>
      </c>
      <c r="B2" s="3" t="s">
        <v>18</v>
      </c>
      <c r="C2" s="3">
        <v>8</v>
      </c>
      <c r="D2" s="3">
        <f>VLOOKUP(B2,Ресурсы!$A$2:$C$7,2,FALSE)</f>
        <v>30</v>
      </c>
      <c r="E2" s="3">
        <f>C2*D2</f>
        <v>240</v>
      </c>
    </row>
    <row r="3" spans="1:5" ht="14.25">
      <c r="A3" s="3" t="s">
        <v>9</v>
      </c>
      <c r="B3" s="3" t="s">
        <v>18</v>
      </c>
      <c r="C3" s="3">
        <v>4</v>
      </c>
      <c r="D3" s="3">
        <f>VLOOKUP(B3,Ресурсы!$A$2:$C$7,2,FALSE)</f>
        <v>30</v>
      </c>
      <c r="E3" s="3">
        <f t="shared" ref="E3:E15" si="0">C3*D3</f>
        <v>120</v>
      </c>
    </row>
    <row r="4" spans="1:5" ht="14.25">
      <c r="A4" s="3" t="s">
        <v>10</v>
      </c>
      <c r="B4" s="3" t="s">
        <v>8</v>
      </c>
      <c r="C4" s="3">
        <v>4</v>
      </c>
      <c r="D4" s="3">
        <f>VLOOKUP(B4,Ресурсы!$A$2:$C$7,2,FALSE)</f>
        <v>30</v>
      </c>
      <c r="E4" s="3">
        <f t="shared" si="0"/>
        <v>120</v>
      </c>
    </row>
    <row r="5" spans="1:5" ht="14.25">
      <c r="A5" s="3" t="s">
        <v>11</v>
      </c>
      <c r="B5" s="3" t="s">
        <v>12</v>
      </c>
      <c r="C5" s="3">
        <v>24</v>
      </c>
      <c r="D5" s="3">
        <f>VLOOKUP(B5,Ресурсы!$A$2:$C$7,2,FALSE)</f>
        <v>50</v>
      </c>
      <c r="E5" s="3">
        <f t="shared" si="0"/>
        <v>1200</v>
      </c>
    </row>
    <row r="6" spans="1:5" ht="14.25">
      <c r="A6" s="3" t="s">
        <v>13</v>
      </c>
      <c r="B6" s="3" t="s">
        <v>16</v>
      </c>
      <c r="C6" s="3">
        <v>16</v>
      </c>
      <c r="D6" s="3">
        <f>VLOOKUP(B6,Ресурсы!$A$2:$C$7,2,FALSE)</f>
        <v>50</v>
      </c>
      <c r="E6" s="3">
        <f t="shared" si="0"/>
        <v>800</v>
      </c>
    </row>
    <row r="7" spans="1:5" ht="14.25">
      <c r="A7" s="3" t="s">
        <v>15</v>
      </c>
      <c r="B7" s="3" t="s">
        <v>12</v>
      </c>
      <c r="C7" s="3">
        <v>24</v>
      </c>
      <c r="D7" s="3">
        <f>VLOOKUP(B7,Ресурсы!$A$2:$C$7,2,FALSE)</f>
        <v>50</v>
      </c>
      <c r="E7" s="3">
        <f t="shared" si="0"/>
        <v>1200</v>
      </c>
    </row>
    <row r="8" spans="1:5" ht="14.25">
      <c r="A8" s="3" t="s">
        <v>17</v>
      </c>
      <c r="B8" s="3" t="s">
        <v>18</v>
      </c>
      <c r="C8" s="3">
        <v>40</v>
      </c>
      <c r="D8" s="3">
        <f>VLOOKUP(B8,Ресурсы!$A$2:$C$7,2,FALSE)</f>
        <v>30</v>
      </c>
      <c r="E8" s="3">
        <f t="shared" si="0"/>
        <v>1200</v>
      </c>
    </row>
    <row r="9" spans="1:5" ht="14.25">
      <c r="A9" s="3" t="s">
        <v>19</v>
      </c>
      <c r="B9" s="3" t="s">
        <v>18</v>
      </c>
      <c r="C9" s="3">
        <v>32</v>
      </c>
      <c r="D9" s="3">
        <f>VLOOKUP(B9,Ресурсы!$A$2:$C$7,2,FALSE)</f>
        <v>30</v>
      </c>
      <c r="E9" s="3">
        <f t="shared" si="0"/>
        <v>960</v>
      </c>
    </row>
    <row r="10" spans="1:5" ht="14.25">
      <c r="A10" s="3" t="s">
        <v>20</v>
      </c>
      <c r="B10" s="3" t="s">
        <v>14</v>
      </c>
      <c r="C10" s="3">
        <v>8</v>
      </c>
      <c r="D10" s="3">
        <f>VLOOKUP(B10,Ресурсы!$A$2:$C$7,2,FALSE)</f>
        <v>20</v>
      </c>
      <c r="E10" s="3">
        <f t="shared" si="0"/>
        <v>160</v>
      </c>
    </row>
    <row r="11" spans="1:5" ht="14.25">
      <c r="A11" s="3" t="s">
        <v>21</v>
      </c>
      <c r="B11" s="3" t="s">
        <v>14</v>
      </c>
      <c r="C11" s="3">
        <v>8</v>
      </c>
      <c r="D11" s="3">
        <f>VLOOKUP(B11,Ресурсы!$A$2:$C$7,2,FALSE)</f>
        <v>20</v>
      </c>
      <c r="E11" s="3">
        <f t="shared" si="0"/>
        <v>160</v>
      </c>
    </row>
    <row r="12" spans="1:5" ht="14.25">
      <c r="A12" s="3" t="s">
        <v>22</v>
      </c>
      <c r="B12" s="3" t="s">
        <v>23</v>
      </c>
      <c r="C12" s="3">
        <v>8</v>
      </c>
      <c r="D12" s="3">
        <f>VLOOKUP(B12,Ресурсы!$A$2:$C$7,2,FALSE)</f>
        <v>20</v>
      </c>
      <c r="E12" s="3">
        <f t="shared" si="0"/>
        <v>160</v>
      </c>
    </row>
    <row r="13" spans="1:5" ht="14.25">
      <c r="A13" s="3" t="s">
        <v>24</v>
      </c>
      <c r="B13" s="3" t="s">
        <v>14</v>
      </c>
      <c r="C13" s="3">
        <v>16</v>
      </c>
      <c r="D13" s="3">
        <f>VLOOKUP(B13,Ресурсы!$A$2:$C$7,2,FALSE)</f>
        <v>20</v>
      </c>
      <c r="E13" s="3">
        <f t="shared" si="0"/>
        <v>320</v>
      </c>
    </row>
    <row r="14" spans="1:5" ht="14.25">
      <c r="A14" s="3" t="s">
        <v>25</v>
      </c>
      <c r="B14" s="3" t="s">
        <v>18</v>
      </c>
      <c r="C14" s="3">
        <v>8</v>
      </c>
      <c r="D14" s="3">
        <f>VLOOKUP(B14,Ресурсы!$A$2:$C$7,2,FALSE)</f>
        <v>30</v>
      </c>
      <c r="E14" s="3">
        <f t="shared" si="0"/>
        <v>240</v>
      </c>
    </row>
    <row r="15" spans="1:5" ht="14.25">
      <c r="A15" s="3" t="s">
        <v>26</v>
      </c>
      <c r="B15" s="3" t="s">
        <v>12</v>
      </c>
      <c r="C15" s="3">
        <v>8</v>
      </c>
      <c r="D15" s="3">
        <f>VLOOKUP(B15,Ресурсы!$A$2:$C$7,2,FALSE)</f>
        <v>50</v>
      </c>
      <c r="E15" s="3">
        <f t="shared" si="0"/>
        <v>400</v>
      </c>
    </row>
    <row r="17" spans="4:6" ht="14.25">
      <c r="D17" s="76" t="s">
        <v>153</v>
      </c>
      <c r="E17" s="15">
        <f>SUM(E2:E15)</f>
        <v>7280</v>
      </c>
      <c r="F17" s="71">
        <v>7280</v>
      </c>
    </row>
  </sheetData>
  <dataConsolidate/>
  <conditionalFormatting sqref="E17">
    <cfRule type="cellIs" dxfId="81" priority="1" operator="equal">
      <formula>$F$17</formula>
    </cfRule>
  </conditionalFormatting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>
    <oddHeader>&amp;C&amp;A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695F-44C1-4A29-883B-087A4CD592A7}">
  <dimension ref="A1:C7"/>
  <sheetViews>
    <sheetView showGridLines="0" workbookViewId="0">
      <selection activeCell="D2" sqref="D2"/>
    </sheetView>
  </sheetViews>
  <sheetFormatPr defaultRowHeight="15"/>
  <cols>
    <col min="1" max="1" width="26.5703125" style="2" bestFit="1" customWidth="1"/>
    <col min="2" max="2" width="14.7109375" style="2" customWidth="1"/>
    <col min="3" max="3" width="18.42578125" style="2" bestFit="1" customWidth="1"/>
    <col min="4" max="16384" width="9.140625" style="2"/>
  </cols>
  <sheetData>
    <row r="1" spans="1:3" s="79" customFormat="1" ht="31.5">
      <c r="A1" s="77" t="s">
        <v>406</v>
      </c>
      <c r="B1" s="77" t="s">
        <v>405</v>
      </c>
      <c r="C1" s="78" t="s">
        <v>407</v>
      </c>
    </row>
    <row r="2" spans="1:3">
      <c r="A2" s="80" t="s">
        <v>16</v>
      </c>
      <c r="B2" s="80">
        <v>50</v>
      </c>
      <c r="C2" s="81" t="s">
        <v>408</v>
      </c>
    </row>
    <row r="3" spans="1:3">
      <c r="A3" s="82" t="s">
        <v>12</v>
      </c>
      <c r="B3" s="82">
        <v>50</v>
      </c>
      <c r="C3" s="83" t="s">
        <v>408</v>
      </c>
    </row>
    <row r="4" spans="1:3">
      <c r="A4" s="80" t="s">
        <v>18</v>
      </c>
      <c r="B4" s="80">
        <v>30</v>
      </c>
      <c r="C4" s="81" t="s">
        <v>409</v>
      </c>
    </row>
    <row r="5" spans="1:3">
      <c r="A5" s="82" t="s">
        <v>23</v>
      </c>
      <c r="B5" s="82">
        <v>20</v>
      </c>
      <c r="C5" s="83" t="s">
        <v>409</v>
      </c>
    </row>
    <row r="6" spans="1:3">
      <c r="A6" s="80" t="s">
        <v>8</v>
      </c>
      <c r="B6" s="80">
        <v>30</v>
      </c>
      <c r="C6" s="81" t="s">
        <v>409</v>
      </c>
    </row>
    <row r="7" spans="1:3">
      <c r="A7" s="84" t="s">
        <v>14</v>
      </c>
      <c r="B7" s="84">
        <v>20</v>
      </c>
      <c r="C7" s="85" t="s">
        <v>409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074D1-52A4-4B25-B6E9-5B55513783D2}">
  <sheetPr>
    <tabColor rgb="FF0070C0"/>
  </sheetPr>
  <dimension ref="A1:F18"/>
  <sheetViews>
    <sheetView showGridLines="0" zoomScale="85" zoomScaleNormal="85" workbookViewId="0">
      <selection activeCell="F16" sqref="F16"/>
    </sheetView>
  </sheetViews>
  <sheetFormatPr defaultRowHeight="15"/>
  <cols>
    <col min="1" max="1" width="10.28515625" style="2" bestFit="1" customWidth="1"/>
    <col min="2" max="2" width="9.140625" style="2"/>
    <col min="3" max="3" width="16.140625" style="2" customWidth="1"/>
    <col min="4" max="4" width="7.140625" style="2" customWidth="1"/>
    <col min="5" max="5" width="9.140625" style="2"/>
    <col min="6" max="6" width="17.5703125" style="2" customWidth="1"/>
    <col min="7" max="16384" width="9.140625" style="2"/>
  </cols>
  <sheetData>
    <row r="1" spans="1:6" ht="30">
      <c r="A1" s="1" t="s">
        <v>410</v>
      </c>
      <c r="B1" s="1" t="s">
        <v>411</v>
      </c>
      <c r="C1" s="1" t="s">
        <v>412</v>
      </c>
      <c r="D1" s="86"/>
      <c r="E1" s="1" t="s">
        <v>411</v>
      </c>
      <c r="F1" s="1" t="s">
        <v>412</v>
      </c>
    </row>
    <row r="2" spans="1:6" ht="15.75">
      <c r="A2" s="3" t="s">
        <v>413</v>
      </c>
      <c r="B2" s="3">
        <v>573</v>
      </c>
      <c r="C2" s="3">
        <f>VLOOKUP(B2,$E$2:$F$10,2,TRUE)</f>
        <v>77</v>
      </c>
      <c r="D2" s="87"/>
      <c r="E2" s="3">
        <v>0</v>
      </c>
      <c r="F2" s="3">
        <v>11</v>
      </c>
    </row>
    <row r="3" spans="1:6">
      <c r="A3" s="3" t="s">
        <v>414</v>
      </c>
      <c r="B3" s="3">
        <v>1628</v>
      </c>
      <c r="C3" s="3">
        <f t="shared" ref="C3:C16" si="0">VLOOKUP(B3,$E$2:$F$10,2,TRUE)</f>
        <v>111</v>
      </c>
      <c r="D3" s="86"/>
      <c r="E3" s="3">
        <v>100</v>
      </c>
      <c r="F3" s="3">
        <v>22</v>
      </c>
    </row>
    <row r="4" spans="1:6">
      <c r="A4" s="3" t="s">
        <v>415</v>
      </c>
      <c r="B4" s="3">
        <v>430</v>
      </c>
      <c r="C4" s="3">
        <f t="shared" si="0"/>
        <v>55</v>
      </c>
      <c r="D4" s="86"/>
      <c r="E4" s="3">
        <v>200</v>
      </c>
      <c r="F4" s="3">
        <v>33</v>
      </c>
    </row>
    <row r="5" spans="1:6">
      <c r="A5" s="3" t="s">
        <v>416</v>
      </c>
      <c r="B5" s="3">
        <v>12</v>
      </c>
      <c r="C5" s="3">
        <f t="shared" si="0"/>
        <v>11</v>
      </c>
      <c r="D5" s="86"/>
      <c r="E5" s="3">
        <v>300</v>
      </c>
      <c r="F5" s="3">
        <v>44</v>
      </c>
    </row>
    <row r="6" spans="1:6">
      <c r="A6" s="3" t="s">
        <v>417</v>
      </c>
      <c r="B6" s="3">
        <v>1188</v>
      </c>
      <c r="C6" s="3">
        <f t="shared" si="0"/>
        <v>99</v>
      </c>
      <c r="D6" s="86"/>
      <c r="E6" s="3">
        <v>400</v>
      </c>
      <c r="F6" s="3">
        <v>55</v>
      </c>
    </row>
    <row r="7" spans="1:6">
      <c r="A7" s="3" t="s">
        <v>418</v>
      </c>
      <c r="B7" s="3">
        <v>131</v>
      </c>
      <c r="C7" s="3">
        <f t="shared" si="0"/>
        <v>22</v>
      </c>
      <c r="D7" s="86"/>
      <c r="E7" s="3">
        <v>500</v>
      </c>
      <c r="F7" s="3">
        <v>77</v>
      </c>
    </row>
    <row r="8" spans="1:6">
      <c r="A8" s="3" t="s">
        <v>419</v>
      </c>
      <c r="B8" s="3">
        <v>779</v>
      </c>
      <c r="C8" s="3">
        <f t="shared" si="0"/>
        <v>88</v>
      </c>
      <c r="D8" s="86"/>
      <c r="E8" s="3">
        <v>750</v>
      </c>
      <c r="F8" s="3">
        <v>88</v>
      </c>
    </row>
    <row r="9" spans="1:6">
      <c r="A9" s="3" t="s">
        <v>420</v>
      </c>
      <c r="B9" s="3">
        <v>49</v>
      </c>
      <c r="C9" s="3">
        <f t="shared" si="0"/>
        <v>11</v>
      </c>
      <c r="D9" s="86"/>
      <c r="E9" s="3">
        <v>1000</v>
      </c>
      <c r="F9" s="3">
        <v>99</v>
      </c>
    </row>
    <row r="10" spans="1:6">
      <c r="A10" s="3" t="s">
        <v>421</v>
      </c>
      <c r="B10" s="3">
        <v>621</v>
      </c>
      <c r="C10" s="3">
        <f t="shared" si="0"/>
        <v>77</v>
      </c>
      <c r="D10" s="86"/>
      <c r="E10" s="3">
        <v>1500</v>
      </c>
      <c r="F10" s="3">
        <v>111</v>
      </c>
    </row>
    <row r="11" spans="1:6">
      <c r="A11" s="3" t="s">
        <v>422</v>
      </c>
      <c r="B11" s="3">
        <v>323</v>
      </c>
      <c r="C11" s="3">
        <f t="shared" si="0"/>
        <v>44</v>
      </c>
      <c r="D11" s="86"/>
      <c r="E11" s="86"/>
      <c r="F11" s="86"/>
    </row>
    <row r="12" spans="1:6">
      <c r="A12" s="3" t="s">
        <v>423</v>
      </c>
      <c r="B12" s="3">
        <v>245</v>
      </c>
      <c r="C12" s="3">
        <f t="shared" si="0"/>
        <v>33</v>
      </c>
    </row>
    <row r="13" spans="1:6">
      <c r="A13" s="3" t="s">
        <v>424</v>
      </c>
      <c r="B13" s="3">
        <v>1296</v>
      </c>
      <c r="C13" s="3">
        <f t="shared" si="0"/>
        <v>99</v>
      </c>
    </row>
    <row r="14" spans="1:6">
      <c r="A14" s="3" t="s">
        <v>425</v>
      </c>
      <c r="B14" s="3">
        <v>100</v>
      </c>
      <c r="C14" s="3">
        <f t="shared" si="0"/>
        <v>22</v>
      </c>
    </row>
    <row r="15" spans="1:6">
      <c r="A15" s="3" t="s">
        <v>426</v>
      </c>
      <c r="B15" s="3">
        <v>394</v>
      </c>
      <c r="C15" s="3">
        <f t="shared" si="0"/>
        <v>44</v>
      </c>
    </row>
    <row r="16" spans="1:6">
      <c r="A16" s="3" t="s">
        <v>427</v>
      </c>
      <c r="B16" s="3">
        <v>607</v>
      </c>
      <c r="C16" s="3">
        <f t="shared" si="0"/>
        <v>77</v>
      </c>
    </row>
    <row r="18" spans="2:4">
      <c r="B18" s="76" t="s">
        <v>153</v>
      </c>
      <c r="C18" s="15">
        <f>SUM(C2:C16)</f>
        <v>870</v>
      </c>
      <c r="D18" s="71">
        <v>870</v>
      </c>
    </row>
  </sheetData>
  <conditionalFormatting sqref="C18">
    <cfRule type="cellIs" dxfId="80" priority="1" operator="equal">
      <formula>$D$18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9365E-754C-41D5-8C8D-1B4304EEAC13}">
  <sheetPr>
    <tabColor rgb="FF92D050"/>
  </sheetPr>
  <dimension ref="A1:I25"/>
  <sheetViews>
    <sheetView showGridLines="0" workbookViewId="0">
      <selection activeCell="H10" sqref="H10"/>
    </sheetView>
  </sheetViews>
  <sheetFormatPr defaultColWidth="9.140625" defaultRowHeight="14.25"/>
  <cols>
    <col min="1" max="1" width="3.42578125" style="213" bestFit="1" customWidth="1"/>
    <col min="2" max="2" width="36.7109375" style="213" bestFit="1" customWidth="1"/>
    <col min="3" max="3" width="7.7109375" style="213" bestFit="1" customWidth="1"/>
    <col min="4" max="4" width="13.7109375" style="213" customWidth="1"/>
    <col min="5" max="5" width="23.42578125" style="213" bestFit="1" customWidth="1"/>
    <col min="6" max="6" width="8.5703125" style="213" customWidth="1"/>
    <col min="7" max="7" width="7.28515625" style="213" bestFit="1" customWidth="1"/>
    <col min="8" max="8" width="25.85546875" style="213" bestFit="1" customWidth="1"/>
    <col min="9" max="16384" width="9.140625" style="213"/>
  </cols>
  <sheetData>
    <row r="1" spans="1:9" ht="15">
      <c r="A1" s="282" t="s">
        <v>41</v>
      </c>
      <c r="B1" s="282" t="s">
        <v>2474</v>
      </c>
      <c r="C1" s="282" t="s">
        <v>238</v>
      </c>
      <c r="D1" s="282" t="s">
        <v>641</v>
      </c>
      <c r="E1" s="369" t="s">
        <v>628</v>
      </c>
      <c r="G1" s="282" t="s">
        <v>643</v>
      </c>
      <c r="H1" s="282" t="s">
        <v>644</v>
      </c>
    </row>
    <row r="2" spans="1:9">
      <c r="A2" s="264">
        <v>1</v>
      </c>
      <c r="B2" s="286" t="s">
        <v>48</v>
      </c>
      <c r="C2" s="288" t="s">
        <v>248</v>
      </c>
      <c r="D2" s="264">
        <v>55000</v>
      </c>
      <c r="E2" s="370">
        <f>D2*VLOOKUP(C2,$G$2:$H$6,2,FALSE)</f>
        <v>33000</v>
      </c>
      <c r="G2" s="264" t="s">
        <v>252</v>
      </c>
      <c r="H2" s="288">
        <v>0.8</v>
      </c>
    </row>
    <row r="3" spans="1:9">
      <c r="A3" s="264">
        <v>2</v>
      </c>
      <c r="B3" s="286" t="s">
        <v>49</v>
      </c>
      <c r="C3" s="288" t="s">
        <v>252</v>
      </c>
      <c r="D3" s="264">
        <v>42000</v>
      </c>
      <c r="E3" s="370">
        <f t="shared" ref="E3:E24" si="0">D3*VLOOKUP(C3,$G$2:$H$6,2,FALSE)</f>
        <v>33600</v>
      </c>
      <c r="G3" s="264" t="s">
        <v>248</v>
      </c>
      <c r="H3" s="288">
        <v>0.6</v>
      </c>
    </row>
    <row r="4" spans="1:9">
      <c r="A4" s="264">
        <v>3</v>
      </c>
      <c r="B4" s="286" t="s">
        <v>50</v>
      </c>
      <c r="C4" s="288" t="s">
        <v>248</v>
      </c>
      <c r="D4" s="264">
        <v>45000</v>
      </c>
      <c r="E4" s="370">
        <f t="shared" si="0"/>
        <v>27000</v>
      </c>
      <c r="G4" s="264" t="s">
        <v>242</v>
      </c>
      <c r="H4" s="288">
        <v>0.4</v>
      </c>
    </row>
    <row r="5" spans="1:9">
      <c r="A5" s="264">
        <v>4</v>
      </c>
      <c r="B5" s="286" t="s">
        <v>51</v>
      </c>
      <c r="C5" s="288" t="s">
        <v>648</v>
      </c>
      <c r="D5" s="264">
        <v>65000</v>
      </c>
      <c r="E5" s="370">
        <f>D5*VLOOKUP(C5,$G$2:$H$7,2,FALSE)</f>
        <v>0</v>
      </c>
      <c r="G5" s="264" t="s">
        <v>649</v>
      </c>
      <c r="H5" s="288">
        <v>0</v>
      </c>
    </row>
    <row r="6" spans="1:9">
      <c r="A6" s="264">
        <v>5</v>
      </c>
      <c r="B6" s="286" t="s">
        <v>52</v>
      </c>
      <c r="C6" s="288" t="s">
        <v>649</v>
      </c>
      <c r="D6" s="264">
        <v>70000</v>
      </c>
      <c r="E6" s="370">
        <f t="shared" si="0"/>
        <v>0</v>
      </c>
      <c r="G6" s="213" t="s">
        <v>651</v>
      </c>
      <c r="H6" s="213">
        <v>0</v>
      </c>
    </row>
    <row r="7" spans="1:9">
      <c r="A7" s="264">
        <v>6</v>
      </c>
      <c r="B7" s="286" t="s">
        <v>53</v>
      </c>
      <c r="C7" s="288" t="s">
        <v>242</v>
      </c>
      <c r="D7" s="264">
        <v>75000</v>
      </c>
      <c r="E7" s="370">
        <f t="shared" si="0"/>
        <v>30000</v>
      </c>
      <c r="G7" s="213" t="s">
        <v>648</v>
      </c>
      <c r="H7" s="213">
        <v>0</v>
      </c>
    </row>
    <row r="8" spans="1:9">
      <c r="A8" s="264">
        <v>7</v>
      </c>
      <c r="B8" s="286" t="s">
        <v>54</v>
      </c>
      <c r="C8" s="288" t="s">
        <v>252</v>
      </c>
      <c r="D8" s="264">
        <v>33000</v>
      </c>
      <c r="E8" s="370">
        <f t="shared" si="0"/>
        <v>26400</v>
      </c>
    </row>
    <row r="9" spans="1:9" ht="15">
      <c r="A9" s="264">
        <v>8</v>
      </c>
      <c r="B9" s="286" t="s">
        <v>55</v>
      </c>
      <c r="C9" s="288" t="s">
        <v>242</v>
      </c>
      <c r="D9" s="264">
        <v>45000</v>
      </c>
      <c r="E9" s="370">
        <f t="shared" si="0"/>
        <v>18000</v>
      </c>
      <c r="H9" s="369" t="s">
        <v>2476</v>
      </c>
      <c r="I9" s="281">
        <v>437600</v>
      </c>
    </row>
    <row r="10" spans="1:9">
      <c r="A10" s="264">
        <v>9</v>
      </c>
      <c r="B10" s="286" t="s">
        <v>56</v>
      </c>
      <c r="C10" s="288" t="s">
        <v>651</v>
      </c>
      <c r="D10" s="264">
        <v>50000</v>
      </c>
      <c r="E10" s="370">
        <f t="shared" si="0"/>
        <v>0</v>
      </c>
      <c r="H10" s="380">
        <f>SUM(E2:E24)</f>
        <v>437600</v>
      </c>
    </row>
    <row r="11" spans="1:9" ht="15">
      <c r="A11" s="264">
        <v>10</v>
      </c>
      <c r="B11" s="286" t="s">
        <v>57</v>
      </c>
      <c r="C11" s="288" t="s">
        <v>242</v>
      </c>
      <c r="D11" s="264">
        <v>60000</v>
      </c>
      <c r="E11" s="370">
        <f t="shared" si="0"/>
        <v>24000</v>
      </c>
      <c r="H11" s="369" t="s">
        <v>2477</v>
      </c>
    </row>
    <row r="12" spans="1:9" ht="15">
      <c r="A12" s="264">
        <v>11</v>
      </c>
      <c r="B12" s="286" t="s">
        <v>58</v>
      </c>
      <c r="C12" s="288" t="s">
        <v>248</v>
      </c>
      <c r="D12" s="264">
        <v>48000</v>
      </c>
      <c r="E12" s="370">
        <f t="shared" si="0"/>
        <v>28800</v>
      </c>
      <c r="H12" s="381">
        <f>MIN(E2:E24)</f>
        <v>0</v>
      </c>
      <c r="I12" s="281">
        <v>16000</v>
      </c>
    </row>
    <row r="13" spans="1:9">
      <c r="A13" s="264">
        <v>12</v>
      </c>
      <c r="B13" s="286" t="s">
        <v>59</v>
      </c>
      <c r="C13" s="288" t="s">
        <v>252</v>
      </c>
      <c r="D13" s="264">
        <v>35000</v>
      </c>
      <c r="E13" s="370">
        <f t="shared" si="0"/>
        <v>28000</v>
      </c>
    </row>
    <row r="14" spans="1:9" ht="15">
      <c r="A14" s="264">
        <v>13</v>
      </c>
      <c r="B14" s="286" t="s">
        <v>60</v>
      </c>
      <c r="C14" s="288" t="s">
        <v>242</v>
      </c>
      <c r="D14" s="264">
        <v>40000</v>
      </c>
      <c r="E14" s="370">
        <f t="shared" si="0"/>
        <v>16000</v>
      </c>
      <c r="H14" s="369" t="s">
        <v>2478</v>
      </c>
    </row>
    <row r="15" spans="1:9" ht="15">
      <c r="A15" s="264">
        <v>14</v>
      </c>
      <c r="B15" s="286" t="s">
        <v>61</v>
      </c>
      <c r="C15" s="288" t="s">
        <v>651</v>
      </c>
      <c r="D15" s="264">
        <v>55000</v>
      </c>
      <c r="E15" s="370">
        <f t="shared" si="0"/>
        <v>0</v>
      </c>
      <c r="H15" s="381">
        <f>MAX(E2:E24)</f>
        <v>33600</v>
      </c>
      <c r="I15" s="281">
        <v>33600</v>
      </c>
    </row>
    <row r="16" spans="1:9">
      <c r="A16" s="264">
        <v>15</v>
      </c>
      <c r="B16" s="286" t="s">
        <v>257</v>
      </c>
      <c r="C16" s="288" t="s">
        <v>248</v>
      </c>
      <c r="D16" s="264">
        <v>36000</v>
      </c>
      <c r="E16" s="370">
        <f t="shared" si="0"/>
        <v>21600</v>
      </c>
    </row>
    <row r="17" spans="1:5">
      <c r="A17" s="264">
        <v>16</v>
      </c>
      <c r="B17" s="286" t="s">
        <v>258</v>
      </c>
      <c r="C17" s="288" t="s">
        <v>649</v>
      </c>
      <c r="D17" s="264">
        <v>58000</v>
      </c>
      <c r="E17" s="370">
        <f t="shared" si="0"/>
        <v>0</v>
      </c>
    </row>
    <row r="18" spans="1:5">
      <c r="A18" s="264">
        <v>17</v>
      </c>
      <c r="B18" s="286" t="s">
        <v>259</v>
      </c>
      <c r="C18" s="288" t="s">
        <v>248</v>
      </c>
      <c r="D18" s="264">
        <v>49000</v>
      </c>
      <c r="E18" s="370">
        <f t="shared" si="0"/>
        <v>29400</v>
      </c>
    </row>
    <row r="19" spans="1:5">
      <c r="A19" s="264">
        <v>18</v>
      </c>
      <c r="B19" s="286" t="s">
        <v>260</v>
      </c>
      <c r="C19" s="288" t="s">
        <v>248</v>
      </c>
      <c r="D19" s="264">
        <v>55000</v>
      </c>
      <c r="E19" s="370">
        <f t="shared" si="0"/>
        <v>33000</v>
      </c>
    </row>
    <row r="20" spans="1:5">
      <c r="A20" s="264">
        <v>19</v>
      </c>
      <c r="B20" s="286" t="s">
        <v>262</v>
      </c>
      <c r="C20" s="288" t="s">
        <v>649</v>
      </c>
      <c r="D20" s="264">
        <v>66000</v>
      </c>
      <c r="E20" s="370">
        <f t="shared" si="0"/>
        <v>0</v>
      </c>
    </row>
    <row r="21" spans="1:5">
      <c r="A21" s="264">
        <v>20</v>
      </c>
      <c r="B21" s="286" t="s">
        <v>264</v>
      </c>
      <c r="C21" s="288" t="s">
        <v>242</v>
      </c>
      <c r="D21" s="264">
        <v>52000</v>
      </c>
      <c r="E21" s="370">
        <f t="shared" si="0"/>
        <v>20800</v>
      </c>
    </row>
    <row r="22" spans="1:5">
      <c r="A22" s="264">
        <v>21</v>
      </c>
      <c r="B22" s="286" t="s">
        <v>265</v>
      </c>
      <c r="C22" s="288" t="s">
        <v>242</v>
      </c>
      <c r="D22" s="264">
        <v>44000</v>
      </c>
      <c r="E22" s="370">
        <f t="shared" si="0"/>
        <v>17600</v>
      </c>
    </row>
    <row r="23" spans="1:5">
      <c r="A23" s="264">
        <v>22</v>
      </c>
      <c r="B23" s="286" t="s">
        <v>266</v>
      </c>
      <c r="C23" s="288" t="s">
        <v>248</v>
      </c>
      <c r="D23" s="264">
        <v>30000</v>
      </c>
      <c r="E23" s="370">
        <f t="shared" si="0"/>
        <v>18000</v>
      </c>
    </row>
    <row r="24" spans="1:5">
      <c r="A24" s="264">
        <v>23</v>
      </c>
      <c r="B24" s="286" t="s">
        <v>267</v>
      </c>
      <c r="C24" s="288" t="s">
        <v>248</v>
      </c>
      <c r="D24" s="264">
        <v>54000</v>
      </c>
      <c r="E24" s="370">
        <f t="shared" si="0"/>
        <v>32400</v>
      </c>
    </row>
    <row r="25" spans="1:5">
      <c r="A25" s="371"/>
    </row>
  </sheetData>
  <pageMargins left="0.75" right="0.75" top="1" bottom="1" header="0.5" footer="0.5"/>
  <pageSetup paperSize="9" orientation="landscape" horizontalDpi="180" verticalDpi="18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9ABE-9333-4378-8C52-BE2BAE2AEEF3}">
  <sheetPr>
    <tabColor rgb="FF92D050"/>
  </sheetPr>
  <dimension ref="A1:M26"/>
  <sheetViews>
    <sheetView showGridLines="0" zoomScale="65" zoomScaleNormal="65" workbookViewId="0">
      <selection activeCell="X9" sqref="X9"/>
    </sheetView>
  </sheetViews>
  <sheetFormatPr defaultColWidth="9.140625" defaultRowHeight="15"/>
  <cols>
    <col min="1" max="1" width="3.42578125" style="373" bestFit="1" customWidth="1"/>
    <col min="2" max="2" width="14.28515625" style="373" bestFit="1" customWidth="1"/>
    <col min="3" max="3" width="7.7109375" style="373" bestFit="1" customWidth="1"/>
    <col min="4" max="4" width="8.42578125" style="373" bestFit="1" customWidth="1"/>
    <col min="5" max="5" width="10.5703125" style="373" customWidth="1"/>
    <col min="6" max="6" width="11.5703125" style="373" bestFit="1" customWidth="1"/>
    <col min="7" max="7" width="16.85546875" style="373" customWidth="1"/>
    <col min="8" max="8" width="7.28515625" style="373" bestFit="1" customWidth="1"/>
    <col min="9" max="9" width="10.28515625" style="373" customWidth="1"/>
    <col min="10" max="10" width="16" style="373" customWidth="1"/>
    <col min="11" max="16384" width="9.140625" style="373"/>
  </cols>
  <sheetData>
    <row r="1" spans="1:13" ht="30">
      <c r="A1" s="1" t="s">
        <v>41</v>
      </c>
      <c r="B1" s="1" t="s">
        <v>42</v>
      </c>
      <c r="C1" s="1" t="s">
        <v>238</v>
      </c>
      <c r="D1" s="1" t="s">
        <v>641</v>
      </c>
      <c r="E1" s="1" t="s">
        <v>642</v>
      </c>
      <c r="F1" s="1" t="s">
        <v>628</v>
      </c>
      <c r="G1" s="372"/>
      <c r="H1" s="1" t="s">
        <v>643</v>
      </c>
      <c r="I1" s="1" t="s">
        <v>642</v>
      </c>
      <c r="J1" s="1" t="s">
        <v>644</v>
      </c>
      <c r="K1" s="372"/>
      <c r="L1" s="372"/>
      <c r="M1" s="372"/>
    </row>
    <row r="2" spans="1:13">
      <c r="A2" s="3">
        <v>1</v>
      </c>
      <c r="B2" s="3" t="s">
        <v>48</v>
      </c>
      <c r="C2" s="3" t="s">
        <v>248</v>
      </c>
      <c r="D2" s="3">
        <v>55000</v>
      </c>
      <c r="E2" s="103" t="str">
        <f>IFERROR(VLOOKUP(C2,$H$2:$J$5,2,FALSE),"E")</f>
        <v>B</v>
      </c>
      <c r="F2" s="3">
        <f>IFERROR(VLOOKUP(C2,$H$2:$J$5,3,FALSE),0)*D2</f>
        <v>33000</v>
      </c>
      <c r="G2" s="372"/>
      <c r="H2" s="3" t="s">
        <v>252</v>
      </c>
      <c r="I2" s="103" t="s">
        <v>645</v>
      </c>
      <c r="J2" s="3">
        <v>0.8</v>
      </c>
      <c r="K2" s="372"/>
      <c r="L2" s="372"/>
      <c r="M2" s="372"/>
    </row>
    <row r="3" spans="1:13">
      <c r="A3" s="3">
        <v>2</v>
      </c>
      <c r="B3" s="3" t="s">
        <v>49</v>
      </c>
      <c r="C3" s="3" t="s">
        <v>252</v>
      </c>
      <c r="D3" s="3">
        <v>42000</v>
      </c>
      <c r="E3" s="103" t="str">
        <f t="shared" ref="E3:E24" si="0">IFERROR(VLOOKUP(C3,$H$2:$J$5,2,FALSE),"E")</f>
        <v>A</v>
      </c>
      <c r="F3" s="3">
        <f t="shared" ref="F3:F24" si="1">IFERROR(VLOOKUP(C3,$H$2:$J$5,3,FALSE),0)*D3</f>
        <v>33600</v>
      </c>
      <c r="G3" s="372"/>
      <c r="H3" s="3" t="s">
        <v>248</v>
      </c>
      <c r="I3" s="103" t="s">
        <v>646</v>
      </c>
      <c r="J3" s="3">
        <v>0.6</v>
      </c>
      <c r="K3" s="372"/>
      <c r="L3" s="372"/>
      <c r="M3" s="372"/>
    </row>
    <row r="4" spans="1:13">
      <c r="A4" s="3">
        <v>3</v>
      </c>
      <c r="B4" s="3" t="s">
        <v>50</v>
      </c>
      <c r="C4" s="3" t="s">
        <v>248</v>
      </c>
      <c r="D4" s="3">
        <v>45000</v>
      </c>
      <c r="E4" s="103" t="str">
        <f t="shared" si="0"/>
        <v>B</v>
      </c>
      <c r="F4" s="3">
        <f t="shared" si="1"/>
        <v>27000</v>
      </c>
      <c r="G4" s="372"/>
      <c r="H4" s="3" t="s">
        <v>242</v>
      </c>
      <c r="I4" s="103" t="s">
        <v>647</v>
      </c>
      <c r="J4" s="3">
        <v>0.4</v>
      </c>
      <c r="K4" s="372"/>
      <c r="L4" s="372"/>
      <c r="M4" s="372"/>
    </row>
    <row r="5" spans="1:13">
      <c r="A5" s="3">
        <v>4</v>
      </c>
      <c r="B5" s="3" t="s">
        <v>51</v>
      </c>
      <c r="C5" s="3" t="s">
        <v>648</v>
      </c>
      <c r="D5" s="3">
        <v>65000</v>
      </c>
      <c r="E5" s="103" t="str">
        <f t="shared" si="0"/>
        <v>E</v>
      </c>
      <c r="F5" s="3">
        <f t="shared" si="1"/>
        <v>0</v>
      </c>
      <c r="G5" s="372"/>
      <c r="H5" s="3" t="s">
        <v>649</v>
      </c>
      <c r="I5" s="103" t="s">
        <v>650</v>
      </c>
      <c r="J5" s="3">
        <v>0.3</v>
      </c>
      <c r="K5" s="372"/>
      <c r="L5" s="372"/>
      <c r="M5" s="372"/>
    </row>
    <row r="6" spans="1:13">
      <c r="A6" s="3">
        <v>5</v>
      </c>
      <c r="B6" s="3" t="s">
        <v>52</v>
      </c>
      <c r="C6" s="3" t="s">
        <v>649</v>
      </c>
      <c r="D6" s="3">
        <v>70000</v>
      </c>
      <c r="E6" s="103" t="str">
        <f t="shared" si="0"/>
        <v>D</v>
      </c>
      <c r="F6" s="3">
        <f t="shared" si="1"/>
        <v>21000</v>
      </c>
      <c r="G6" s="372"/>
      <c r="K6" s="372"/>
      <c r="L6" s="372"/>
      <c r="M6" s="372"/>
    </row>
    <row r="7" spans="1:13">
      <c r="A7" s="3">
        <v>6</v>
      </c>
      <c r="B7" s="3" t="s">
        <v>53</v>
      </c>
      <c r="C7" s="3" t="s">
        <v>242</v>
      </c>
      <c r="D7" s="3">
        <v>75000</v>
      </c>
      <c r="E7" s="103" t="str">
        <f t="shared" si="0"/>
        <v>C</v>
      </c>
      <c r="F7" s="3">
        <f t="shared" si="1"/>
        <v>30000</v>
      </c>
      <c r="G7" s="372"/>
      <c r="H7" s="372"/>
      <c r="I7" s="372"/>
      <c r="J7" s="372"/>
      <c r="K7" s="372"/>
      <c r="L7" s="372"/>
      <c r="M7" s="372"/>
    </row>
    <row r="8" spans="1:13">
      <c r="A8" s="3">
        <v>7</v>
      </c>
      <c r="B8" s="3" t="s">
        <v>54</v>
      </c>
      <c r="C8" s="3" t="s">
        <v>252</v>
      </c>
      <c r="D8" s="3">
        <v>33000</v>
      </c>
      <c r="E8" s="103" t="str">
        <f t="shared" si="0"/>
        <v>A</v>
      </c>
      <c r="F8" s="3">
        <f t="shared" si="1"/>
        <v>26400</v>
      </c>
      <c r="G8" s="372"/>
      <c r="H8" s="372"/>
      <c r="I8" s="372"/>
      <c r="J8" s="372"/>
      <c r="K8" s="372"/>
      <c r="L8" s="372"/>
      <c r="M8" s="372"/>
    </row>
    <row r="9" spans="1:13">
      <c r="A9" s="3">
        <v>8</v>
      </c>
      <c r="B9" s="3" t="s">
        <v>55</v>
      </c>
      <c r="C9" s="3" t="s">
        <v>242</v>
      </c>
      <c r="D9" s="3">
        <v>45000</v>
      </c>
      <c r="E9" s="103" t="str">
        <f t="shared" si="0"/>
        <v>C</v>
      </c>
      <c r="F9" s="3">
        <f t="shared" si="1"/>
        <v>18000</v>
      </c>
      <c r="G9" s="372"/>
      <c r="H9" s="372"/>
      <c r="I9" s="372"/>
      <c r="J9" s="372"/>
      <c r="K9" s="372"/>
      <c r="L9" s="372"/>
      <c r="M9" s="372"/>
    </row>
    <row r="10" spans="1:13">
      <c r="A10" s="3">
        <v>9</v>
      </c>
      <c r="B10" s="3" t="s">
        <v>56</v>
      </c>
      <c r="C10" s="3" t="s">
        <v>651</v>
      </c>
      <c r="D10" s="3">
        <v>50000</v>
      </c>
      <c r="E10" s="103" t="str">
        <f t="shared" si="0"/>
        <v>E</v>
      </c>
      <c r="F10" s="3">
        <f t="shared" si="1"/>
        <v>0</v>
      </c>
      <c r="G10" s="372"/>
      <c r="H10" s="372"/>
      <c r="I10" s="372"/>
      <c r="J10" s="372"/>
      <c r="K10" s="372"/>
      <c r="L10" s="372"/>
      <c r="M10" s="372"/>
    </row>
    <row r="11" spans="1:13">
      <c r="A11" s="3">
        <v>10</v>
      </c>
      <c r="B11" s="3" t="s">
        <v>57</v>
      </c>
      <c r="C11" s="3" t="s">
        <v>242</v>
      </c>
      <c r="D11" s="3">
        <v>60000</v>
      </c>
      <c r="E11" s="103" t="str">
        <f t="shared" si="0"/>
        <v>C</v>
      </c>
      <c r="F11" s="3">
        <f t="shared" si="1"/>
        <v>24000</v>
      </c>
      <c r="G11" s="372"/>
      <c r="H11" s="372"/>
      <c r="I11" s="372"/>
      <c r="J11" s="372"/>
      <c r="K11" s="372"/>
      <c r="L11" s="372"/>
      <c r="M11" s="372"/>
    </row>
    <row r="12" spans="1:13">
      <c r="A12" s="3">
        <v>11</v>
      </c>
      <c r="B12" s="3" t="s">
        <v>58</v>
      </c>
      <c r="C12" s="3" t="s">
        <v>248</v>
      </c>
      <c r="D12" s="3">
        <v>48000</v>
      </c>
      <c r="E12" s="103" t="str">
        <f t="shared" si="0"/>
        <v>B</v>
      </c>
      <c r="F12" s="3">
        <f t="shared" si="1"/>
        <v>28800</v>
      </c>
      <c r="G12" s="372"/>
      <c r="H12" s="372"/>
      <c r="I12" s="372"/>
      <c r="J12" s="372"/>
      <c r="K12" s="372"/>
      <c r="L12" s="372"/>
      <c r="M12" s="372"/>
    </row>
    <row r="13" spans="1:13">
      <c r="A13" s="3">
        <v>12</v>
      </c>
      <c r="B13" s="3" t="s">
        <v>59</v>
      </c>
      <c r="C13" s="3" t="s">
        <v>252</v>
      </c>
      <c r="D13" s="3">
        <v>35000</v>
      </c>
      <c r="E13" s="103" t="str">
        <f t="shared" si="0"/>
        <v>A</v>
      </c>
      <c r="F13" s="3">
        <f t="shared" si="1"/>
        <v>28000</v>
      </c>
      <c r="G13" s="372"/>
      <c r="H13" s="372"/>
      <c r="I13" s="372"/>
      <c r="J13" s="372"/>
      <c r="K13" s="372"/>
      <c r="L13" s="372"/>
      <c r="M13" s="372"/>
    </row>
    <row r="14" spans="1:13">
      <c r="A14" s="3">
        <v>13</v>
      </c>
      <c r="B14" s="3" t="s">
        <v>60</v>
      </c>
      <c r="C14" s="3" t="s">
        <v>242</v>
      </c>
      <c r="D14" s="3">
        <v>40000</v>
      </c>
      <c r="E14" s="103" t="str">
        <f t="shared" si="0"/>
        <v>C</v>
      </c>
      <c r="F14" s="3">
        <f t="shared" si="1"/>
        <v>16000</v>
      </c>
      <c r="G14" s="372"/>
      <c r="H14" s="372"/>
      <c r="I14" s="372"/>
      <c r="J14" s="372"/>
      <c r="K14" s="372"/>
      <c r="L14" s="372"/>
      <c r="M14" s="372"/>
    </row>
    <row r="15" spans="1:13">
      <c r="A15" s="3">
        <v>14</v>
      </c>
      <c r="B15" s="3" t="s">
        <v>61</v>
      </c>
      <c r="C15" s="3" t="s">
        <v>651</v>
      </c>
      <c r="D15" s="3">
        <v>55000</v>
      </c>
      <c r="E15" s="103" t="str">
        <f t="shared" si="0"/>
        <v>E</v>
      </c>
      <c r="F15" s="3">
        <f t="shared" si="1"/>
        <v>0</v>
      </c>
      <c r="G15" s="372"/>
      <c r="H15" s="372"/>
      <c r="I15" s="372"/>
      <c r="J15" s="372"/>
      <c r="K15" s="372"/>
      <c r="L15" s="372"/>
      <c r="M15" s="372"/>
    </row>
    <row r="16" spans="1:13">
      <c r="A16" s="3">
        <v>15</v>
      </c>
      <c r="B16" s="3" t="s">
        <v>257</v>
      </c>
      <c r="C16" s="3" t="s">
        <v>248</v>
      </c>
      <c r="D16" s="3">
        <v>36000</v>
      </c>
      <c r="E16" s="103" t="str">
        <f t="shared" si="0"/>
        <v>B</v>
      </c>
      <c r="F16" s="3">
        <f t="shared" si="1"/>
        <v>21600</v>
      </c>
      <c r="G16" s="372"/>
      <c r="H16" s="372"/>
      <c r="I16" s="372"/>
      <c r="J16" s="372"/>
      <c r="K16" s="372"/>
      <c r="L16" s="372"/>
      <c r="M16" s="372"/>
    </row>
    <row r="17" spans="1:13">
      <c r="A17" s="3">
        <v>16</v>
      </c>
      <c r="B17" s="3" t="s">
        <v>258</v>
      </c>
      <c r="C17" s="3" t="s">
        <v>649</v>
      </c>
      <c r="D17" s="3">
        <v>58000</v>
      </c>
      <c r="E17" s="103" t="str">
        <f t="shared" si="0"/>
        <v>D</v>
      </c>
      <c r="F17" s="3">
        <f t="shared" si="1"/>
        <v>17400</v>
      </c>
      <c r="G17" s="372"/>
      <c r="H17" s="372"/>
      <c r="I17" s="372"/>
      <c r="J17" s="372"/>
      <c r="K17" s="372"/>
      <c r="L17" s="372"/>
      <c r="M17" s="372"/>
    </row>
    <row r="18" spans="1:13">
      <c r="A18" s="3">
        <v>17</v>
      </c>
      <c r="B18" s="3" t="s">
        <v>259</v>
      </c>
      <c r="C18" s="3" t="s">
        <v>248</v>
      </c>
      <c r="D18" s="3">
        <v>49000</v>
      </c>
      <c r="E18" s="103" t="str">
        <f t="shared" si="0"/>
        <v>B</v>
      </c>
      <c r="F18" s="3">
        <f t="shared" si="1"/>
        <v>29400</v>
      </c>
      <c r="G18" s="372"/>
      <c r="H18" s="372"/>
      <c r="I18" s="372"/>
      <c r="J18" s="372"/>
      <c r="K18" s="372"/>
      <c r="L18" s="372"/>
      <c r="M18" s="372"/>
    </row>
    <row r="19" spans="1:13">
      <c r="A19" s="3">
        <v>18</v>
      </c>
      <c r="B19" s="3" t="s">
        <v>260</v>
      </c>
      <c r="C19" s="3" t="s">
        <v>248</v>
      </c>
      <c r="D19" s="3">
        <v>55000</v>
      </c>
      <c r="E19" s="103" t="str">
        <f t="shared" si="0"/>
        <v>B</v>
      </c>
      <c r="F19" s="3">
        <f t="shared" si="1"/>
        <v>33000</v>
      </c>
      <c r="G19" s="372"/>
      <c r="H19" s="372"/>
      <c r="I19" s="372"/>
      <c r="J19" s="372"/>
      <c r="K19" s="372"/>
      <c r="L19" s="372"/>
      <c r="M19" s="372"/>
    </row>
    <row r="20" spans="1:13">
      <c r="A20" s="3">
        <v>19</v>
      </c>
      <c r="B20" s="3" t="s">
        <v>262</v>
      </c>
      <c r="C20" s="3" t="s">
        <v>649</v>
      </c>
      <c r="D20" s="3">
        <v>66000</v>
      </c>
      <c r="E20" s="103" t="str">
        <f t="shared" si="0"/>
        <v>D</v>
      </c>
      <c r="F20" s="3">
        <f t="shared" si="1"/>
        <v>19800</v>
      </c>
      <c r="G20" s="372"/>
      <c r="H20" s="372"/>
      <c r="I20" s="372"/>
      <c r="J20" s="372"/>
      <c r="K20" s="372"/>
      <c r="L20" s="372"/>
      <c r="M20" s="372"/>
    </row>
    <row r="21" spans="1:13">
      <c r="A21" s="3">
        <v>20</v>
      </c>
      <c r="B21" s="3" t="s">
        <v>264</v>
      </c>
      <c r="C21" s="3" t="s">
        <v>242</v>
      </c>
      <c r="D21" s="3">
        <v>52000</v>
      </c>
      <c r="E21" s="103" t="str">
        <f t="shared" si="0"/>
        <v>C</v>
      </c>
      <c r="F21" s="3">
        <f t="shared" si="1"/>
        <v>20800</v>
      </c>
      <c r="G21" s="372"/>
      <c r="H21" s="372"/>
      <c r="I21" s="372"/>
      <c r="J21" s="372"/>
      <c r="K21" s="372"/>
      <c r="L21" s="372"/>
      <c r="M21" s="372"/>
    </row>
    <row r="22" spans="1:13">
      <c r="A22" s="3">
        <v>21</v>
      </c>
      <c r="B22" s="3" t="s">
        <v>265</v>
      </c>
      <c r="C22" s="3" t="s">
        <v>242</v>
      </c>
      <c r="D22" s="3">
        <v>44000</v>
      </c>
      <c r="E22" s="103" t="str">
        <f t="shared" si="0"/>
        <v>C</v>
      </c>
      <c r="F22" s="3">
        <f t="shared" si="1"/>
        <v>17600</v>
      </c>
      <c r="G22" s="372"/>
      <c r="H22" s="372"/>
      <c r="I22" s="372"/>
      <c r="J22" s="372"/>
      <c r="K22" s="372"/>
      <c r="L22" s="372"/>
      <c r="M22" s="372"/>
    </row>
    <row r="23" spans="1:13">
      <c r="A23" s="3">
        <v>22</v>
      </c>
      <c r="B23" s="3" t="s">
        <v>266</v>
      </c>
      <c r="C23" s="3" t="s">
        <v>248</v>
      </c>
      <c r="D23" s="3">
        <v>30000</v>
      </c>
      <c r="E23" s="103" t="str">
        <f t="shared" si="0"/>
        <v>B</v>
      </c>
      <c r="F23" s="3">
        <f t="shared" si="1"/>
        <v>18000</v>
      </c>
      <c r="G23" s="372"/>
      <c r="H23" s="372"/>
      <c r="I23" s="372"/>
      <c r="J23" s="372"/>
      <c r="K23" s="372"/>
      <c r="L23" s="372"/>
      <c r="M23" s="372"/>
    </row>
    <row r="24" spans="1:13">
      <c r="A24" s="3">
        <v>23</v>
      </c>
      <c r="B24" s="3" t="s">
        <v>267</v>
      </c>
      <c r="C24" s="3" t="s">
        <v>248</v>
      </c>
      <c r="D24" s="3">
        <v>54000</v>
      </c>
      <c r="E24" s="103" t="str">
        <f t="shared" si="0"/>
        <v>B</v>
      </c>
      <c r="F24" s="3">
        <f t="shared" si="1"/>
        <v>32400</v>
      </c>
      <c r="G24" s="372"/>
      <c r="H24" s="372"/>
      <c r="I24" s="372"/>
      <c r="J24" s="372"/>
      <c r="K24" s="372"/>
      <c r="L24" s="372"/>
      <c r="M24" s="372"/>
    </row>
    <row r="26" spans="1:13" ht="15.75">
      <c r="E26" s="12" t="s">
        <v>153</v>
      </c>
      <c r="F26" s="374">
        <f>SUM(F2:F24)</f>
        <v>495800</v>
      </c>
      <c r="G26" s="375">
        <v>495800</v>
      </c>
    </row>
  </sheetData>
  <conditionalFormatting sqref="F26">
    <cfRule type="cellIs" dxfId="79" priority="1" operator="equal">
      <formula>$G$26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2DDA-CD14-4383-98DA-14E38AE966F7}">
  <sheetPr>
    <tabColor rgb="FF0070C0"/>
  </sheetPr>
  <dimension ref="A1:G71"/>
  <sheetViews>
    <sheetView showGridLines="0" zoomScale="89" zoomScaleNormal="89" workbookViewId="0">
      <selection activeCell="F2" sqref="F2"/>
    </sheetView>
  </sheetViews>
  <sheetFormatPr defaultRowHeight="15"/>
  <cols>
    <col min="1" max="1" width="3.42578125" style="2" bestFit="1" customWidth="1"/>
    <col min="2" max="2" width="25.5703125" style="2" bestFit="1" customWidth="1"/>
    <col min="3" max="3" width="9.42578125" style="2" bestFit="1" customWidth="1"/>
    <col min="4" max="4" width="16.85546875" style="2" customWidth="1"/>
    <col min="5" max="16384" width="9.140625" style="2"/>
  </cols>
  <sheetData>
    <row r="1" spans="1:7">
      <c r="A1" s="1" t="s">
        <v>41</v>
      </c>
      <c r="B1" s="1" t="s">
        <v>298</v>
      </c>
      <c r="C1" s="1" t="s">
        <v>299</v>
      </c>
      <c r="D1" s="1" t="s">
        <v>428</v>
      </c>
    </row>
    <row r="2" spans="1:7">
      <c r="A2" s="69">
        <v>1</v>
      </c>
      <c r="B2" s="3" t="s">
        <v>301</v>
      </c>
      <c r="C2" s="3">
        <v>115</v>
      </c>
      <c r="D2" s="3">
        <f>C2-VLOOKUP('4.6'!B2,'Товары (предыдущий год)'!$B$2:$C$71,2,FALSE)</f>
        <v>0</v>
      </c>
      <c r="E2" s="76" t="s">
        <v>153</v>
      </c>
      <c r="F2" s="15">
        <f>SUM(D2:D71)</f>
        <v>180</v>
      </c>
      <c r="G2" s="71">
        <v>180</v>
      </c>
    </row>
    <row r="3" spans="1:7">
      <c r="A3" s="69">
        <v>2</v>
      </c>
      <c r="B3" s="3" t="s">
        <v>303</v>
      </c>
      <c r="C3" s="3">
        <v>100</v>
      </c>
      <c r="D3" s="3">
        <f>C3-VLOOKUP('4.6'!B3,'Товары (предыдущий год)'!$B$2:$C$71,2,FALSE)</f>
        <v>0</v>
      </c>
    </row>
    <row r="4" spans="1:7">
      <c r="A4" s="69">
        <v>3</v>
      </c>
      <c r="B4" s="3" t="s">
        <v>306</v>
      </c>
      <c r="C4" s="3">
        <v>180</v>
      </c>
      <c r="D4" s="3">
        <f>C4-VLOOKUP('4.6'!B4,'Товары (предыдущий год)'!$B$2:$C$71,2,FALSE)</f>
        <v>55</v>
      </c>
    </row>
    <row r="5" spans="1:7">
      <c r="A5" s="69">
        <v>4</v>
      </c>
      <c r="B5" s="3" t="s">
        <v>308</v>
      </c>
      <c r="C5" s="3">
        <v>150</v>
      </c>
      <c r="D5" s="3">
        <f>C5-VLOOKUP('4.6'!B5,'Товары (предыдущий год)'!$B$2:$C$71,2,FALSE)</f>
        <v>15</v>
      </c>
    </row>
    <row r="6" spans="1:7">
      <c r="A6" s="69">
        <v>5</v>
      </c>
      <c r="B6" s="3" t="s">
        <v>310</v>
      </c>
      <c r="C6" s="3">
        <v>200</v>
      </c>
      <c r="D6" s="3">
        <f>C6-VLOOKUP('4.6'!B6,'Товары (предыдущий год)'!$B$2:$C$71,2,FALSE)</f>
        <v>60</v>
      </c>
    </row>
    <row r="7" spans="1:7">
      <c r="A7" s="69">
        <v>6</v>
      </c>
      <c r="B7" s="3" t="s">
        <v>311</v>
      </c>
      <c r="C7" s="3">
        <v>135</v>
      </c>
      <c r="D7" s="3">
        <f>C7-VLOOKUP('4.6'!B7,'Товары (предыдущий год)'!$B$2:$C$71,2,FALSE)</f>
        <v>-15</v>
      </c>
    </row>
    <row r="8" spans="1:7">
      <c r="A8" s="69">
        <v>7</v>
      </c>
      <c r="B8" s="3" t="s">
        <v>312</v>
      </c>
      <c r="C8" s="3">
        <v>145</v>
      </c>
      <c r="D8" s="3">
        <f>C8-VLOOKUP('4.6'!B8,'Товары (предыдущий год)'!$B$2:$C$71,2,FALSE)</f>
        <v>-55</v>
      </c>
    </row>
    <row r="9" spans="1:7">
      <c r="A9" s="69">
        <v>8</v>
      </c>
      <c r="B9" s="3" t="s">
        <v>313</v>
      </c>
      <c r="C9" s="3">
        <v>180</v>
      </c>
      <c r="D9" s="3">
        <f>C9-VLOOKUP('4.6'!B9,'Товары (предыдущий год)'!$B$2:$C$71,2,FALSE)</f>
        <v>45</v>
      </c>
    </row>
    <row r="10" spans="1:7">
      <c r="A10" s="69">
        <v>9</v>
      </c>
      <c r="B10" s="3" t="s">
        <v>314</v>
      </c>
      <c r="C10" s="3">
        <v>160</v>
      </c>
      <c r="D10" s="3">
        <f>C10-VLOOKUP('4.6'!B10,'Товары (предыдущий год)'!$B$2:$C$71,2,FALSE)</f>
        <v>15</v>
      </c>
    </row>
    <row r="11" spans="1:7">
      <c r="A11" s="69">
        <v>10</v>
      </c>
      <c r="B11" s="3" t="s">
        <v>315</v>
      </c>
      <c r="C11" s="3">
        <v>135</v>
      </c>
      <c r="D11" s="3">
        <f>C11-VLOOKUP('4.6'!B11,'Товары (предыдущий год)'!$B$2:$C$71,2,FALSE)</f>
        <v>-45</v>
      </c>
    </row>
    <row r="12" spans="1:7">
      <c r="A12" s="69">
        <v>11</v>
      </c>
      <c r="B12" s="3" t="s">
        <v>317</v>
      </c>
      <c r="C12" s="3">
        <v>130</v>
      </c>
      <c r="D12" s="3">
        <f>C12-VLOOKUP('4.6'!B12,'Товары (предыдущий год)'!$B$2:$C$71,2,FALSE)</f>
        <v>-70</v>
      </c>
    </row>
    <row r="13" spans="1:7">
      <c r="A13" s="69">
        <v>12</v>
      </c>
      <c r="B13" s="3" t="s">
        <v>318</v>
      </c>
      <c r="C13" s="3">
        <v>145</v>
      </c>
      <c r="D13" s="3">
        <f>C13-VLOOKUP('4.6'!B13,'Товары (предыдущий год)'!$B$2:$C$71,2,FALSE)</f>
        <v>15</v>
      </c>
    </row>
    <row r="14" spans="1:7">
      <c r="A14" s="69">
        <v>13</v>
      </c>
      <c r="B14" s="3" t="s">
        <v>320</v>
      </c>
      <c r="C14" s="3">
        <v>140</v>
      </c>
      <c r="D14" s="3">
        <f>C14-VLOOKUP('4.6'!B14,'Товары (предыдущий год)'!$B$2:$C$71,2,FALSE)</f>
        <v>40</v>
      </c>
    </row>
    <row r="15" spans="1:7">
      <c r="A15" s="69">
        <v>14</v>
      </c>
      <c r="B15" s="3" t="s">
        <v>321</v>
      </c>
      <c r="C15" s="3">
        <v>170</v>
      </c>
      <c r="D15" s="3">
        <f>C15-VLOOKUP('4.6'!B15,'Товары (предыдущий год)'!$B$2:$C$71,2,FALSE)</f>
        <v>30</v>
      </c>
    </row>
    <row r="16" spans="1:7">
      <c r="A16" s="69">
        <v>15</v>
      </c>
      <c r="B16" s="3" t="s">
        <v>322</v>
      </c>
      <c r="C16" s="3">
        <v>80</v>
      </c>
      <c r="D16" s="3">
        <f>C16-VLOOKUP('4.6'!B16,'Товары (предыдущий год)'!$B$2:$C$71,2,FALSE)</f>
        <v>-90</v>
      </c>
    </row>
    <row r="17" spans="1:4">
      <c r="A17" s="69">
        <v>16</v>
      </c>
      <c r="B17" s="3" t="s">
        <v>323</v>
      </c>
      <c r="C17" s="3">
        <v>130</v>
      </c>
      <c r="D17" s="3">
        <f>C17-VLOOKUP('4.6'!B17,'Товары (предыдущий год)'!$B$2:$C$71,2,FALSE)</f>
        <v>50</v>
      </c>
    </row>
    <row r="18" spans="1:4">
      <c r="A18" s="69">
        <v>17</v>
      </c>
      <c r="B18" s="3" t="s">
        <v>324</v>
      </c>
      <c r="C18" s="3">
        <v>170</v>
      </c>
      <c r="D18" s="3">
        <f>C18-VLOOKUP('4.6'!B18,'Товары (предыдущий год)'!$B$2:$C$71,2,FALSE)</f>
        <v>0</v>
      </c>
    </row>
    <row r="19" spans="1:4">
      <c r="A19" s="69">
        <v>18</v>
      </c>
      <c r="B19" s="3" t="s">
        <v>325</v>
      </c>
      <c r="C19" s="3">
        <v>160</v>
      </c>
      <c r="D19" s="3">
        <f>C19-VLOOKUP('4.6'!B19,'Товары (предыдущий год)'!$B$2:$C$71,2,FALSE)</f>
        <v>0</v>
      </c>
    </row>
    <row r="20" spans="1:4">
      <c r="A20" s="69">
        <v>19</v>
      </c>
      <c r="B20" s="3" t="s">
        <v>327</v>
      </c>
      <c r="C20" s="3">
        <v>150</v>
      </c>
      <c r="D20" s="3">
        <f>C20-VLOOKUP('4.6'!B20,'Товары (предыдущий год)'!$B$2:$C$71,2,FALSE)</f>
        <v>5</v>
      </c>
    </row>
    <row r="21" spans="1:4">
      <c r="A21" s="69">
        <v>20</v>
      </c>
      <c r="B21" s="3" t="s">
        <v>328</v>
      </c>
      <c r="C21" s="3">
        <v>160</v>
      </c>
      <c r="D21" s="3">
        <f>C21-VLOOKUP('4.6'!B21,'Товары (предыдущий год)'!$B$2:$C$71,2,FALSE)</f>
        <v>0</v>
      </c>
    </row>
    <row r="22" spans="1:4">
      <c r="A22" s="69">
        <v>21</v>
      </c>
      <c r="B22" s="3" t="s">
        <v>329</v>
      </c>
      <c r="C22" s="3">
        <v>140</v>
      </c>
      <c r="D22" s="3">
        <f>C22-VLOOKUP('4.6'!B22,'Товары (предыдущий год)'!$B$2:$C$71,2,FALSE)</f>
        <v>0</v>
      </c>
    </row>
    <row r="23" spans="1:4">
      <c r="A23" s="69">
        <v>22</v>
      </c>
      <c r="B23" s="3" t="s">
        <v>330</v>
      </c>
      <c r="C23" s="3">
        <v>135</v>
      </c>
      <c r="D23" s="3">
        <f>C23-VLOOKUP('4.6'!B23,'Товары (предыдущий год)'!$B$2:$C$71,2,FALSE)</f>
        <v>0</v>
      </c>
    </row>
    <row r="24" spans="1:4">
      <c r="A24" s="69">
        <v>23</v>
      </c>
      <c r="B24" s="3" t="s">
        <v>332</v>
      </c>
      <c r="C24" s="3">
        <v>150</v>
      </c>
      <c r="D24" s="3">
        <f>C24-VLOOKUP('4.6'!B24,'Товары (предыдущий год)'!$B$2:$C$71,2,FALSE)</f>
        <v>5</v>
      </c>
    </row>
    <row r="25" spans="1:4">
      <c r="A25" s="69">
        <v>24</v>
      </c>
      <c r="B25" s="3" t="s">
        <v>334</v>
      </c>
      <c r="C25" s="3">
        <v>180</v>
      </c>
      <c r="D25" s="3">
        <f>C25-VLOOKUP('4.6'!B25,'Товары (предыдущий год)'!$B$2:$C$71,2,FALSE)</f>
        <v>15</v>
      </c>
    </row>
    <row r="26" spans="1:4">
      <c r="A26" s="69">
        <v>25</v>
      </c>
      <c r="B26" s="3" t="s">
        <v>333</v>
      </c>
      <c r="C26" s="3">
        <v>165</v>
      </c>
      <c r="D26" s="3">
        <f>C26-VLOOKUP('4.6'!B26,'Товары (предыдущий год)'!$B$2:$C$71,2,FALSE)</f>
        <v>-35</v>
      </c>
    </row>
    <row r="27" spans="1:4">
      <c r="A27" s="69">
        <v>26</v>
      </c>
      <c r="B27" s="3" t="s">
        <v>335</v>
      </c>
      <c r="C27" s="3">
        <v>200</v>
      </c>
      <c r="D27" s="3">
        <f>C27-VLOOKUP('4.6'!B27,'Товары (предыдущий год)'!$B$2:$C$71,2,FALSE)</f>
        <v>-50</v>
      </c>
    </row>
    <row r="28" spans="1:4">
      <c r="A28" s="69">
        <v>27</v>
      </c>
      <c r="B28" s="3" t="s">
        <v>337</v>
      </c>
      <c r="C28" s="3">
        <v>220</v>
      </c>
      <c r="D28" s="3">
        <f>C28-VLOOKUP('4.6'!B28,'Товары (предыдущий год)'!$B$2:$C$71,2,FALSE)</f>
        <v>0</v>
      </c>
    </row>
    <row r="29" spans="1:4">
      <c r="A29" s="69">
        <v>28</v>
      </c>
      <c r="B29" s="3" t="s">
        <v>338</v>
      </c>
      <c r="C29" s="3">
        <v>200</v>
      </c>
      <c r="D29" s="3">
        <f>C29-VLOOKUP('4.6'!B29,'Товары (предыдущий год)'!$B$2:$C$71,2,FALSE)</f>
        <v>0</v>
      </c>
    </row>
    <row r="30" spans="1:4">
      <c r="A30" s="69">
        <v>29</v>
      </c>
      <c r="B30" s="3" t="s">
        <v>339</v>
      </c>
      <c r="C30" s="3">
        <v>160</v>
      </c>
      <c r="D30" s="3">
        <f>C30-VLOOKUP('4.6'!B30,'Товары (предыдущий год)'!$B$2:$C$71,2,FALSE)</f>
        <v>0</v>
      </c>
    </row>
    <row r="31" spans="1:4">
      <c r="A31" s="69">
        <v>30</v>
      </c>
      <c r="B31" s="3" t="s">
        <v>340</v>
      </c>
      <c r="C31" s="3">
        <v>160</v>
      </c>
      <c r="D31" s="3">
        <f>C31-VLOOKUP('4.6'!B31,'Товары (предыдущий год)'!$B$2:$C$71,2,FALSE)</f>
        <v>0</v>
      </c>
    </row>
    <row r="32" spans="1:4">
      <c r="A32" s="69">
        <v>31</v>
      </c>
      <c r="B32" s="3" t="s">
        <v>341</v>
      </c>
      <c r="C32" s="3">
        <v>175</v>
      </c>
      <c r="D32" s="3">
        <f>C32-VLOOKUP('4.6'!B32,'Товары (предыдущий год)'!$B$2:$C$71,2,FALSE)</f>
        <v>0</v>
      </c>
    </row>
    <row r="33" spans="1:4">
      <c r="A33" s="69">
        <v>32</v>
      </c>
      <c r="B33" s="3" t="s">
        <v>343</v>
      </c>
      <c r="C33" s="3">
        <v>180</v>
      </c>
      <c r="D33" s="3">
        <f>C33-VLOOKUP('4.6'!B33,'Товары (предыдущий год)'!$B$2:$C$71,2,FALSE)</f>
        <v>0</v>
      </c>
    </row>
    <row r="34" spans="1:4">
      <c r="A34" s="69">
        <v>33</v>
      </c>
      <c r="B34" s="3" t="s">
        <v>342</v>
      </c>
      <c r="C34" s="3">
        <v>180</v>
      </c>
      <c r="D34" s="3">
        <f>C34-VLOOKUP('4.6'!B34,'Товары (предыдущий год)'!$B$2:$C$71,2,FALSE)</f>
        <v>30</v>
      </c>
    </row>
    <row r="35" spans="1:4">
      <c r="A35" s="69">
        <v>34</v>
      </c>
      <c r="B35" s="3" t="s">
        <v>344</v>
      </c>
      <c r="C35" s="3">
        <v>150</v>
      </c>
      <c r="D35" s="3">
        <f>C35-VLOOKUP('4.6'!B35,'Товары (предыдущий год)'!$B$2:$C$71,2,FALSE)</f>
        <v>30</v>
      </c>
    </row>
    <row r="36" spans="1:4">
      <c r="A36" s="69">
        <v>35</v>
      </c>
      <c r="B36" s="3" t="s">
        <v>347</v>
      </c>
      <c r="C36" s="3">
        <v>180</v>
      </c>
      <c r="D36" s="3">
        <f>C36-VLOOKUP('4.6'!B36,'Товары (предыдущий год)'!$B$2:$C$71,2,FALSE)</f>
        <v>-70</v>
      </c>
    </row>
    <row r="37" spans="1:4">
      <c r="A37" s="69">
        <v>36</v>
      </c>
      <c r="B37" s="3" t="s">
        <v>346</v>
      </c>
      <c r="C37" s="3">
        <v>250</v>
      </c>
      <c r="D37" s="3">
        <f>C37-VLOOKUP('4.6'!B37,'Товары (предыдущий год)'!$B$2:$C$71,2,FALSE)</f>
        <v>105</v>
      </c>
    </row>
    <row r="38" spans="1:4">
      <c r="A38" s="69">
        <v>37</v>
      </c>
      <c r="B38" s="3" t="s">
        <v>350</v>
      </c>
      <c r="C38" s="3">
        <v>190</v>
      </c>
      <c r="D38" s="3">
        <f>C38-VLOOKUP('4.6'!B38,'Товары (предыдущий год)'!$B$2:$C$71,2,FALSE)</f>
        <v>90</v>
      </c>
    </row>
    <row r="39" spans="1:4">
      <c r="A39" s="69">
        <v>38</v>
      </c>
      <c r="B39" s="3" t="s">
        <v>348</v>
      </c>
      <c r="C39" s="3">
        <v>145</v>
      </c>
      <c r="D39" s="3">
        <f>C39-VLOOKUP('4.6'!B39,'Товары (предыдущий год)'!$B$2:$C$71,2,FALSE)</f>
        <v>45</v>
      </c>
    </row>
    <row r="40" spans="1:4">
      <c r="A40" s="69">
        <v>39</v>
      </c>
      <c r="B40" s="3" t="s">
        <v>353</v>
      </c>
      <c r="C40" s="3">
        <v>155</v>
      </c>
      <c r="D40" s="3">
        <f>C40-VLOOKUP('4.6'!B40,'Товары (предыдущий год)'!$B$2:$C$71,2,FALSE)</f>
        <v>30</v>
      </c>
    </row>
    <row r="41" spans="1:4">
      <c r="A41" s="69">
        <v>40</v>
      </c>
      <c r="B41" s="3" t="s">
        <v>355</v>
      </c>
      <c r="C41" s="3">
        <v>300</v>
      </c>
      <c r="D41" s="3">
        <f>C41-VLOOKUP('4.6'!B41,'Товары (предыдущий год)'!$B$2:$C$71,2,FALSE)</f>
        <v>120</v>
      </c>
    </row>
    <row r="42" spans="1:4">
      <c r="A42" s="69">
        <v>41</v>
      </c>
      <c r="B42" s="3" t="s">
        <v>349</v>
      </c>
      <c r="C42" s="3">
        <v>100</v>
      </c>
      <c r="D42" s="3">
        <f>C42-VLOOKUP('4.6'!B42,'Товары (предыдущий год)'!$B$2:$C$71,2,FALSE)</f>
        <v>-50</v>
      </c>
    </row>
    <row r="43" spans="1:4">
      <c r="A43" s="69">
        <v>42</v>
      </c>
      <c r="B43" s="3" t="s">
        <v>351</v>
      </c>
      <c r="C43" s="3">
        <v>100</v>
      </c>
      <c r="D43" s="3">
        <f>C43-VLOOKUP('4.6'!B43,'Товары (предыдущий год)'!$B$2:$C$71,2,FALSE)</f>
        <v>-85</v>
      </c>
    </row>
    <row r="44" spans="1:4">
      <c r="A44" s="69">
        <v>43</v>
      </c>
      <c r="B44" s="3" t="s">
        <v>359</v>
      </c>
      <c r="C44" s="3">
        <v>165</v>
      </c>
      <c r="D44" s="3">
        <f>C44-VLOOKUP('4.6'!B44,'Товары (предыдущий год)'!$B$2:$C$71,2,FALSE)</f>
        <v>40</v>
      </c>
    </row>
    <row r="45" spans="1:4">
      <c r="A45" s="69">
        <v>44</v>
      </c>
      <c r="B45" s="3" t="s">
        <v>352</v>
      </c>
      <c r="C45" s="3">
        <v>125</v>
      </c>
      <c r="D45" s="3">
        <f>C45-VLOOKUP('4.6'!B45,'Товары (предыдущий год)'!$B$2:$C$71,2,FALSE)</f>
        <v>-30</v>
      </c>
    </row>
    <row r="46" spans="1:4">
      <c r="A46" s="69">
        <v>45</v>
      </c>
      <c r="B46" s="3" t="s">
        <v>362</v>
      </c>
      <c r="C46" s="3">
        <v>140</v>
      </c>
      <c r="D46" s="3">
        <f>C46-VLOOKUP('4.6'!B46,'Товары (предыдущий год)'!$B$2:$C$71,2,FALSE)</f>
        <v>-5</v>
      </c>
    </row>
    <row r="47" spans="1:4">
      <c r="A47" s="69">
        <v>46</v>
      </c>
      <c r="B47" s="3" t="s">
        <v>356</v>
      </c>
      <c r="C47" s="3">
        <v>150</v>
      </c>
      <c r="D47" s="3">
        <f>C47-VLOOKUP('4.6'!B47,'Товары (предыдущий год)'!$B$2:$C$71,2,FALSE)</f>
        <v>15</v>
      </c>
    </row>
    <row r="48" spans="1:4">
      <c r="A48" s="69">
        <v>47</v>
      </c>
      <c r="B48" s="3" t="s">
        <v>357</v>
      </c>
      <c r="C48" s="3">
        <v>185</v>
      </c>
      <c r="D48" s="3">
        <f>C48-VLOOKUP('4.6'!B48,'Товары (предыдущий год)'!$B$2:$C$71,2,FALSE)</f>
        <v>60</v>
      </c>
    </row>
    <row r="49" spans="1:4">
      <c r="A49" s="69">
        <v>48</v>
      </c>
      <c r="B49" s="3" t="s">
        <v>358</v>
      </c>
      <c r="C49" s="3">
        <v>125</v>
      </c>
      <c r="D49" s="3">
        <f>C49-VLOOKUP('4.6'!B49,'Товары (предыдущий год)'!$B$2:$C$71,2,FALSE)</f>
        <v>-5</v>
      </c>
    </row>
    <row r="50" spans="1:4">
      <c r="A50" s="69">
        <v>49</v>
      </c>
      <c r="B50" s="3" t="s">
        <v>360</v>
      </c>
      <c r="C50" s="3">
        <v>155</v>
      </c>
      <c r="D50" s="3">
        <f>C50-VLOOKUP('4.6'!B50,'Товары (предыдущий год)'!$B$2:$C$71,2,FALSE)</f>
        <v>15</v>
      </c>
    </row>
    <row r="51" spans="1:4">
      <c r="A51" s="69">
        <v>50</v>
      </c>
      <c r="B51" s="3" t="s">
        <v>361</v>
      </c>
      <c r="C51" s="3">
        <v>145</v>
      </c>
      <c r="D51" s="3">
        <f>C51-VLOOKUP('4.6'!B51,'Товары (предыдущий год)'!$B$2:$C$71,2,FALSE)</f>
        <v>-10</v>
      </c>
    </row>
    <row r="52" spans="1:4">
      <c r="A52" s="69">
        <v>51</v>
      </c>
      <c r="B52" s="3" t="s">
        <v>363</v>
      </c>
      <c r="C52" s="3">
        <v>135</v>
      </c>
      <c r="D52" s="3">
        <f>C52-VLOOKUP('4.6'!B52,'Товары (предыдущий год)'!$B$2:$C$71,2,FALSE)</f>
        <v>10</v>
      </c>
    </row>
    <row r="53" spans="1:4">
      <c r="A53" s="69">
        <v>52</v>
      </c>
      <c r="B53" s="3" t="s">
        <v>370</v>
      </c>
      <c r="C53" s="3">
        <v>200</v>
      </c>
      <c r="D53" s="3">
        <f>C53-VLOOKUP('4.6'!B53,'Товары (предыдущий год)'!$B$2:$C$71,2,FALSE)</f>
        <v>20</v>
      </c>
    </row>
    <row r="54" spans="1:4">
      <c r="A54" s="69">
        <v>53</v>
      </c>
      <c r="B54" s="3" t="s">
        <v>364</v>
      </c>
      <c r="C54" s="3">
        <v>125</v>
      </c>
      <c r="D54" s="3">
        <f>C54-VLOOKUP('4.6'!B54,'Товары (предыдущий год)'!$B$2:$C$71,2,FALSE)</f>
        <v>-20</v>
      </c>
    </row>
    <row r="55" spans="1:4">
      <c r="A55" s="69">
        <v>54</v>
      </c>
      <c r="B55" s="3" t="s">
        <v>365</v>
      </c>
      <c r="C55" s="3">
        <v>130</v>
      </c>
      <c r="D55" s="3">
        <f>C55-VLOOKUP('4.6'!B55,'Товары (предыдущий год)'!$B$2:$C$71,2,FALSE)</f>
        <v>-50</v>
      </c>
    </row>
    <row r="56" spans="1:4">
      <c r="A56" s="69">
        <v>55</v>
      </c>
      <c r="B56" s="3" t="s">
        <v>366</v>
      </c>
      <c r="C56" s="3">
        <v>140</v>
      </c>
      <c r="D56" s="3">
        <f>C56-VLOOKUP('4.6'!B56,'Товары (предыдущий год)'!$B$2:$C$71,2,FALSE)</f>
        <v>-40</v>
      </c>
    </row>
    <row r="57" spans="1:4">
      <c r="A57" s="69">
        <v>56</v>
      </c>
      <c r="B57" s="3" t="s">
        <v>367</v>
      </c>
      <c r="C57" s="3">
        <v>155</v>
      </c>
      <c r="D57" s="3">
        <f>C57-VLOOKUP('4.6'!B57,'Товары (предыдущий год)'!$B$2:$C$71,2,FALSE)</f>
        <v>15</v>
      </c>
    </row>
    <row r="58" spans="1:4">
      <c r="A58" s="69">
        <v>57</v>
      </c>
      <c r="B58" s="3" t="s">
        <v>368</v>
      </c>
      <c r="C58" s="3">
        <v>125</v>
      </c>
      <c r="D58" s="3">
        <f>C58-VLOOKUP('4.6'!B58,'Товары (предыдущий год)'!$B$2:$C$71,2,FALSE)</f>
        <v>-75</v>
      </c>
    </row>
    <row r="59" spans="1:4">
      <c r="A59" s="69">
        <v>58</v>
      </c>
      <c r="B59" s="3" t="s">
        <v>369</v>
      </c>
      <c r="C59" s="3">
        <v>180</v>
      </c>
      <c r="D59" s="3">
        <f>C59-VLOOKUP('4.6'!B59,'Товары (предыдущий год)'!$B$2:$C$71,2,FALSE)</f>
        <v>-10</v>
      </c>
    </row>
    <row r="60" spans="1:4">
      <c r="A60" s="69">
        <v>59</v>
      </c>
      <c r="B60" s="3" t="s">
        <v>371</v>
      </c>
      <c r="C60" s="3">
        <v>145</v>
      </c>
      <c r="D60" s="3">
        <f>C60-VLOOKUP('4.6'!B60,'Товары (предыдущий год)'!$B$2:$C$71,2,FALSE)</f>
        <v>-5</v>
      </c>
    </row>
    <row r="61" spans="1:4">
      <c r="A61" s="69">
        <v>60</v>
      </c>
      <c r="B61" s="3" t="s">
        <v>372</v>
      </c>
      <c r="C61" s="3">
        <v>180</v>
      </c>
      <c r="D61" s="3">
        <f>C61-VLOOKUP('4.6'!B61,'Товары (предыдущий год)'!$B$2:$C$71,2,FALSE)</f>
        <v>20</v>
      </c>
    </row>
    <row r="62" spans="1:4">
      <c r="A62" s="69">
        <v>61</v>
      </c>
      <c r="B62" s="3" t="s">
        <v>373</v>
      </c>
      <c r="C62" s="3">
        <v>200</v>
      </c>
      <c r="D62" s="3">
        <f>C62-VLOOKUP('4.6'!B62,'Товары (предыдущий год)'!$B$2:$C$71,2,FALSE)</f>
        <v>0</v>
      </c>
    </row>
    <row r="63" spans="1:4">
      <c r="A63" s="69">
        <v>62</v>
      </c>
      <c r="B63" s="3" t="s">
        <v>374</v>
      </c>
      <c r="C63" s="3">
        <v>140</v>
      </c>
      <c r="D63" s="3">
        <f>C63-VLOOKUP('4.6'!B63,'Товары (предыдущий год)'!$B$2:$C$71,2,FALSE)</f>
        <v>0</v>
      </c>
    </row>
    <row r="64" spans="1:4">
      <c r="A64" s="69">
        <v>63</v>
      </c>
      <c r="B64" s="3" t="s">
        <v>379</v>
      </c>
      <c r="C64" s="3">
        <v>150</v>
      </c>
      <c r="D64" s="3">
        <f>C64-VLOOKUP('4.6'!B64,'Товары (предыдущий год)'!$B$2:$C$71,2,FALSE)</f>
        <v>0</v>
      </c>
    </row>
    <row r="65" spans="1:4">
      <c r="A65" s="69">
        <v>64</v>
      </c>
      <c r="B65" s="3" t="s">
        <v>375</v>
      </c>
      <c r="C65" s="3">
        <v>200</v>
      </c>
      <c r="D65" s="3">
        <f>C65-VLOOKUP('4.6'!B65,'Товары (предыдущий год)'!$B$2:$C$71,2,FALSE)</f>
        <v>0</v>
      </c>
    </row>
    <row r="66" spans="1:4">
      <c r="A66" s="69">
        <v>65</v>
      </c>
      <c r="B66" s="3" t="s">
        <v>380</v>
      </c>
      <c r="C66" s="3">
        <v>160</v>
      </c>
      <c r="D66" s="3">
        <f>C66-VLOOKUP('4.6'!B66,'Товары (предыдущий год)'!$B$2:$C$71,2,FALSE)</f>
        <v>0</v>
      </c>
    </row>
    <row r="67" spans="1:4">
      <c r="A67" s="69">
        <v>66</v>
      </c>
      <c r="B67" s="3" t="s">
        <v>376</v>
      </c>
      <c r="C67" s="3">
        <v>190</v>
      </c>
      <c r="D67" s="3">
        <f>C67-VLOOKUP('4.6'!B67,'Товары (предыдущий год)'!$B$2:$C$71,2,FALSE)</f>
        <v>0</v>
      </c>
    </row>
    <row r="68" spans="1:4">
      <c r="A68" s="69">
        <v>67</v>
      </c>
      <c r="B68" s="3" t="s">
        <v>381</v>
      </c>
      <c r="C68" s="3">
        <v>190</v>
      </c>
      <c r="D68" s="3">
        <f>C68-VLOOKUP('4.6'!B68,'Товары (предыдущий год)'!$B$2:$C$71,2,FALSE)</f>
        <v>0</v>
      </c>
    </row>
    <row r="69" spans="1:4">
      <c r="A69" s="69">
        <v>68</v>
      </c>
      <c r="B69" s="3" t="s">
        <v>377</v>
      </c>
      <c r="C69" s="3">
        <v>150</v>
      </c>
      <c r="D69" s="3">
        <f>C69-VLOOKUP('4.6'!B69,'Товары (предыдущий год)'!$B$2:$C$71,2,FALSE)</f>
        <v>0</v>
      </c>
    </row>
    <row r="70" spans="1:4">
      <c r="A70" s="69">
        <v>69</v>
      </c>
      <c r="B70" s="3" t="s">
        <v>378</v>
      </c>
      <c r="C70" s="3">
        <v>160</v>
      </c>
      <c r="D70" s="3">
        <f>C70-VLOOKUP('4.6'!B70,'Товары (предыдущий год)'!$B$2:$C$71,2,FALSE)</f>
        <v>0</v>
      </c>
    </row>
    <row r="71" spans="1:4">
      <c r="A71" s="69">
        <v>70</v>
      </c>
      <c r="B71" s="3" t="s">
        <v>382</v>
      </c>
      <c r="C71" s="3">
        <v>125</v>
      </c>
      <c r="D71" s="3">
        <f>C71-VLOOKUP('4.6'!B71,'Товары (предыдущий год)'!$B$2:$C$71,2,FALSE)</f>
        <v>0</v>
      </c>
    </row>
  </sheetData>
  <conditionalFormatting sqref="F2">
    <cfRule type="cellIs" dxfId="78" priority="1" operator="equal">
      <formula>$G$2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35C22-727B-4FA6-8147-3CC9CF09B8D3}">
  <dimension ref="A1:C71"/>
  <sheetViews>
    <sheetView showGridLines="0" workbookViewId="0">
      <selection activeCell="D2" sqref="D2"/>
    </sheetView>
  </sheetViews>
  <sheetFormatPr defaultRowHeight="15"/>
  <cols>
    <col min="1" max="1" width="3.42578125" style="2" bestFit="1" customWidth="1"/>
    <col min="2" max="2" width="25.5703125" style="2" bestFit="1" customWidth="1"/>
    <col min="3" max="16384" width="9.140625" style="2"/>
  </cols>
  <sheetData>
    <row r="1" spans="1:3" ht="30">
      <c r="A1" s="1" t="s">
        <v>41</v>
      </c>
      <c r="B1" s="1" t="s">
        <v>298</v>
      </c>
      <c r="C1" s="1" t="s">
        <v>299</v>
      </c>
    </row>
    <row r="2" spans="1:3">
      <c r="A2" s="69">
        <v>1</v>
      </c>
      <c r="B2" s="3" t="s">
        <v>308</v>
      </c>
      <c r="C2" s="3">
        <v>135</v>
      </c>
    </row>
    <row r="3" spans="1:3">
      <c r="A3" s="69">
        <v>2</v>
      </c>
      <c r="B3" s="3" t="s">
        <v>310</v>
      </c>
      <c r="C3" s="3">
        <v>140</v>
      </c>
    </row>
    <row r="4" spans="1:3">
      <c r="A4" s="69">
        <v>3</v>
      </c>
      <c r="B4" s="3" t="s">
        <v>311</v>
      </c>
      <c r="C4" s="3">
        <v>150</v>
      </c>
    </row>
    <row r="5" spans="1:3">
      <c r="A5" s="69">
        <v>4</v>
      </c>
      <c r="B5" s="3" t="s">
        <v>301</v>
      </c>
      <c r="C5" s="3">
        <v>115</v>
      </c>
    </row>
    <row r="6" spans="1:3">
      <c r="A6" s="69">
        <v>5</v>
      </c>
      <c r="B6" s="3" t="s">
        <v>303</v>
      </c>
      <c r="C6" s="3">
        <v>100</v>
      </c>
    </row>
    <row r="7" spans="1:3">
      <c r="A7" s="69">
        <v>6</v>
      </c>
      <c r="B7" s="3" t="s">
        <v>306</v>
      </c>
      <c r="C7" s="3">
        <v>125</v>
      </c>
    </row>
    <row r="8" spans="1:3">
      <c r="A8" s="69">
        <v>7</v>
      </c>
      <c r="B8" s="3" t="s">
        <v>312</v>
      </c>
      <c r="C8" s="3">
        <v>200</v>
      </c>
    </row>
    <row r="9" spans="1:3">
      <c r="A9" s="69">
        <v>8</v>
      </c>
      <c r="B9" s="3" t="s">
        <v>313</v>
      </c>
      <c r="C9" s="3">
        <v>135</v>
      </c>
    </row>
    <row r="10" spans="1:3">
      <c r="A10" s="69">
        <v>9</v>
      </c>
      <c r="B10" s="3" t="s">
        <v>314</v>
      </c>
      <c r="C10" s="3">
        <v>145</v>
      </c>
    </row>
    <row r="11" spans="1:3">
      <c r="A11" s="69">
        <v>10</v>
      </c>
      <c r="B11" s="3" t="s">
        <v>315</v>
      </c>
      <c r="C11" s="3">
        <v>180</v>
      </c>
    </row>
    <row r="12" spans="1:3">
      <c r="A12" s="69">
        <v>11</v>
      </c>
      <c r="B12" s="3" t="s">
        <v>317</v>
      </c>
      <c r="C12" s="3">
        <v>200</v>
      </c>
    </row>
    <row r="13" spans="1:3">
      <c r="A13" s="69">
        <v>12</v>
      </c>
      <c r="B13" s="3" t="s">
        <v>318</v>
      </c>
      <c r="C13" s="3">
        <v>130</v>
      </c>
    </row>
    <row r="14" spans="1:3">
      <c r="A14" s="69">
        <v>13</v>
      </c>
      <c r="B14" s="3" t="s">
        <v>320</v>
      </c>
      <c r="C14" s="3">
        <v>100</v>
      </c>
    </row>
    <row r="15" spans="1:3">
      <c r="A15" s="69">
        <v>14</v>
      </c>
      <c r="B15" s="3" t="s">
        <v>321</v>
      </c>
      <c r="C15" s="3">
        <v>140</v>
      </c>
    </row>
    <row r="16" spans="1:3">
      <c r="A16" s="69">
        <v>15</v>
      </c>
      <c r="B16" s="3" t="s">
        <v>322</v>
      </c>
      <c r="C16" s="3">
        <v>170</v>
      </c>
    </row>
    <row r="17" spans="1:3">
      <c r="A17" s="69">
        <v>16</v>
      </c>
      <c r="B17" s="3" t="s">
        <v>323</v>
      </c>
      <c r="C17" s="3">
        <v>80</v>
      </c>
    </row>
    <row r="18" spans="1:3">
      <c r="A18" s="69">
        <v>17</v>
      </c>
      <c r="B18" s="3" t="s">
        <v>324</v>
      </c>
      <c r="C18" s="3">
        <v>170</v>
      </c>
    </row>
    <row r="19" spans="1:3">
      <c r="A19" s="69">
        <v>18</v>
      </c>
      <c r="B19" s="3" t="s">
        <v>325</v>
      </c>
      <c r="C19" s="3">
        <v>160</v>
      </c>
    </row>
    <row r="20" spans="1:3">
      <c r="A20" s="69">
        <v>19</v>
      </c>
      <c r="B20" s="3" t="s">
        <v>327</v>
      </c>
      <c r="C20" s="3">
        <v>145</v>
      </c>
    </row>
    <row r="21" spans="1:3">
      <c r="A21" s="69">
        <v>20</v>
      </c>
      <c r="B21" s="3" t="s">
        <v>328</v>
      </c>
      <c r="C21" s="3">
        <v>160</v>
      </c>
    </row>
    <row r="22" spans="1:3">
      <c r="A22" s="69">
        <v>21</v>
      </c>
      <c r="B22" s="3" t="s">
        <v>329</v>
      </c>
      <c r="C22" s="3">
        <v>140</v>
      </c>
    </row>
    <row r="23" spans="1:3">
      <c r="A23" s="69">
        <v>22</v>
      </c>
      <c r="B23" s="3" t="s">
        <v>330</v>
      </c>
      <c r="C23" s="3">
        <v>135</v>
      </c>
    </row>
    <row r="24" spans="1:3">
      <c r="A24" s="69">
        <v>23</v>
      </c>
      <c r="B24" s="3" t="s">
        <v>332</v>
      </c>
      <c r="C24" s="3">
        <v>145</v>
      </c>
    </row>
    <row r="25" spans="1:3">
      <c r="A25" s="69">
        <v>24</v>
      </c>
      <c r="B25" s="3" t="s">
        <v>334</v>
      </c>
      <c r="C25" s="3">
        <v>165</v>
      </c>
    </row>
    <row r="26" spans="1:3">
      <c r="A26" s="69">
        <v>25</v>
      </c>
      <c r="B26" s="3" t="s">
        <v>333</v>
      </c>
      <c r="C26" s="3">
        <v>200</v>
      </c>
    </row>
    <row r="27" spans="1:3">
      <c r="A27" s="69">
        <v>26</v>
      </c>
      <c r="B27" s="3" t="s">
        <v>335</v>
      </c>
      <c r="C27" s="3">
        <v>250</v>
      </c>
    </row>
    <row r="28" spans="1:3">
      <c r="A28" s="69">
        <v>27</v>
      </c>
      <c r="B28" s="3" t="s">
        <v>337</v>
      </c>
      <c r="C28" s="3">
        <v>220</v>
      </c>
    </row>
    <row r="29" spans="1:3">
      <c r="A29" s="69">
        <v>28</v>
      </c>
      <c r="B29" s="3" t="s">
        <v>338</v>
      </c>
      <c r="C29" s="3">
        <v>200</v>
      </c>
    </row>
    <row r="30" spans="1:3">
      <c r="A30" s="69">
        <v>29</v>
      </c>
      <c r="B30" s="3" t="s">
        <v>339</v>
      </c>
      <c r="C30" s="3">
        <v>160</v>
      </c>
    </row>
    <row r="31" spans="1:3">
      <c r="A31" s="69">
        <v>30</v>
      </c>
      <c r="B31" s="3" t="s">
        <v>340</v>
      </c>
      <c r="C31" s="3">
        <v>160</v>
      </c>
    </row>
    <row r="32" spans="1:3">
      <c r="A32" s="69">
        <v>31</v>
      </c>
      <c r="B32" s="3" t="s">
        <v>341</v>
      </c>
      <c r="C32" s="3">
        <v>175</v>
      </c>
    </row>
    <row r="33" spans="1:3">
      <c r="A33" s="69">
        <v>32</v>
      </c>
      <c r="B33" s="3" t="s">
        <v>343</v>
      </c>
      <c r="C33" s="3">
        <v>180</v>
      </c>
    </row>
    <row r="34" spans="1:3">
      <c r="A34" s="69">
        <v>33</v>
      </c>
      <c r="B34" s="3" t="s">
        <v>342</v>
      </c>
      <c r="C34" s="3">
        <v>150</v>
      </c>
    </row>
    <row r="35" spans="1:3">
      <c r="A35" s="69">
        <v>34</v>
      </c>
      <c r="B35" s="3" t="s">
        <v>344</v>
      </c>
      <c r="C35" s="3">
        <v>120</v>
      </c>
    </row>
    <row r="36" spans="1:3">
      <c r="A36" s="69">
        <v>35</v>
      </c>
      <c r="B36" s="3" t="s">
        <v>347</v>
      </c>
      <c r="C36" s="3">
        <v>250</v>
      </c>
    </row>
    <row r="37" spans="1:3">
      <c r="A37" s="69">
        <v>36</v>
      </c>
      <c r="B37" s="3" t="s">
        <v>346</v>
      </c>
      <c r="C37" s="3">
        <v>145</v>
      </c>
    </row>
    <row r="38" spans="1:3">
      <c r="A38" s="69">
        <v>37</v>
      </c>
      <c r="B38" s="3" t="s">
        <v>350</v>
      </c>
      <c r="C38" s="3">
        <v>100</v>
      </c>
    </row>
    <row r="39" spans="1:3">
      <c r="A39" s="69">
        <v>38</v>
      </c>
      <c r="B39" s="3" t="s">
        <v>348</v>
      </c>
      <c r="C39" s="3">
        <v>100</v>
      </c>
    </row>
    <row r="40" spans="1:3">
      <c r="A40" s="69">
        <v>39</v>
      </c>
      <c r="B40" s="3" t="s">
        <v>353</v>
      </c>
      <c r="C40" s="3">
        <v>125</v>
      </c>
    </row>
    <row r="41" spans="1:3">
      <c r="A41" s="69">
        <v>40</v>
      </c>
      <c r="B41" s="3" t="s">
        <v>355</v>
      </c>
      <c r="C41" s="3">
        <v>180</v>
      </c>
    </row>
    <row r="42" spans="1:3">
      <c r="A42" s="69">
        <v>41</v>
      </c>
      <c r="B42" s="3" t="s">
        <v>349</v>
      </c>
      <c r="C42" s="3">
        <v>150</v>
      </c>
    </row>
    <row r="43" spans="1:3">
      <c r="A43" s="69">
        <v>42</v>
      </c>
      <c r="B43" s="3" t="s">
        <v>351</v>
      </c>
      <c r="C43" s="3">
        <v>185</v>
      </c>
    </row>
    <row r="44" spans="1:3">
      <c r="A44" s="69">
        <v>43</v>
      </c>
      <c r="B44" s="3" t="s">
        <v>359</v>
      </c>
      <c r="C44" s="3">
        <v>125</v>
      </c>
    </row>
    <row r="45" spans="1:3">
      <c r="A45" s="69">
        <v>44</v>
      </c>
      <c r="B45" s="3" t="s">
        <v>352</v>
      </c>
      <c r="C45" s="3">
        <v>155</v>
      </c>
    </row>
    <row r="46" spans="1:3">
      <c r="A46" s="69">
        <v>45</v>
      </c>
      <c r="B46" s="3" t="s">
        <v>362</v>
      </c>
      <c r="C46" s="3">
        <v>145</v>
      </c>
    </row>
    <row r="47" spans="1:3">
      <c r="A47" s="69">
        <v>46</v>
      </c>
      <c r="B47" s="3" t="s">
        <v>356</v>
      </c>
      <c r="C47" s="3">
        <v>135</v>
      </c>
    </row>
    <row r="48" spans="1:3">
      <c r="A48" s="69">
        <v>47</v>
      </c>
      <c r="B48" s="3" t="s">
        <v>357</v>
      </c>
      <c r="C48" s="3">
        <v>125</v>
      </c>
    </row>
    <row r="49" spans="1:3">
      <c r="A49" s="69">
        <v>48</v>
      </c>
      <c r="B49" s="3" t="s">
        <v>358</v>
      </c>
      <c r="C49" s="3">
        <v>130</v>
      </c>
    </row>
    <row r="50" spans="1:3">
      <c r="A50" s="69">
        <v>49</v>
      </c>
      <c r="B50" s="3" t="s">
        <v>360</v>
      </c>
      <c r="C50" s="3">
        <v>140</v>
      </c>
    </row>
    <row r="51" spans="1:3">
      <c r="A51" s="69">
        <v>50</v>
      </c>
      <c r="B51" s="3" t="s">
        <v>361</v>
      </c>
      <c r="C51" s="3">
        <v>155</v>
      </c>
    </row>
    <row r="52" spans="1:3">
      <c r="A52" s="69">
        <v>51</v>
      </c>
      <c r="B52" s="3" t="s">
        <v>363</v>
      </c>
      <c r="C52" s="3">
        <v>125</v>
      </c>
    </row>
    <row r="53" spans="1:3">
      <c r="A53" s="69">
        <v>52</v>
      </c>
      <c r="B53" s="3" t="s">
        <v>370</v>
      </c>
      <c r="C53" s="3">
        <v>180</v>
      </c>
    </row>
    <row r="54" spans="1:3">
      <c r="A54" s="69">
        <v>53</v>
      </c>
      <c r="B54" s="3" t="s">
        <v>364</v>
      </c>
      <c r="C54" s="3">
        <v>145</v>
      </c>
    </row>
    <row r="55" spans="1:3">
      <c r="A55" s="69">
        <v>54</v>
      </c>
      <c r="B55" s="3" t="s">
        <v>365</v>
      </c>
      <c r="C55" s="3">
        <v>180</v>
      </c>
    </row>
    <row r="56" spans="1:3">
      <c r="A56" s="69">
        <v>55</v>
      </c>
      <c r="B56" s="3" t="s">
        <v>366</v>
      </c>
      <c r="C56" s="3">
        <v>180</v>
      </c>
    </row>
    <row r="57" spans="1:3">
      <c r="A57" s="69">
        <v>56</v>
      </c>
      <c r="B57" s="3" t="s">
        <v>367</v>
      </c>
      <c r="C57" s="3">
        <v>140</v>
      </c>
    </row>
    <row r="58" spans="1:3">
      <c r="A58" s="69">
        <v>57</v>
      </c>
      <c r="B58" s="3" t="s">
        <v>368</v>
      </c>
      <c r="C58" s="3">
        <v>200</v>
      </c>
    </row>
    <row r="59" spans="1:3">
      <c r="A59" s="69">
        <v>58</v>
      </c>
      <c r="B59" s="3" t="s">
        <v>369</v>
      </c>
      <c r="C59" s="3">
        <v>190</v>
      </c>
    </row>
    <row r="60" spans="1:3">
      <c r="A60" s="69">
        <v>59</v>
      </c>
      <c r="B60" s="3" t="s">
        <v>371</v>
      </c>
      <c r="C60" s="3">
        <v>150</v>
      </c>
    </row>
    <row r="61" spans="1:3">
      <c r="A61" s="69">
        <v>60</v>
      </c>
      <c r="B61" s="3" t="s">
        <v>372</v>
      </c>
      <c r="C61" s="3">
        <v>160</v>
      </c>
    </row>
    <row r="62" spans="1:3">
      <c r="A62" s="69">
        <v>61</v>
      </c>
      <c r="B62" s="3" t="s">
        <v>373</v>
      </c>
      <c r="C62" s="3">
        <v>200</v>
      </c>
    </row>
    <row r="63" spans="1:3">
      <c r="A63" s="69">
        <v>62</v>
      </c>
      <c r="B63" s="3" t="s">
        <v>374</v>
      </c>
      <c r="C63" s="3">
        <v>140</v>
      </c>
    </row>
    <row r="64" spans="1:3">
      <c r="A64" s="69">
        <v>63</v>
      </c>
      <c r="B64" s="3" t="s">
        <v>379</v>
      </c>
      <c r="C64" s="3">
        <v>150</v>
      </c>
    </row>
    <row r="65" spans="1:3">
      <c r="A65" s="69">
        <v>64</v>
      </c>
      <c r="B65" s="3" t="s">
        <v>375</v>
      </c>
      <c r="C65" s="3">
        <v>200</v>
      </c>
    </row>
    <row r="66" spans="1:3">
      <c r="A66" s="69">
        <v>65</v>
      </c>
      <c r="B66" s="3" t="s">
        <v>380</v>
      </c>
      <c r="C66" s="3">
        <v>160</v>
      </c>
    </row>
    <row r="67" spans="1:3">
      <c r="A67" s="69">
        <v>66</v>
      </c>
      <c r="B67" s="3" t="s">
        <v>376</v>
      </c>
      <c r="C67" s="3">
        <v>190</v>
      </c>
    </row>
    <row r="68" spans="1:3">
      <c r="A68" s="69">
        <v>67</v>
      </c>
      <c r="B68" s="3" t="s">
        <v>381</v>
      </c>
      <c r="C68" s="3">
        <v>190</v>
      </c>
    </row>
    <row r="69" spans="1:3">
      <c r="A69" s="69">
        <v>68</v>
      </c>
      <c r="B69" s="3" t="s">
        <v>377</v>
      </c>
      <c r="C69" s="3">
        <v>150</v>
      </c>
    </row>
    <row r="70" spans="1:3">
      <c r="A70" s="69">
        <v>69</v>
      </c>
      <c r="B70" s="3" t="s">
        <v>378</v>
      </c>
      <c r="C70" s="3">
        <v>160</v>
      </c>
    </row>
    <row r="71" spans="1:3">
      <c r="A71" s="69">
        <v>70</v>
      </c>
      <c r="B71" s="3" t="s">
        <v>382</v>
      </c>
      <c r="C71" s="3">
        <v>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EC41-F7DC-4040-B6B5-94DCB88AACC2}">
  <sheetPr>
    <tabColor rgb="FF0070C0"/>
  </sheetPr>
  <dimension ref="A1:I801"/>
  <sheetViews>
    <sheetView showGridLines="0" zoomScale="87" zoomScaleNormal="87" workbookViewId="0">
      <selection activeCell="F12" sqref="F12"/>
    </sheetView>
  </sheetViews>
  <sheetFormatPr defaultColWidth="11.28515625" defaultRowHeight="15"/>
  <cols>
    <col min="1" max="1" width="9.5703125" style="2" customWidth="1"/>
    <col min="2" max="2" width="34.85546875" style="2" bestFit="1" customWidth="1"/>
    <col min="3" max="3" width="14.7109375" style="2" bestFit="1" customWidth="1"/>
    <col min="4" max="4" width="14" style="2" customWidth="1"/>
    <col min="5" max="5" width="13.140625" style="2" customWidth="1"/>
    <col min="6" max="6" width="11.28515625" style="2"/>
    <col min="7" max="7" width="17.7109375" style="2" customWidth="1"/>
    <col min="8" max="8" width="17.5703125" style="2" customWidth="1"/>
    <col min="9" max="16384" width="11.28515625" style="2"/>
  </cols>
  <sheetData>
    <row r="1" spans="1:9" ht="30">
      <c r="A1" s="1" t="s">
        <v>429</v>
      </c>
      <c r="B1" s="1" t="s">
        <v>430</v>
      </c>
      <c r="C1" s="1" t="s">
        <v>431</v>
      </c>
      <c r="D1" s="1" t="s">
        <v>432</v>
      </c>
      <c r="E1" s="1" t="s">
        <v>433</v>
      </c>
      <c r="G1" s="1" t="s">
        <v>434</v>
      </c>
      <c r="H1" s="88">
        <f>SUM(E:E)</f>
        <v>6300000</v>
      </c>
      <c r="I1" s="89">
        <v>6300000</v>
      </c>
    </row>
    <row r="2" spans="1:9">
      <c r="A2" s="90">
        <v>1</v>
      </c>
      <c r="B2" s="3" t="s">
        <v>435</v>
      </c>
      <c r="C2" s="74">
        <v>119189.99999999999</v>
      </c>
      <c r="D2" s="91" t="s">
        <v>436</v>
      </c>
      <c r="E2" s="3">
        <f>C2*VLOOKUP('4.7'!D2,Сотрудники!$B$2:$D$11,3,FALSE)</f>
        <v>11323.05</v>
      </c>
    </row>
    <row r="3" spans="1:9">
      <c r="A3" s="90">
        <v>2</v>
      </c>
      <c r="B3" s="3" t="s">
        <v>437</v>
      </c>
      <c r="C3" s="74">
        <v>47959.500000021115</v>
      </c>
      <c r="D3" s="91" t="s">
        <v>438</v>
      </c>
      <c r="E3" s="3">
        <f>C3*VLOOKUP('4.7'!D3,Сотрудники!$B$2:$D$11,3,FALSE)</f>
        <v>2397.9750000010558</v>
      </c>
    </row>
    <row r="4" spans="1:9">
      <c r="A4" s="90">
        <v>3</v>
      </c>
      <c r="B4" s="3" t="s">
        <v>439</v>
      </c>
      <c r="C4" s="74">
        <v>17415</v>
      </c>
      <c r="D4" s="91" t="s">
        <v>438</v>
      </c>
      <c r="E4" s="3">
        <f>C4*VLOOKUP('4.7'!D4,Сотрудники!$B$2:$D$11,3,FALSE)</f>
        <v>870.75</v>
      </c>
    </row>
    <row r="5" spans="1:9">
      <c r="A5" s="90">
        <v>4</v>
      </c>
      <c r="B5" s="3" t="s">
        <v>440</v>
      </c>
      <c r="C5" s="74">
        <v>76950</v>
      </c>
      <c r="D5" s="91" t="s">
        <v>441</v>
      </c>
      <c r="E5" s="3">
        <f>C5*VLOOKUP('4.7'!D5,Сотрудники!$B$2:$D$11,3,FALSE)</f>
        <v>2308.5</v>
      </c>
    </row>
    <row r="6" spans="1:9">
      <c r="A6" s="90">
        <v>5</v>
      </c>
      <c r="B6" s="3" t="s">
        <v>442</v>
      </c>
      <c r="C6" s="74">
        <v>98745</v>
      </c>
      <c r="D6" s="91" t="s">
        <v>443</v>
      </c>
      <c r="E6" s="3">
        <f>C6*VLOOKUP('4.7'!D6,Сотрудники!$B$2:$D$11,3,FALSE)</f>
        <v>7899.6</v>
      </c>
    </row>
    <row r="7" spans="1:9">
      <c r="A7" s="90">
        <v>6</v>
      </c>
      <c r="B7" s="3" t="s">
        <v>444</v>
      </c>
      <c r="C7" s="74">
        <v>62010.000000000007</v>
      </c>
      <c r="D7" s="91" t="s">
        <v>445</v>
      </c>
      <c r="E7" s="3">
        <f>C7*VLOOKUP('4.7'!D7,Сотрудники!$B$2:$D$11,3,FALSE)</f>
        <v>4960.8000000000011</v>
      </c>
    </row>
    <row r="8" spans="1:9">
      <c r="A8" s="90">
        <v>7</v>
      </c>
      <c r="B8" s="3" t="s">
        <v>446</v>
      </c>
      <c r="C8" s="74">
        <v>222495.00000000003</v>
      </c>
      <c r="D8" s="91" t="s">
        <v>447</v>
      </c>
      <c r="E8" s="3">
        <f>C8*VLOOKUP('4.7'!D8,Сотрудники!$B$2:$D$11,3,FALSE)</f>
        <v>15574.650000000003</v>
      </c>
    </row>
    <row r="9" spans="1:9">
      <c r="A9" s="90">
        <v>8</v>
      </c>
      <c r="B9" s="3" t="s">
        <v>448</v>
      </c>
      <c r="C9" s="74">
        <v>48570</v>
      </c>
      <c r="D9" s="91" t="s">
        <v>449</v>
      </c>
      <c r="E9" s="3">
        <f>C9*VLOOKUP('4.7'!D9,Сотрудники!$B$2:$D$11,3,FALSE)</f>
        <v>1214.25</v>
      </c>
    </row>
    <row r="10" spans="1:9">
      <c r="A10" s="90">
        <v>9</v>
      </c>
      <c r="B10" s="3" t="s">
        <v>442</v>
      </c>
      <c r="C10" s="74">
        <v>87255</v>
      </c>
      <c r="D10" s="91" t="s">
        <v>445</v>
      </c>
      <c r="E10" s="3">
        <f>C10*VLOOKUP('4.7'!D10,Сотрудники!$B$2:$D$11,3,FALSE)</f>
        <v>6980.4000000000005</v>
      </c>
    </row>
    <row r="11" spans="1:9">
      <c r="A11" s="90">
        <v>10</v>
      </c>
      <c r="B11" s="3" t="s">
        <v>450</v>
      </c>
      <c r="C11" s="74">
        <v>20955.000000000004</v>
      </c>
      <c r="D11" s="91" t="s">
        <v>441</v>
      </c>
      <c r="E11" s="3">
        <f>C11*VLOOKUP('4.7'!D11,Сотрудники!$B$2:$D$11,3,FALSE)</f>
        <v>628.65000000000009</v>
      </c>
    </row>
    <row r="12" spans="1:9">
      <c r="A12" s="90">
        <v>11</v>
      </c>
      <c r="B12" s="3" t="s">
        <v>451</v>
      </c>
      <c r="C12" s="74">
        <v>122864.99999999999</v>
      </c>
      <c r="D12" s="91" t="s">
        <v>443</v>
      </c>
      <c r="E12" s="3">
        <f>C12*VLOOKUP('4.7'!D12,Сотрудники!$B$2:$D$11,3,FALSE)</f>
        <v>9829.1999999999989</v>
      </c>
    </row>
    <row r="13" spans="1:9">
      <c r="A13" s="90">
        <v>12</v>
      </c>
      <c r="B13" s="3" t="s">
        <v>452</v>
      </c>
      <c r="C13" s="74">
        <v>34470</v>
      </c>
      <c r="D13" s="91" t="s">
        <v>449</v>
      </c>
      <c r="E13" s="3">
        <f>C13*VLOOKUP('4.7'!D13,Сотрудники!$B$2:$D$11,3,FALSE)</f>
        <v>861.75</v>
      </c>
    </row>
    <row r="14" spans="1:9">
      <c r="A14" s="90">
        <v>13</v>
      </c>
      <c r="B14" s="3" t="s">
        <v>435</v>
      </c>
      <c r="C14" s="74">
        <v>210765</v>
      </c>
      <c r="D14" s="91" t="s">
        <v>453</v>
      </c>
      <c r="E14" s="3">
        <f>C14*VLOOKUP('4.7'!D14,Сотрудники!$B$2:$D$11,3,FALSE)</f>
        <v>9484.4249999999993</v>
      </c>
    </row>
    <row r="15" spans="1:9">
      <c r="A15" s="90">
        <v>14</v>
      </c>
      <c r="B15" s="3" t="s">
        <v>454</v>
      </c>
      <c r="C15" s="74">
        <v>4875</v>
      </c>
      <c r="D15" s="91" t="s">
        <v>443</v>
      </c>
      <c r="E15" s="3">
        <f>C15*VLOOKUP('4.7'!D15,Сотрудники!$B$2:$D$11,3,FALSE)</f>
        <v>390</v>
      </c>
    </row>
    <row r="16" spans="1:9">
      <c r="A16" s="90">
        <v>15</v>
      </c>
      <c r="B16" s="3" t="s">
        <v>455</v>
      </c>
      <c r="C16" s="74">
        <v>72435</v>
      </c>
      <c r="D16" s="91" t="s">
        <v>456</v>
      </c>
      <c r="E16" s="3">
        <f>C16*VLOOKUP('4.7'!D16,Сотрудники!$B$2:$D$11,3,FALSE)</f>
        <v>4346.0999999999995</v>
      </c>
    </row>
    <row r="17" spans="1:5">
      <c r="A17" s="90">
        <v>16</v>
      </c>
      <c r="B17" s="3" t="s">
        <v>457</v>
      </c>
      <c r="C17" s="74">
        <v>82635.000000000015</v>
      </c>
      <c r="D17" s="91" t="s">
        <v>443</v>
      </c>
      <c r="E17" s="3">
        <f>C17*VLOOKUP('4.7'!D17,Сотрудники!$B$2:$D$11,3,FALSE)</f>
        <v>6610.8000000000011</v>
      </c>
    </row>
    <row r="18" spans="1:5">
      <c r="A18" s="90">
        <v>17</v>
      </c>
      <c r="B18" s="3" t="s">
        <v>458</v>
      </c>
      <c r="C18" s="74">
        <v>147960.93749998754</v>
      </c>
      <c r="D18" s="91" t="s">
        <v>443</v>
      </c>
      <c r="E18" s="3">
        <f>C18*VLOOKUP('4.7'!D18,Сотрудники!$B$2:$D$11,3,FALSE)</f>
        <v>11836.874999999003</v>
      </c>
    </row>
    <row r="19" spans="1:5">
      <c r="A19" s="90">
        <v>18</v>
      </c>
      <c r="B19" s="3" t="s">
        <v>435</v>
      </c>
      <c r="C19" s="74">
        <v>219090</v>
      </c>
      <c r="D19" s="91" t="s">
        <v>447</v>
      </c>
      <c r="E19" s="3">
        <f>C19*VLOOKUP('4.7'!D19,Сотрудники!$B$2:$D$11,3,FALSE)</f>
        <v>15336.300000000001</v>
      </c>
    </row>
    <row r="20" spans="1:5">
      <c r="A20" s="90">
        <v>19</v>
      </c>
      <c r="B20" s="3" t="s">
        <v>448</v>
      </c>
      <c r="C20" s="74">
        <v>38595</v>
      </c>
      <c r="D20" s="91" t="s">
        <v>445</v>
      </c>
      <c r="E20" s="3">
        <f>C20*VLOOKUP('4.7'!D20,Сотрудники!$B$2:$D$11,3,FALSE)</f>
        <v>3087.6</v>
      </c>
    </row>
    <row r="21" spans="1:5">
      <c r="A21" s="90">
        <v>20</v>
      </c>
      <c r="B21" s="3" t="s">
        <v>459</v>
      </c>
      <c r="C21" s="74">
        <v>99435.000000000015</v>
      </c>
      <c r="D21" s="91" t="s">
        <v>456</v>
      </c>
      <c r="E21" s="3">
        <f>C21*VLOOKUP('4.7'!D21,Сотрудники!$B$2:$D$11,3,FALSE)</f>
        <v>5966.1</v>
      </c>
    </row>
    <row r="22" spans="1:5">
      <c r="A22" s="90">
        <v>21</v>
      </c>
      <c r="B22" s="3" t="s">
        <v>448</v>
      </c>
      <c r="C22" s="74">
        <v>204809.99999999997</v>
      </c>
      <c r="D22" s="91" t="s">
        <v>453</v>
      </c>
      <c r="E22" s="3">
        <f>C22*VLOOKUP('4.7'!D22,Сотрудники!$B$2:$D$11,3,FALSE)</f>
        <v>9216.4499999999989</v>
      </c>
    </row>
    <row r="23" spans="1:5">
      <c r="A23" s="90">
        <v>22</v>
      </c>
      <c r="B23" s="3" t="s">
        <v>460</v>
      </c>
      <c r="C23" s="74">
        <v>312870</v>
      </c>
      <c r="D23" s="91" t="s">
        <v>443</v>
      </c>
      <c r="E23" s="3">
        <f>C23*VLOOKUP('4.7'!D23,Сотрудники!$B$2:$D$11,3,FALSE)</f>
        <v>25029.600000000002</v>
      </c>
    </row>
    <row r="24" spans="1:5">
      <c r="A24" s="90">
        <v>23</v>
      </c>
      <c r="B24" s="3" t="s">
        <v>455</v>
      </c>
      <c r="C24" s="74">
        <v>147045</v>
      </c>
      <c r="D24" s="91" t="s">
        <v>438</v>
      </c>
      <c r="E24" s="3">
        <f>C24*VLOOKUP('4.7'!D24,Сотрудники!$B$2:$D$11,3,FALSE)</f>
        <v>7352.25</v>
      </c>
    </row>
    <row r="25" spans="1:5">
      <c r="A25" s="90">
        <v>24</v>
      </c>
      <c r="B25" s="3" t="s">
        <v>461</v>
      </c>
      <c r="C25" s="74">
        <v>6839.9999999999991</v>
      </c>
      <c r="D25" s="91" t="s">
        <v>449</v>
      </c>
      <c r="E25" s="3">
        <f>C25*VLOOKUP('4.7'!D25,Сотрудники!$B$2:$D$11,3,FALSE)</f>
        <v>171</v>
      </c>
    </row>
    <row r="26" spans="1:5">
      <c r="A26" s="90">
        <v>25</v>
      </c>
      <c r="B26" s="3" t="s">
        <v>462</v>
      </c>
      <c r="C26" s="74">
        <v>40395</v>
      </c>
      <c r="D26" s="91" t="s">
        <v>453</v>
      </c>
      <c r="E26" s="3">
        <f>C26*VLOOKUP('4.7'!D26,Сотрудники!$B$2:$D$11,3,FALSE)</f>
        <v>1817.7749999999999</v>
      </c>
    </row>
    <row r="27" spans="1:5">
      <c r="A27" s="90">
        <v>26</v>
      </c>
      <c r="B27" s="3" t="s">
        <v>463</v>
      </c>
      <c r="C27" s="74">
        <v>82920</v>
      </c>
      <c r="D27" s="91" t="s">
        <v>464</v>
      </c>
      <c r="E27" s="3">
        <f>C27*VLOOKUP('4.7'!D27,Сотрудники!$B$2:$D$11,3,FALSE)</f>
        <v>4975.2</v>
      </c>
    </row>
    <row r="28" spans="1:5">
      <c r="A28" s="90">
        <v>27</v>
      </c>
      <c r="B28" s="3" t="s">
        <v>465</v>
      </c>
      <c r="C28" s="74">
        <v>114104.99999999999</v>
      </c>
      <c r="D28" s="91" t="s">
        <v>445</v>
      </c>
      <c r="E28" s="3">
        <f>C28*VLOOKUP('4.7'!D28,Сотрудники!$B$2:$D$11,3,FALSE)</f>
        <v>9128.4</v>
      </c>
    </row>
    <row r="29" spans="1:5">
      <c r="A29" s="90">
        <v>28</v>
      </c>
      <c r="B29" s="3" t="s">
        <v>466</v>
      </c>
      <c r="C29" s="74">
        <v>188655</v>
      </c>
      <c r="D29" s="91" t="s">
        <v>464</v>
      </c>
      <c r="E29" s="3">
        <f>C29*VLOOKUP('4.7'!D29,Сотрудники!$B$2:$D$11,3,FALSE)</f>
        <v>11319.3</v>
      </c>
    </row>
    <row r="30" spans="1:5">
      <c r="A30" s="90">
        <v>29</v>
      </c>
      <c r="B30" s="3" t="s">
        <v>467</v>
      </c>
      <c r="C30" s="74">
        <v>20760</v>
      </c>
      <c r="D30" s="91" t="s">
        <v>456</v>
      </c>
      <c r="E30" s="3">
        <f>C30*VLOOKUP('4.7'!D30,Сотрудники!$B$2:$D$11,3,FALSE)</f>
        <v>1245.5999999999999</v>
      </c>
    </row>
    <row r="31" spans="1:5">
      <c r="A31" s="90">
        <v>30</v>
      </c>
      <c r="B31" s="3" t="s">
        <v>468</v>
      </c>
      <c r="C31" s="74">
        <v>9015</v>
      </c>
      <c r="D31" s="91" t="s">
        <v>438</v>
      </c>
      <c r="E31" s="3">
        <f>C31*VLOOKUP('4.7'!D31,Сотрудники!$B$2:$D$11,3,FALSE)</f>
        <v>450.75</v>
      </c>
    </row>
    <row r="32" spans="1:5">
      <c r="A32" s="90">
        <v>31</v>
      </c>
      <c r="B32" s="3" t="s">
        <v>469</v>
      </c>
      <c r="C32" s="74">
        <v>139035</v>
      </c>
      <c r="D32" s="91" t="s">
        <v>456</v>
      </c>
      <c r="E32" s="3">
        <f>C32*VLOOKUP('4.7'!D32,Сотрудники!$B$2:$D$11,3,FALSE)</f>
        <v>8342.1</v>
      </c>
    </row>
    <row r="33" spans="1:5">
      <c r="A33" s="90">
        <v>32</v>
      </c>
      <c r="B33" s="3" t="s">
        <v>470</v>
      </c>
      <c r="C33" s="74">
        <v>38744.999999999993</v>
      </c>
      <c r="D33" s="91" t="s">
        <v>456</v>
      </c>
      <c r="E33" s="3">
        <f>C33*VLOOKUP('4.7'!D33,Сотрудники!$B$2:$D$11,3,FALSE)</f>
        <v>2324.6999999999994</v>
      </c>
    </row>
    <row r="34" spans="1:5">
      <c r="A34" s="90">
        <v>33</v>
      </c>
      <c r="B34" s="3" t="s">
        <v>471</v>
      </c>
      <c r="C34" s="74">
        <v>4410</v>
      </c>
      <c r="D34" s="91" t="s">
        <v>443</v>
      </c>
      <c r="E34" s="3">
        <f>C34*VLOOKUP('4.7'!D34,Сотрудники!$B$2:$D$11,3,FALSE)</f>
        <v>352.8</v>
      </c>
    </row>
    <row r="35" spans="1:5">
      <c r="A35" s="90">
        <v>34</v>
      </c>
      <c r="B35" s="3" t="s">
        <v>471</v>
      </c>
      <c r="C35" s="74">
        <v>19035</v>
      </c>
      <c r="D35" s="91" t="s">
        <v>441</v>
      </c>
      <c r="E35" s="3">
        <f>C35*VLOOKUP('4.7'!D35,Сотрудники!$B$2:$D$11,3,FALSE)</f>
        <v>571.04999999999995</v>
      </c>
    </row>
    <row r="36" spans="1:5">
      <c r="A36" s="90">
        <v>35</v>
      </c>
      <c r="B36" s="3" t="s">
        <v>472</v>
      </c>
      <c r="C36" s="74">
        <v>5505</v>
      </c>
      <c r="D36" s="91" t="s">
        <v>438</v>
      </c>
      <c r="E36" s="3">
        <f>C36*VLOOKUP('4.7'!D36,Сотрудники!$B$2:$D$11,3,FALSE)</f>
        <v>275.25</v>
      </c>
    </row>
    <row r="37" spans="1:5">
      <c r="A37" s="90">
        <v>36</v>
      </c>
      <c r="B37" s="3" t="s">
        <v>473</v>
      </c>
      <c r="C37" s="74">
        <v>127215</v>
      </c>
      <c r="D37" s="91" t="s">
        <v>445</v>
      </c>
      <c r="E37" s="3">
        <f>C37*VLOOKUP('4.7'!D37,Сотрудники!$B$2:$D$11,3,FALSE)</f>
        <v>10177.200000000001</v>
      </c>
    </row>
    <row r="38" spans="1:5">
      <c r="A38" s="90">
        <v>37</v>
      </c>
      <c r="B38" s="3" t="s">
        <v>465</v>
      </c>
      <c r="C38" s="74">
        <v>115245</v>
      </c>
      <c r="D38" s="91" t="s">
        <v>453</v>
      </c>
      <c r="E38" s="3">
        <f>C38*VLOOKUP('4.7'!D38,Сотрудники!$B$2:$D$11,3,FALSE)</f>
        <v>5186.0249999999996</v>
      </c>
    </row>
    <row r="39" spans="1:5">
      <c r="A39" s="90">
        <v>38</v>
      </c>
      <c r="B39" s="3" t="s">
        <v>470</v>
      </c>
      <c r="C39" s="74">
        <v>114840</v>
      </c>
      <c r="D39" s="91" t="s">
        <v>443</v>
      </c>
      <c r="E39" s="3">
        <f>C39*VLOOKUP('4.7'!D39,Сотрудники!$B$2:$D$11,3,FALSE)</f>
        <v>9187.2000000000007</v>
      </c>
    </row>
    <row r="40" spans="1:5">
      <c r="A40" s="90">
        <v>39</v>
      </c>
      <c r="B40" s="3" t="s">
        <v>474</v>
      </c>
      <c r="C40" s="74">
        <v>19140</v>
      </c>
      <c r="D40" s="91" t="s">
        <v>456</v>
      </c>
      <c r="E40" s="3">
        <f>C40*VLOOKUP('4.7'!D40,Сотрудники!$B$2:$D$11,3,FALSE)</f>
        <v>1148.3999999999999</v>
      </c>
    </row>
    <row r="41" spans="1:5">
      <c r="A41" s="90">
        <v>40</v>
      </c>
      <c r="B41" s="3" t="s">
        <v>475</v>
      </c>
      <c r="C41" s="74">
        <v>34155</v>
      </c>
      <c r="D41" s="91" t="s">
        <v>436</v>
      </c>
      <c r="E41" s="3">
        <f>C41*VLOOKUP('4.7'!D41,Сотрудники!$B$2:$D$11,3,FALSE)</f>
        <v>3244.7249999999999</v>
      </c>
    </row>
    <row r="42" spans="1:5">
      <c r="A42" s="90">
        <v>41</v>
      </c>
      <c r="B42" s="3" t="s">
        <v>476</v>
      </c>
      <c r="C42" s="74">
        <v>6810</v>
      </c>
      <c r="D42" s="91" t="s">
        <v>438</v>
      </c>
      <c r="E42" s="3">
        <f>C42*VLOOKUP('4.7'!D42,Сотрудники!$B$2:$D$11,3,FALSE)</f>
        <v>340.5</v>
      </c>
    </row>
    <row r="43" spans="1:5">
      <c r="A43" s="90">
        <v>42</v>
      </c>
      <c r="B43" s="3" t="s">
        <v>465</v>
      </c>
      <c r="C43" s="74">
        <v>343860</v>
      </c>
      <c r="D43" s="91" t="s">
        <v>456</v>
      </c>
      <c r="E43" s="3">
        <f>C43*VLOOKUP('4.7'!D43,Сотрудники!$B$2:$D$11,3,FALSE)</f>
        <v>20631.599999999999</v>
      </c>
    </row>
    <row r="44" spans="1:5">
      <c r="A44" s="90">
        <v>43</v>
      </c>
      <c r="B44" s="3" t="s">
        <v>477</v>
      </c>
      <c r="C44" s="74">
        <v>2025</v>
      </c>
      <c r="D44" s="91" t="s">
        <v>453</v>
      </c>
      <c r="E44" s="3">
        <f>C44*VLOOKUP('4.7'!D44,Сотрудники!$B$2:$D$11,3,FALSE)</f>
        <v>91.125</v>
      </c>
    </row>
    <row r="45" spans="1:5">
      <c r="A45" s="90">
        <v>44</v>
      </c>
      <c r="B45" s="3" t="s">
        <v>478</v>
      </c>
      <c r="C45" s="74">
        <v>11175</v>
      </c>
      <c r="D45" s="91" t="s">
        <v>443</v>
      </c>
      <c r="E45" s="3">
        <f>C45*VLOOKUP('4.7'!D45,Сотрудники!$B$2:$D$11,3,FALSE)</f>
        <v>894</v>
      </c>
    </row>
    <row r="46" spans="1:5">
      <c r="A46" s="90">
        <v>45</v>
      </c>
      <c r="B46" s="3" t="s">
        <v>479</v>
      </c>
      <c r="C46" s="74">
        <v>119550</v>
      </c>
      <c r="D46" s="91" t="s">
        <v>456</v>
      </c>
      <c r="E46" s="3">
        <f>C46*VLOOKUP('4.7'!D46,Сотрудники!$B$2:$D$11,3,FALSE)</f>
        <v>7173</v>
      </c>
    </row>
    <row r="47" spans="1:5">
      <c r="A47" s="90">
        <v>46</v>
      </c>
      <c r="B47" s="3" t="s">
        <v>458</v>
      </c>
      <c r="C47" s="74">
        <v>9600</v>
      </c>
      <c r="D47" s="91" t="s">
        <v>438</v>
      </c>
      <c r="E47" s="3">
        <f>C47*VLOOKUP('4.7'!D47,Сотрудники!$B$2:$D$11,3,FALSE)</f>
        <v>480</v>
      </c>
    </row>
    <row r="48" spans="1:5">
      <c r="A48" s="90">
        <v>47</v>
      </c>
      <c r="B48" s="3" t="s">
        <v>455</v>
      </c>
      <c r="C48" s="74">
        <v>220890</v>
      </c>
      <c r="D48" s="91" t="s">
        <v>443</v>
      </c>
      <c r="E48" s="3">
        <f>C48*VLOOKUP('4.7'!D48,Сотрудники!$B$2:$D$11,3,FALSE)</f>
        <v>17671.2</v>
      </c>
    </row>
    <row r="49" spans="1:5">
      <c r="A49" s="90">
        <v>48</v>
      </c>
      <c r="B49" s="3" t="s">
        <v>468</v>
      </c>
      <c r="C49" s="74">
        <v>1725</v>
      </c>
      <c r="D49" s="91" t="s">
        <v>464</v>
      </c>
      <c r="E49" s="3">
        <f>C49*VLOOKUP('4.7'!D49,Сотрудники!$B$2:$D$11,3,FALSE)</f>
        <v>103.5</v>
      </c>
    </row>
    <row r="50" spans="1:5">
      <c r="A50" s="90">
        <v>49</v>
      </c>
      <c r="B50" s="3" t="s">
        <v>463</v>
      </c>
      <c r="C50" s="74">
        <v>8610</v>
      </c>
      <c r="D50" s="91" t="s">
        <v>449</v>
      </c>
      <c r="E50" s="3">
        <f>C50*VLOOKUP('4.7'!D50,Сотрудники!$B$2:$D$11,3,FALSE)</f>
        <v>215.25</v>
      </c>
    </row>
    <row r="51" spans="1:5">
      <c r="A51" s="90">
        <v>50</v>
      </c>
      <c r="B51" s="3" t="s">
        <v>467</v>
      </c>
      <c r="C51" s="74">
        <v>31770</v>
      </c>
      <c r="D51" s="91" t="s">
        <v>453</v>
      </c>
      <c r="E51" s="3">
        <f>C51*VLOOKUP('4.7'!D51,Сотрудники!$B$2:$D$11,3,FALSE)</f>
        <v>1429.6499999999999</v>
      </c>
    </row>
    <row r="52" spans="1:5">
      <c r="A52" s="90">
        <v>51</v>
      </c>
      <c r="B52" s="3" t="s">
        <v>473</v>
      </c>
      <c r="C52" s="74">
        <v>180</v>
      </c>
      <c r="D52" s="91" t="s">
        <v>438</v>
      </c>
      <c r="E52" s="3">
        <f>C52*VLOOKUP('4.7'!D52,Сотрудники!$B$2:$D$11,3,FALSE)</f>
        <v>9</v>
      </c>
    </row>
    <row r="53" spans="1:5">
      <c r="A53" s="90">
        <v>52</v>
      </c>
      <c r="B53" s="3" t="s">
        <v>480</v>
      </c>
      <c r="C53" s="74">
        <v>252330</v>
      </c>
      <c r="D53" s="91" t="s">
        <v>438</v>
      </c>
      <c r="E53" s="3">
        <f>C53*VLOOKUP('4.7'!D53,Сотрудники!$B$2:$D$11,3,FALSE)</f>
        <v>12616.5</v>
      </c>
    </row>
    <row r="54" spans="1:5">
      <c r="A54" s="90">
        <v>53</v>
      </c>
      <c r="B54" s="3" t="s">
        <v>469</v>
      </c>
      <c r="C54" s="74">
        <v>13470.000000000002</v>
      </c>
      <c r="D54" s="91" t="s">
        <v>464</v>
      </c>
      <c r="E54" s="3">
        <f>C54*VLOOKUP('4.7'!D54,Сотрудники!$B$2:$D$11,3,FALSE)</f>
        <v>808.2</v>
      </c>
    </row>
    <row r="55" spans="1:5">
      <c r="A55" s="90">
        <v>54</v>
      </c>
      <c r="B55" s="3" t="s">
        <v>474</v>
      </c>
      <c r="C55" s="74">
        <v>44640</v>
      </c>
      <c r="D55" s="91" t="s">
        <v>443</v>
      </c>
      <c r="E55" s="3">
        <f>C55*VLOOKUP('4.7'!D55,Сотрудники!$B$2:$D$11,3,FALSE)</f>
        <v>3571.2000000000003</v>
      </c>
    </row>
    <row r="56" spans="1:5">
      <c r="A56" s="90">
        <v>55</v>
      </c>
      <c r="B56" s="3" t="s">
        <v>481</v>
      </c>
      <c r="C56" s="74">
        <v>67620</v>
      </c>
      <c r="D56" s="91" t="s">
        <v>456</v>
      </c>
      <c r="E56" s="3">
        <f>C56*VLOOKUP('4.7'!D56,Сотрудники!$B$2:$D$11,3,FALSE)</f>
        <v>4057.2</v>
      </c>
    </row>
    <row r="57" spans="1:5">
      <c r="A57" s="90">
        <v>56</v>
      </c>
      <c r="B57" s="3" t="s">
        <v>467</v>
      </c>
      <c r="C57" s="74">
        <v>95685</v>
      </c>
      <c r="D57" s="91" t="s">
        <v>453</v>
      </c>
      <c r="E57" s="3">
        <f>C57*VLOOKUP('4.7'!D57,Сотрудники!$B$2:$D$11,3,FALSE)</f>
        <v>4305.8249999999998</v>
      </c>
    </row>
    <row r="58" spans="1:5">
      <c r="A58" s="90">
        <v>57</v>
      </c>
      <c r="B58" s="3" t="s">
        <v>462</v>
      </c>
      <c r="C58" s="74">
        <v>26520</v>
      </c>
      <c r="D58" s="91" t="s">
        <v>441</v>
      </c>
      <c r="E58" s="3">
        <f>C58*VLOOKUP('4.7'!D58,Сотрудники!$B$2:$D$11,3,FALSE)</f>
        <v>795.6</v>
      </c>
    </row>
    <row r="59" spans="1:5">
      <c r="A59" s="90">
        <v>58</v>
      </c>
      <c r="B59" s="3" t="s">
        <v>482</v>
      </c>
      <c r="C59" s="74">
        <v>161745</v>
      </c>
      <c r="D59" s="91" t="s">
        <v>436</v>
      </c>
      <c r="E59" s="3">
        <f>C59*VLOOKUP('4.7'!D59,Сотрудники!$B$2:$D$11,3,FALSE)</f>
        <v>15365.775</v>
      </c>
    </row>
    <row r="60" spans="1:5">
      <c r="A60" s="90">
        <v>59</v>
      </c>
      <c r="B60" s="3" t="s">
        <v>471</v>
      </c>
      <c r="C60" s="74">
        <v>11340</v>
      </c>
      <c r="D60" s="91" t="s">
        <v>453</v>
      </c>
      <c r="E60" s="3">
        <f>C60*VLOOKUP('4.7'!D60,Сотрудники!$B$2:$D$11,3,FALSE)</f>
        <v>510.29999999999995</v>
      </c>
    </row>
    <row r="61" spans="1:5">
      <c r="A61" s="90">
        <v>60</v>
      </c>
      <c r="B61" s="3" t="s">
        <v>483</v>
      </c>
      <c r="C61" s="74">
        <v>2415</v>
      </c>
      <c r="D61" s="91" t="s">
        <v>436</v>
      </c>
      <c r="E61" s="3">
        <f>C61*VLOOKUP('4.7'!D61,Сотрудники!$B$2:$D$11,3,FALSE)</f>
        <v>229.42500000000001</v>
      </c>
    </row>
    <row r="62" spans="1:5">
      <c r="A62" s="90">
        <v>61</v>
      </c>
      <c r="B62" s="3" t="s">
        <v>484</v>
      </c>
      <c r="C62" s="74">
        <v>840.00000000000011</v>
      </c>
      <c r="D62" s="91" t="s">
        <v>464</v>
      </c>
      <c r="E62" s="3">
        <f>C62*VLOOKUP('4.7'!D62,Сотрудники!$B$2:$D$11,3,FALSE)</f>
        <v>50.400000000000006</v>
      </c>
    </row>
    <row r="63" spans="1:5">
      <c r="A63" s="90">
        <v>62</v>
      </c>
      <c r="B63" s="3" t="s">
        <v>485</v>
      </c>
      <c r="C63" s="74">
        <v>37035</v>
      </c>
      <c r="D63" s="91" t="s">
        <v>453</v>
      </c>
      <c r="E63" s="3">
        <f>C63*VLOOKUP('4.7'!D63,Сотрудники!$B$2:$D$11,3,FALSE)</f>
        <v>1666.575</v>
      </c>
    </row>
    <row r="64" spans="1:5">
      <c r="A64" s="90">
        <v>63</v>
      </c>
      <c r="B64" s="3" t="s">
        <v>486</v>
      </c>
      <c r="C64" s="74">
        <v>26280</v>
      </c>
      <c r="D64" s="91" t="s">
        <v>456</v>
      </c>
      <c r="E64" s="3">
        <f>C64*VLOOKUP('4.7'!D64,Сотрудники!$B$2:$D$11,3,FALSE)</f>
        <v>1576.8</v>
      </c>
    </row>
    <row r="65" spans="1:5">
      <c r="A65" s="90">
        <v>64</v>
      </c>
      <c r="B65" s="3" t="s">
        <v>481</v>
      </c>
      <c r="C65" s="74">
        <v>60389.999999999993</v>
      </c>
      <c r="D65" s="91" t="s">
        <v>464</v>
      </c>
      <c r="E65" s="3">
        <f>C65*VLOOKUP('4.7'!D65,Сотрудники!$B$2:$D$11,3,FALSE)</f>
        <v>3623.3999999999996</v>
      </c>
    </row>
    <row r="66" spans="1:5">
      <c r="A66" s="90">
        <v>65</v>
      </c>
      <c r="B66" s="3" t="s">
        <v>487</v>
      </c>
      <c r="C66" s="74">
        <v>62639.999999999993</v>
      </c>
      <c r="D66" s="91" t="s">
        <v>443</v>
      </c>
      <c r="E66" s="3">
        <f>C66*VLOOKUP('4.7'!D66,Сотрудники!$B$2:$D$11,3,FALSE)</f>
        <v>5011.2</v>
      </c>
    </row>
    <row r="67" spans="1:5">
      <c r="A67" s="90">
        <v>66</v>
      </c>
      <c r="B67" s="3" t="s">
        <v>465</v>
      </c>
      <c r="C67" s="74">
        <v>2940</v>
      </c>
      <c r="D67" s="91" t="s">
        <v>464</v>
      </c>
      <c r="E67" s="3">
        <f>C67*VLOOKUP('4.7'!D67,Сотрудники!$B$2:$D$11,3,FALSE)</f>
        <v>176.4</v>
      </c>
    </row>
    <row r="68" spans="1:5">
      <c r="A68" s="90">
        <v>67</v>
      </c>
      <c r="B68" s="3" t="s">
        <v>455</v>
      </c>
      <c r="C68" s="74">
        <v>111239.99999999999</v>
      </c>
      <c r="D68" s="91" t="s">
        <v>453</v>
      </c>
      <c r="E68" s="3">
        <f>C68*VLOOKUP('4.7'!D68,Сотрудники!$B$2:$D$11,3,FALSE)</f>
        <v>5005.7999999999993</v>
      </c>
    </row>
    <row r="69" spans="1:5">
      <c r="A69" s="90">
        <v>68</v>
      </c>
      <c r="B69" s="3" t="s">
        <v>487</v>
      </c>
      <c r="C69" s="74">
        <v>7095.0000000000009</v>
      </c>
      <c r="D69" s="91" t="s">
        <v>456</v>
      </c>
      <c r="E69" s="3">
        <f>C69*VLOOKUP('4.7'!D69,Сотрудники!$B$2:$D$11,3,FALSE)</f>
        <v>425.70000000000005</v>
      </c>
    </row>
    <row r="70" spans="1:5">
      <c r="A70" s="90">
        <v>69</v>
      </c>
      <c r="B70" s="3" t="s">
        <v>455</v>
      </c>
      <c r="C70" s="74">
        <v>225225</v>
      </c>
      <c r="D70" s="91" t="s">
        <v>453</v>
      </c>
      <c r="E70" s="3">
        <f>C70*VLOOKUP('4.7'!D70,Сотрудники!$B$2:$D$11,3,FALSE)</f>
        <v>10135.125</v>
      </c>
    </row>
    <row r="71" spans="1:5">
      <c r="A71" s="90">
        <v>70</v>
      </c>
      <c r="B71" s="3" t="s">
        <v>440</v>
      </c>
      <c r="C71" s="74">
        <v>9405</v>
      </c>
      <c r="D71" s="91" t="s">
        <v>443</v>
      </c>
      <c r="E71" s="3">
        <f>C71*VLOOKUP('4.7'!D71,Сотрудники!$B$2:$D$11,3,FALSE)</f>
        <v>752.4</v>
      </c>
    </row>
    <row r="72" spans="1:5">
      <c r="A72" s="90">
        <v>71</v>
      </c>
      <c r="B72" s="3" t="s">
        <v>488</v>
      </c>
      <c r="C72" s="74">
        <v>386430</v>
      </c>
      <c r="D72" s="91" t="s">
        <v>456</v>
      </c>
      <c r="E72" s="3">
        <f>C72*VLOOKUP('4.7'!D72,Сотрудники!$B$2:$D$11,3,FALSE)</f>
        <v>23185.8</v>
      </c>
    </row>
    <row r="73" spans="1:5">
      <c r="A73" s="90">
        <v>72</v>
      </c>
      <c r="B73" s="3" t="s">
        <v>484</v>
      </c>
      <c r="C73" s="74">
        <v>19035</v>
      </c>
      <c r="D73" s="91" t="s">
        <v>438</v>
      </c>
      <c r="E73" s="3">
        <f>C73*VLOOKUP('4.7'!D73,Сотрудники!$B$2:$D$11,3,FALSE)</f>
        <v>951.75</v>
      </c>
    </row>
    <row r="74" spans="1:5">
      <c r="A74" s="90">
        <v>73</v>
      </c>
      <c r="B74" s="3" t="s">
        <v>489</v>
      </c>
      <c r="C74" s="74">
        <v>321405.00000000006</v>
      </c>
      <c r="D74" s="91" t="s">
        <v>447</v>
      </c>
      <c r="E74" s="3">
        <f>C74*VLOOKUP('4.7'!D74,Сотрудники!$B$2:$D$11,3,FALSE)</f>
        <v>22498.350000000006</v>
      </c>
    </row>
    <row r="75" spans="1:5">
      <c r="A75" s="90">
        <v>74</v>
      </c>
      <c r="B75" s="3" t="s">
        <v>467</v>
      </c>
      <c r="C75" s="74">
        <v>96750</v>
      </c>
      <c r="D75" s="91" t="s">
        <v>436</v>
      </c>
      <c r="E75" s="3">
        <f>C75*VLOOKUP('4.7'!D75,Сотрудники!$B$2:$D$11,3,FALSE)</f>
        <v>9191.25</v>
      </c>
    </row>
    <row r="76" spans="1:5">
      <c r="A76" s="90">
        <v>75</v>
      </c>
      <c r="B76" s="3" t="s">
        <v>487</v>
      </c>
      <c r="C76" s="74">
        <v>5145.0000000000009</v>
      </c>
      <c r="D76" s="91" t="s">
        <v>445</v>
      </c>
      <c r="E76" s="3">
        <f>C76*VLOOKUP('4.7'!D76,Сотрудники!$B$2:$D$11,3,FALSE)</f>
        <v>411.60000000000008</v>
      </c>
    </row>
    <row r="77" spans="1:5">
      <c r="A77" s="90">
        <v>76</v>
      </c>
      <c r="B77" s="3" t="s">
        <v>490</v>
      </c>
      <c r="C77" s="74">
        <v>7320</v>
      </c>
      <c r="D77" s="91" t="s">
        <v>443</v>
      </c>
      <c r="E77" s="3">
        <f>C77*VLOOKUP('4.7'!D77,Сотрудники!$B$2:$D$11,3,FALSE)</f>
        <v>585.6</v>
      </c>
    </row>
    <row r="78" spans="1:5">
      <c r="A78" s="90">
        <v>77</v>
      </c>
      <c r="B78" s="3" t="s">
        <v>490</v>
      </c>
      <c r="C78" s="74">
        <v>97290</v>
      </c>
      <c r="D78" s="91" t="s">
        <v>453</v>
      </c>
      <c r="E78" s="3">
        <f>C78*VLOOKUP('4.7'!D78,Сотрудники!$B$2:$D$11,3,FALSE)</f>
        <v>4378.05</v>
      </c>
    </row>
    <row r="79" spans="1:5">
      <c r="A79" s="90">
        <v>78</v>
      </c>
      <c r="B79" s="3" t="s">
        <v>491</v>
      </c>
      <c r="C79" s="74">
        <v>116880</v>
      </c>
      <c r="D79" s="91" t="s">
        <v>443</v>
      </c>
      <c r="E79" s="3">
        <f>C79*VLOOKUP('4.7'!D79,Сотрудники!$B$2:$D$11,3,FALSE)</f>
        <v>9350.4</v>
      </c>
    </row>
    <row r="80" spans="1:5">
      <c r="A80" s="90">
        <v>79</v>
      </c>
      <c r="B80" s="3" t="s">
        <v>472</v>
      </c>
      <c r="C80" s="74">
        <v>95040</v>
      </c>
      <c r="D80" s="91" t="s">
        <v>464</v>
      </c>
      <c r="E80" s="3">
        <f>C80*VLOOKUP('4.7'!D80,Сотрудники!$B$2:$D$11,3,FALSE)</f>
        <v>5702.4</v>
      </c>
    </row>
    <row r="81" spans="1:5">
      <c r="A81" s="90">
        <v>80</v>
      </c>
      <c r="B81" s="3" t="s">
        <v>492</v>
      </c>
      <c r="C81" s="74">
        <v>130545</v>
      </c>
      <c r="D81" s="91" t="s">
        <v>443</v>
      </c>
      <c r="E81" s="3">
        <f>C81*VLOOKUP('4.7'!D81,Сотрудники!$B$2:$D$11,3,FALSE)</f>
        <v>10443.6</v>
      </c>
    </row>
    <row r="82" spans="1:5">
      <c r="A82" s="90">
        <v>81</v>
      </c>
      <c r="B82" s="3" t="s">
        <v>448</v>
      </c>
      <c r="C82" s="74">
        <v>51855</v>
      </c>
      <c r="D82" s="91" t="s">
        <v>449</v>
      </c>
      <c r="E82" s="3">
        <f>C82*VLOOKUP('4.7'!D82,Сотрудники!$B$2:$D$11,3,FALSE)</f>
        <v>1296.375</v>
      </c>
    </row>
    <row r="83" spans="1:5">
      <c r="A83" s="90">
        <v>82</v>
      </c>
      <c r="B83" s="3" t="s">
        <v>493</v>
      </c>
      <c r="C83" s="74">
        <v>15284.999999999998</v>
      </c>
      <c r="D83" s="91" t="s">
        <v>447</v>
      </c>
      <c r="E83" s="3">
        <f>C83*VLOOKUP('4.7'!D83,Сотрудники!$B$2:$D$11,3,FALSE)</f>
        <v>1069.95</v>
      </c>
    </row>
    <row r="84" spans="1:5">
      <c r="A84" s="90">
        <v>83</v>
      </c>
      <c r="B84" s="3" t="s">
        <v>494</v>
      </c>
      <c r="C84" s="74">
        <v>79260.000000000015</v>
      </c>
      <c r="D84" s="91" t="s">
        <v>445</v>
      </c>
      <c r="E84" s="3">
        <f>C84*VLOOKUP('4.7'!D84,Сотрудники!$B$2:$D$11,3,FALSE)</f>
        <v>6340.8000000000011</v>
      </c>
    </row>
    <row r="85" spans="1:5">
      <c r="A85" s="90">
        <v>84</v>
      </c>
      <c r="B85" s="3" t="s">
        <v>480</v>
      </c>
      <c r="C85" s="74">
        <v>70950</v>
      </c>
      <c r="D85" s="91" t="s">
        <v>445</v>
      </c>
      <c r="E85" s="3">
        <f>C85*VLOOKUP('4.7'!D85,Сотрудники!$B$2:$D$11,3,FALSE)</f>
        <v>5676</v>
      </c>
    </row>
    <row r="86" spans="1:5">
      <c r="A86" s="90">
        <v>85</v>
      </c>
      <c r="B86" s="3" t="s">
        <v>495</v>
      </c>
      <c r="C86" s="74">
        <v>600</v>
      </c>
      <c r="D86" s="91" t="s">
        <v>436</v>
      </c>
      <c r="E86" s="3">
        <f>C86*VLOOKUP('4.7'!D86,Сотрудники!$B$2:$D$11,3,FALSE)</f>
        <v>57</v>
      </c>
    </row>
    <row r="87" spans="1:5">
      <c r="A87" s="90">
        <v>86</v>
      </c>
      <c r="B87" s="3" t="s">
        <v>476</v>
      </c>
      <c r="C87" s="74">
        <v>287505</v>
      </c>
      <c r="D87" s="91" t="s">
        <v>443</v>
      </c>
      <c r="E87" s="3">
        <f>C87*VLOOKUP('4.7'!D87,Сотрудники!$B$2:$D$11,3,FALSE)</f>
        <v>23000.400000000001</v>
      </c>
    </row>
    <row r="88" spans="1:5">
      <c r="A88" s="90">
        <v>87</v>
      </c>
      <c r="B88" s="3" t="s">
        <v>480</v>
      </c>
      <c r="C88" s="74">
        <v>63165</v>
      </c>
      <c r="D88" s="91" t="s">
        <v>436</v>
      </c>
      <c r="E88" s="3">
        <f>C88*VLOOKUP('4.7'!D88,Сотрудники!$B$2:$D$11,3,FALSE)</f>
        <v>6000.6750000000002</v>
      </c>
    </row>
    <row r="89" spans="1:5">
      <c r="A89" s="90">
        <v>88</v>
      </c>
      <c r="B89" s="3" t="s">
        <v>448</v>
      </c>
      <c r="C89" s="74">
        <v>884.99999999999989</v>
      </c>
      <c r="D89" s="91" t="s">
        <v>449</v>
      </c>
      <c r="E89" s="3">
        <f>C89*VLOOKUP('4.7'!D89,Сотрудники!$B$2:$D$11,3,FALSE)</f>
        <v>22.125</v>
      </c>
    </row>
    <row r="90" spans="1:5">
      <c r="A90" s="90">
        <v>89</v>
      </c>
      <c r="B90" s="3" t="s">
        <v>496</v>
      </c>
      <c r="C90" s="74">
        <v>23265</v>
      </c>
      <c r="D90" s="91" t="s">
        <v>436</v>
      </c>
      <c r="E90" s="3">
        <f>C90*VLOOKUP('4.7'!D90,Сотрудники!$B$2:$D$11,3,FALSE)</f>
        <v>2210.1750000000002</v>
      </c>
    </row>
    <row r="91" spans="1:5">
      <c r="A91" s="90">
        <v>90</v>
      </c>
      <c r="B91" s="3" t="s">
        <v>473</v>
      </c>
      <c r="C91" s="74">
        <v>19125</v>
      </c>
      <c r="D91" s="91" t="s">
        <v>445</v>
      </c>
      <c r="E91" s="3">
        <f>C91*VLOOKUP('4.7'!D91,Сотрудники!$B$2:$D$11,3,FALSE)</f>
        <v>1530</v>
      </c>
    </row>
    <row r="92" spans="1:5">
      <c r="A92" s="90">
        <v>91</v>
      </c>
      <c r="B92" s="3" t="s">
        <v>444</v>
      </c>
      <c r="C92" s="74">
        <v>12840.000000000002</v>
      </c>
      <c r="D92" s="91" t="s">
        <v>456</v>
      </c>
      <c r="E92" s="3">
        <f>C92*VLOOKUP('4.7'!D92,Сотрудники!$B$2:$D$11,3,FALSE)</f>
        <v>770.40000000000009</v>
      </c>
    </row>
    <row r="93" spans="1:5">
      <c r="A93" s="90">
        <v>92</v>
      </c>
      <c r="B93" s="3" t="s">
        <v>460</v>
      </c>
      <c r="C93" s="74">
        <v>162390.00000000003</v>
      </c>
      <c r="D93" s="91" t="s">
        <v>443</v>
      </c>
      <c r="E93" s="3">
        <f>C93*VLOOKUP('4.7'!D93,Сотрудники!$B$2:$D$11,3,FALSE)</f>
        <v>12991.200000000003</v>
      </c>
    </row>
    <row r="94" spans="1:5">
      <c r="A94" s="90">
        <v>93</v>
      </c>
      <c r="B94" s="3" t="s">
        <v>488</v>
      </c>
      <c r="C94" s="74">
        <v>126314.99999999999</v>
      </c>
      <c r="D94" s="91" t="s">
        <v>441</v>
      </c>
      <c r="E94" s="3">
        <f>C94*VLOOKUP('4.7'!D94,Сотрудники!$B$2:$D$11,3,FALSE)</f>
        <v>3789.4499999999994</v>
      </c>
    </row>
    <row r="95" spans="1:5">
      <c r="A95" s="90">
        <v>94</v>
      </c>
      <c r="B95" s="3" t="s">
        <v>494</v>
      </c>
      <c r="C95" s="74">
        <v>23490</v>
      </c>
      <c r="D95" s="91" t="s">
        <v>464</v>
      </c>
      <c r="E95" s="3">
        <f>C95*VLOOKUP('4.7'!D95,Сотрудники!$B$2:$D$11,3,FALSE)</f>
        <v>1409.3999999999999</v>
      </c>
    </row>
    <row r="96" spans="1:5">
      <c r="A96" s="90">
        <v>95</v>
      </c>
      <c r="B96" s="3" t="s">
        <v>460</v>
      </c>
      <c r="C96" s="74">
        <v>82245</v>
      </c>
      <c r="D96" s="91" t="s">
        <v>443</v>
      </c>
      <c r="E96" s="3">
        <f>C96*VLOOKUP('4.7'!D96,Сотрудники!$B$2:$D$11,3,FALSE)</f>
        <v>6579.6</v>
      </c>
    </row>
    <row r="97" spans="1:5">
      <c r="A97" s="90">
        <v>96</v>
      </c>
      <c r="B97" s="3" t="s">
        <v>497</v>
      </c>
      <c r="C97" s="74">
        <v>40170</v>
      </c>
      <c r="D97" s="91" t="s">
        <v>436</v>
      </c>
      <c r="E97" s="3">
        <f>C97*VLOOKUP('4.7'!D97,Сотрудники!$B$2:$D$11,3,FALSE)</f>
        <v>3816.15</v>
      </c>
    </row>
    <row r="98" spans="1:5">
      <c r="A98" s="90">
        <v>97</v>
      </c>
      <c r="B98" s="3" t="s">
        <v>461</v>
      </c>
      <c r="C98" s="74">
        <v>34935</v>
      </c>
      <c r="D98" s="91" t="s">
        <v>443</v>
      </c>
      <c r="E98" s="3">
        <f>C98*VLOOKUP('4.7'!D98,Сотрудники!$B$2:$D$11,3,FALSE)</f>
        <v>2794.8</v>
      </c>
    </row>
    <row r="99" spans="1:5">
      <c r="A99" s="90">
        <v>98</v>
      </c>
      <c r="B99" s="3" t="s">
        <v>470</v>
      </c>
      <c r="C99" s="74">
        <v>165555</v>
      </c>
      <c r="D99" s="91" t="s">
        <v>443</v>
      </c>
      <c r="E99" s="3">
        <f>C99*VLOOKUP('4.7'!D99,Сотрудники!$B$2:$D$11,3,FALSE)</f>
        <v>13244.4</v>
      </c>
    </row>
    <row r="100" spans="1:5">
      <c r="A100" s="90">
        <v>99</v>
      </c>
      <c r="B100" s="3" t="s">
        <v>493</v>
      </c>
      <c r="C100" s="74">
        <v>249465</v>
      </c>
      <c r="D100" s="91" t="s">
        <v>453</v>
      </c>
      <c r="E100" s="3">
        <f>C100*VLOOKUP('4.7'!D100,Сотрудники!$B$2:$D$11,3,FALSE)</f>
        <v>11225.924999999999</v>
      </c>
    </row>
    <row r="101" spans="1:5">
      <c r="A101" s="90">
        <v>100</v>
      </c>
      <c r="B101" s="3" t="s">
        <v>455</v>
      </c>
      <c r="C101" s="74">
        <v>213120.00000000003</v>
      </c>
      <c r="D101" s="91" t="s">
        <v>445</v>
      </c>
      <c r="E101" s="3">
        <f>C101*VLOOKUP('4.7'!D101,Сотрудники!$B$2:$D$11,3,FALSE)</f>
        <v>17049.600000000002</v>
      </c>
    </row>
    <row r="102" spans="1:5">
      <c r="A102" s="90">
        <v>101</v>
      </c>
      <c r="B102" s="3" t="s">
        <v>498</v>
      </c>
      <c r="C102" s="74">
        <v>4650</v>
      </c>
      <c r="D102" s="91" t="s">
        <v>443</v>
      </c>
      <c r="E102" s="3">
        <f>C102*VLOOKUP('4.7'!D102,Сотрудники!$B$2:$D$11,3,FALSE)</f>
        <v>372</v>
      </c>
    </row>
    <row r="103" spans="1:5">
      <c r="A103" s="90">
        <v>102</v>
      </c>
      <c r="B103" s="3" t="s">
        <v>465</v>
      </c>
      <c r="C103" s="74">
        <v>373590</v>
      </c>
      <c r="D103" s="91" t="s">
        <v>464</v>
      </c>
      <c r="E103" s="3">
        <f>C103*VLOOKUP('4.7'!D103,Сотрудники!$B$2:$D$11,3,FALSE)</f>
        <v>22415.399999999998</v>
      </c>
    </row>
    <row r="104" spans="1:5">
      <c r="A104" s="90">
        <v>103</v>
      </c>
      <c r="B104" s="3" t="s">
        <v>481</v>
      </c>
      <c r="C104" s="74">
        <v>1170</v>
      </c>
      <c r="D104" s="91" t="s">
        <v>443</v>
      </c>
      <c r="E104" s="3">
        <f>C104*VLOOKUP('4.7'!D104,Сотрудники!$B$2:$D$11,3,FALSE)</f>
        <v>93.600000000000009</v>
      </c>
    </row>
    <row r="105" spans="1:5">
      <c r="A105" s="90">
        <v>104</v>
      </c>
      <c r="B105" s="3" t="s">
        <v>476</v>
      </c>
      <c r="C105" s="74">
        <v>12945.000000000002</v>
      </c>
      <c r="D105" s="91" t="s">
        <v>436</v>
      </c>
      <c r="E105" s="3">
        <f>C105*VLOOKUP('4.7'!D105,Сотрудники!$B$2:$D$11,3,FALSE)</f>
        <v>1229.7750000000001</v>
      </c>
    </row>
    <row r="106" spans="1:5">
      <c r="A106" s="90">
        <v>105</v>
      </c>
      <c r="B106" s="3" t="s">
        <v>492</v>
      </c>
      <c r="C106" s="74">
        <v>1950</v>
      </c>
      <c r="D106" s="91" t="s">
        <v>445</v>
      </c>
      <c r="E106" s="3">
        <f>C106*VLOOKUP('4.7'!D106,Сотрудники!$B$2:$D$11,3,FALSE)</f>
        <v>156</v>
      </c>
    </row>
    <row r="107" spans="1:5">
      <c r="A107" s="90">
        <v>106</v>
      </c>
      <c r="B107" s="3" t="s">
        <v>435</v>
      </c>
      <c r="C107" s="74">
        <v>243495.00000000003</v>
      </c>
      <c r="D107" s="91" t="s">
        <v>453</v>
      </c>
      <c r="E107" s="3">
        <f>C107*VLOOKUP('4.7'!D107,Сотрудники!$B$2:$D$11,3,FALSE)</f>
        <v>10957.275000000001</v>
      </c>
    </row>
    <row r="108" spans="1:5">
      <c r="A108" s="90">
        <v>107</v>
      </c>
      <c r="B108" s="3" t="s">
        <v>495</v>
      </c>
      <c r="C108" s="74">
        <v>80700</v>
      </c>
      <c r="D108" s="91" t="s">
        <v>456</v>
      </c>
      <c r="E108" s="3">
        <f>C108*VLOOKUP('4.7'!D108,Сотрудники!$B$2:$D$11,3,FALSE)</f>
        <v>4842</v>
      </c>
    </row>
    <row r="109" spans="1:5">
      <c r="A109" s="90">
        <v>108</v>
      </c>
      <c r="B109" s="3" t="s">
        <v>499</v>
      </c>
      <c r="C109" s="74">
        <v>62925</v>
      </c>
      <c r="D109" s="91" t="s">
        <v>438</v>
      </c>
      <c r="E109" s="3">
        <f>C109*VLOOKUP('4.7'!D109,Сотрудники!$B$2:$D$11,3,FALSE)</f>
        <v>3146.25</v>
      </c>
    </row>
    <row r="110" spans="1:5">
      <c r="A110" s="90">
        <v>109</v>
      </c>
      <c r="B110" s="3" t="s">
        <v>500</v>
      </c>
      <c r="C110" s="74">
        <v>540945</v>
      </c>
      <c r="D110" s="91" t="s">
        <v>436</v>
      </c>
      <c r="E110" s="3">
        <f>C110*VLOOKUP('4.7'!D110,Сотрудники!$B$2:$D$11,3,FALSE)</f>
        <v>51389.775000000001</v>
      </c>
    </row>
    <row r="111" spans="1:5">
      <c r="A111" s="90">
        <v>110</v>
      </c>
      <c r="B111" s="3" t="s">
        <v>501</v>
      </c>
      <c r="C111" s="74">
        <v>432645</v>
      </c>
      <c r="D111" s="91" t="s">
        <v>449</v>
      </c>
      <c r="E111" s="3">
        <f>C111*VLOOKUP('4.7'!D111,Сотрудники!$B$2:$D$11,3,FALSE)</f>
        <v>10816.125</v>
      </c>
    </row>
    <row r="112" spans="1:5">
      <c r="A112" s="90">
        <v>111</v>
      </c>
      <c r="B112" s="3" t="s">
        <v>481</v>
      </c>
      <c r="C112" s="74">
        <v>55065</v>
      </c>
      <c r="D112" s="91" t="s">
        <v>438</v>
      </c>
      <c r="E112" s="3">
        <f>C112*VLOOKUP('4.7'!D112,Сотрудники!$B$2:$D$11,3,FALSE)</f>
        <v>2753.25</v>
      </c>
    </row>
    <row r="113" spans="1:5">
      <c r="A113" s="90">
        <v>112</v>
      </c>
      <c r="B113" s="3" t="s">
        <v>502</v>
      </c>
      <c r="C113" s="74">
        <v>29460</v>
      </c>
      <c r="D113" s="91" t="s">
        <v>449</v>
      </c>
      <c r="E113" s="3">
        <f>C113*VLOOKUP('4.7'!D113,Сотрудники!$B$2:$D$11,3,FALSE)</f>
        <v>736.5</v>
      </c>
    </row>
    <row r="114" spans="1:5">
      <c r="A114" s="90">
        <v>113</v>
      </c>
      <c r="B114" s="3" t="s">
        <v>493</v>
      </c>
      <c r="C114" s="74">
        <v>144060</v>
      </c>
      <c r="D114" s="91" t="s">
        <v>456</v>
      </c>
      <c r="E114" s="3">
        <f>C114*VLOOKUP('4.7'!D114,Сотрудники!$B$2:$D$11,3,FALSE)</f>
        <v>8643.6</v>
      </c>
    </row>
    <row r="115" spans="1:5">
      <c r="A115" s="90">
        <v>114</v>
      </c>
      <c r="B115" s="3" t="s">
        <v>473</v>
      </c>
      <c r="C115" s="74">
        <v>52320</v>
      </c>
      <c r="D115" s="91" t="s">
        <v>453</v>
      </c>
      <c r="E115" s="3">
        <f>C115*VLOOKUP('4.7'!D115,Сотрудники!$B$2:$D$11,3,FALSE)</f>
        <v>2354.4</v>
      </c>
    </row>
    <row r="116" spans="1:5">
      <c r="A116" s="90">
        <v>115</v>
      </c>
      <c r="B116" s="3" t="s">
        <v>463</v>
      </c>
      <c r="C116" s="74">
        <v>197550</v>
      </c>
      <c r="D116" s="91" t="s">
        <v>443</v>
      </c>
      <c r="E116" s="3">
        <f>C116*VLOOKUP('4.7'!D116,Сотрудники!$B$2:$D$11,3,FALSE)</f>
        <v>15804</v>
      </c>
    </row>
    <row r="117" spans="1:5">
      <c r="A117" s="90">
        <v>116</v>
      </c>
      <c r="B117" s="3" t="s">
        <v>503</v>
      </c>
      <c r="C117" s="74">
        <v>33000</v>
      </c>
      <c r="D117" s="91" t="s">
        <v>445</v>
      </c>
      <c r="E117" s="3">
        <f>C117*VLOOKUP('4.7'!D117,Сотрудники!$B$2:$D$11,3,FALSE)</f>
        <v>2640</v>
      </c>
    </row>
    <row r="118" spans="1:5">
      <c r="A118" s="90">
        <v>117</v>
      </c>
      <c r="B118" s="3" t="s">
        <v>504</v>
      </c>
      <c r="C118" s="74">
        <v>20325</v>
      </c>
      <c r="D118" s="91" t="s">
        <v>436</v>
      </c>
      <c r="E118" s="3">
        <f>C118*VLOOKUP('4.7'!D118,Сотрудники!$B$2:$D$11,3,FALSE)</f>
        <v>1930.875</v>
      </c>
    </row>
    <row r="119" spans="1:5">
      <c r="A119" s="90">
        <v>118</v>
      </c>
      <c r="B119" s="3" t="s">
        <v>435</v>
      </c>
      <c r="C119" s="74">
        <v>152925</v>
      </c>
      <c r="D119" s="91" t="s">
        <v>464</v>
      </c>
      <c r="E119" s="3">
        <f>C119*VLOOKUP('4.7'!D119,Сотрудники!$B$2:$D$11,3,FALSE)</f>
        <v>9175.5</v>
      </c>
    </row>
    <row r="120" spans="1:5">
      <c r="A120" s="90">
        <v>119</v>
      </c>
      <c r="B120" s="3" t="s">
        <v>502</v>
      </c>
      <c r="C120" s="74">
        <v>96285</v>
      </c>
      <c r="D120" s="91" t="s">
        <v>438</v>
      </c>
      <c r="E120" s="3">
        <f>C120*VLOOKUP('4.7'!D120,Сотрудники!$B$2:$D$11,3,FALSE)</f>
        <v>4814.25</v>
      </c>
    </row>
    <row r="121" spans="1:5">
      <c r="A121" s="90">
        <v>120</v>
      </c>
      <c r="B121" s="3" t="s">
        <v>465</v>
      </c>
      <c r="C121" s="74">
        <v>274755</v>
      </c>
      <c r="D121" s="91" t="s">
        <v>453</v>
      </c>
      <c r="E121" s="3">
        <f>C121*VLOOKUP('4.7'!D121,Сотрудники!$B$2:$D$11,3,FALSE)</f>
        <v>12363.975</v>
      </c>
    </row>
    <row r="122" spans="1:5">
      <c r="A122" s="90">
        <v>121</v>
      </c>
      <c r="B122" s="3" t="s">
        <v>505</v>
      </c>
      <c r="C122" s="74">
        <v>45810</v>
      </c>
      <c r="D122" s="91" t="s">
        <v>443</v>
      </c>
      <c r="E122" s="3">
        <f>C122*VLOOKUP('4.7'!D122,Сотрудники!$B$2:$D$11,3,FALSE)</f>
        <v>3664.8</v>
      </c>
    </row>
    <row r="123" spans="1:5">
      <c r="A123" s="90">
        <v>122</v>
      </c>
      <c r="B123" s="3" t="s">
        <v>506</v>
      </c>
      <c r="C123" s="74">
        <v>107955</v>
      </c>
      <c r="D123" s="91" t="s">
        <v>453</v>
      </c>
      <c r="E123" s="3">
        <f>C123*VLOOKUP('4.7'!D123,Сотрудники!$B$2:$D$11,3,FALSE)</f>
        <v>4857.9749999999995</v>
      </c>
    </row>
    <row r="124" spans="1:5">
      <c r="A124" s="90">
        <v>123</v>
      </c>
      <c r="B124" s="3" t="s">
        <v>476</v>
      </c>
      <c r="C124" s="74">
        <v>293520</v>
      </c>
      <c r="D124" s="91" t="s">
        <v>456</v>
      </c>
      <c r="E124" s="3">
        <f>C124*VLOOKUP('4.7'!D124,Сотрудники!$B$2:$D$11,3,FALSE)</f>
        <v>17611.2</v>
      </c>
    </row>
    <row r="125" spans="1:5">
      <c r="A125" s="90">
        <v>124</v>
      </c>
      <c r="B125" s="3" t="s">
        <v>507</v>
      </c>
      <c r="C125" s="74">
        <v>1336170</v>
      </c>
      <c r="D125" s="91" t="s">
        <v>449</v>
      </c>
      <c r="E125" s="3">
        <f>C125*VLOOKUP('4.7'!D125,Сотрудники!$B$2:$D$11,3,FALSE)</f>
        <v>33404.25</v>
      </c>
    </row>
    <row r="126" spans="1:5">
      <c r="A126" s="90">
        <v>125</v>
      </c>
      <c r="B126" s="3" t="s">
        <v>508</v>
      </c>
      <c r="C126" s="74">
        <v>5910</v>
      </c>
      <c r="D126" s="91" t="s">
        <v>453</v>
      </c>
      <c r="E126" s="3">
        <f>C126*VLOOKUP('4.7'!D126,Сотрудники!$B$2:$D$11,3,FALSE)</f>
        <v>265.95</v>
      </c>
    </row>
    <row r="127" spans="1:5">
      <c r="A127" s="90">
        <v>126</v>
      </c>
      <c r="B127" s="3" t="s">
        <v>509</v>
      </c>
      <c r="C127" s="74">
        <v>30180.000000000004</v>
      </c>
      <c r="D127" s="91" t="s">
        <v>445</v>
      </c>
      <c r="E127" s="3">
        <f>C127*VLOOKUP('4.7'!D127,Сотрудники!$B$2:$D$11,3,FALSE)</f>
        <v>2414.4000000000005</v>
      </c>
    </row>
    <row r="128" spans="1:5">
      <c r="A128" s="90">
        <v>127</v>
      </c>
      <c r="B128" s="3" t="s">
        <v>480</v>
      </c>
      <c r="C128" s="74">
        <v>186180</v>
      </c>
      <c r="D128" s="91" t="s">
        <v>443</v>
      </c>
      <c r="E128" s="3">
        <f>C128*VLOOKUP('4.7'!D128,Сотрудники!$B$2:$D$11,3,FALSE)</f>
        <v>14894.4</v>
      </c>
    </row>
    <row r="129" spans="1:5">
      <c r="A129" s="90">
        <v>128</v>
      </c>
      <c r="B129" s="3" t="s">
        <v>494</v>
      </c>
      <c r="C129" s="74">
        <v>30585</v>
      </c>
      <c r="D129" s="91" t="s">
        <v>453</v>
      </c>
      <c r="E129" s="3">
        <f>C129*VLOOKUP('4.7'!D129,Сотрудники!$B$2:$D$11,3,FALSE)</f>
        <v>1376.325</v>
      </c>
    </row>
    <row r="130" spans="1:5">
      <c r="A130" s="90">
        <v>129</v>
      </c>
      <c r="B130" s="3" t="s">
        <v>501</v>
      </c>
      <c r="C130" s="74">
        <v>33315</v>
      </c>
      <c r="D130" s="91" t="s">
        <v>453</v>
      </c>
      <c r="E130" s="3">
        <f>C130*VLOOKUP('4.7'!D130,Сотрудники!$B$2:$D$11,3,FALSE)</f>
        <v>1499.175</v>
      </c>
    </row>
    <row r="131" spans="1:5">
      <c r="A131" s="90">
        <v>130</v>
      </c>
      <c r="B131" s="3" t="s">
        <v>458</v>
      </c>
      <c r="C131" s="74">
        <v>67545</v>
      </c>
      <c r="D131" s="91" t="s">
        <v>464</v>
      </c>
      <c r="E131" s="3">
        <f>C131*VLOOKUP('4.7'!D131,Сотрудники!$B$2:$D$11,3,FALSE)</f>
        <v>4052.7</v>
      </c>
    </row>
    <row r="132" spans="1:5">
      <c r="A132" s="90">
        <v>131</v>
      </c>
      <c r="B132" s="3" t="s">
        <v>473</v>
      </c>
      <c r="C132" s="74">
        <v>11985</v>
      </c>
      <c r="D132" s="91" t="s">
        <v>445</v>
      </c>
      <c r="E132" s="3">
        <f>C132*VLOOKUP('4.7'!D132,Сотрудники!$B$2:$D$11,3,FALSE)</f>
        <v>958.80000000000007</v>
      </c>
    </row>
    <row r="133" spans="1:5">
      <c r="A133" s="90">
        <v>132</v>
      </c>
      <c r="B133" s="3" t="s">
        <v>435</v>
      </c>
      <c r="C133" s="74">
        <v>142155</v>
      </c>
      <c r="D133" s="91" t="s">
        <v>443</v>
      </c>
      <c r="E133" s="3">
        <f>C133*VLOOKUP('4.7'!D133,Сотрудники!$B$2:$D$11,3,FALSE)</f>
        <v>11372.4</v>
      </c>
    </row>
    <row r="134" spans="1:5">
      <c r="A134" s="90">
        <v>133</v>
      </c>
      <c r="B134" s="3" t="s">
        <v>499</v>
      </c>
      <c r="C134" s="74">
        <v>51360.000000000007</v>
      </c>
      <c r="D134" s="91" t="s">
        <v>443</v>
      </c>
      <c r="E134" s="3">
        <f>C134*VLOOKUP('4.7'!D134,Сотрудники!$B$2:$D$11,3,FALSE)</f>
        <v>4108.8000000000011</v>
      </c>
    </row>
    <row r="135" spans="1:5">
      <c r="A135" s="90">
        <v>134</v>
      </c>
      <c r="B135" s="3" t="s">
        <v>472</v>
      </c>
      <c r="C135" s="74">
        <v>8160.0000000000009</v>
      </c>
      <c r="D135" s="91" t="s">
        <v>449</v>
      </c>
      <c r="E135" s="3">
        <f>C135*VLOOKUP('4.7'!D135,Сотрудники!$B$2:$D$11,3,FALSE)</f>
        <v>204.00000000000003</v>
      </c>
    </row>
    <row r="136" spans="1:5">
      <c r="A136" s="90">
        <v>135</v>
      </c>
      <c r="B136" s="3" t="s">
        <v>469</v>
      </c>
      <c r="C136" s="74">
        <v>252959.99999999997</v>
      </c>
      <c r="D136" s="91" t="s">
        <v>445</v>
      </c>
      <c r="E136" s="3">
        <f>C136*VLOOKUP('4.7'!D136,Сотрудники!$B$2:$D$11,3,FALSE)</f>
        <v>20236.8</v>
      </c>
    </row>
    <row r="137" spans="1:5">
      <c r="A137" s="90">
        <v>136</v>
      </c>
      <c r="B137" s="3" t="s">
        <v>510</v>
      </c>
      <c r="C137" s="74">
        <v>140445</v>
      </c>
      <c r="D137" s="91" t="s">
        <v>453</v>
      </c>
      <c r="E137" s="3">
        <f>C137*VLOOKUP('4.7'!D137,Сотрудники!$B$2:$D$11,3,FALSE)</f>
        <v>6320.0249999999996</v>
      </c>
    </row>
    <row r="138" spans="1:5">
      <c r="A138" s="90">
        <v>137</v>
      </c>
      <c r="B138" s="3" t="s">
        <v>501</v>
      </c>
      <c r="C138" s="74">
        <v>52290</v>
      </c>
      <c r="D138" s="91" t="s">
        <v>464</v>
      </c>
      <c r="E138" s="3">
        <f>C138*VLOOKUP('4.7'!D138,Сотрудники!$B$2:$D$11,3,FALSE)</f>
        <v>3137.4</v>
      </c>
    </row>
    <row r="139" spans="1:5">
      <c r="A139" s="90">
        <v>138</v>
      </c>
      <c r="B139" s="3" t="s">
        <v>476</v>
      </c>
      <c r="C139" s="74">
        <v>46440</v>
      </c>
      <c r="D139" s="91" t="s">
        <v>453</v>
      </c>
      <c r="E139" s="3">
        <f>C139*VLOOKUP('4.7'!D139,Сотрудники!$B$2:$D$11,3,FALSE)</f>
        <v>2089.7999999999997</v>
      </c>
    </row>
    <row r="140" spans="1:5">
      <c r="A140" s="90">
        <v>139</v>
      </c>
      <c r="B140" s="3" t="s">
        <v>502</v>
      </c>
      <c r="C140" s="74">
        <v>675</v>
      </c>
      <c r="D140" s="91" t="s">
        <v>453</v>
      </c>
      <c r="E140" s="3">
        <f>C140*VLOOKUP('4.7'!D140,Сотрудники!$B$2:$D$11,3,FALSE)</f>
        <v>30.375</v>
      </c>
    </row>
    <row r="141" spans="1:5">
      <c r="A141" s="90">
        <v>140</v>
      </c>
      <c r="B141" s="3" t="s">
        <v>511</v>
      </c>
      <c r="C141" s="74">
        <v>71130</v>
      </c>
      <c r="D141" s="91" t="s">
        <v>443</v>
      </c>
      <c r="E141" s="3">
        <f>C141*VLOOKUP('4.7'!D141,Сотрудники!$B$2:$D$11,3,FALSE)</f>
        <v>5690.4000000000005</v>
      </c>
    </row>
    <row r="142" spans="1:5">
      <c r="A142" s="90">
        <v>141</v>
      </c>
      <c r="B142" s="3" t="s">
        <v>498</v>
      </c>
      <c r="C142" s="74">
        <v>20985</v>
      </c>
      <c r="D142" s="91" t="s">
        <v>447</v>
      </c>
      <c r="E142" s="3">
        <f>C142*VLOOKUP('4.7'!D142,Сотрудники!$B$2:$D$11,3,FALSE)</f>
        <v>1468.95</v>
      </c>
    </row>
    <row r="143" spans="1:5">
      <c r="A143" s="90">
        <v>142</v>
      </c>
      <c r="B143" s="3" t="s">
        <v>435</v>
      </c>
      <c r="C143" s="74">
        <v>189570</v>
      </c>
      <c r="D143" s="91" t="s">
        <v>438</v>
      </c>
      <c r="E143" s="3">
        <f>C143*VLOOKUP('4.7'!D143,Сотрудники!$B$2:$D$11,3,FALSE)</f>
        <v>9478.5</v>
      </c>
    </row>
    <row r="144" spans="1:5">
      <c r="A144" s="90">
        <v>143</v>
      </c>
      <c r="B144" s="3" t="s">
        <v>452</v>
      </c>
      <c r="C144" s="74">
        <v>1755</v>
      </c>
      <c r="D144" s="91" t="s">
        <v>438</v>
      </c>
      <c r="E144" s="3">
        <f>C144*VLOOKUP('4.7'!D144,Сотрудники!$B$2:$D$11,3,FALSE)</f>
        <v>87.75</v>
      </c>
    </row>
    <row r="145" spans="1:5">
      <c r="A145" s="90">
        <v>144</v>
      </c>
      <c r="B145" s="3" t="s">
        <v>512</v>
      </c>
      <c r="C145" s="74">
        <v>15210</v>
      </c>
      <c r="D145" s="91" t="s">
        <v>456</v>
      </c>
      <c r="E145" s="3">
        <f>C145*VLOOKUP('4.7'!D145,Сотрудники!$B$2:$D$11,3,FALSE)</f>
        <v>912.6</v>
      </c>
    </row>
    <row r="146" spans="1:5">
      <c r="A146" s="90">
        <v>145</v>
      </c>
      <c r="B146" s="3" t="s">
        <v>505</v>
      </c>
      <c r="C146" s="74">
        <v>8175</v>
      </c>
      <c r="D146" s="91" t="s">
        <v>445</v>
      </c>
      <c r="E146" s="3">
        <f>C146*VLOOKUP('4.7'!D146,Сотрудники!$B$2:$D$11,3,FALSE)</f>
        <v>654</v>
      </c>
    </row>
    <row r="147" spans="1:5">
      <c r="A147" s="90">
        <v>146</v>
      </c>
      <c r="B147" s="3" t="s">
        <v>500</v>
      </c>
      <c r="C147" s="74">
        <v>183690</v>
      </c>
      <c r="D147" s="91" t="s">
        <v>464</v>
      </c>
      <c r="E147" s="3">
        <f>C147*VLOOKUP('4.7'!D147,Сотрудники!$B$2:$D$11,3,FALSE)</f>
        <v>11021.4</v>
      </c>
    </row>
    <row r="148" spans="1:5">
      <c r="A148" s="90">
        <v>147</v>
      </c>
      <c r="B148" s="3" t="s">
        <v>496</v>
      </c>
      <c r="C148" s="74">
        <v>90390</v>
      </c>
      <c r="D148" s="91" t="s">
        <v>449</v>
      </c>
      <c r="E148" s="3">
        <f>C148*VLOOKUP('4.7'!D148,Сотрудники!$B$2:$D$11,3,FALSE)</f>
        <v>2259.75</v>
      </c>
    </row>
    <row r="149" spans="1:5">
      <c r="A149" s="90">
        <v>148</v>
      </c>
      <c r="B149" s="3" t="s">
        <v>489</v>
      </c>
      <c r="C149" s="74">
        <v>189840</v>
      </c>
      <c r="D149" s="91" t="s">
        <v>453</v>
      </c>
      <c r="E149" s="3">
        <f>C149*VLOOKUP('4.7'!D149,Сотрудники!$B$2:$D$11,3,FALSE)</f>
        <v>8542.7999999999993</v>
      </c>
    </row>
    <row r="150" spans="1:5">
      <c r="A150" s="90">
        <v>149</v>
      </c>
      <c r="B150" s="3" t="s">
        <v>509</v>
      </c>
      <c r="C150" s="74">
        <v>45510</v>
      </c>
      <c r="D150" s="91" t="s">
        <v>453</v>
      </c>
      <c r="E150" s="3">
        <f>C150*VLOOKUP('4.7'!D150,Сотрудники!$B$2:$D$11,3,FALSE)</f>
        <v>2047.9499999999998</v>
      </c>
    </row>
    <row r="151" spans="1:5">
      <c r="A151" s="90">
        <v>150</v>
      </c>
      <c r="B151" s="3" t="s">
        <v>451</v>
      </c>
      <c r="C151" s="74">
        <v>276615</v>
      </c>
      <c r="D151" s="91" t="s">
        <v>441</v>
      </c>
      <c r="E151" s="3">
        <f>C151*VLOOKUP('4.7'!D151,Сотрудники!$B$2:$D$11,3,FALSE)</f>
        <v>8298.4499999999989</v>
      </c>
    </row>
    <row r="152" spans="1:5">
      <c r="A152" s="90">
        <v>151</v>
      </c>
      <c r="B152" s="3" t="s">
        <v>460</v>
      </c>
      <c r="C152" s="74">
        <v>203025</v>
      </c>
      <c r="D152" s="91" t="s">
        <v>453</v>
      </c>
      <c r="E152" s="3">
        <f>C152*VLOOKUP('4.7'!D152,Сотрудники!$B$2:$D$11,3,FALSE)</f>
        <v>9136.125</v>
      </c>
    </row>
    <row r="153" spans="1:5">
      <c r="A153" s="90">
        <v>152</v>
      </c>
      <c r="B153" s="3" t="s">
        <v>504</v>
      </c>
      <c r="C153" s="74">
        <v>41040</v>
      </c>
      <c r="D153" s="91" t="s">
        <v>456</v>
      </c>
      <c r="E153" s="3">
        <f>C153*VLOOKUP('4.7'!D153,Сотрудники!$B$2:$D$11,3,FALSE)</f>
        <v>2462.4</v>
      </c>
    </row>
    <row r="154" spans="1:5">
      <c r="A154" s="90">
        <v>153</v>
      </c>
      <c r="B154" s="3" t="s">
        <v>462</v>
      </c>
      <c r="C154" s="74">
        <v>233955</v>
      </c>
      <c r="D154" s="91" t="s">
        <v>464</v>
      </c>
      <c r="E154" s="3">
        <f>C154*VLOOKUP('4.7'!D154,Сотрудники!$B$2:$D$11,3,FALSE)</f>
        <v>14037.3</v>
      </c>
    </row>
    <row r="155" spans="1:5">
      <c r="A155" s="90">
        <v>154</v>
      </c>
      <c r="B155" s="3" t="s">
        <v>489</v>
      </c>
      <c r="C155" s="74">
        <v>133740</v>
      </c>
      <c r="D155" s="91" t="s">
        <v>464</v>
      </c>
      <c r="E155" s="3">
        <f>C155*VLOOKUP('4.7'!D155,Сотрудники!$B$2:$D$11,3,FALSE)</f>
        <v>8024.4</v>
      </c>
    </row>
    <row r="156" spans="1:5">
      <c r="A156" s="90">
        <v>155</v>
      </c>
      <c r="B156" s="3" t="s">
        <v>435</v>
      </c>
      <c r="C156" s="74">
        <v>110685.00000000001</v>
      </c>
      <c r="D156" s="91" t="s">
        <v>443</v>
      </c>
      <c r="E156" s="3">
        <f>C156*VLOOKUP('4.7'!D156,Сотрудники!$B$2:$D$11,3,FALSE)</f>
        <v>8854.8000000000011</v>
      </c>
    </row>
    <row r="157" spans="1:5">
      <c r="A157" s="90">
        <v>156</v>
      </c>
      <c r="B157" s="3" t="s">
        <v>455</v>
      </c>
      <c r="C157" s="74">
        <v>18765</v>
      </c>
      <c r="D157" s="91" t="s">
        <v>453</v>
      </c>
      <c r="E157" s="3">
        <f>C157*VLOOKUP('4.7'!D157,Сотрудники!$B$2:$D$11,3,FALSE)</f>
        <v>844.42499999999995</v>
      </c>
    </row>
    <row r="158" spans="1:5">
      <c r="A158" s="90">
        <v>157</v>
      </c>
      <c r="B158" s="3" t="s">
        <v>435</v>
      </c>
      <c r="C158" s="74">
        <v>101820</v>
      </c>
      <c r="D158" s="91" t="s">
        <v>456</v>
      </c>
      <c r="E158" s="3">
        <f>C158*VLOOKUP('4.7'!D158,Сотрудники!$B$2:$D$11,3,FALSE)</f>
        <v>6109.2</v>
      </c>
    </row>
    <row r="159" spans="1:5">
      <c r="A159" s="90">
        <v>158</v>
      </c>
      <c r="B159" s="3" t="s">
        <v>507</v>
      </c>
      <c r="C159" s="74">
        <v>162060</v>
      </c>
      <c r="D159" s="91" t="s">
        <v>436</v>
      </c>
      <c r="E159" s="3">
        <f>C159*VLOOKUP('4.7'!D159,Сотрудники!$B$2:$D$11,3,FALSE)</f>
        <v>15395.7</v>
      </c>
    </row>
    <row r="160" spans="1:5">
      <c r="A160" s="90">
        <v>159</v>
      </c>
      <c r="B160" s="3" t="s">
        <v>513</v>
      </c>
      <c r="C160" s="74">
        <v>16890</v>
      </c>
      <c r="D160" s="91" t="s">
        <v>456</v>
      </c>
      <c r="E160" s="3">
        <f>C160*VLOOKUP('4.7'!D160,Сотрудники!$B$2:$D$11,3,FALSE)</f>
        <v>1013.4</v>
      </c>
    </row>
    <row r="161" spans="1:5">
      <c r="A161" s="90">
        <v>160</v>
      </c>
      <c r="B161" s="3" t="s">
        <v>514</v>
      </c>
      <c r="C161" s="74">
        <v>44744.999999999993</v>
      </c>
      <c r="D161" s="91" t="s">
        <v>445</v>
      </c>
      <c r="E161" s="3">
        <f>C161*VLOOKUP('4.7'!D161,Сотрудники!$B$2:$D$11,3,FALSE)</f>
        <v>3579.5999999999995</v>
      </c>
    </row>
    <row r="162" spans="1:5">
      <c r="A162" s="90">
        <v>161</v>
      </c>
      <c r="B162" s="3" t="s">
        <v>511</v>
      </c>
      <c r="C162" s="74">
        <v>3600</v>
      </c>
      <c r="D162" s="91" t="s">
        <v>445</v>
      </c>
      <c r="E162" s="3">
        <f>C162*VLOOKUP('4.7'!D162,Сотрудники!$B$2:$D$11,3,FALSE)</f>
        <v>288</v>
      </c>
    </row>
    <row r="163" spans="1:5">
      <c r="A163" s="90">
        <v>162</v>
      </c>
      <c r="B163" s="3" t="s">
        <v>448</v>
      </c>
      <c r="C163" s="74">
        <v>5655</v>
      </c>
      <c r="D163" s="91" t="s">
        <v>456</v>
      </c>
      <c r="E163" s="3">
        <f>C163*VLOOKUP('4.7'!D163,Сотрудники!$B$2:$D$11,3,FALSE)</f>
        <v>339.3</v>
      </c>
    </row>
    <row r="164" spans="1:5">
      <c r="A164" s="90">
        <v>163</v>
      </c>
      <c r="B164" s="3" t="s">
        <v>480</v>
      </c>
      <c r="C164" s="74">
        <v>52545</v>
      </c>
      <c r="D164" s="91" t="s">
        <v>456</v>
      </c>
      <c r="E164" s="3">
        <f>C164*VLOOKUP('4.7'!D164,Сотрудники!$B$2:$D$11,3,FALSE)</f>
        <v>3152.7</v>
      </c>
    </row>
    <row r="165" spans="1:5">
      <c r="A165" s="90">
        <v>164</v>
      </c>
      <c r="B165" s="3" t="s">
        <v>506</v>
      </c>
      <c r="C165" s="74">
        <v>125895.00000000001</v>
      </c>
      <c r="D165" s="91" t="s">
        <v>453</v>
      </c>
      <c r="E165" s="3">
        <f>C165*VLOOKUP('4.7'!D165,Сотрудники!$B$2:$D$11,3,FALSE)</f>
        <v>5665.2750000000005</v>
      </c>
    </row>
    <row r="166" spans="1:5">
      <c r="A166" s="90">
        <v>165</v>
      </c>
      <c r="B166" s="3" t="s">
        <v>502</v>
      </c>
      <c r="C166" s="74">
        <v>143490</v>
      </c>
      <c r="D166" s="91" t="s">
        <v>445</v>
      </c>
      <c r="E166" s="3">
        <f>C166*VLOOKUP('4.7'!D166,Сотрудники!$B$2:$D$11,3,FALSE)</f>
        <v>11479.2</v>
      </c>
    </row>
    <row r="167" spans="1:5">
      <c r="A167" s="90">
        <v>166</v>
      </c>
      <c r="B167" s="3" t="s">
        <v>498</v>
      </c>
      <c r="C167" s="74">
        <v>32220</v>
      </c>
      <c r="D167" s="91" t="s">
        <v>464</v>
      </c>
      <c r="E167" s="3">
        <f>C167*VLOOKUP('4.7'!D167,Сотрудники!$B$2:$D$11,3,FALSE)</f>
        <v>1933.1999999999998</v>
      </c>
    </row>
    <row r="168" spans="1:5">
      <c r="A168" s="90">
        <v>167</v>
      </c>
      <c r="B168" s="3" t="s">
        <v>511</v>
      </c>
      <c r="C168" s="74">
        <v>35475</v>
      </c>
      <c r="D168" s="91" t="s">
        <v>447</v>
      </c>
      <c r="E168" s="3">
        <f>C168*VLOOKUP('4.7'!D168,Сотрудники!$B$2:$D$11,3,FALSE)</f>
        <v>2483.2500000000005</v>
      </c>
    </row>
    <row r="169" spans="1:5">
      <c r="A169" s="90">
        <v>168</v>
      </c>
      <c r="B169" s="3" t="s">
        <v>515</v>
      </c>
      <c r="C169" s="74">
        <v>52230</v>
      </c>
      <c r="D169" s="91" t="s">
        <v>453</v>
      </c>
      <c r="E169" s="3">
        <f>C169*VLOOKUP('4.7'!D169,Сотрудники!$B$2:$D$11,3,FALSE)</f>
        <v>2350.35</v>
      </c>
    </row>
    <row r="170" spans="1:5">
      <c r="A170" s="90">
        <v>169</v>
      </c>
      <c r="B170" s="3" t="s">
        <v>509</v>
      </c>
      <c r="C170" s="74">
        <v>300</v>
      </c>
      <c r="D170" s="91" t="s">
        <v>445</v>
      </c>
      <c r="E170" s="3">
        <f>C170*VLOOKUP('4.7'!D170,Сотрудники!$B$2:$D$11,3,FALSE)</f>
        <v>24</v>
      </c>
    </row>
    <row r="171" spans="1:5">
      <c r="A171" s="90">
        <v>170</v>
      </c>
      <c r="B171" s="3" t="s">
        <v>465</v>
      </c>
      <c r="C171" s="74">
        <v>26325</v>
      </c>
      <c r="D171" s="91" t="s">
        <v>443</v>
      </c>
      <c r="E171" s="3">
        <f>C171*VLOOKUP('4.7'!D171,Сотрудники!$B$2:$D$11,3,FALSE)</f>
        <v>2106</v>
      </c>
    </row>
    <row r="172" spans="1:5">
      <c r="A172" s="90">
        <v>171</v>
      </c>
      <c r="B172" s="3" t="s">
        <v>448</v>
      </c>
      <c r="C172" s="74">
        <v>34080</v>
      </c>
      <c r="D172" s="91" t="s">
        <v>456</v>
      </c>
      <c r="E172" s="3">
        <f>C172*VLOOKUP('4.7'!D172,Сотрудники!$B$2:$D$11,3,FALSE)</f>
        <v>2044.8</v>
      </c>
    </row>
    <row r="173" spans="1:5">
      <c r="A173" s="90">
        <v>172</v>
      </c>
      <c r="B173" s="3" t="s">
        <v>450</v>
      </c>
      <c r="C173" s="74">
        <v>66180</v>
      </c>
      <c r="D173" s="91" t="s">
        <v>445</v>
      </c>
      <c r="E173" s="3">
        <f>C173*VLOOKUP('4.7'!D173,Сотрудники!$B$2:$D$11,3,FALSE)</f>
        <v>5294.4000000000005</v>
      </c>
    </row>
    <row r="174" spans="1:5">
      <c r="A174" s="90">
        <v>173</v>
      </c>
      <c r="B174" s="3" t="s">
        <v>458</v>
      </c>
      <c r="C174" s="74">
        <v>148845</v>
      </c>
      <c r="D174" s="91" t="s">
        <v>456</v>
      </c>
      <c r="E174" s="3">
        <f>C174*VLOOKUP('4.7'!D174,Сотрудники!$B$2:$D$11,3,FALSE)</f>
        <v>8930.6999999999989</v>
      </c>
    </row>
    <row r="175" spans="1:5">
      <c r="A175" s="90">
        <v>174</v>
      </c>
      <c r="B175" s="3" t="s">
        <v>494</v>
      </c>
      <c r="C175" s="74">
        <v>555915</v>
      </c>
      <c r="D175" s="91" t="s">
        <v>436</v>
      </c>
      <c r="E175" s="3">
        <f>C175*VLOOKUP('4.7'!D175,Сотрудники!$B$2:$D$11,3,FALSE)</f>
        <v>52811.925000000003</v>
      </c>
    </row>
    <row r="176" spans="1:5">
      <c r="A176" s="90">
        <v>175</v>
      </c>
      <c r="B176" s="3" t="s">
        <v>497</v>
      </c>
      <c r="C176" s="74">
        <v>105435.00000000001</v>
      </c>
      <c r="D176" s="91" t="s">
        <v>443</v>
      </c>
      <c r="E176" s="3">
        <f>C176*VLOOKUP('4.7'!D176,Сотрудники!$B$2:$D$11,3,FALSE)</f>
        <v>8434.8000000000011</v>
      </c>
    </row>
    <row r="177" spans="1:5">
      <c r="A177" s="90">
        <v>176</v>
      </c>
      <c r="B177" s="3" t="s">
        <v>457</v>
      </c>
      <c r="C177" s="74">
        <v>137220</v>
      </c>
      <c r="D177" s="91" t="s">
        <v>464</v>
      </c>
      <c r="E177" s="3">
        <f>C177*VLOOKUP('4.7'!D177,Сотрудники!$B$2:$D$11,3,FALSE)</f>
        <v>8233.1999999999989</v>
      </c>
    </row>
    <row r="178" spans="1:5">
      <c r="A178" s="90">
        <v>177</v>
      </c>
      <c r="B178" s="3" t="s">
        <v>446</v>
      </c>
      <c r="C178" s="74">
        <v>206025</v>
      </c>
      <c r="D178" s="91" t="s">
        <v>443</v>
      </c>
      <c r="E178" s="3">
        <f>C178*VLOOKUP('4.7'!D178,Сотрудники!$B$2:$D$11,3,FALSE)</f>
        <v>16482</v>
      </c>
    </row>
    <row r="179" spans="1:5">
      <c r="A179" s="90">
        <v>178</v>
      </c>
      <c r="B179" s="3" t="s">
        <v>516</v>
      </c>
      <c r="C179" s="74">
        <v>4530</v>
      </c>
      <c r="D179" s="91" t="s">
        <v>464</v>
      </c>
      <c r="E179" s="3">
        <f>C179*VLOOKUP('4.7'!D179,Сотрудники!$B$2:$D$11,3,FALSE)</f>
        <v>271.8</v>
      </c>
    </row>
    <row r="180" spans="1:5">
      <c r="A180" s="90">
        <v>179</v>
      </c>
      <c r="B180" s="3" t="s">
        <v>435</v>
      </c>
      <c r="C180" s="74">
        <v>688169.99999999988</v>
      </c>
      <c r="D180" s="91" t="s">
        <v>443</v>
      </c>
      <c r="E180" s="3">
        <f>C180*VLOOKUP('4.7'!D180,Сотрудники!$B$2:$D$11,3,FALSE)</f>
        <v>55053.599999999991</v>
      </c>
    </row>
    <row r="181" spans="1:5">
      <c r="A181" s="90">
        <v>180</v>
      </c>
      <c r="B181" s="3" t="s">
        <v>478</v>
      </c>
      <c r="C181" s="74">
        <v>16635</v>
      </c>
      <c r="D181" s="91" t="s">
        <v>436</v>
      </c>
      <c r="E181" s="3">
        <f>C181*VLOOKUP('4.7'!D181,Сотрудники!$B$2:$D$11,3,FALSE)</f>
        <v>1580.325</v>
      </c>
    </row>
    <row r="182" spans="1:5">
      <c r="A182" s="90">
        <v>181</v>
      </c>
      <c r="B182" s="3" t="s">
        <v>512</v>
      </c>
      <c r="C182" s="74">
        <v>28035</v>
      </c>
      <c r="D182" s="91" t="s">
        <v>443</v>
      </c>
      <c r="E182" s="3">
        <f>C182*VLOOKUP('4.7'!D182,Сотрудники!$B$2:$D$11,3,FALSE)</f>
        <v>2242.8000000000002</v>
      </c>
    </row>
    <row r="183" spans="1:5">
      <c r="A183" s="90">
        <v>182</v>
      </c>
      <c r="B183" s="3" t="s">
        <v>480</v>
      </c>
      <c r="C183" s="74">
        <v>84945.000000000015</v>
      </c>
      <c r="D183" s="91" t="s">
        <v>445</v>
      </c>
      <c r="E183" s="3">
        <f>C183*VLOOKUP('4.7'!D183,Сотрудники!$B$2:$D$11,3,FALSE)</f>
        <v>6795.6000000000013</v>
      </c>
    </row>
    <row r="184" spans="1:5">
      <c r="A184" s="90">
        <v>183</v>
      </c>
      <c r="B184" s="3" t="s">
        <v>511</v>
      </c>
      <c r="C184" s="74">
        <v>66255</v>
      </c>
      <c r="D184" s="91" t="s">
        <v>443</v>
      </c>
      <c r="E184" s="3">
        <f>C184*VLOOKUP('4.7'!D184,Сотрудники!$B$2:$D$11,3,FALSE)</f>
        <v>5300.4000000000005</v>
      </c>
    </row>
    <row r="185" spans="1:5">
      <c r="A185" s="90">
        <v>184</v>
      </c>
      <c r="B185" s="3" t="s">
        <v>476</v>
      </c>
      <c r="C185" s="74">
        <v>6510</v>
      </c>
      <c r="D185" s="91" t="s">
        <v>445</v>
      </c>
      <c r="E185" s="3">
        <f>C185*VLOOKUP('4.7'!D185,Сотрудники!$B$2:$D$11,3,FALSE)</f>
        <v>520.79999999999995</v>
      </c>
    </row>
    <row r="186" spans="1:5">
      <c r="A186" s="90">
        <v>185</v>
      </c>
      <c r="B186" s="3" t="s">
        <v>517</v>
      </c>
      <c r="C186" s="74">
        <v>13815.000000000002</v>
      </c>
      <c r="D186" s="91" t="s">
        <v>456</v>
      </c>
      <c r="E186" s="3">
        <f>C186*VLOOKUP('4.7'!D186,Сотрудники!$B$2:$D$11,3,FALSE)</f>
        <v>828.90000000000009</v>
      </c>
    </row>
    <row r="187" spans="1:5">
      <c r="A187" s="90">
        <v>186</v>
      </c>
      <c r="B187" s="3" t="s">
        <v>494</v>
      </c>
      <c r="C187" s="74">
        <v>6105</v>
      </c>
      <c r="D187" s="91" t="s">
        <v>438</v>
      </c>
      <c r="E187" s="3">
        <f>C187*VLOOKUP('4.7'!D187,Сотрудники!$B$2:$D$11,3,FALSE)</f>
        <v>305.25</v>
      </c>
    </row>
    <row r="188" spans="1:5">
      <c r="A188" s="90">
        <v>187</v>
      </c>
      <c r="B188" s="3" t="s">
        <v>463</v>
      </c>
      <c r="C188" s="74">
        <v>234990</v>
      </c>
      <c r="D188" s="91" t="s">
        <v>445</v>
      </c>
      <c r="E188" s="3">
        <f>C188*VLOOKUP('4.7'!D188,Сотрудники!$B$2:$D$11,3,FALSE)</f>
        <v>18799.2</v>
      </c>
    </row>
    <row r="189" spans="1:5">
      <c r="A189" s="90">
        <v>188</v>
      </c>
      <c r="B189" s="3" t="s">
        <v>448</v>
      </c>
      <c r="C189" s="74">
        <v>29955</v>
      </c>
      <c r="D189" s="91" t="s">
        <v>456</v>
      </c>
      <c r="E189" s="3">
        <f>C189*VLOOKUP('4.7'!D189,Сотрудники!$B$2:$D$11,3,FALSE)</f>
        <v>1797.3</v>
      </c>
    </row>
    <row r="190" spans="1:5">
      <c r="A190" s="90">
        <v>189</v>
      </c>
      <c r="B190" s="3" t="s">
        <v>472</v>
      </c>
      <c r="C190" s="74">
        <v>26880.000000000004</v>
      </c>
      <c r="D190" s="91" t="s">
        <v>445</v>
      </c>
      <c r="E190" s="3">
        <f>C190*VLOOKUP('4.7'!D190,Сотрудники!$B$2:$D$11,3,FALSE)</f>
        <v>2150.4000000000005</v>
      </c>
    </row>
    <row r="191" spans="1:5">
      <c r="A191" s="90">
        <v>190</v>
      </c>
      <c r="B191" s="3" t="s">
        <v>502</v>
      </c>
      <c r="C191" s="74">
        <v>11895</v>
      </c>
      <c r="D191" s="91" t="s">
        <v>438</v>
      </c>
      <c r="E191" s="3">
        <f>C191*VLOOKUP('4.7'!D191,Сотрудники!$B$2:$D$11,3,FALSE)</f>
        <v>594.75</v>
      </c>
    </row>
    <row r="192" spans="1:5">
      <c r="A192" s="90">
        <v>191</v>
      </c>
      <c r="B192" s="3" t="s">
        <v>439</v>
      </c>
      <c r="C192" s="74">
        <v>12360</v>
      </c>
      <c r="D192" s="91" t="s">
        <v>445</v>
      </c>
      <c r="E192" s="3">
        <f>C192*VLOOKUP('4.7'!D192,Сотрудники!$B$2:$D$11,3,FALSE)</f>
        <v>988.80000000000007</v>
      </c>
    </row>
    <row r="193" spans="1:5">
      <c r="A193" s="90">
        <v>192</v>
      </c>
      <c r="B193" s="3" t="s">
        <v>478</v>
      </c>
      <c r="C193" s="74">
        <v>20925</v>
      </c>
      <c r="D193" s="91" t="s">
        <v>456</v>
      </c>
      <c r="E193" s="3">
        <f>C193*VLOOKUP('4.7'!D193,Сотрудники!$B$2:$D$11,3,FALSE)</f>
        <v>1255.5</v>
      </c>
    </row>
    <row r="194" spans="1:5">
      <c r="A194" s="90">
        <v>193</v>
      </c>
      <c r="B194" s="3" t="s">
        <v>435</v>
      </c>
      <c r="C194" s="74">
        <v>71910</v>
      </c>
      <c r="D194" s="91" t="s">
        <v>445</v>
      </c>
      <c r="E194" s="3">
        <f>C194*VLOOKUP('4.7'!D194,Сотрудники!$B$2:$D$11,3,FALSE)</f>
        <v>5752.8</v>
      </c>
    </row>
    <row r="195" spans="1:5">
      <c r="A195" s="90">
        <v>194</v>
      </c>
      <c r="B195" s="3" t="s">
        <v>439</v>
      </c>
      <c r="C195" s="74">
        <v>22020</v>
      </c>
      <c r="D195" s="91" t="s">
        <v>438</v>
      </c>
      <c r="E195" s="3">
        <f>C195*VLOOKUP('4.7'!D195,Сотрудники!$B$2:$D$11,3,FALSE)</f>
        <v>1101</v>
      </c>
    </row>
    <row r="196" spans="1:5">
      <c r="A196" s="90">
        <v>195</v>
      </c>
      <c r="B196" s="3" t="s">
        <v>469</v>
      </c>
      <c r="C196" s="74">
        <v>13950</v>
      </c>
      <c r="D196" s="91" t="s">
        <v>445</v>
      </c>
      <c r="E196" s="3">
        <f>C196*VLOOKUP('4.7'!D196,Сотрудники!$B$2:$D$11,3,FALSE)</f>
        <v>1116</v>
      </c>
    </row>
    <row r="197" spans="1:5">
      <c r="A197" s="90">
        <v>196</v>
      </c>
      <c r="B197" s="3" t="s">
        <v>469</v>
      </c>
      <c r="C197" s="74">
        <v>5250</v>
      </c>
      <c r="D197" s="91" t="s">
        <v>445</v>
      </c>
      <c r="E197" s="3">
        <f>C197*VLOOKUP('4.7'!D197,Сотрудники!$B$2:$D$11,3,FALSE)</f>
        <v>420</v>
      </c>
    </row>
    <row r="198" spans="1:5">
      <c r="A198" s="90">
        <v>197</v>
      </c>
      <c r="B198" s="3" t="s">
        <v>518</v>
      </c>
      <c r="C198" s="74">
        <v>36750</v>
      </c>
      <c r="D198" s="91" t="s">
        <v>438</v>
      </c>
      <c r="E198" s="3">
        <f>C198*VLOOKUP('4.7'!D198,Сотрудники!$B$2:$D$11,3,FALSE)</f>
        <v>1837.5</v>
      </c>
    </row>
    <row r="199" spans="1:5">
      <c r="A199" s="90">
        <v>198</v>
      </c>
      <c r="B199" s="3" t="s">
        <v>437</v>
      </c>
      <c r="C199" s="74">
        <v>58230</v>
      </c>
      <c r="D199" s="91" t="s">
        <v>443</v>
      </c>
      <c r="E199" s="3">
        <f>C199*VLOOKUP('4.7'!D199,Сотрудники!$B$2:$D$11,3,FALSE)</f>
        <v>4658.4000000000005</v>
      </c>
    </row>
    <row r="200" spans="1:5">
      <c r="A200" s="90">
        <v>199</v>
      </c>
      <c r="B200" s="3" t="s">
        <v>502</v>
      </c>
      <c r="C200" s="74">
        <v>4110</v>
      </c>
      <c r="D200" s="91" t="s">
        <v>443</v>
      </c>
      <c r="E200" s="3">
        <f>C200*VLOOKUP('4.7'!D200,Сотрудники!$B$2:$D$11,3,FALSE)</f>
        <v>328.8</v>
      </c>
    </row>
    <row r="201" spans="1:5">
      <c r="A201" s="90">
        <v>200</v>
      </c>
      <c r="B201" s="3" t="s">
        <v>489</v>
      </c>
      <c r="C201" s="74">
        <v>210390</v>
      </c>
      <c r="D201" s="91" t="s">
        <v>456</v>
      </c>
      <c r="E201" s="3">
        <f>C201*VLOOKUP('4.7'!D201,Сотрудники!$B$2:$D$11,3,FALSE)</f>
        <v>12623.4</v>
      </c>
    </row>
    <row r="202" spans="1:5">
      <c r="A202" s="90">
        <v>201</v>
      </c>
      <c r="B202" s="3" t="s">
        <v>499</v>
      </c>
      <c r="C202" s="74">
        <v>38040</v>
      </c>
      <c r="D202" s="91" t="s">
        <v>453</v>
      </c>
      <c r="E202" s="3">
        <f>C202*VLOOKUP('4.7'!D202,Сотрудники!$B$2:$D$11,3,FALSE)</f>
        <v>1711.8</v>
      </c>
    </row>
    <row r="203" spans="1:5">
      <c r="A203" s="90">
        <v>202</v>
      </c>
      <c r="B203" s="3" t="s">
        <v>463</v>
      </c>
      <c r="C203" s="74">
        <v>79950</v>
      </c>
      <c r="D203" s="91" t="s">
        <v>445</v>
      </c>
      <c r="E203" s="3">
        <f>C203*VLOOKUP('4.7'!D203,Сотрудники!$B$2:$D$11,3,FALSE)</f>
        <v>6396</v>
      </c>
    </row>
    <row r="204" spans="1:5">
      <c r="A204" s="90">
        <v>203</v>
      </c>
      <c r="B204" s="3" t="s">
        <v>489</v>
      </c>
      <c r="C204" s="74">
        <v>129795</v>
      </c>
      <c r="D204" s="91" t="s">
        <v>443</v>
      </c>
      <c r="E204" s="3">
        <f>C204*VLOOKUP('4.7'!D204,Сотрудники!$B$2:$D$11,3,FALSE)</f>
        <v>10383.6</v>
      </c>
    </row>
    <row r="205" spans="1:5">
      <c r="A205" s="90">
        <v>204</v>
      </c>
      <c r="B205" s="3" t="s">
        <v>490</v>
      </c>
      <c r="C205" s="74">
        <v>12179.999999999998</v>
      </c>
      <c r="D205" s="91" t="s">
        <v>456</v>
      </c>
      <c r="E205" s="3">
        <f>C205*VLOOKUP('4.7'!D205,Сотрудники!$B$2:$D$11,3,FALSE)</f>
        <v>730.79999999999984</v>
      </c>
    </row>
    <row r="206" spans="1:5">
      <c r="A206" s="90">
        <v>205</v>
      </c>
      <c r="B206" s="3" t="s">
        <v>444</v>
      </c>
      <c r="C206" s="74">
        <v>37635</v>
      </c>
      <c r="D206" s="91" t="s">
        <v>443</v>
      </c>
      <c r="E206" s="3">
        <f>C206*VLOOKUP('4.7'!D206,Сотрудники!$B$2:$D$11,3,FALSE)</f>
        <v>3010.8</v>
      </c>
    </row>
    <row r="207" spans="1:5">
      <c r="A207" s="90">
        <v>206</v>
      </c>
      <c r="B207" s="3" t="s">
        <v>500</v>
      </c>
      <c r="C207" s="74">
        <v>46935</v>
      </c>
      <c r="D207" s="91" t="s">
        <v>443</v>
      </c>
      <c r="E207" s="3">
        <f>C207*VLOOKUP('4.7'!D207,Сотрудники!$B$2:$D$11,3,FALSE)</f>
        <v>3754.8</v>
      </c>
    </row>
    <row r="208" spans="1:5">
      <c r="A208" s="90">
        <v>207</v>
      </c>
      <c r="B208" s="3" t="s">
        <v>448</v>
      </c>
      <c r="C208" s="74">
        <v>270675</v>
      </c>
      <c r="D208" s="91" t="s">
        <v>456</v>
      </c>
      <c r="E208" s="3">
        <f>C208*VLOOKUP('4.7'!D208,Сотрудники!$B$2:$D$11,3,FALSE)</f>
        <v>16240.5</v>
      </c>
    </row>
    <row r="209" spans="1:5">
      <c r="A209" s="90">
        <v>208</v>
      </c>
      <c r="B209" s="3" t="s">
        <v>490</v>
      </c>
      <c r="C209" s="74">
        <v>17355</v>
      </c>
      <c r="D209" s="91" t="s">
        <v>464</v>
      </c>
      <c r="E209" s="3">
        <f>C209*VLOOKUP('4.7'!D209,Сотрудники!$B$2:$D$11,3,FALSE)</f>
        <v>1041.3</v>
      </c>
    </row>
    <row r="210" spans="1:5">
      <c r="A210" s="90">
        <v>209</v>
      </c>
      <c r="B210" s="3" t="s">
        <v>472</v>
      </c>
      <c r="C210" s="74">
        <v>24405</v>
      </c>
      <c r="D210" s="91" t="s">
        <v>456</v>
      </c>
      <c r="E210" s="3">
        <f>C210*VLOOKUP('4.7'!D210,Сотрудники!$B$2:$D$11,3,FALSE)</f>
        <v>1464.3</v>
      </c>
    </row>
    <row r="211" spans="1:5">
      <c r="A211" s="90">
        <v>210</v>
      </c>
      <c r="B211" s="3" t="s">
        <v>496</v>
      </c>
      <c r="C211" s="74">
        <v>110745</v>
      </c>
      <c r="D211" s="91" t="s">
        <v>441</v>
      </c>
      <c r="E211" s="3">
        <f>C211*VLOOKUP('4.7'!D211,Сотрудники!$B$2:$D$11,3,FALSE)</f>
        <v>3322.35</v>
      </c>
    </row>
    <row r="212" spans="1:5">
      <c r="A212" s="90">
        <v>211</v>
      </c>
      <c r="B212" s="3" t="s">
        <v>440</v>
      </c>
      <c r="C212" s="74">
        <v>220590</v>
      </c>
      <c r="D212" s="91" t="s">
        <v>436</v>
      </c>
      <c r="E212" s="3">
        <f>C212*VLOOKUP('4.7'!D212,Сотрудники!$B$2:$D$11,3,FALSE)</f>
        <v>20956.05</v>
      </c>
    </row>
    <row r="213" spans="1:5">
      <c r="A213" s="90">
        <v>212</v>
      </c>
      <c r="B213" s="3" t="s">
        <v>473</v>
      </c>
      <c r="C213" s="74">
        <v>222915.00000000003</v>
      </c>
      <c r="D213" s="91" t="s">
        <v>453</v>
      </c>
      <c r="E213" s="3">
        <f>C213*VLOOKUP('4.7'!D213,Сотрудники!$B$2:$D$11,3,FALSE)</f>
        <v>10031.175000000001</v>
      </c>
    </row>
    <row r="214" spans="1:5">
      <c r="A214" s="90">
        <v>213</v>
      </c>
      <c r="B214" s="3" t="s">
        <v>440</v>
      </c>
      <c r="C214" s="74">
        <v>22169.999999999996</v>
      </c>
      <c r="D214" s="91" t="s">
        <v>449</v>
      </c>
      <c r="E214" s="3">
        <f>C214*VLOOKUP('4.7'!D214,Сотрудники!$B$2:$D$11,3,FALSE)</f>
        <v>554.24999999999989</v>
      </c>
    </row>
    <row r="215" spans="1:5">
      <c r="A215" s="90">
        <v>214</v>
      </c>
      <c r="B215" s="3" t="s">
        <v>474</v>
      </c>
      <c r="C215" s="74">
        <v>102989.99999999999</v>
      </c>
      <c r="D215" s="91" t="s">
        <v>443</v>
      </c>
      <c r="E215" s="3">
        <f>C215*VLOOKUP('4.7'!D215,Сотрудники!$B$2:$D$11,3,FALSE)</f>
        <v>8239.1999999999989</v>
      </c>
    </row>
    <row r="216" spans="1:5">
      <c r="A216" s="90">
        <v>215</v>
      </c>
      <c r="B216" s="3" t="s">
        <v>444</v>
      </c>
      <c r="C216" s="74">
        <v>10845.000000000002</v>
      </c>
      <c r="D216" s="91" t="s">
        <v>456</v>
      </c>
      <c r="E216" s="3">
        <f>C216*VLOOKUP('4.7'!D216,Сотрудники!$B$2:$D$11,3,FALSE)</f>
        <v>650.70000000000005</v>
      </c>
    </row>
    <row r="217" spans="1:5">
      <c r="A217" s="90">
        <v>216</v>
      </c>
      <c r="B217" s="3" t="s">
        <v>462</v>
      </c>
      <c r="C217" s="74">
        <v>7395</v>
      </c>
      <c r="D217" s="91" t="s">
        <v>456</v>
      </c>
      <c r="E217" s="3">
        <f>C217*VLOOKUP('4.7'!D217,Сотрудники!$B$2:$D$11,3,FALSE)</f>
        <v>443.7</v>
      </c>
    </row>
    <row r="218" spans="1:5">
      <c r="A218" s="90">
        <v>217</v>
      </c>
      <c r="B218" s="3" t="s">
        <v>465</v>
      </c>
      <c r="C218" s="74">
        <v>283635</v>
      </c>
      <c r="D218" s="91" t="s">
        <v>443</v>
      </c>
      <c r="E218" s="3">
        <f>C218*VLOOKUP('4.7'!D218,Сотрудники!$B$2:$D$11,3,FALSE)</f>
        <v>22690.799999999999</v>
      </c>
    </row>
    <row r="219" spans="1:5">
      <c r="A219" s="90">
        <v>218</v>
      </c>
      <c r="B219" s="3" t="s">
        <v>490</v>
      </c>
      <c r="C219" s="74">
        <v>66180</v>
      </c>
      <c r="D219" s="91" t="s">
        <v>445</v>
      </c>
      <c r="E219" s="3">
        <f>C219*VLOOKUP('4.7'!D219,Сотрудники!$B$2:$D$11,3,FALSE)</f>
        <v>5294.4000000000005</v>
      </c>
    </row>
    <row r="220" spans="1:5">
      <c r="A220" s="90">
        <v>219</v>
      </c>
      <c r="B220" s="3" t="s">
        <v>479</v>
      </c>
      <c r="C220" s="74">
        <v>17895</v>
      </c>
      <c r="D220" s="91" t="s">
        <v>443</v>
      </c>
      <c r="E220" s="3">
        <f>C220*VLOOKUP('4.7'!D220,Сотрудники!$B$2:$D$11,3,FALSE)</f>
        <v>1431.6000000000001</v>
      </c>
    </row>
    <row r="221" spans="1:5">
      <c r="A221" s="90">
        <v>220</v>
      </c>
      <c r="B221" s="3" t="s">
        <v>488</v>
      </c>
      <c r="C221" s="74">
        <v>109529.99999999999</v>
      </c>
      <c r="D221" s="91" t="s">
        <v>445</v>
      </c>
      <c r="E221" s="3">
        <f>C221*VLOOKUP('4.7'!D221,Сотрудники!$B$2:$D$11,3,FALSE)</f>
        <v>8762.4</v>
      </c>
    </row>
    <row r="222" spans="1:5">
      <c r="A222" s="90">
        <v>221</v>
      </c>
      <c r="B222" s="3" t="s">
        <v>492</v>
      </c>
      <c r="C222" s="74">
        <v>133500</v>
      </c>
      <c r="D222" s="91" t="s">
        <v>443</v>
      </c>
      <c r="E222" s="3">
        <f>C222*VLOOKUP('4.7'!D222,Сотрудники!$B$2:$D$11,3,FALSE)</f>
        <v>10680</v>
      </c>
    </row>
    <row r="223" spans="1:5">
      <c r="A223" s="90">
        <v>222</v>
      </c>
      <c r="B223" s="3" t="s">
        <v>504</v>
      </c>
      <c r="C223" s="74">
        <v>217559.99999999997</v>
      </c>
      <c r="D223" s="91" t="s">
        <v>453</v>
      </c>
      <c r="E223" s="3">
        <f>C223*VLOOKUP('4.7'!D223,Сотрудники!$B$2:$D$11,3,FALSE)</f>
        <v>9790.1999999999989</v>
      </c>
    </row>
    <row r="224" spans="1:5">
      <c r="A224" s="90">
        <v>223</v>
      </c>
      <c r="B224" s="3" t="s">
        <v>461</v>
      </c>
      <c r="C224" s="74">
        <v>90270</v>
      </c>
      <c r="D224" s="91" t="s">
        <v>453</v>
      </c>
      <c r="E224" s="3">
        <f>C224*VLOOKUP('4.7'!D224,Сотрудники!$B$2:$D$11,3,FALSE)</f>
        <v>4062.1499999999996</v>
      </c>
    </row>
    <row r="225" spans="1:5">
      <c r="A225" s="90">
        <v>224</v>
      </c>
      <c r="B225" s="3" t="s">
        <v>493</v>
      </c>
      <c r="C225" s="74">
        <v>96840</v>
      </c>
      <c r="D225" s="91" t="s">
        <v>443</v>
      </c>
      <c r="E225" s="3">
        <f>C225*VLOOKUP('4.7'!D225,Сотрудники!$B$2:$D$11,3,FALSE)</f>
        <v>7747.2</v>
      </c>
    </row>
    <row r="226" spans="1:5">
      <c r="A226" s="90">
        <v>225</v>
      </c>
      <c r="B226" s="3" t="s">
        <v>517</v>
      </c>
      <c r="C226" s="74">
        <v>9255</v>
      </c>
      <c r="D226" s="91" t="s">
        <v>464</v>
      </c>
      <c r="E226" s="3">
        <f>C226*VLOOKUP('4.7'!D226,Сотрудники!$B$2:$D$11,3,FALSE)</f>
        <v>555.29999999999995</v>
      </c>
    </row>
    <row r="227" spans="1:5">
      <c r="A227" s="90">
        <v>226</v>
      </c>
      <c r="B227" s="3" t="s">
        <v>475</v>
      </c>
      <c r="C227" s="74">
        <v>68385</v>
      </c>
      <c r="D227" s="91" t="s">
        <v>464</v>
      </c>
      <c r="E227" s="3">
        <f>C227*VLOOKUP('4.7'!D227,Сотрудники!$B$2:$D$11,3,FALSE)</f>
        <v>4103.0999999999995</v>
      </c>
    </row>
    <row r="228" spans="1:5">
      <c r="A228" s="90">
        <v>227</v>
      </c>
      <c r="B228" s="3" t="s">
        <v>501</v>
      </c>
      <c r="C228" s="74">
        <v>6300</v>
      </c>
      <c r="D228" s="91" t="s">
        <v>456</v>
      </c>
      <c r="E228" s="3">
        <f>C228*VLOOKUP('4.7'!D228,Сотрудники!$B$2:$D$11,3,FALSE)</f>
        <v>378</v>
      </c>
    </row>
    <row r="229" spans="1:5">
      <c r="A229" s="90">
        <v>228</v>
      </c>
      <c r="B229" s="3" t="s">
        <v>487</v>
      </c>
      <c r="C229" s="74">
        <v>24555.000000000004</v>
      </c>
      <c r="D229" s="91" t="s">
        <v>453</v>
      </c>
      <c r="E229" s="3">
        <f>C229*VLOOKUP('4.7'!D229,Сотрудники!$B$2:$D$11,3,FALSE)</f>
        <v>1104.9750000000001</v>
      </c>
    </row>
    <row r="230" spans="1:5">
      <c r="A230" s="90">
        <v>229</v>
      </c>
      <c r="B230" s="3" t="s">
        <v>495</v>
      </c>
      <c r="C230" s="74">
        <v>125235</v>
      </c>
      <c r="D230" s="91" t="s">
        <v>449</v>
      </c>
      <c r="E230" s="3">
        <f>C230*VLOOKUP('4.7'!D230,Сотрудники!$B$2:$D$11,3,FALSE)</f>
        <v>3130.875</v>
      </c>
    </row>
    <row r="231" spans="1:5">
      <c r="A231" s="90">
        <v>230</v>
      </c>
      <c r="B231" s="3" t="s">
        <v>455</v>
      </c>
      <c r="C231" s="74">
        <v>1063425</v>
      </c>
      <c r="D231" s="91" t="s">
        <v>445</v>
      </c>
      <c r="E231" s="3">
        <f>C231*VLOOKUP('4.7'!D231,Сотрудники!$B$2:$D$11,3,FALSE)</f>
        <v>85074</v>
      </c>
    </row>
    <row r="232" spans="1:5">
      <c r="A232" s="90">
        <v>231</v>
      </c>
      <c r="B232" s="3" t="s">
        <v>451</v>
      </c>
      <c r="C232" s="74">
        <v>6615</v>
      </c>
      <c r="D232" s="91" t="s">
        <v>456</v>
      </c>
      <c r="E232" s="3">
        <f>C232*VLOOKUP('4.7'!D232,Сотрудники!$B$2:$D$11,3,FALSE)</f>
        <v>396.9</v>
      </c>
    </row>
    <row r="233" spans="1:5">
      <c r="A233" s="90">
        <v>232</v>
      </c>
      <c r="B233" s="3" t="s">
        <v>513</v>
      </c>
      <c r="C233" s="74">
        <v>2025</v>
      </c>
      <c r="D233" s="91" t="s">
        <v>438</v>
      </c>
      <c r="E233" s="3">
        <f>C233*VLOOKUP('4.7'!D233,Сотрудники!$B$2:$D$11,3,FALSE)</f>
        <v>101.25</v>
      </c>
    </row>
    <row r="234" spans="1:5">
      <c r="A234" s="90">
        <v>233</v>
      </c>
      <c r="B234" s="3" t="s">
        <v>496</v>
      </c>
      <c r="C234" s="74">
        <v>19530</v>
      </c>
      <c r="D234" s="91" t="s">
        <v>449</v>
      </c>
      <c r="E234" s="3">
        <f>C234*VLOOKUP('4.7'!D234,Сотрудники!$B$2:$D$11,3,FALSE)</f>
        <v>488.25</v>
      </c>
    </row>
    <row r="235" spans="1:5">
      <c r="A235" s="90">
        <v>234</v>
      </c>
      <c r="B235" s="3" t="s">
        <v>474</v>
      </c>
      <c r="C235" s="74">
        <v>96495</v>
      </c>
      <c r="D235" s="91" t="s">
        <v>456</v>
      </c>
      <c r="E235" s="3">
        <f>C235*VLOOKUP('4.7'!D235,Сотрудники!$B$2:$D$11,3,FALSE)</f>
        <v>5789.7</v>
      </c>
    </row>
    <row r="236" spans="1:5">
      <c r="A236" s="90">
        <v>235</v>
      </c>
      <c r="B236" s="3" t="s">
        <v>444</v>
      </c>
      <c r="C236" s="74">
        <v>7214.9999999999991</v>
      </c>
      <c r="D236" s="91" t="s">
        <v>464</v>
      </c>
      <c r="E236" s="3">
        <f>C236*VLOOKUP('4.7'!D236,Сотрудники!$B$2:$D$11,3,FALSE)</f>
        <v>432.89999999999992</v>
      </c>
    </row>
    <row r="237" spans="1:5">
      <c r="A237" s="90">
        <v>236</v>
      </c>
      <c r="B237" s="3" t="s">
        <v>507</v>
      </c>
      <c r="C237" s="74">
        <v>106604.99999999999</v>
      </c>
      <c r="D237" s="91" t="s">
        <v>464</v>
      </c>
      <c r="E237" s="3">
        <f>C237*VLOOKUP('4.7'!D237,Сотрудники!$B$2:$D$11,3,FALSE)</f>
        <v>6396.2999999999993</v>
      </c>
    </row>
    <row r="238" spans="1:5">
      <c r="A238" s="90">
        <v>237</v>
      </c>
      <c r="B238" s="3" t="s">
        <v>515</v>
      </c>
      <c r="C238" s="74">
        <v>96675</v>
      </c>
      <c r="D238" s="91" t="s">
        <v>443</v>
      </c>
      <c r="E238" s="3">
        <f>C238*VLOOKUP('4.7'!D238,Сотрудники!$B$2:$D$11,3,FALSE)</f>
        <v>7734</v>
      </c>
    </row>
    <row r="239" spans="1:5">
      <c r="A239" s="90">
        <v>238</v>
      </c>
      <c r="B239" s="3" t="s">
        <v>475</v>
      </c>
      <c r="C239" s="74">
        <v>10320</v>
      </c>
      <c r="D239" s="91" t="s">
        <v>445</v>
      </c>
      <c r="E239" s="3">
        <f>C239*VLOOKUP('4.7'!D239,Сотрудники!$B$2:$D$11,3,FALSE)</f>
        <v>825.6</v>
      </c>
    </row>
    <row r="240" spans="1:5">
      <c r="A240" s="90">
        <v>239</v>
      </c>
      <c r="B240" s="3" t="s">
        <v>451</v>
      </c>
      <c r="C240" s="74">
        <v>45795</v>
      </c>
      <c r="D240" s="91" t="s">
        <v>453</v>
      </c>
      <c r="E240" s="3">
        <f>C240*VLOOKUP('4.7'!D240,Сотрудники!$B$2:$D$11,3,FALSE)</f>
        <v>2060.7750000000001</v>
      </c>
    </row>
    <row r="241" spans="1:5">
      <c r="A241" s="90">
        <v>240</v>
      </c>
      <c r="B241" s="3" t="s">
        <v>460</v>
      </c>
      <c r="C241" s="74">
        <v>7395</v>
      </c>
      <c r="D241" s="91" t="s">
        <v>456</v>
      </c>
      <c r="E241" s="3">
        <f>C241*VLOOKUP('4.7'!D241,Сотрудники!$B$2:$D$11,3,FALSE)</f>
        <v>443.7</v>
      </c>
    </row>
    <row r="242" spans="1:5">
      <c r="A242" s="90">
        <v>241</v>
      </c>
      <c r="B242" s="3" t="s">
        <v>451</v>
      </c>
      <c r="C242" s="74">
        <v>315285</v>
      </c>
      <c r="D242" s="91" t="s">
        <v>436</v>
      </c>
      <c r="E242" s="3">
        <f>C242*VLOOKUP('4.7'!D242,Сотрудники!$B$2:$D$11,3,FALSE)</f>
        <v>29952.075000000001</v>
      </c>
    </row>
    <row r="243" spans="1:5">
      <c r="A243" s="90">
        <v>242</v>
      </c>
      <c r="B243" s="3" t="s">
        <v>440</v>
      </c>
      <c r="C243" s="74">
        <v>102779.99999999999</v>
      </c>
      <c r="D243" s="91" t="s">
        <v>447</v>
      </c>
      <c r="E243" s="3">
        <f>C243*VLOOKUP('4.7'!D243,Сотрудники!$B$2:$D$11,3,FALSE)</f>
        <v>7194.5999999999995</v>
      </c>
    </row>
    <row r="244" spans="1:5">
      <c r="A244" s="90">
        <v>243</v>
      </c>
      <c r="B244" s="3" t="s">
        <v>477</v>
      </c>
      <c r="C244" s="74">
        <v>70155</v>
      </c>
      <c r="D244" s="91" t="s">
        <v>436</v>
      </c>
      <c r="E244" s="3">
        <f>C244*VLOOKUP('4.7'!D244,Сотрудники!$B$2:$D$11,3,FALSE)</f>
        <v>6664.7250000000004</v>
      </c>
    </row>
    <row r="245" spans="1:5">
      <c r="A245" s="90">
        <v>244</v>
      </c>
      <c r="B245" s="3" t="s">
        <v>470</v>
      </c>
      <c r="C245" s="74">
        <v>54315</v>
      </c>
      <c r="D245" s="91" t="s">
        <v>436</v>
      </c>
      <c r="E245" s="3">
        <f>C245*VLOOKUP('4.7'!D245,Сотрудники!$B$2:$D$11,3,FALSE)</f>
        <v>5159.9250000000002</v>
      </c>
    </row>
    <row r="246" spans="1:5">
      <c r="A246" s="90">
        <v>245</v>
      </c>
      <c r="B246" s="3" t="s">
        <v>492</v>
      </c>
      <c r="C246" s="74">
        <v>25440.000000000004</v>
      </c>
      <c r="D246" s="91" t="s">
        <v>456</v>
      </c>
      <c r="E246" s="3">
        <f>C246*VLOOKUP('4.7'!D246,Сотрудники!$B$2:$D$11,3,FALSE)</f>
        <v>1526.4</v>
      </c>
    </row>
    <row r="247" spans="1:5">
      <c r="A247" s="90">
        <v>246</v>
      </c>
      <c r="B247" s="3" t="s">
        <v>500</v>
      </c>
      <c r="C247" s="74">
        <v>7935</v>
      </c>
      <c r="D247" s="91" t="s">
        <v>438</v>
      </c>
      <c r="E247" s="3">
        <f>C247*VLOOKUP('4.7'!D247,Сотрудники!$B$2:$D$11,3,FALSE)</f>
        <v>396.75</v>
      </c>
    </row>
    <row r="248" spans="1:5">
      <c r="A248" s="90">
        <v>247</v>
      </c>
      <c r="B248" s="3" t="s">
        <v>479</v>
      </c>
      <c r="C248" s="74">
        <v>98985</v>
      </c>
      <c r="D248" s="91" t="s">
        <v>443</v>
      </c>
      <c r="E248" s="3">
        <f>C248*VLOOKUP('4.7'!D248,Сотрудники!$B$2:$D$11,3,FALSE)</f>
        <v>7918.8</v>
      </c>
    </row>
    <row r="249" spans="1:5">
      <c r="A249" s="90">
        <v>248</v>
      </c>
      <c r="B249" s="3" t="s">
        <v>519</v>
      </c>
      <c r="C249" s="74">
        <v>11220.000000000002</v>
      </c>
      <c r="D249" s="91" t="s">
        <v>453</v>
      </c>
      <c r="E249" s="3">
        <f>C249*VLOOKUP('4.7'!D249,Сотрудники!$B$2:$D$11,3,FALSE)</f>
        <v>504.90000000000009</v>
      </c>
    </row>
    <row r="250" spans="1:5">
      <c r="A250" s="90">
        <v>249</v>
      </c>
      <c r="B250" s="3" t="s">
        <v>502</v>
      </c>
      <c r="C250" s="74">
        <v>15960</v>
      </c>
      <c r="D250" s="91" t="s">
        <v>443</v>
      </c>
      <c r="E250" s="3">
        <f>C250*VLOOKUP('4.7'!D250,Сотрудники!$B$2:$D$11,3,FALSE)</f>
        <v>1276.8</v>
      </c>
    </row>
    <row r="251" spans="1:5">
      <c r="A251" s="90">
        <v>250</v>
      </c>
      <c r="B251" s="3" t="s">
        <v>511</v>
      </c>
      <c r="C251" s="74">
        <v>94335</v>
      </c>
      <c r="D251" s="91" t="s">
        <v>445</v>
      </c>
      <c r="E251" s="3">
        <f>C251*VLOOKUP('4.7'!D251,Сотрудники!$B$2:$D$11,3,FALSE)</f>
        <v>7546.8</v>
      </c>
    </row>
    <row r="252" spans="1:5">
      <c r="A252" s="90">
        <v>251</v>
      </c>
      <c r="B252" s="3" t="s">
        <v>520</v>
      </c>
      <c r="C252" s="74">
        <v>6975</v>
      </c>
      <c r="D252" s="91" t="s">
        <v>445</v>
      </c>
      <c r="E252" s="3">
        <f>C252*VLOOKUP('4.7'!D252,Сотрудники!$B$2:$D$11,3,FALSE)</f>
        <v>558</v>
      </c>
    </row>
    <row r="253" spans="1:5">
      <c r="A253" s="90">
        <v>252</v>
      </c>
      <c r="B253" s="3" t="s">
        <v>451</v>
      </c>
      <c r="C253" s="74">
        <v>44625</v>
      </c>
      <c r="D253" s="91" t="s">
        <v>456</v>
      </c>
      <c r="E253" s="3">
        <f>C253*VLOOKUP('4.7'!D253,Сотрудники!$B$2:$D$11,3,FALSE)</f>
        <v>2677.5</v>
      </c>
    </row>
    <row r="254" spans="1:5">
      <c r="A254" s="90">
        <v>253</v>
      </c>
      <c r="B254" s="3" t="s">
        <v>473</v>
      </c>
      <c r="C254" s="74">
        <v>153030</v>
      </c>
      <c r="D254" s="91" t="s">
        <v>443</v>
      </c>
      <c r="E254" s="3">
        <f>C254*VLOOKUP('4.7'!D254,Сотрудники!$B$2:$D$11,3,FALSE)</f>
        <v>12242.4</v>
      </c>
    </row>
    <row r="255" spans="1:5">
      <c r="A255" s="90">
        <v>254</v>
      </c>
      <c r="B255" s="3" t="s">
        <v>515</v>
      </c>
      <c r="C255" s="74">
        <v>13275</v>
      </c>
      <c r="D255" s="91" t="s">
        <v>447</v>
      </c>
      <c r="E255" s="3">
        <f>C255*VLOOKUP('4.7'!D255,Сотрудники!$B$2:$D$11,3,FALSE)</f>
        <v>929.25000000000011</v>
      </c>
    </row>
    <row r="256" spans="1:5">
      <c r="A256" s="90">
        <v>255</v>
      </c>
      <c r="B256" s="3" t="s">
        <v>480</v>
      </c>
      <c r="C256" s="74">
        <v>25109.999999999996</v>
      </c>
      <c r="D256" s="91" t="s">
        <v>438</v>
      </c>
      <c r="E256" s="3">
        <f>C256*VLOOKUP('4.7'!D256,Сотрудники!$B$2:$D$11,3,FALSE)</f>
        <v>1255.5</v>
      </c>
    </row>
    <row r="257" spans="1:5">
      <c r="A257" s="90">
        <v>256</v>
      </c>
      <c r="B257" s="3" t="s">
        <v>502</v>
      </c>
      <c r="C257" s="74">
        <v>64020</v>
      </c>
      <c r="D257" s="91" t="s">
        <v>438</v>
      </c>
      <c r="E257" s="3">
        <f>C257*VLOOKUP('4.7'!D257,Сотрудники!$B$2:$D$11,3,FALSE)</f>
        <v>3201</v>
      </c>
    </row>
    <row r="258" spans="1:5">
      <c r="A258" s="90">
        <v>257</v>
      </c>
      <c r="B258" s="3" t="s">
        <v>461</v>
      </c>
      <c r="C258" s="74">
        <v>88695.000000000015</v>
      </c>
      <c r="D258" s="91" t="s">
        <v>443</v>
      </c>
      <c r="E258" s="3">
        <f>C258*VLOOKUP('4.7'!D258,Сотрудники!$B$2:$D$11,3,FALSE)</f>
        <v>7095.6000000000013</v>
      </c>
    </row>
    <row r="259" spans="1:5">
      <c r="A259" s="90">
        <v>258</v>
      </c>
      <c r="B259" s="3" t="s">
        <v>494</v>
      </c>
      <c r="C259" s="74">
        <v>10695</v>
      </c>
      <c r="D259" s="91" t="s">
        <v>445</v>
      </c>
      <c r="E259" s="3">
        <f>C259*VLOOKUP('4.7'!D259,Сотрудники!$B$2:$D$11,3,FALSE)</f>
        <v>855.6</v>
      </c>
    </row>
    <row r="260" spans="1:5">
      <c r="A260" s="90">
        <v>259</v>
      </c>
      <c r="B260" s="3" t="s">
        <v>493</v>
      </c>
      <c r="C260" s="74">
        <v>525960</v>
      </c>
      <c r="D260" s="91" t="s">
        <v>443</v>
      </c>
      <c r="E260" s="3">
        <f>C260*VLOOKUP('4.7'!D260,Сотрудники!$B$2:$D$11,3,FALSE)</f>
        <v>42076.800000000003</v>
      </c>
    </row>
    <row r="261" spans="1:5">
      <c r="A261" s="90">
        <v>260</v>
      </c>
      <c r="B261" s="3" t="s">
        <v>503</v>
      </c>
      <c r="C261" s="74">
        <v>71175</v>
      </c>
      <c r="D261" s="91" t="s">
        <v>436</v>
      </c>
      <c r="E261" s="3">
        <f>C261*VLOOKUP('4.7'!D261,Сотрудники!$B$2:$D$11,3,FALSE)</f>
        <v>6761.625</v>
      </c>
    </row>
    <row r="262" spans="1:5">
      <c r="A262" s="90">
        <v>261</v>
      </c>
      <c r="B262" s="3" t="s">
        <v>498</v>
      </c>
      <c r="C262" s="74">
        <v>5295</v>
      </c>
      <c r="D262" s="91" t="s">
        <v>436</v>
      </c>
      <c r="E262" s="3">
        <f>C262*VLOOKUP('4.7'!D262,Сотрудники!$B$2:$D$11,3,FALSE)</f>
        <v>503.02500000000003</v>
      </c>
    </row>
    <row r="263" spans="1:5">
      <c r="A263" s="90">
        <v>262</v>
      </c>
      <c r="B263" s="3" t="s">
        <v>461</v>
      </c>
      <c r="C263" s="74">
        <v>22919.999999999996</v>
      </c>
      <c r="D263" s="91" t="s">
        <v>436</v>
      </c>
      <c r="E263" s="3">
        <f>C263*VLOOKUP('4.7'!D263,Сотрудники!$B$2:$D$11,3,FALSE)</f>
        <v>2177.3999999999996</v>
      </c>
    </row>
    <row r="264" spans="1:5">
      <c r="A264" s="90">
        <v>263</v>
      </c>
      <c r="B264" s="3" t="s">
        <v>489</v>
      </c>
      <c r="C264" s="74">
        <v>551445</v>
      </c>
      <c r="D264" s="91" t="s">
        <v>438</v>
      </c>
      <c r="E264" s="3">
        <f>C264*VLOOKUP('4.7'!D264,Сотрудники!$B$2:$D$11,3,FALSE)</f>
        <v>27572.25</v>
      </c>
    </row>
    <row r="265" spans="1:5">
      <c r="A265" s="90">
        <v>264</v>
      </c>
      <c r="B265" s="3" t="s">
        <v>481</v>
      </c>
      <c r="C265" s="74">
        <v>158475</v>
      </c>
      <c r="D265" s="91" t="s">
        <v>436</v>
      </c>
      <c r="E265" s="3">
        <f>C265*VLOOKUP('4.7'!D265,Сотрудники!$B$2:$D$11,3,FALSE)</f>
        <v>15055.125</v>
      </c>
    </row>
    <row r="266" spans="1:5">
      <c r="A266" s="90">
        <v>265</v>
      </c>
      <c r="B266" s="3" t="s">
        <v>495</v>
      </c>
      <c r="C266" s="74">
        <v>103979.99999999999</v>
      </c>
      <c r="D266" s="91" t="s">
        <v>464</v>
      </c>
      <c r="E266" s="3">
        <f>C266*VLOOKUP('4.7'!D266,Сотрудники!$B$2:$D$11,3,FALSE)</f>
        <v>6238.7999999999993</v>
      </c>
    </row>
    <row r="267" spans="1:5">
      <c r="A267" s="90">
        <v>266</v>
      </c>
      <c r="B267" s="3" t="s">
        <v>521</v>
      </c>
      <c r="C267" s="74">
        <v>225</v>
      </c>
      <c r="D267" s="91" t="s">
        <v>443</v>
      </c>
      <c r="E267" s="3">
        <f>C267*VLOOKUP('4.7'!D267,Сотрудники!$B$2:$D$11,3,FALSE)</f>
        <v>18</v>
      </c>
    </row>
    <row r="268" spans="1:5">
      <c r="A268" s="90">
        <v>267</v>
      </c>
      <c r="B268" s="3" t="s">
        <v>522</v>
      </c>
      <c r="C268" s="74">
        <v>48105</v>
      </c>
      <c r="D268" s="91" t="s">
        <v>445</v>
      </c>
      <c r="E268" s="3">
        <f>C268*VLOOKUP('4.7'!D268,Сотрудники!$B$2:$D$11,3,FALSE)</f>
        <v>3848.4</v>
      </c>
    </row>
    <row r="269" spans="1:5">
      <c r="A269" s="90">
        <v>268</v>
      </c>
      <c r="B269" s="3" t="s">
        <v>480</v>
      </c>
      <c r="C269" s="74">
        <v>94170</v>
      </c>
      <c r="D269" s="91" t="s">
        <v>464</v>
      </c>
      <c r="E269" s="3">
        <f>C269*VLOOKUP('4.7'!D269,Сотрудники!$B$2:$D$11,3,FALSE)</f>
        <v>5650.2</v>
      </c>
    </row>
    <row r="270" spans="1:5">
      <c r="A270" s="90">
        <v>269</v>
      </c>
      <c r="B270" s="3" t="s">
        <v>452</v>
      </c>
      <c r="C270" s="74">
        <v>137640</v>
      </c>
      <c r="D270" s="91" t="s">
        <v>438</v>
      </c>
      <c r="E270" s="3">
        <f>C270*VLOOKUP('4.7'!D270,Сотрудники!$B$2:$D$11,3,FALSE)</f>
        <v>6882</v>
      </c>
    </row>
    <row r="271" spans="1:5">
      <c r="A271" s="90">
        <v>270</v>
      </c>
      <c r="B271" s="3" t="s">
        <v>510</v>
      </c>
      <c r="C271" s="74">
        <v>20055</v>
      </c>
      <c r="D271" s="91" t="s">
        <v>436</v>
      </c>
      <c r="E271" s="3">
        <f>C271*VLOOKUP('4.7'!D271,Сотрудники!$B$2:$D$11,3,FALSE)</f>
        <v>1905.2249999999999</v>
      </c>
    </row>
    <row r="272" spans="1:5">
      <c r="A272" s="90">
        <v>271</v>
      </c>
      <c r="B272" s="3" t="s">
        <v>490</v>
      </c>
      <c r="C272" s="74">
        <v>31785</v>
      </c>
      <c r="D272" s="91" t="s">
        <v>447</v>
      </c>
      <c r="E272" s="3">
        <f>C272*VLOOKUP('4.7'!D272,Сотрудники!$B$2:$D$11,3,FALSE)</f>
        <v>2224.9500000000003</v>
      </c>
    </row>
    <row r="273" spans="1:5">
      <c r="A273" s="90">
        <v>272</v>
      </c>
      <c r="B273" s="3" t="s">
        <v>523</v>
      </c>
      <c r="C273" s="74">
        <v>25830</v>
      </c>
      <c r="D273" s="91" t="s">
        <v>456</v>
      </c>
      <c r="E273" s="3">
        <f>C273*VLOOKUP('4.7'!D273,Сотрудники!$B$2:$D$11,3,FALSE)</f>
        <v>1549.8</v>
      </c>
    </row>
    <row r="274" spans="1:5">
      <c r="A274" s="90">
        <v>273</v>
      </c>
      <c r="B274" s="3" t="s">
        <v>467</v>
      </c>
      <c r="C274" s="74">
        <v>327225</v>
      </c>
      <c r="D274" s="91" t="s">
        <v>443</v>
      </c>
      <c r="E274" s="3">
        <f>C274*VLOOKUP('4.7'!D274,Сотрудники!$B$2:$D$11,3,FALSE)</f>
        <v>26178</v>
      </c>
    </row>
    <row r="275" spans="1:5">
      <c r="A275" s="90">
        <v>274</v>
      </c>
      <c r="B275" s="3" t="s">
        <v>470</v>
      </c>
      <c r="C275" s="74">
        <v>67995</v>
      </c>
      <c r="D275" s="91" t="s">
        <v>443</v>
      </c>
      <c r="E275" s="3">
        <f>C275*VLOOKUP('4.7'!D275,Сотрудники!$B$2:$D$11,3,FALSE)</f>
        <v>5439.6</v>
      </c>
    </row>
    <row r="276" spans="1:5">
      <c r="A276" s="90">
        <v>275</v>
      </c>
      <c r="B276" s="3" t="s">
        <v>521</v>
      </c>
      <c r="C276" s="74">
        <v>367185</v>
      </c>
      <c r="D276" s="91" t="s">
        <v>453</v>
      </c>
      <c r="E276" s="3">
        <f>C276*VLOOKUP('4.7'!D276,Сотрудники!$B$2:$D$11,3,FALSE)</f>
        <v>16523.325000000001</v>
      </c>
    </row>
    <row r="277" spans="1:5">
      <c r="A277" s="90">
        <v>276</v>
      </c>
      <c r="B277" s="3" t="s">
        <v>465</v>
      </c>
      <c r="C277" s="74">
        <v>62850</v>
      </c>
      <c r="D277" s="91" t="s">
        <v>436</v>
      </c>
      <c r="E277" s="3">
        <f>C277*VLOOKUP('4.7'!D277,Сотрудники!$B$2:$D$11,3,FALSE)</f>
        <v>5970.75</v>
      </c>
    </row>
    <row r="278" spans="1:5">
      <c r="A278" s="90">
        <v>277</v>
      </c>
      <c r="B278" s="3" t="s">
        <v>524</v>
      </c>
      <c r="C278" s="74">
        <v>5025</v>
      </c>
      <c r="D278" s="91" t="s">
        <v>438</v>
      </c>
      <c r="E278" s="3">
        <f>C278*VLOOKUP('4.7'!D278,Сотрудники!$B$2:$D$11,3,FALSE)</f>
        <v>251.25</v>
      </c>
    </row>
    <row r="279" spans="1:5">
      <c r="A279" s="90">
        <v>278</v>
      </c>
      <c r="B279" s="3" t="s">
        <v>525</v>
      </c>
      <c r="C279" s="74">
        <v>100035</v>
      </c>
      <c r="D279" s="91" t="s">
        <v>449</v>
      </c>
      <c r="E279" s="3">
        <f>C279*VLOOKUP('4.7'!D279,Сотрудники!$B$2:$D$11,3,FALSE)</f>
        <v>2500.875</v>
      </c>
    </row>
    <row r="280" spans="1:5">
      <c r="A280" s="90">
        <v>279</v>
      </c>
      <c r="B280" s="3" t="s">
        <v>500</v>
      </c>
      <c r="C280" s="74">
        <v>508830.00000000006</v>
      </c>
      <c r="D280" s="91" t="s">
        <v>445</v>
      </c>
      <c r="E280" s="3">
        <f>C280*VLOOKUP('4.7'!D280,Сотрудники!$B$2:$D$11,3,FALSE)</f>
        <v>40706.400000000009</v>
      </c>
    </row>
    <row r="281" spans="1:5">
      <c r="A281" s="90">
        <v>280</v>
      </c>
      <c r="B281" s="3" t="s">
        <v>506</v>
      </c>
      <c r="C281" s="74">
        <v>111689.99999999999</v>
      </c>
      <c r="D281" s="91" t="s">
        <v>436</v>
      </c>
      <c r="E281" s="3">
        <f>C281*VLOOKUP('4.7'!D281,Сотрудники!$B$2:$D$11,3,FALSE)</f>
        <v>10610.55</v>
      </c>
    </row>
    <row r="282" spans="1:5">
      <c r="A282" s="90">
        <v>281</v>
      </c>
      <c r="B282" s="3" t="s">
        <v>457</v>
      </c>
      <c r="C282" s="74">
        <v>7485.0000000000009</v>
      </c>
      <c r="D282" s="91" t="s">
        <v>453</v>
      </c>
      <c r="E282" s="3">
        <f>C282*VLOOKUP('4.7'!D282,Сотрудники!$B$2:$D$11,3,FALSE)</f>
        <v>336.82500000000005</v>
      </c>
    </row>
    <row r="283" spans="1:5">
      <c r="A283" s="90">
        <v>282</v>
      </c>
      <c r="B283" s="3" t="s">
        <v>470</v>
      </c>
      <c r="C283" s="74">
        <v>41910.000000000007</v>
      </c>
      <c r="D283" s="91" t="s">
        <v>456</v>
      </c>
      <c r="E283" s="3">
        <f>C283*VLOOKUP('4.7'!D283,Сотрудники!$B$2:$D$11,3,FALSE)</f>
        <v>2514.6000000000004</v>
      </c>
    </row>
    <row r="284" spans="1:5">
      <c r="A284" s="90">
        <v>283</v>
      </c>
      <c r="B284" s="3" t="s">
        <v>448</v>
      </c>
      <c r="C284" s="74">
        <v>87885.000000000015</v>
      </c>
      <c r="D284" s="91" t="s">
        <v>443</v>
      </c>
      <c r="E284" s="3">
        <f>C284*VLOOKUP('4.7'!D284,Сотрудники!$B$2:$D$11,3,FALSE)</f>
        <v>7030.8000000000011</v>
      </c>
    </row>
    <row r="285" spans="1:5">
      <c r="A285" s="90">
        <v>284</v>
      </c>
      <c r="B285" s="3" t="s">
        <v>435</v>
      </c>
      <c r="C285" s="74">
        <v>1184925</v>
      </c>
      <c r="D285" s="91" t="s">
        <v>445</v>
      </c>
      <c r="E285" s="3">
        <f>C285*VLOOKUP('4.7'!D285,Сотрудники!$B$2:$D$11,3,FALSE)</f>
        <v>94794</v>
      </c>
    </row>
    <row r="286" spans="1:5">
      <c r="A286" s="90">
        <v>285</v>
      </c>
      <c r="B286" s="3" t="s">
        <v>475</v>
      </c>
      <c r="C286" s="74">
        <v>7305</v>
      </c>
      <c r="D286" s="91" t="s">
        <v>447</v>
      </c>
      <c r="E286" s="3">
        <f>C286*VLOOKUP('4.7'!D286,Сотрудники!$B$2:$D$11,3,FALSE)</f>
        <v>511.35</v>
      </c>
    </row>
    <row r="287" spans="1:5">
      <c r="A287" s="90">
        <v>286</v>
      </c>
      <c r="B287" s="3" t="s">
        <v>514</v>
      </c>
      <c r="C287" s="74">
        <v>12179.999999999998</v>
      </c>
      <c r="D287" s="91" t="s">
        <v>436</v>
      </c>
      <c r="E287" s="3">
        <f>C287*VLOOKUP('4.7'!D287,Сотрудники!$B$2:$D$11,3,FALSE)</f>
        <v>1157.0999999999999</v>
      </c>
    </row>
    <row r="288" spans="1:5">
      <c r="A288" s="90">
        <v>287</v>
      </c>
      <c r="B288" s="3" t="s">
        <v>446</v>
      </c>
      <c r="C288" s="74">
        <v>118275</v>
      </c>
      <c r="D288" s="91" t="s">
        <v>453</v>
      </c>
      <c r="E288" s="3">
        <f>C288*VLOOKUP('4.7'!D288,Сотрудники!$B$2:$D$11,3,FALSE)</f>
        <v>5322.375</v>
      </c>
    </row>
    <row r="289" spans="1:5">
      <c r="A289" s="90">
        <v>288</v>
      </c>
      <c r="B289" s="3" t="s">
        <v>503</v>
      </c>
      <c r="C289" s="74">
        <v>23460</v>
      </c>
      <c r="D289" s="91" t="s">
        <v>443</v>
      </c>
      <c r="E289" s="3">
        <f>C289*VLOOKUP('4.7'!D289,Сотрудники!$B$2:$D$11,3,FALSE)</f>
        <v>1876.8</v>
      </c>
    </row>
    <row r="290" spans="1:5">
      <c r="A290" s="90">
        <v>289</v>
      </c>
      <c r="B290" s="3" t="s">
        <v>472</v>
      </c>
      <c r="C290" s="74">
        <v>282060</v>
      </c>
      <c r="D290" s="91" t="s">
        <v>456</v>
      </c>
      <c r="E290" s="3">
        <f>C290*VLOOKUP('4.7'!D290,Сотрудники!$B$2:$D$11,3,FALSE)</f>
        <v>16923.599999999999</v>
      </c>
    </row>
    <row r="291" spans="1:5">
      <c r="A291" s="90">
        <v>290</v>
      </c>
      <c r="B291" s="3" t="s">
        <v>465</v>
      </c>
      <c r="C291" s="74">
        <v>306705</v>
      </c>
      <c r="D291" s="91" t="s">
        <v>464</v>
      </c>
      <c r="E291" s="3">
        <f>C291*VLOOKUP('4.7'!D291,Сотрудники!$B$2:$D$11,3,FALSE)</f>
        <v>18402.3</v>
      </c>
    </row>
    <row r="292" spans="1:5">
      <c r="A292" s="90">
        <v>291</v>
      </c>
      <c r="B292" s="3" t="s">
        <v>493</v>
      </c>
      <c r="C292" s="74">
        <v>16590</v>
      </c>
      <c r="D292" s="91" t="s">
        <v>453</v>
      </c>
      <c r="E292" s="3">
        <f>C292*VLOOKUP('4.7'!D292,Сотрудники!$B$2:$D$11,3,FALSE)</f>
        <v>746.55</v>
      </c>
    </row>
    <row r="293" spans="1:5">
      <c r="A293" s="90">
        <v>292</v>
      </c>
      <c r="B293" s="3" t="s">
        <v>475</v>
      </c>
      <c r="C293" s="74">
        <v>18540</v>
      </c>
      <c r="D293" s="91" t="s">
        <v>438</v>
      </c>
      <c r="E293" s="3">
        <f>C293*VLOOKUP('4.7'!D293,Сотрудники!$B$2:$D$11,3,FALSE)</f>
        <v>927</v>
      </c>
    </row>
    <row r="294" spans="1:5">
      <c r="A294" s="90">
        <v>293</v>
      </c>
      <c r="B294" s="3" t="s">
        <v>473</v>
      </c>
      <c r="C294" s="74">
        <v>72255</v>
      </c>
      <c r="D294" s="91" t="s">
        <v>456</v>
      </c>
      <c r="E294" s="3">
        <f>C294*VLOOKUP('4.7'!D294,Сотрудники!$B$2:$D$11,3,FALSE)</f>
        <v>4335.3</v>
      </c>
    </row>
    <row r="295" spans="1:5">
      <c r="A295" s="90">
        <v>294</v>
      </c>
      <c r="B295" s="3" t="s">
        <v>490</v>
      </c>
      <c r="C295" s="74">
        <v>16425</v>
      </c>
      <c r="D295" s="91" t="s">
        <v>453</v>
      </c>
      <c r="E295" s="3">
        <f>C295*VLOOKUP('4.7'!D295,Сотрудники!$B$2:$D$11,3,FALSE)</f>
        <v>739.125</v>
      </c>
    </row>
    <row r="296" spans="1:5">
      <c r="A296" s="90">
        <v>295</v>
      </c>
      <c r="B296" s="3" t="s">
        <v>444</v>
      </c>
      <c r="C296" s="74">
        <v>292080</v>
      </c>
      <c r="D296" s="91" t="s">
        <v>453</v>
      </c>
      <c r="E296" s="3">
        <f>C296*VLOOKUP('4.7'!D296,Сотрудники!$B$2:$D$11,3,FALSE)</f>
        <v>13143.6</v>
      </c>
    </row>
    <row r="297" spans="1:5">
      <c r="A297" s="90">
        <v>296</v>
      </c>
      <c r="B297" s="3" t="s">
        <v>442</v>
      </c>
      <c r="C297" s="74">
        <v>102975</v>
      </c>
      <c r="D297" s="91" t="s">
        <v>464</v>
      </c>
      <c r="E297" s="3">
        <f>C297*VLOOKUP('4.7'!D297,Сотрудники!$B$2:$D$11,3,FALSE)</f>
        <v>6178.5</v>
      </c>
    </row>
    <row r="298" spans="1:5">
      <c r="A298" s="90">
        <v>297</v>
      </c>
      <c r="B298" s="3" t="s">
        <v>501</v>
      </c>
      <c r="C298" s="74">
        <v>116445</v>
      </c>
      <c r="D298" s="91" t="s">
        <v>436</v>
      </c>
      <c r="E298" s="3">
        <f>C298*VLOOKUP('4.7'!D298,Сотрудники!$B$2:$D$11,3,FALSE)</f>
        <v>11062.275</v>
      </c>
    </row>
    <row r="299" spans="1:5">
      <c r="A299" s="90">
        <v>298</v>
      </c>
      <c r="B299" s="3" t="s">
        <v>484</v>
      </c>
      <c r="C299" s="74">
        <v>37365</v>
      </c>
      <c r="D299" s="91" t="s">
        <v>443</v>
      </c>
      <c r="E299" s="3">
        <f>C299*VLOOKUP('4.7'!D299,Сотрудники!$B$2:$D$11,3,FALSE)</f>
        <v>2989.2000000000003</v>
      </c>
    </row>
    <row r="300" spans="1:5">
      <c r="A300" s="90">
        <v>299</v>
      </c>
      <c r="B300" s="3" t="s">
        <v>465</v>
      </c>
      <c r="C300" s="74">
        <v>256860</v>
      </c>
      <c r="D300" s="91" t="s">
        <v>449</v>
      </c>
      <c r="E300" s="3">
        <f>C300*VLOOKUP('4.7'!D300,Сотрудники!$B$2:$D$11,3,FALSE)</f>
        <v>6421.5</v>
      </c>
    </row>
    <row r="301" spans="1:5">
      <c r="A301" s="90">
        <v>300</v>
      </c>
      <c r="B301" s="3" t="s">
        <v>501</v>
      </c>
      <c r="C301" s="74">
        <v>267645</v>
      </c>
      <c r="D301" s="91" t="s">
        <v>445</v>
      </c>
      <c r="E301" s="3">
        <f>C301*VLOOKUP('4.7'!D301,Сотрудники!$B$2:$D$11,3,FALSE)</f>
        <v>21411.600000000002</v>
      </c>
    </row>
    <row r="302" spans="1:5">
      <c r="A302" s="90">
        <v>301</v>
      </c>
      <c r="B302" s="3" t="s">
        <v>439</v>
      </c>
      <c r="C302" s="74">
        <v>2145</v>
      </c>
      <c r="D302" s="91" t="s">
        <v>445</v>
      </c>
      <c r="E302" s="3">
        <f>C302*VLOOKUP('4.7'!D302,Сотрудники!$B$2:$D$11,3,FALSE)</f>
        <v>171.6</v>
      </c>
    </row>
    <row r="303" spans="1:5">
      <c r="A303" s="90">
        <v>302</v>
      </c>
      <c r="B303" s="3" t="s">
        <v>448</v>
      </c>
      <c r="C303" s="74">
        <v>224235</v>
      </c>
      <c r="D303" s="91" t="s">
        <v>464</v>
      </c>
      <c r="E303" s="3">
        <f>C303*VLOOKUP('4.7'!D303,Сотрудники!$B$2:$D$11,3,FALSE)</f>
        <v>13454.1</v>
      </c>
    </row>
    <row r="304" spans="1:5">
      <c r="A304" s="90">
        <v>303</v>
      </c>
      <c r="B304" s="3" t="s">
        <v>489</v>
      </c>
      <c r="C304" s="74">
        <v>378735</v>
      </c>
      <c r="D304" s="91" t="s">
        <v>438</v>
      </c>
      <c r="E304" s="3">
        <f>C304*VLOOKUP('4.7'!D304,Сотрудники!$B$2:$D$11,3,FALSE)</f>
        <v>18936.75</v>
      </c>
    </row>
    <row r="305" spans="1:5">
      <c r="A305" s="90">
        <v>304</v>
      </c>
      <c r="B305" s="3" t="s">
        <v>451</v>
      </c>
      <c r="C305" s="74">
        <v>124830</v>
      </c>
      <c r="D305" s="91" t="s">
        <v>464</v>
      </c>
      <c r="E305" s="3">
        <f>C305*VLOOKUP('4.7'!D305,Сотрудники!$B$2:$D$11,3,FALSE)</f>
        <v>7489.7999999999993</v>
      </c>
    </row>
    <row r="306" spans="1:5">
      <c r="A306" s="90">
        <v>305</v>
      </c>
      <c r="B306" s="3" t="s">
        <v>457</v>
      </c>
      <c r="C306" s="74">
        <v>181455</v>
      </c>
      <c r="D306" s="91" t="s">
        <v>443</v>
      </c>
      <c r="E306" s="3">
        <f>C306*VLOOKUP('4.7'!D306,Сотрудники!$B$2:$D$11,3,FALSE)</f>
        <v>14516.4</v>
      </c>
    </row>
    <row r="307" spans="1:5">
      <c r="A307" s="90">
        <v>306</v>
      </c>
      <c r="B307" s="3" t="s">
        <v>470</v>
      </c>
      <c r="C307" s="74">
        <v>88320.000000000015</v>
      </c>
      <c r="D307" s="91" t="s">
        <v>445</v>
      </c>
      <c r="E307" s="3">
        <f>C307*VLOOKUP('4.7'!D307,Сотрудники!$B$2:$D$11,3,FALSE)</f>
        <v>7065.6000000000013</v>
      </c>
    </row>
    <row r="308" spans="1:5">
      <c r="A308" s="90">
        <v>307</v>
      </c>
      <c r="B308" s="3" t="s">
        <v>482</v>
      </c>
      <c r="C308" s="74">
        <v>6480</v>
      </c>
      <c r="D308" s="91" t="s">
        <v>436</v>
      </c>
      <c r="E308" s="3">
        <f>C308*VLOOKUP('4.7'!D308,Сотрудники!$B$2:$D$11,3,FALSE)</f>
        <v>615.6</v>
      </c>
    </row>
    <row r="309" spans="1:5">
      <c r="A309" s="90">
        <v>308</v>
      </c>
      <c r="B309" s="3" t="s">
        <v>492</v>
      </c>
      <c r="C309" s="74">
        <v>109425</v>
      </c>
      <c r="D309" s="91" t="s">
        <v>443</v>
      </c>
      <c r="E309" s="3">
        <f>C309*VLOOKUP('4.7'!D309,Сотрудники!$B$2:$D$11,3,FALSE)</f>
        <v>8754</v>
      </c>
    </row>
    <row r="310" spans="1:5">
      <c r="A310" s="90">
        <v>309</v>
      </c>
      <c r="B310" s="3" t="s">
        <v>470</v>
      </c>
      <c r="C310" s="74">
        <v>145080</v>
      </c>
      <c r="D310" s="91" t="s">
        <v>447</v>
      </c>
      <c r="E310" s="3">
        <f>C310*VLOOKUP('4.7'!D310,Сотрудники!$B$2:$D$11,3,FALSE)</f>
        <v>10155.6</v>
      </c>
    </row>
    <row r="311" spans="1:5">
      <c r="A311" s="90">
        <v>310</v>
      </c>
      <c r="B311" s="3" t="s">
        <v>460</v>
      </c>
      <c r="C311" s="74">
        <v>54975</v>
      </c>
      <c r="D311" s="91" t="s">
        <v>456</v>
      </c>
      <c r="E311" s="3">
        <f>C311*VLOOKUP('4.7'!D311,Сотрудники!$B$2:$D$11,3,FALSE)</f>
        <v>3298.5</v>
      </c>
    </row>
    <row r="312" spans="1:5">
      <c r="A312" s="90">
        <v>311</v>
      </c>
      <c r="B312" s="3" t="s">
        <v>472</v>
      </c>
      <c r="C312" s="74">
        <v>363315</v>
      </c>
      <c r="D312" s="91" t="s">
        <v>464</v>
      </c>
      <c r="E312" s="3">
        <f>C312*VLOOKUP('4.7'!D312,Сотрудники!$B$2:$D$11,3,FALSE)</f>
        <v>21798.899999999998</v>
      </c>
    </row>
    <row r="313" spans="1:5">
      <c r="A313" s="90">
        <v>312</v>
      </c>
      <c r="B313" s="3" t="s">
        <v>499</v>
      </c>
      <c r="C313" s="74">
        <v>109455</v>
      </c>
      <c r="D313" s="91" t="s">
        <v>453</v>
      </c>
      <c r="E313" s="3">
        <f>C313*VLOOKUP('4.7'!D313,Сотрудники!$B$2:$D$11,3,FALSE)</f>
        <v>4925.4749999999995</v>
      </c>
    </row>
    <row r="314" spans="1:5">
      <c r="A314" s="90">
        <v>313</v>
      </c>
      <c r="B314" s="3" t="s">
        <v>478</v>
      </c>
      <c r="C314" s="74">
        <v>34425</v>
      </c>
      <c r="D314" s="91" t="s">
        <v>453</v>
      </c>
      <c r="E314" s="3">
        <f>C314*VLOOKUP('4.7'!D314,Сотрудники!$B$2:$D$11,3,FALSE)</f>
        <v>1549.125</v>
      </c>
    </row>
    <row r="315" spans="1:5">
      <c r="A315" s="90">
        <v>314</v>
      </c>
      <c r="B315" s="3" t="s">
        <v>465</v>
      </c>
      <c r="C315" s="74">
        <v>1511460</v>
      </c>
      <c r="D315" s="91" t="s">
        <v>445</v>
      </c>
      <c r="E315" s="3">
        <f>C315*VLOOKUP('4.7'!D315,Сотрудники!$B$2:$D$11,3,FALSE)</f>
        <v>120916.8</v>
      </c>
    </row>
    <row r="316" spans="1:5">
      <c r="A316" s="90">
        <v>315</v>
      </c>
      <c r="B316" s="3" t="s">
        <v>497</v>
      </c>
      <c r="C316" s="74">
        <v>14700</v>
      </c>
      <c r="D316" s="91" t="s">
        <v>464</v>
      </c>
      <c r="E316" s="3">
        <f>C316*VLOOKUP('4.7'!D316,Сотрудники!$B$2:$D$11,3,FALSE)</f>
        <v>882</v>
      </c>
    </row>
    <row r="317" spans="1:5">
      <c r="A317" s="90">
        <v>316</v>
      </c>
      <c r="B317" s="3" t="s">
        <v>463</v>
      </c>
      <c r="C317" s="74">
        <v>12075</v>
      </c>
      <c r="D317" s="91" t="s">
        <v>438</v>
      </c>
      <c r="E317" s="3">
        <f>C317*VLOOKUP('4.7'!D317,Сотрудники!$B$2:$D$11,3,FALSE)</f>
        <v>603.75</v>
      </c>
    </row>
    <row r="318" spans="1:5">
      <c r="A318" s="90">
        <v>317</v>
      </c>
      <c r="B318" s="3" t="s">
        <v>455</v>
      </c>
      <c r="C318" s="74">
        <v>20625</v>
      </c>
      <c r="D318" s="91" t="s">
        <v>443</v>
      </c>
      <c r="E318" s="3">
        <f>C318*VLOOKUP('4.7'!D318,Сотрудники!$B$2:$D$11,3,FALSE)</f>
        <v>1650</v>
      </c>
    </row>
    <row r="319" spans="1:5">
      <c r="A319" s="90">
        <v>318</v>
      </c>
      <c r="B319" s="3" t="s">
        <v>480</v>
      </c>
      <c r="C319" s="74">
        <v>50955</v>
      </c>
      <c r="D319" s="91" t="s">
        <v>453</v>
      </c>
      <c r="E319" s="3">
        <f>C319*VLOOKUP('4.7'!D319,Сотрудники!$B$2:$D$11,3,FALSE)</f>
        <v>2292.9749999999999</v>
      </c>
    </row>
    <row r="320" spans="1:5">
      <c r="A320" s="90">
        <v>319</v>
      </c>
      <c r="B320" s="3" t="s">
        <v>494</v>
      </c>
      <c r="C320" s="74">
        <v>10725</v>
      </c>
      <c r="D320" s="91" t="s">
        <v>456</v>
      </c>
      <c r="E320" s="3">
        <f>C320*VLOOKUP('4.7'!D320,Сотрудники!$B$2:$D$11,3,FALSE)</f>
        <v>643.5</v>
      </c>
    </row>
    <row r="321" spans="1:5">
      <c r="A321" s="90">
        <v>320</v>
      </c>
      <c r="B321" s="3" t="s">
        <v>463</v>
      </c>
      <c r="C321" s="74">
        <v>132600</v>
      </c>
      <c r="D321" s="91" t="s">
        <v>447</v>
      </c>
      <c r="E321" s="3">
        <f>C321*VLOOKUP('4.7'!D321,Сотрудники!$B$2:$D$11,3,FALSE)</f>
        <v>9282</v>
      </c>
    </row>
    <row r="322" spans="1:5">
      <c r="A322" s="90">
        <v>321</v>
      </c>
      <c r="B322" s="3" t="s">
        <v>494</v>
      </c>
      <c r="C322" s="74">
        <v>283485</v>
      </c>
      <c r="D322" s="91" t="s">
        <v>445</v>
      </c>
      <c r="E322" s="3">
        <f>C322*VLOOKUP('4.7'!D322,Сотрудники!$B$2:$D$11,3,FALSE)</f>
        <v>22678.799999999999</v>
      </c>
    </row>
    <row r="323" spans="1:5">
      <c r="A323" s="90">
        <v>322</v>
      </c>
      <c r="B323" s="3" t="s">
        <v>503</v>
      </c>
      <c r="C323" s="74">
        <v>127260.00000000001</v>
      </c>
      <c r="D323" s="91" t="s">
        <v>436</v>
      </c>
      <c r="E323" s="3">
        <f>C323*VLOOKUP('4.7'!D323,Сотрудники!$B$2:$D$11,3,FALSE)</f>
        <v>12089.7</v>
      </c>
    </row>
    <row r="324" spans="1:5">
      <c r="A324" s="90">
        <v>323</v>
      </c>
      <c r="B324" s="3" t="s">
        <v>474</v>
      </c>
      <c r="C324" s="74">
        <v>90645</v>
      </c>
      <c r="D324" s="91" t="s">
        <v>464</v>
      </c>
      <c r="E324" s="3">
        <f>C324*VLOOKUP('4.7'!D324,Сотрудники!$B$2:$D$11,3,FALSE)</f>
        <v>5438.7</v>
      </c>
    </row>
    <row r="325" spans="1:5">
      <c r="A325" s="90">
        <v>324</v>
      </c>
      <c r="B325" s="3" t="s">
        <v>469</v>
      </c>
      <c r="C325" s="74">
        <v>174645.00000000003</v>
      </c>
      <c r="D325" s="91" t="s">
        <v>445</v>
      </c>
      <c r="E325" s="3">
        <f>C325*VLOOKUP('4.7'!D325,Сотрудники!$B$2:$D$11,3,FALSE)</f>
        <v>13971.600000000002</v>
      </c>
    </row>
    <row r="326" spans="1:5">
      <c r="A326" s="90">
        <v>325</v>
      </c>
      <c r="B326" s="3" t="s">
        <v>519</v>
      </c>
      <c r="C326" s="74">
        <v>17880</v>
      </c>
      <c r="D326" s="91" t="s">
        <v>456</v>
      </c>
      <c r="E326" s="3">
        <f>C326*VLOOKUP('4.7'!D326,Сотрудники!$B$2:$D$11,3,FALSE)</f>
        <v>1072.8</v>
      </c>
    </row>
    <row r="327" spans="1:5">
      <c r="A327" s="90">
        <v>326</v>
      </c>
      <c r="B327" s="3" t="s">
        <v>526</v>
      </c>
      <c r="C327" s="74">
        <v>56400</v>
      </c>
      <c r="D327" s="91" t="s">
        <v>443</v>
      </c>
      <c r="E327" s="3">
        <f>C327*VLOOKUP('4.7'!D327,Сотрудники!$B$2:$D$11,3,FALSE)</f>
        <v>4512</v>
      </c>
    </row>
    <row r="328" spans="1:5">
      <c r="A328" s="90">
        <v>327</v>
      </c>
      <c r="B328" s="3" t="s">
        <v>466</v>
      </c>
      <c r="C328" s="74">
        <v>191010</v>
      </c>
      <c r="D328" s="91" t="s">
        <v>449</v>
      </c>
      <c r="E328" s="3">
        <f>C328*VLOOKUP('4.7'!D328,Сотрудники!$B$2:$D$11,3,FALSE)</f>
        <v>4775.25</v>
      </c>
    </row>
    <row r="329" spans="1:5">
      <c r="A329" s="90">
        <v>328</v>
      </c>
      <c r="B329" s="3" t="s">
        <v>467</v>
      </c>
      <c r="C329" s="74">
        <v>27840</v>
      </c>
      <c r="D329" s="91" t="s">
        <v>445</v>
      </c>
      <c r="E329" s="3">
        <f>C329*VLOOKUP('4.7'!D329,Сотрудники!$B$2:$D$11,3,FALSE)</f>
        <v>2227.2000000000003</v>
      </c>
    </row>
    <row r="330" spans="1:5">
      <c r="A330" s="90">
        <v>329</v>
      </c>
      <c r="B330" s="3" t="s">
        <v>526</v>
      </c>
      <c r="C330" s="74">
        <v>38115</v>
      </c>
      <c r="D330" s="91" t="s">
        <v>447</v>
      </c>
      <c r="E330" s="3">
        <f>C330*VLOOKUP('4.7'!D330,Сотрудники!$B$2:$D$11,3,FALSE)</f>
        <v>2668.05</v>
      </c>
    </row>
    <row r="331" spans="1:5">
      <c r="A331" s="90">
        <v>330</v>
      </c>
      <c r="B331" s="3" t="s">
        <v>457</v>
      </c>
      <c r="C331" s="74">
        <v>113835</v>
      </c>
      <c r="D331" s="91" t="s">
        <v>443</v>
      </c>
      <c r="E331" s="3">
        <f>C331*VLOOKUP('4.7'!D331,Сотрудники!$B$2:$D$11,3,FALSE)</f>
        <v>9106.8000000000011</v>
      </c>
    </row>
    <row r="332" spans="1:5">
      <c r="A332" s="90">
        <v>331</v>
      </c>
      <c r="B332" s="3" t="s">
        <v>498</v>
      </c>
      <c r="C332" s="74">
        <v>4515</v>
      </c>
      <c r="D332" s="91" t="s">
        <v>445</v>
      </c>
      <c r="E332" s="3">
        <f>C332*VLOOKUP('4.7'!D332,Сотрудники!$B$2:$D$11,3,FALSE)</f>
        <v>361.2</v>
      </c>
    </row>
    <row r="333" spans="1:5">
      <c r="A333" s="90">
        <v>332</v>
      </c>
      <c r="B333" s="3" t="s">
        <v>435</v>
      </c>
      <c r="C333" s="74">
        <v>39089.999999999993</v>
      </c>
      <c r="D333" s="91" t="s">
        <v>456</v>
      </c>
      <c r="E333" s="3">
        <f>C333*VLOOKUP('4.7'!D333,Сотрудники!$B$2:$D$11,3,FALSE)</f>
        <v>2345.3999999999996</v>
      </c>
    </row>
    <row r="334" spans="1:5">
      <c r="A334" s="90">
        <v>333</v>
      </c>
      <c r="B334" s="3" t="s">
        <v>527</v>
      </c>
      <c r="C334" s="74">
        <v>20595</v>
      </c>
      <c r="D334" s="91" t="s">
        <v>453</v>
      </c>
      <c r="E334" s="3">
        <f>C334*VLOOKUP('4.7'!D334,Сотрудники!$B$2:$D$11,3,FALSE)</f>
        <v>926.77499999999998</v>
      </c>
    </row>
    <row r="335" spans="1:5">
      <c r="A335" s="90">
        <v>334</v>
      </c>
      <c r="B335" s="3" t="s">
        <v>448</v>
      </c>
      <c r="C335" s="74">
        <v>10920</v>
      </c>
      <c r="D335" s="91" t="s">
        <v>464</v>
      </c>
      <c r="E335" s="3">
        <f>C335*VLOOKUP('4.7'!D335,Сотрудники!$B$2:$D$11,3,FALSE)</f>
        <v>655.19999999999993</v>
      </c>
    </row>
    <row r="336" spans="1:5">
      <c r="A336" s="90">
        <v>335</v>
      </c>
      <c r="B336" s="3" t="s">
        <v>463</v>
      </c>
      <c r="C336" s="74">
        <v>88710</v>
      </c>
      <c r="D336" s="91" t="s">
        <v>443</v>
      </c>
      <c r="E336" s="3">
        <f>C336*VLOOKUP('4.7'!D336,Сотрудники!$B$2:$D$11,3,FALSE)</f>
        <v>7096.8</v>
      </c>
    </row>
    <row r="337" spans="1:5">
      <c r="A337" s="90">
        <v>336</v>
      </c>
      <c r="B337" s="3" t="s">
        <v>512</v>
      </c>
      <c r="C337" s="74">
        <v>9810</v>
      </c>
      <c r="D337" s="91" t="s">
        <v>445</v>
      </c>
      <c r="E337" s="3">
        <f>C337*VLOOKUP('4.7'!D337,Сотрудники!$B$2:$D$11,3,FALSE)</f>
        <v>784.80000000000007</v>
      </c>
    </row>
    <row r="338" spans="1:5">
      <c r="A338" s="90">
        <v>337</v>
      </c>
      <c r="B338" s="3" t="s">
        <v>478</v>
      </c>
      <c r="C338" s="74">
        <v>720</v>
      </c>
      <c r="D338" s="91" t="s">
        <v>447</v>
      </c>
      <c r="E338" s="3">
        <f>C338*VLOOKUP('4.7'!D338,Сотрудники!$B$2:$D$11,3,FALSE)</f>
        <v>50.400000000000006</v>
      </c>
    </row>
    <row r="339" spans="1:5">
      <c r="A339" s="90">
        <v>338</v>
      </c>
      <c r="B339" s="3" t="s">
        <v>458</v>
      </c>
      <c r="C339" s="74">
        <v>93780</v>
      </c>
      <c r="D339" s="91" t="s">
        <v>453</v>
      </c>
      <c r="E339" s="3">
        <f>C339*VLOOKUP('4.7'!D339,Сотрудники!$B$2:$D$11,3,FALSE)</f>
        <v>4220.0999999999995</v>
      </c>
    </row>
    <row r="340" spans="1:5">
      <c r="A340" s="90">
        <v>339</v>
      </c>
      <c r="B340" s="3" t="s">
        <v>450</v>
      </c>
      <c r="C340" s="74">
        <v>20115</v>
      </c>
      <c r="D340" s="91" t="s">
        <v>436</v>
      </c>
      <c r="E340" s="3">
        <f>C340*VLOOKUP('4.7'!D340,Сотрудники!$B$2:$D$11,3,FALSE)</f>
        <v>1910.925</v>
      </c>
    </row>
    <row r="341" spans="1:5">
      <c r="A341" s="90">
        <v>340</v>
      </c>
      <c r="B341" s="3" t="s">
        <v>465</v>
      </c>
      <c r="C341" s="74">
        <v>292005</v>
      </c>
      <c r="D341" s="91" t="s">
        <v>464</v>
      </c>
      <c r="E341" s="3">
        <f>C341*VLOOKUP('4.7'!D341,Сотрудники!$B$2:$D$11,3,FALSE)</f>
        <v>17520.3</v>
      </c>
    </row>
    <row r="342" spans="1:5">
      <c r="A342" s="90">
        <v>341</v>
      </c>
      <c r="B342" s="3" t="s">
        <v>455</v>
      </c>
      <c r="C342" s="74">
        <v>88470</v>
      </c>
      <c r="D342" s="91" t="s">
        <v>449</v>
      </c>
      <c r="E342" s="3">
        <f>C342*VLOOKUP('4.7'!D342,Сотрудники!$B$2:$D$11,3,FALSE)</f>
        <v>2211.75</v>
      </c>
    </row>
    <row r="343" spans="1:5">
      <c r="A343" s="90">
        <v>342</v>
      </c>
      <c r="B343" s="3" t="s">
        <v>521</v>
      </c>
      <c r="C343" s="74">
        <v>41565</v>
      </c>
      <c r="D343" s="91" t="s">
        <v>445</v>
      </c>
      <c r="E343" s="3">
        <f>C343*VLOOKUP('4.7'!D343,Сотрудники!$B$2:$D$11,3,FALSE)</f>
        <v>3325.2000000000003</v>
      </c>
    </row>
    <row r="344" spans="1:5">
      <c r="A344" s="90">
        <v>343</v>
      </c>
      <c r="B344" s="3" t="s">
        <v>524</v>
      </c>
      <c r="C344" s="74">
        <v>6630</v>
      </c>
      <c r="D344" s="91" t="s">
        <v>456</v>
      </c>
      <c r="E344" s="3">
        <f>C344*VLOOKUP('4.7'!D344,Сотрудники!$B$2:$D$11,3,FALSE)</f>
        <v>397.8</v>
      </c>
    </row>
    <row r="345" spans="1:5">
      <c r="A345" s="90">
        <v>344</v>
      </c>
      <c r="B345" s="3" t="s">
        <v>494</v>
      </c>
      <c r="C345" s="74">
        <v>67155</v>
      </c>
      <c r="D345" s="91" t="s">
        <v>443</v>
      </c>
      <c r="E345" s="3">
        <f>C345*VLOOKUP('4.7'!D345,Сотрудники!$B$2:$D$11,3,FALSE)</f>
        <v>5372.4000000000005</v>
      </c>
    </row>
    <row r="346" spans="1:5">
      <c r="A346" s="90">
        <v>345</v>
      </c>
      <c r="B346" s="3" t="s">
        <v>435</v>
      </c>
      <c r="C346" s="74">
        <v>145170</v>
      </c>
      <c r="D346" s="91" t="s">
        <v>464</v>
      </c>
      <c r="E346" s="3">
        <f>C346*VLOOKUP('4.7'!D346,Сотрудники!$B$2:$D$11,3,FALSE)</f>
        <v>8710.1999999999989</v>
      </c>
    </row>
    <row r="347" spans="1:5">
      <c r="A347" s="90">
        <v>346</v>
      </c>
      <c r="B347" s="3" t="s">
        <v>504</v>
      </c>
      <c r="C347" s="74">
        <v>83880</v>
      </c>
      <c r="D347" s="91" t="s">
        <v>453</v>
      </c>
      <c r="E347" s="3">
        <f>C347*VLOOKUP('4.7'!D347,Сотрудники!$B$2:$D$11,3,FALSE)</f>
        <v>3774.6</v>
      </c>
    </row>
    <row r="348" spans="1:5">
      <c r="A348" s="90">
        <v>347</v>
      </c>
      <c r="B348" s="3" t="s">
        <v>470</v>
      </c>
      <c r="C348" s="74">
        <v>48150</v>
      </c>
      <c r="D348" s="91" t="s">
        <v>445</v>
      </c>
      <c r="E348" s="3">
        <f>C348*VLOOKUP('4.7'!D348,Сотрудники!$B$2:$D$11,3,FALSE)</f>
        <v>3852</v>
      </c>
    </row>
    <row r="349" spans="1:5">
      <c r="A349" s="90">
        <v>348</v>
      </c>
      <c r="B349" s="3" t="s">
        <v>488</v>
      </c>
      <c r="C349" s="74">
        <v>7860.0000000000009</v>
      </c>
      <c r="D349" s="91" t="s">
        <v>445</v>
      </c>
      <c r="E349" s="3">
        <f>C349*VLOOKUP('4.7'!D349,Сотрудники!$B$2:$D$11,3,FALSE)</f>
        <v>628.80000000000007</v>
      </c>
    </row>
    <row r="350" spans="1:5">
      <c r="A350" s="90">
        <v>349</v>
      </c>
      <c r="B350" s="3" t="s">
        <v>500</v>
      </c>
      <c r="C350" s="74">
        <v>52680</v>
      </c>
      <c r="D350" s="91" t="s">
        <v>436</v>
      </c>
      <c r="E350" s="3">
        <f>C350*VLOOKUP('4.7'!D350,Сотрудники!$B$2:$D$11,3,FALSE)</f>
        <v>5004.6000000000004</v>
      </c>
    </row>
    <row r="351" spans="1:5">
      <c r="A351" s="90">
        <v>350</v>
      </c>
      <c r="B351" s="3" t="s">
        <v>455</v>
      </c>
      <c r="C351" s="74">
        <v>66630</v>
      </c>
      <c r="D351" s="91" t="s">
        <v>453</v>
      </c>
      <c r="E351" s="3">
        <f>C351*VLOOKUP('4.7'!D351,Сотрудники!$B$2:$D$11,3,FALSE)</f>
        <v>2998.35</v>
      </c>
    </row>
    <row r="352" spans="1:5">
      <c r="A352" s="90">
        <v>351</v>
      </c>
      <c r="B352" s="3" t="s">
        <v>475</v>
      </c>
      <c r="C352" s="74">
        <v>44970</v>
      </c>
      <c r="D352" s="91" t="s">
        <v>438</v>
      </c>
      <c r="E352" s="3">
        <f>C352*VLOOKUP('4.7'!D352,Сотрудники!$B$2:$D$11,3,FALSE)</f>
        <v>2248.5</v>
      </c>
    </row>
    <row r="353" spans="1:5">
      <c r="A353" s="90">
        <v>352</v>
      </c>
      <c r="B353" s="3" t="s">
        <v>509</v>
      </c>
      <c r="C353" s="74">
        <v>67695</v>
      </c>
      <c r="D353" s="91" t="s">
        <v>443</v>
      </c>
      <c r="E353" s="3">
        <f>C353*VLOOKUP('4.7'!D353,Сотрудники!$B$2:$D$11,3,FALSE)</f>
        <v>5415.6</v>
      </c>
    </row>
    <row r="354" spans="1:5">
      <c r="A354" s="90">
        <v>353</v>
      </c>
      <c r="B354" s="3" t="s">
        <v>451</v>
      </c>
      <c r="C354" s="74">
        <v>87450</v>
      </c>
      <c r="D354" s="91" t="s">
        <v>436</v>
      </c>
      <c r="E354" s="3">
        <f>C354*VLOOKUP('4.7'!D354,Сотрудники!$B$2:$D$11,3,FALSE)</f>
        <v>8307.75</v>
      </c>
    </row>
    <row r="355" spans="1:5">
      <c r="A355" s="90">
        <v>354</v>
      </c>
      <c r="B355" s="3" t="s">
        <v>504</v>
      </c>
      <c r="C355" s="74">
        <v>4380</v>
      </c>
      <c r="D355" s="91" t="s">
        <v>456</v>
      </c>
      <c r="E355" s="3">
        <f>C355*VLOOKUP('4.7'!D355,Сотрудники!$B$2:$D$11,3,FALSE)</f>
        <v>262.8</v>
      </c>
    </row>
    <row r="356" spans="1:5">
      <c r="A356" s="90">
        <v>355</v>
      </c>
      <c r="B356" s="3" t="s">
        <v>475</v>
      </c>
      <c r="C356" s="74">
        <v>44400</v>
      </c>
      <c r="D356" s="91" t="s">
        <v>443</v>
      </c>
      <c r="E356" s="3">
        <f>C356*VLOOKUP('4.7'!D356,Сотрудники!$B$2:$D$11,3,FALSE)</f>
        <v>3552</v>
      </c>
    </row>
    <row r="357" spans="1:5">
      <c r="A357" s="90">
        <v>356</v>
      </c>
      <c r="B357" s="3" t="s">
        <v>489</v>
      </c>
      <c r="C357" s="74">
        <v>300360</v>
      </c>
      <c r="D357" s="91" t="s">
        <v>449</v>
      </c>
      <c r="E357" s="3">
        <f>C357*VLOOKUP('4.7'!D357,Сотрудники!$B$2:$D$11,3,FALSE)</f>
        <v>7509</v>
      </c>
    </row>
    <row r="358" spans="1:5">
      <c r="A358" s="90">
        <v>357</v>
      </c>
      <c r="B358" s="3" t="s">
        <v>492</v>
      </c>
      <c r="C358" s="74">
        <v>11190</v>
      </c>
      <c r="D358" s="91" t="s">
        <v>453</v>
      </c>
      <c r="E358" s="3">
        <f>C358*VLOOKUP('4.7'!D358,Сотрудники!$B$2:$D$11,3,FALSE)</f>
        <v>503.54999999999995</v>
      </c>
    </row>
    <row r="359" spans="1:5">
      <c r="A359" s="90">
        <v>358</v>
      </c>
      <c r="B359" s="3" t="s">
        <v>494</v>
      </c>
      <c r="C359" s="74">
        <v>568695</v>
      </c>
      <c r="D359" s="91" t="s">
        <v>453</v>
      </c>
      <c r="E359" s="3">
        <f>C359*VLOOKUP('4.7'!D359,Сотрудники!$B$2:$D$11,3,FALSE)</f>
        <v>25591.274999999998</v>
      </c>
    </row>
    <row r="360" spans="1:5">
      <c r="A360" s="90">
        <v>359</v>
      </c>
      <c r="B360" s="3" t="s">
        <v>485</v>
      </c>
      <c r="C360" s="74">
        <v>2775</v>
      </c>
      <c r="D360" s="91" t="s">
        <v>436</v>
      </c>
      <c r="E360" s="3">
        <f>C360*VLOOKUP('4.7'!D360,Сотрудники!$B$2:$D$11,3,FALSE)</f>
        <v>263.625</v>
      </c>
    </row>
    <row r="361" spans="1:5">
      <c r="A361" s="90">
        <v>360</v>
      </c>
      <c r="B361" s="3" t="s">
        <v>477</v>
      </c>
      <c r="C361" s="74">
        <v>119100</v>
      </c>
      <c r="D361" s="91" t="s">
        <v>443</v>
      </c>
      <c r="E361" s="3">
        <f>C361*VLOOKUP('4.7'!D361,Сотрудники!$B$2:$D$11,3,FALSE)</f>
        <v>9528</v>
      </c>
    </row>
    <row r="362" spans="1:5">
      <c r="A362" s="90">
        <v>361</v>
      </c>
      <c r="B362" s="3" t="s">
        <v>439</v>
      </c>
      <c r="C362" s="74">
        <v>41685</v>
      </c>
      <c r="D362" s="91" t="s">
        <v>443</v>
      </c>
      <c r="E362" s="3">
        <f>C362*VLOOKUP('4.7'!D362,Сотрудники!$B$2:$D$11,3,FALSE)</f>
        <v>3334.8</v>
      </c>
    </row>
    <row r="363" spans="1:5">
      <c r="A363" s="90">
        <v>362</v>
      </c>
      <c r="B363" s="3" t="s">
        <v>508</v>
      </c>
      <c r="C363" s="74">
        <v>120975</v>
      </c>
      <c r="D363" s="91" t="s">
        <v>438</v>
      </c>
      <c r="E363" s="3">
        <f>C363*VLOOKUP('4.7'!D363,Сотрудники!$B$2:$D$11,3,FALSE)</f>
        <v>6048.75</v>
      </c>
    </row>
    <row r="364" spans="1:5">
      <c r="A364" s="90">
        <v>363</v>
      </c>
      <c r="B364" s="3" t="s">
        <v>489</v>
      </c>
      <c r="C364" s="74">
        <v>816120</v>
      </c>
      <c r="D364" s="91" t="s">
        <v>453</v>
      </c>
      <c r="E364" s="3">
        <f>C364*VLOOKUP('4.7'!D364,Сотрудники!$B$2:$D$11,3,FALSE)</f>
        <v>36725.4</v>
      </c>
    </row>
    <row r="365" spans="1:5">
      <c r="A365" s="90">
        <v>364</v>
      </c>
      <c r="B365" s="3" t="s">
        <v>451</v>
      </c>
      <c r="C365" s="74">
        <v>12165</v>
      </c>
      <c r="D365" s="91" t="s">
        <v>443</v>
      </c>
      <c r="E365" s="3">
        <f>C365*VLOOKUP('4.7'!D365,Сотрудники!$B$2:$D$11,3,FALSE)</f>
        <v>973.2</v>
      </c>
    </row>
    <row r="366" spans="1:5">
      <c r="A366" s="90">
        <v>365</v>
      </c>
      <c r="B366" s="3" t="s">
        <v>521</v>
      </c>
      <c r="C366" s="74">
        <v>2895</v>
      </c>
      <c r="D366" s="91" t="s">
        <v>456</v>
      </c>
      <c r="E366" s="3">
        <f>C366*VLOOKUP('4.7'!D366,Сотрудники!$B$2:$D$11,3,FALSE)</f>
        <v>173.7</v>
      </c>
    </row>
    <row r="367" spans="1:5">
      <c r="A367" s="90">
        <v>366</v>
      </c>
      <c r="B367" s="3" t="s">
        <v>524</v>
      </c>
      <c r="C367" s="74">
        <v>27795</v>
      </c>
      <c r="D367" s="91" t="s">
        <v>443</v>
      </c>
      <c r="E367" s="3">
        <f>C367*VLOOKUP('4.7'!D367,Сотрудники!$B$2:$D$11,3,FALSE)</f>
        <v>2223.6</v>
      </c>
    </row>
    <row r="368" spans="1:5">
      <c r="A368" s="90">
        <v>367</v>
      </c>
      <c r="B368" s="3" t="s">
        <v>524</v>
      </c>
      <c r="C368" s="74">
        <v>174795</v>
      </c>
      <c r="D368" s="91" t="s">
        <v>453</v>
      </c>
      <c r="E368" s="3">
        <f>C368*VLOOKUP('4.7'!D368,Сотрудники!$B$2:$D$11,3,FALSE)</f>
        <v>7865.7749999999996</v>
      </c>
    </row>
    <row r="369" spans="1:5">
      <c r="A369" s="90">
        <v>368</v>
      </c>
      <c r="B369" s="3" t="s">
        <v>502</v>
      </c>
      <c r="C369" s="74">
        <v>40170</v>
      </c>
      <c r="D369" s="91" t="s">
        <v>456</v>
      </c>
      <c r="E369" s="3">
        <f>C369*VLOOKUP('4.7'!D369,Сотрудники!$B$2:$D$11,3,FALSE)</f>
        <v>2410.1999999999998</v>
      </c>
    </row>
    <row r="370" spans="1:5">
      <c r="A370" s="90">
        <v>369</v>
      </c>
      <c r="B370" s="3" t="s">
        <v>528</v>
      </c>
      <c r="C370" s="74">
        <v>1125</v>
      </c>
      <c r="D370" s="91" t="s">
        <v>464</v>
      </c>
      <c r="E370" s="3">
        <f>C370*VLOOKUP('4.7'!D370,Сотрудники!$B$2:$D$11,3,FALSE)</f>
        <v>67.5</v>
      </c>
    </row>
    <row r="371" spans="1:5">
      <c r="A371" s="90">
        <v>370</v>
      </c>
      <c r="B371" s="3" t="s">
        <v>494</v>
      </c>
      <c r="C371" s="74">
        <v>136575</v>
      </c>
      <c r="D371" s="91" t="s">
        <v>445</v>
      </c>
      <c r="E371" s="3">
        <f>C371*VLOOKUP('4.7'!D371,Сотрудники!$B$2:$D$11,3,FALSE)</f>
        <v>10926</v>
      </c>
    </row>
    <row r="372" spans="1:5">
      <c r="A372" s="90">
        <v>371</v>
      </c>
      <c r="B372" s="3" t="s">
        <v>489</v>
      </c>
      <c r="C372" s="74">
        <v>73155</v>
      </c>
      <c r="D372" s="91" t="s">
        <v>456</v>
      </c>
      <c r="E372" s="3">
        <f>C372*VLOOKUP('4.7'!D372,Сотрудники!$B$2:$D$11,3,FALSE)</f>
        <v>4389.3</v>
      </c>
    </row>
    <row r="373" spans="1:5">
      <c r="A373" s="90">
        <v>372</v>
      </c>
      <c r="B373" s="3" t="s">
        <v>494</v>
      </c>
      <c r="C373" s="74">
        <v>232020.00000000003</v>
      </c>
      <c r="D373" s="91" t="s">
        <v>453</v>
      </c>
      <c r="E373" s="3">
        <f>C373*VLOOKUP('4.7'!D373,Сотрудники!$B$2:$D$11,3,FALSE)</f>
        <v>10440.900000000001</v>
      </c>
    </row>
    <row r="374" spans="1:5">
      <c r="A374" s="90">
        <v>373</v>
      </c>
      <c r="B374" s="3" t="s">
        <v>487</v>
      </c>
      <c r="C374" s="74">
        <v>35595</v>
      </c>
      <c r="D374" s="91" t="s">
        <v>443</v>
      </c>
      <c r="E374" s="3">
        <f>C374*VLOOKUP('4.7'!D374,Сотрудники!$B$2:$D$11,3,FALSE)</f>
        <v>2847.6</v>
      </c>
    </row>
    <row r="375" spans="1:5">
      <c r="A375" s="90">
        <v>374</v>
      </c>
      <c r="B375" s="3" t="s">
        <v>474</v>
      </c>
      <c r="C375" s="74">
        <v>76455</v>
      </c>
      <c r="D375" s="91" t="s">
        <v>443</v>
      </c>
      <c r="E375" s="3">
        <f>C375*VLOOKUP('4.7'!D375,Сотрудники!$B$2:$D$11,3,FALSE)</f>
        <v>6116.4000000000005</v>
      </c>
    </row>
    <row r="376" spans="1:5">
      <c r="A376" s="90">
        <v>375</v>
      </c>
      <c r="B376" s="3" t="s">
        <v>461</v>
      </c>
      <c r="C376" s="74">
        <v>24510</v>
      </c>
      <c r="D376" s="91" t="s">
        <v>456</v>
      </c>
      <c r="E376" s="3">
        <f>C376*VLOOKUP('4.7'!D376,Сотрудники!$B$2:$D$11,3,FALSE)</f>
        <v>1470.6</v>
      </c>
    </row>
    <row r="377" spans="1:5">
      <c r="A377" s="90">
        <v>376</v>
      </c>
      <c r="B377" s="3" t="s">
        <v>460</v>
      </c>
      <c r="C377" s="74">
        <v>145770</v>
      </c>
      <c r="D377" s="91" t="s">
        <v>456</v>
      </c>
      <c r="E377" s="3">
        <f>C377*VLOOKUP('4.7'!D377,Сотрудники!$B$2:$D$11,3,FALSE)</f>
        <v>8746.1999999999989</v>
      </c>
    </row>
    <row r="378" spans="1:5">
      <c r="A378" s="90">
        <v>377</v>
      </c>
      <c r="B378" s="3" t="s">
        <v>470</v>
      </c>
      <c r="C378" s="74">
        <v>261300</v>
      </c>
      <c r="D378" s="91" t="s">
        <v>436</v>
      </c>
      <c r="E378" s="3">
        <f>C378*VLOOKUP('4.7'!D378,Сотрудники!$B$2:$D$11,3,FALSE)</f>
        <v>24823.5</v>
      </c>
    </row>
    <row r="379" spans="1:5">
      <c r="A379" s="90">
        <v>378</v>
      </c>
      <c r="B379" s="3" t="s">
        <v>520</v>
      </c>
      <c r="C379" s="74">
        <v>1409.9999999999998</v>
      </c>
      <c r="D379" s="91" t="s">
        <v>464</v>
      </c>
      <c r="E379" s="3">
        <f>C379*VLOOKUP('4.7'!D379,Сотрудники!$B$2:$D$11,3,FALSE)</f>
        <v>84.59999999999998</v>
      </c>
    </row>
    <row r="380" spans="1:5">
      <c r="A380" s="90">
        <v>379</v>
      </c>
      <c r="B380" s="3" t="s">
        <v>483</v>
      </c>
      <c r="C380" s="74">
        <v>65850</v>
      </c>
      <c r="D380" s="91" t="s">
        <v>445</v>
      </c>
      <c r="E380" s="3">
        <f>C380*VLOOKUP('4.7'!D380,Сотрудники!$B$2:$D$11,3,FALSE)</f>
        <v>5268</v>
      </c>
    </row>
    <row r="381" spans="1:5">
      <c r="A381" s="90">
        <v>380</v>
      </c>
      <c r="B381" s="3" t="s">
        <v>502</v>
      </c>
      <c r="C381" s="74">
        <v>1305</v>
      </c>
      <c r="D381" s="91" t="s">
        <v>456</v>
      </c>
      <c r="E381" s="3">
        <f>C381*VLOOKUP('4.7'!D381,Сотрудники!$B$2:$D$11,3,FALSE)</f>
        <v>78.3</v>
      </c>
    </row>
    <row r="382" spans="1:5">
      <c r="A382" s="90">
        <v>381</v>
      </c>
      <c r="B382" s="3" t="s">
        <v>435</v>
      </c>
      <c r="C382" s="74">
        <v>716850</v>
      </c>
      <c r="D382" s="91" t="s">
        <v>436</v>
      </c>
      <c r="E382" s="3">
        <f>C382*VLOOKUP('4.7'!D382,Сотрудники!$B$2:$D$11,3,FALSE)</f>
        <v>68100.75</v>
      </c>
    </row>
    <row r="383" spans="1:5">
      <c r="A383" s="90">
        <v>382</v>
      </c>
      <c r="B383" s="3" t="s">
        <v>529</v>
      </c>
      <c r="C383" s="74">
        <v>142200</v>
      </c>
      <c r="D383" s="91" t="s">
        <v>443</v>
      </c>
      <c r="E383" s="3">
        <f>C383*VLOOKUP('4.7'!D383,Сотрудники!$B$2:$D$11,3,FALSE)</f>
        <v>11376</v>
      </c>
    </row>
    <row r="384" spans="1:5">
      <c r="A384" s="90">
        <v>383</v>
      </c>
      <c r="B384" s="3" t="s">
        <v>490</v>
      </c>
      <c r="C384" s="74">
        <v>48525</v>
      </c>
      <c r="D384" s="91" t="s">
        <v>453</v>
      </c>
      <c r="E384" s="3">
        <f>C384*VLOOKUP('4.7'!D384,Сотрудники!$B$2:$D$11,3,FALSE)</f>
        <v>2183.625</v>
      </c>
    </row>
    <row r="385" spans="1:5">
      <c r="A385" s="90">
        <v>384</v>
      </c>
      <c r="B385" s="3" t="s">
        <v>481</v>
      </c>
      <c r="C385" s="74">
        <v>62070</v>
      </c>
      <c r="D385" s="91" t="s">
        <v>456</v>
      </c>
      <c r="E385" s="3">
        <f>C385*VLOOKUP('4.7'!D385,Сотрудники!$B$2:$D$11,3,FALSE)</f>
        <v>3724.2</v>
      </c>
    </row>
    <row r="386" spans="1:5">
      <c r="A386" s="90">
        <v>385</v>
      </c>
      <c r="B386" s="3" t="s">
        <v>469</v>
      </c>
      <c r="C386" s="74">
        <v>208035</v>
      </c>
      <c r="D386" s="91" t="s">
        <v>453</v>
      </c>
      <c r="E386" s="3">
        <f>C386*VLOOKUP('4.7'!D386,Сотрудники!$B$2:$D$11,3,FALSE)</f>
        <v>9361.5749999999989</v>
      </c>
    </row>
    <row r="387" spans="1:5">
      <c r="A387" s="90">
        <v>386</v>
      </c>
      <c r="B387" s="3" t="s">
        <v>463</v>
      </c>
      <c r="C387" s="74">
        <v>45540</v>
      </c>
      <c r="D387" s="91" t="s">
        <v>443</v>
      </c>
      <c r="E387" s="3">
        <f>C387*VLOOKUP('4.7'!D387,Сотрудники!$B$2:$D$11,3,FALSE)</f>
        <v>3643.2000000000003</v>
      </c>
    </row>
    <row r="388" spans="1:5">
      <c r="A388" s="90">
        <v>387</v>
      </c>
      <c r="B388" s="3" t="s">
        <v>482</v>
      </c>
      <c r="C388" s="74">
        <v>128189.99999999999</v>
      </c>
      <c r="D388" s="91" t="s">
        <v>443</v>
      </c>
      <c r="E388" s="3">
        <f>C388*VLOOKUP('4.7'!D388,Сотрудники!$B$2:$D$11,3,FALSE)</f>
        <v>10255.199999999999</v>
      </c>
    </row>
    <row r="389" spans="1:5">
      <c r="A389" s="90">
        <v>388</v>
      </c>
      <c r="B389" s="3" t="s">
        <v>489</v>
      </c>
      <c r="C389" s="74">
        <v>161190</v>
      </c>
      <c r="D389" s="91" t="s">
        <v>456</v>
      </c>
      <c r="E389" s="3">
        <f>C389*VLOOKUP('4.7'!D389,Сотрудники!$B$2:$D$11,3,FALSE)</f>
        <v>9671.4</v>
      </c>
    </row>
    <row r="390" spans="1:5">
      <c r="A390" s="90">
        <v>389</v>
      </c>
      <c r="B390" s="3" t="s">
        <v>513</v>
      </c>
      <c r="C390" s="74">
        <v>731070</v>
      </c>
      <c r="D390" s="91" t="s">
        <v>443</v>
      </c>
      <c r="E390" s="3">
        <f>C390*VLOOKUP('4.7'!D390,Сотрудники!$B$2:$D$11,3,FALSE)</f>
        <v>58485.599999999999</v>
      </c>
    </row>
    <row r="391" spans="1:5">
      <c r="A391" s="90">
        <v>390</v>
      </c>
      <c r="B391" s="3" t="s">
        <v>462</v>
      </c>
      <c r="C391" s="74">
        <v>71190</v>
      </c>
      <c r="D391" s="91" t="s">
        <v>456</v>
      </c>
      <c r="E391" s="3">
        <f>C391*VLOOKUP('4.7'!D391,Сотрудники!$B$2:$D$11,3,FALSE)</f>
        <v>4271.3999999999996</v>
      </c>
    </row>
    <row r="392" spans="1:5">
      <c r="A392" s="90">
        <v>391</v>
      </c>
      <c r="B392" s="3" t="s">
        <v>448</v>
      </c>
      <c r="C392" s="74">
        <v>1725</v>
      </c>
      <c r="D392" s="91" t="s">
        <v>443</v>
      </c>
      <c r="E392" s="3">
        <f>C392*VLOOKUP('4.7'!D392,Сотрудники!$B$2:$D$11,3,FALSE)</f>
        <v>138</v>
      </c>
    </row>
    <row r="393" spans="1:5">
      <c r="A393" s="90">
        <v>392</v>
      </c>
      <c r="B393" s="3" t="s">
        <v>507</v>
      </c>
      <c r="C393" s="74">
        <v>301935</v>
      </c>
      <c r="D393" s="91" t="s">
        <v>438</v>
      </c>
      <c r="E393" s="3">
        <f>C393*VLOOKUP('4.7'!D393,Сотрудники!$B$2:$D$11,3,FALSE)</f>
        <v>15096.75</v>
      </c>
    </row>
    <row r="394" spans="1:5">
      <c r="A394" s="90">
        <v>393</v>
      </c>
      <c r="B394" s="3" t="s">
        <v>451</v>
      </c>
      <c r="C394" s="74">
        <v>269415</v>
      </c>
      <c r="D394" s="91" t="s">
        <v>443</v>
      </c>
      <c r="E394" s="3">
        <f>C394*VLOOKUP('4.7'!D394,Сотрудники!$B$2:$D$11,3,FALSE)</f>
        <v>21553.200000000001</v>
      </c>
    </row>
    <row r="395" spans="1:5">
      <c r="A395" s="90">
        <v>394</v>
      </c>
      <c r="B395" s="3" t="s">
        <v>510</v>
      </c>
      <c r="C395" s="74">
        <v>57960</v>
      </c>
      <c r="D395" s="91" t="s">
        <v>436</v>
      </c>
      <c r="E395" s="3">
        <f>C395*VLOOKUP('4.7'!D395,Сотрудники!$B$2:$D$11,3,FALSE)</f>
        <v>5506.2</v>
      </c>
    </row>
    <row r="396" spans="1:5">
      <c r="A396" s="90">
        <v>395</v>
      </c>
      <c r="B396" s="3" t="s">
        <v>481</v>
      </c>
      <c r="C396" s="74">
        <v>35325</v>
      </c>
      <c r="D396" s="91" t="s">
        <v>443</v>
      </c>
      <c r="E396" s="3">
        <f>C396*VLOOKUP('4.7'!D396,Сотрудники!$B$2:$D$11,3,FALSE)</f>
        <v>2826</v>
      </c>
    </row>
    <row r="397" spans="1:5">
      <c r="A397" s="90">
        <v>396</v>
      </c>
      <c r="B397" s="3" t="s">
        <v>525</v>
      </c>
      <c r="C397" s="74">
        <v>9300</v>
      </c>
      <c r="D397" s="91" t="s">
        <v>449</v>
      </c>
      <c r="E397" s="3">
        <f>C397*VLOOKUP('4.7'!D397,Сотрудники!$B$2:$D$11,3,FALSE)</f>
        <v>232.5</v>
      </c>
    </row>
    <row r="398" spans="1:5">
      <c r="A398" s="90">
        <v>397</v>
      </c>
      <c r="B398" s="3" t="s">
        <v>515</v>
      </c>
      <c r="C398" s="74">
        <v>237660</v>
      </c>
      <c r="D398" s="91" t="s">
        <v>445</v>
      </c>
      <c r="E398" s="3">
        <f>C398*VLOOKUP('4.7'!D398,Сотрудники!$B$2:$D$11,3,FALSE)</f>
        <v>19012.8</v>
      </c>
    </row>
    <row r="399" spans="1:5">
      <c r="A399" s="90">
        <v>398</v>
      </c>
      <c r="B399" s="3" t="s">
        <v>450</v>
      </c>
      <c r="C399" s="74">
        <v>210.00000000000003</v>
      </c>
      <c r="D399" s="91" t="s">
        <v>445</v>
      </c>
      <c r="E399" s="3">
        <f>C399*VLOOKUP('4.7'!D399,Сотрудники!$B$2:$D$11,3,FALSE)</f>
        <v>16.800000000000004</v>
      </c>
    </row>
    <row r="400" spans="1:5">
      <c r="A400" s="90">
        <v>399</v>
      </c>
      <c r="B400" s="3" t="s">
        <v>530</v>
      </c>
      <c r="C400" s="74">
        <v>44190</v>
      </c>
      <c r="D400" s="91" t="s">
        <v>438</v>
      </c>
      <c r="E400" s="3">
        <f>C400*VLOOKUP('4.7'!D400,Сотрудники!$B$2:$D$11,3,FALSE)</f>
        <v>2209.5</v>
      </c>
    </row>
    <row r="401" spans="1:5">
      <c r="A401" s="90">
        <v>400</v>
      </c>
      <c r="B401" s="3" t="s">
        <v>442</v>
      </c>
      <c r="C401" s="74">
        <v>18615</v>
      </c>
      <c r="D401" s="91" t="s">
        <v>443</v>
      </c>
      <c r="E401" s="3">
        <f>C401*VLOOKUP('4.7'!D401,Сотрудники!$B$2:$D$11,3,FALSE)</f>
        <v>1489.2</v>
      </c>
    </row>
    <row r="402" spans="1:5">
      <c r="A402" s="90">
        <v>401</v>
      </c>
      <c r="B402" s="3" t="s">
        <v>480</v>
      </c>
      <c r="C402" s="74">
        <v>213495.00000000003</v>
      </c>
      <c r="D402" s="91" t="s">
        <v>447</v>
      </c>
      <c r="E402" s="3">
        <f>C402*VLOOKUP('4.7'!D402,Сотрудники!$B$2:$D$11,3,FALSE)</f>
        <v>14944.650000000003</v>
      </c>
    </row>
    <row r="403" spans="1:5">
      <c r="A403" s="90">
        <v>402</v>
      </c>
      <c r="B403" s="3" t="s">
        <v>458</v>
      </c>
      <c r="C403" s="74">
        <v>68310</v>
      </c>
      <c r="D403" s="91" t="s">
        <v>443</v>
      </c>
      <c r="E403" s="3">
        <f>C403*VLOOKUP('4.7'!D403,Сотрудники!$B$2:$D$11,3,FALSE)</f>
        <v>5464.8</v>
      </c>
    </row>
    <row r="404" spans="1:5">
      <c r="A404" s="90">
        <v>403</v>
      </c>
      <c r="B404" s="3" t="s">
        <v>498</v>
      </c>
      <c r="C404" s="74">
        <v>265215</v>
      </c>
      <c r="D404" s="91" t="s">
        <v>449</v>
      </c>
      <c r="E404" s="3">
        <f>C404*VLOOKUP('4.7'!D404,Сотрудники!$B$2:$D$11,3,FALSE)</f>
        <v>6630.375</v>
      </c>
    </row>
    <row r="405" spans="1:5">
      <c r="A405" s="90">
        <v>404</v>
      </c>
      <c r="B405" s="3" t="s">
        <v>497</v>
      </c>
      <c r="C405" s="74">
        <v>62835</v>
      </c>
      <c r="D405" s="91" t="s">
        <v>436</v>
      </c>
      <c r="E405" s="3">
        <f>C405*VLOOKUP('4.7'!D405,Сотрудники!$B$2:$D$11,3,FALSE)</f>
        <v>5969.3249999999998</v>
      </c>
    </row>
    <row r="406" spans="1:5">
      <c r="A406" s="90">
        <v>405</v>
      </c>
      <c r="B406" s="3" t="s">
        <v>518</v>
      </c>
      <c r="C406" s="74">
        <v>10709.999999999998</v>
      </c>
      <c r="D406" s="91" t="s">
        <v>443</v>
      </c>
      <c r="E406" s="3">
        <f>C406*VLOOKUP('4.7'!D406,Сотрудники!$B$2:$D$11,3,FALSE)</f>
        <v>856.79999999999984</v>
      </c>
    </row>
    <row r="407" spans="1:5">
      <c r="A407" s="90">
        <v>406</v>
      </c>
      <c r="B407" s="3" t="s">
        <v>465</v>
      </c>
      <c r="C407" s="74">
        <v>546225</v>
      </c>
      <c r="D407" s="91" t="s">
        <v>443</v>
      </c>
      <c r="E407" s="3">
        <f>C407*VLOOKUP('4.7'!D407,Сотрудники!$B$2:$D$11,3,FALSE)</f>
        <v>43698</v>
      </c>
    </row>
    <row r="408" spans="1:5">
      <c r="A408" s="90">
        <v>407</v>
      </c>
      <c r="B408" s="3" t="s">
        <v>474</v>
      </c>
      <c r="C408" s="74">
        <v>21375</v>
      </c>
      <c r="D408" s="91" t="s">
        <v>449</v>
      </c>
      <c r="E408" s="3">
        <f>C408*VLOOKUP('4.7'!D408,Сотрудники!$B$2:$D$11,3,FALSE)</f>
        <v>534.375</v>
      </c>
    </row>
    <row r="409" spans="1:5">
      <c r="A409" s="90">
        <v>408</v>
      </c>
      <c r="B409" s="3" t="s">
        <v>524</v>
      </c>
      <c r="C409" s="74">
        <v>85725</v>
      </c>
      <c r="D409" s="91" t="s">
        <v>438</v>
      </c>
      <c r="E409" s="3">
        <f>C409*VLOOKUP('4.7'!D409,Сотрудники!$B$2:$D$11,3,FALSE)</f>
        <v>4286.25</v>
      </c>
    </row>
    <row r="410" spans="1:5">
      <c r="A410" s="90">
        <v>409</v>
      </c>
      <c r="B410" s="3" t="s">
        <v>507</v>
      </c>
      <c r="C410" s="74">
        <v>158715</v>
      </c>
      <c r="D410" s="91" t="s">
        <v>436</v>
      </c>
      <c r="E410" s="3">
        <f>C410*VLOOKUP('4.7'!D410,Сотрудники!$B$2:$D$11,3,FALSE)</f>
        <v>15077.924999999999</v>
      </c>
    </row>
    <row r="411" spans="1:5">
      <c r="A411" s="90">
        <v>410</v>
      </c>
      <c r="B411" s="3" t="s">
        <v>481</v>
      </c>
      <c r="C411" s="74">
        <v>30900</v>
      </c>
      <c r="D411" s="91" t="s">
        <v>456</v>
      </c>
      <c r="E411" s="3">
        <f>C411*VLOOKUP('4.7'!D411,Сотрудники!$B$2:$D$11,3,FALSE)</f>
        <v>1854</v>
      </c>
    </row>
    <row r="412" spans="1:5">
      <c r="A412" s="90">
        <v>411</v>
      </c>
      <c r="B412" s="3" t="s">
        <v>469</v>
      </c>
      <c r="C412" s="74">
        <v>82890</v>
      </c>
      <c r="D412" s="91" t="s">
        <v>449</v>
      </c>
      <c r="E412" s="3">
        <f>C412*VLOOKUP('4.7'!D412,Сотрудники!$B$2:$D$11,3,FALSE)</f>
        <v>2072.25</v>
      </c>
    </row>
    <row r="413" spans="1:5">
      <c r="A413" s="90">
        <v>412</v>
      </c>
      <c r="B413" s="3" t="s">
        <v>478</v>
      </c>
      <c r="C413" s="74">
        <v>6615</v>
      </c>
      <c r="D413" s="91" t="s">
        <v>453</v>
      </c>
      <c r="E413" s="3">
        <f>C413*VLOOKUP('4.7'!D413,Сотрудники!$B$2:$D$11,3,FALSE)</f>
        <v>297.67500000000001</v>
      </c>
    </row>
    <row r="414" spans="1:5">
      <c r="A414" s="90">
        <v>413</v>
      </c>
      <c r="B414" s="3" t="s">
        <v>489</v>
      </c>
      <c r="C414" s="74">
        <v>529035</v>
      </c>
      <c r="D414" s="91" t="s">
        <v>464</v>
      </c>
      <c r="E414" s="3">
        <f>C414*VLOOKUP('4.7'!D414,Сотрудники!$B$2:$D$11,3,FALSE)</f>
        <v>31742.1</v>
      </c>
    </row>
    <row r="415" spans="1:5">
      <c r="A415" s="90">
        <v>414</v>
      </c>
      <c r="B415" s="3" t="s">
        <v>480</v>
      </c>
      <c r="C415" s="74">
        <v>26325</v>
      </c>
      <c r="D415" s="91" t="s">
        <v>436</v>
      </c>
      <c r="E415" s="3">
        <f>C415*VLOOKUP('4.7'!D415,Сотрудники!$B$2:$D$11,3,FALSE)</f>
        <v>2500.875</v>
      </c>
    </row>
    <row r="416" spans="1:5">
      <c r="A416" s="90">
        <v>415</v>
      </c>
      <c r="B416" s="3" t="s">
        <v>484</v>
      </c>
      <c r="C416" s="74">
        <v>39464.999999999993</v>
      </c>
      <c r="D416" s="91" t="s">
        <v>453</v>
      </c>
      <c r="E416" s="3">
        <f>C416*VLOOKUP('4.7'!D416,Сотрудники!$B$2:$D$11,3,FALSE)</f>
        <v>1775.9249999999995</v>
      </c>
    </row>
    <row r="417" spans="1:5">
      <c r="A417" s="90">
        <v>416</v>
      </c>
      <c r="B417" s="3" t="s">
        <v>484</v>
      </c>
      <c r="C417" s="74">
        <v>1920</v>
      </c>
      <c r="D417" s="91" t="s">
        <v>445</v>
      </c>
      <c r="E417" s="3">
        <f>C417*VLOOKUP('4.7'!D417,Сотрудники!$B$2:$D$11,3,FALSE)</f>
        <v>153.6</v>
      </c>
    </row>
    <row r="418" spans="1:5">
      <c r="A418" s="90">
        <v>417</v>
      </c>
      <c r="B418" s="3" t="s">
        <v>460</v>
      </c>
      <c r="C418" s="74">
        <v>305220</v>
      </c>
      <c r="D418" s="91" t="s">
        <v>443</v>
      </c>
      <c r="E418" s="3">
        <f>C418*VLOOKUP('4.7'!D418,Сотрудники!$B$2:$D$11,3,FALSE)</f>
        <v>24417.600000000002</v>
      </c>
    </row>
    <row r="419" spans="1:5">
      <c r="A419" s="90">
        <v>418</v>
      </c>
      <c r="B419" s="3" t="s">
        <v>460</v>
      </c>
      <c r="C419" s="74">
        <v>139875</v>
      </c>
      <c r="D419" s="91" t="s">
        <v>453</v>
      </c>
      <c r="E419" s="3">
        <f>C419*VLOOKUP('4.7'!D419,Сотрудники!$B$2:$D$11,3,FALSE)</f>
        <v>6294.375</v>
      </c>
    </row>
    <row r="420" spans="1:5">
      <c r="A420" s="90">
        <v>419</v>
      </c>
      <c r="B420" s="3" t="s">
        <v>492</v>
      </c>
      <c r="C420" s="74">
        <v>1905</v>
      </c>
      <c r="D420" s="91" t="s">
        <v>453</v>
      </c>
      <c r="E420" s="3">
        <f>C420*VLOOKUP('4.7'!D420,Сотрудники!$B$2:$D$11,3,FALSE)</f>
        <v>85.724999999999994</v>
      </c>
    </row>
    <row r="421" spans="1:5">
      <c r="A421" s="90">
        <v>420</v>
      </c>
      <c r="B421" s="3" t="s">
        <v>435</v>
      </c>
      <c r="C421" s="74">
        <v>117135.00000000001</v>
      </c>
      <c r="D421" s="91" t="s">
        <v>436</v>
      </c>
      <c r="E421" s="3">
        <f>C421*VLOOKUP('4.7'!D421,Сотрудники!$B$2:$D$11,3,FALSE)</f>
        <v>11127.825000000001</v>
      </c>
    </row>
    <row r="422" spans="1:5">
      <c r="A422" s="90">
        <v>421</v>
      </c>
      <c r="B422" s="3" t="s">
        <v>528</v>
      </c>
      <c r="C422" s="74">
        <v>34140</v>
      </c>
      <c r="D422" s="91" t="s">
        <v>464</v>
      </c>
      <c r="E422" s="3">
        <f>C422*VLOOKUP('4.7'!D422,Сотрудники!$B$2:$D$11,3,FALSE)</f>
        <v>2048.4</v>
      </c>
    </row>
    <row r="423" spans="1:5">
      <c r="A423" s="90">
        <v>422</v>
      </c>
      <c r="B423" s="3" t="s">
        <v>446</v>
      </c>
      <c r="C423" s="74">
        <v>348630</v>
      </c>
      <c r="D423" s="91" t="s">
        <v>436</v>
      </c>
      <c r="E423" s="3">
        <f>C423*VLOOKUP('4.7'!D423,Сотрудники!$B$2:$D$11,3,FALSE)</f>
        <v>33119.85</v>
      </c>
    </row>
    <row r="424" spans="1:5">
      <c r="A424" s="90">
        <v>423</v>
      </c>
      <c r="B424" s="3" t="s">
        <v>497</v>
      </c>
      <c r="C424" s="74">
        <v>36585</v>
      </c>
      <c r="D424" s="91" t="s">
        <v>464</v>
      </c>
      <c r="E424" s="3">
        <f>C424*VLOOKUP('4.7'!D424,Сотрудники!$B$2:$D$11,3,FALSE)</f>
        <v>2195.1</v>
      </c>
    </row>
    <row r="425" spans="1:5">
      <c r="A425" s="90">
        <v>424</v>
      </c>
      <c r="B425" s="3" t="s">
        <v>481</v>
      </c>
      <c r="C425" s="74">
        <v>70830</v>
      </c>
      <c r="D425" s="91" t="s">
        <v>453</v>
      </c>
      <c r="E425" s="3">
        <f>C425*VLOOKUP('4.7'!D425,Сотрудники!$B$2:$D$11,3,FALSE)</f>
        <v>3187.35</v>
      </c>
    </row>
    <row r="426" spans="1:5">
      <c r="A426" s="90">
        <v>425</v>
      </c>
      <c r="B426" s="3" t="s">
        <v>460</v>
      </c>
      <c r="C426" s="74">
        <v>47775</v>
      </c>
      <c r="D426" s="91" t="s">
        <v>449</v>
      </c>
      <c r="E426" s="3">
        <f>C426*VLOOKUP('4.7'!D426,Сотрудники!$B$2:$D$11,3,FALSE)</f>
        <v>1194.375</v>
      </c>
    </row>
    <row r="427" spans="1:5">
      <c r="A427" s="90">
        <v>426</v>
      </c>
      <c r="B427" s="3" t="s">
        <v>531</v>
      </c>
      <c r="C427" s="74">
        <v>45510</v>
      </c>
      <c r="D427" s="91" t="s">
        <v>453</v>
      </c>
      <c r="E427" s="3">
        <f>C427*VLOOKUP('4.7'!D427,Сотрудники!$B$2:$D$11,3,FALSE)</f>
        <v>2047.9499999999998</v>
      </c>
    </row>
    <row r="428" spans="1:5">
      <c r="A428" s="90">
        <v>427</v>
      </c>
      <c r="B428" s="3" t="s">
        <v>469</v>
      </c>
      <c r="C428" s="74">
        <v>143625</v>
      </c>
      <c r="D428" s="91" t="s">
        <v>447</v>
      </c>
      <c r="E428" s="3">
        <f>C428*VLOOKUP('4.7'!D428,Сотрудники!$B$2:$D$11,3,FALSE)</f>
        <v>10053.750000000002</v>
      </c>
    </row>
    <row r="429" spans="1:5">
      <c r="A429" s="90">
        <v>428</v>
      </c>
      <c r="B429" s="3" t="s">
        <v>503</v>
      </c>
      <c r="C429" s="74">
        <v>6045.0000000000009</v>
      </c>
      <c r="D429" s="91" t="s">
        <v>436</v>
      </c>
      <c r="E429" s="3">
        <f>C429*VLOOKUP('4.7'!D429,Сотрудники!$B$2:$D$11,3,FALSE)</f>
        <v>574.27500000000009</v>
      </c>
    </row>
    <row r="430" spans="1:5">
      <c r="A430" s="90">
        <v>429</v>
      </c>
      <c r="B430" s="3" t="s">
        <v>488</v>
      </c>
      <c r="C430" s="74">
        <v>39915</v>
      </c>
      <c r="D430" s="91" t="s">
        <v>453</v>
      </c>
      <c r="E430" s="3">
        <f>C430*VLOOKUP('4.7'!D430,Сотрудники!$B$2:$D$11,3,FALSE)</f>
        <v>1796.175</v>
      </c>
    </row>
    <row r="431" spans="1:5">
      <c r="A431" s="90">
        <v>430</v>
      </c>
      <c r="B431" s="3" t="s">
        <v>467</v>
      </c>
      <c r="C431" s="74">
        <v>3014.9999999999995</v>
      </c>
      <c r="D431" s="91" t="s">
        <v>464</v>
      </c>
      <c r="E431" s="3">
        <f>C431*VLOOKUP('4.7'!D431,Сотрудники!$B$2:$D$11,3,FALSE)</f>
        <v>180.89999999999998</v>
      </c>
    </row>
    <row r="432" spans="1:5">
      <c r="A432" s="90">
        <v>431</v>
      </c>
      <c r="B432" s="3" t="s">
        <v>487</v>
      </c>
      <c r="C432" s="74">
        <v>1350</v>
      </c>
      <c r="D432" s="91" t="s">
        <v>443</v>
      </c>
      <c r="E432" s="3">
        <f>C432*VLOOKUP('4.7'!D432,Сотрудники!$B$2:$D$11,3,FALSE)</f>
        <v>108</v>
      </c>
    </row>
    <row r="433" spans="1:5">
      <c r="A433" s="90">
        <v>432</v>
      </c>
      <c r="B433" s="3" t="s">
        <v>463</v>
      </c>
      <c r="C433" s="74">
        <v>41910.000000000007</v>
      </c>
      <c r="D433" s="91" t="s">
        <v>456</v>
      </c>
      <c r="E433" s="3">
        <f>C433*VLOOKUP('4.7'!D433,Сотрудники!$B$2:$D$11,3,FALSE)</f>
        <v>2514.6000000000004</v>
      </c>
    </row>
    <row r="434" spans="1:5">
      <c r="A434" s="90">
        <v>433</v>
      </c>
      <c r="B434" s="3" t="s">
        <v>524</v>
      </c>
      <c r="C434" s="74">
        <v>114195</v>
      </c>
      <c r="D434" s="91" t="s">
        <v>445</v>
      </c>
      <c r="E434" s="3">
        <f>C434*VLOOKUP('4.7'!D434,Сотрудники!$B$2:$D$11,3,FALSE)</f>
        <v>9135.6</v>
      </c>
    </row>
    <row r="435" spans="1:5">
      <c r="A435" s="90">
        <v>434</v>
      </c>
      <c r="B435" s="3" t="s">
        <v>457</v>
      </c>
      <c r="C435" s="74">
        <v>218445</v>
      </c>
      <c r="D435" s="91" t="s">
        <v>445</v>
      </c>
      <c r="E435" s="3">
        <f>C435*VLOOKUP('4.7'!D435,Сотрудники!$B$2:$D$11,3,FALSE)</f>
        <v>17475.599999999999</v>
      </c>
    </row>
    <row r="436" spans="1:5">
      <c r="A436" s="90">
        <v>435</v>
      </c>
      <c r="B436" s="3" t="s">
        <v>503</v>
      </c>
      <c r="C436" s="74">
        <v>54195</v>
      </c>
      <c r="D436" s="91" t="s">
        <v>445</v>
      </c>
      <c r="E436" s="3">
        <f>C436*VLOOKUP('4.7'!D436,Сотрудники!$B$2:$D$11,3,FALSE)</f>
        <v>4335.6000000000004</v>
      </c>
    </row>
    <row r="437" spans="1:5">
      <c r="A437" s="90">
        <v>436</v>
      </c>
      <c r="B437" s="3" t="s">
        <v>485</v>
      </c>
      <c r="C437" s="74">
        <v>6600</v>
      </c>
      <c r="D437" s="91" t="s">
        <v>464</v>
      </c>
      <c r="E437" s="3">
        <f>C437*VLOOKUP('4.7'!D437,Сотрудники!$B$2:$D$11,3,FALSE)</f>
        <v>396</v>
      </c>
    </row>
    <row r="438" spans="1:5">
      <c r="A438" s="90">
        <v>437</v>
      </c>
      <c r="B438" s="3" t="s">
        <v>493</v>
      </c>
      <c r="C438" s="74">
        <v>169725</v>
      </c>
      <c r="D438" s="91" t="s">
        <v>464</v>
      </c>
      <c r="E438" s="3">
        <f>C438*VLOOKUP('4.7'!D438,Сотрудники!$B$2:$D$11,3,FALSE)</f>
        <v>10183.5</v>
      </c>
    </row>
    <row r="439" spans="1:5">
      <c r="A439" s="90">
        <v>438</v>
      </c>
      <c r="B439" s="3" t="s">
        <v>518</v>
      </c>
      <c r="C439" s="74">
        <v>50625</v>
      </c>
      <c r="D439" s="91" t="s">
        <v>443</v>
      </c>
      <c r="E439" s="3">
        <f>C439*VLOOKUP('4.7'!D439,Сотрудники!$B$2:$D$11,3,FALSE)</f>
        <v>4050</v>
      </c>
    </row>
    <row r="440" spans="1:5">
      <c r="A440" s="90">
        <v>439</v>
      </c>
      <c r="B440" s="3" t="s">
        <v>442</v>
      </c>
      <c r="C440" s="74">
        <v>23700</v>
      </c>
      <c r="D440" s="91" t="s">
        <v>453</v>
      </c>
      <c r="E440" s="3">
        <f>C440*VLOOKUP('4.7'!D440,Сотрудники!$B$2:$D$11,3,FALSE)</f>
        <v>1066.5</v>
      </c>
    </row>
    <row r="441" spans="1:5">
      <c r="A441" s="90">
        <v>440</v>
      </c>
      <c r="B441" s="3" t="s">
        <v>504</v>
      </c>
      <c r="C441" s="74">
        <v>448634.99999999994</v>
      </c>
      <c r="D441" s="91" t="s">
        <v>443</v>
      </c>
      <c r="E441" s="3">
        <f>C441*VLOOKUP('4.7'!D441,Сотрудники!$B$2:$D$11,3,FALSE)</f>
        <v>35890.799999999996</v>
      </c>
    </row>
    <row r="442" spans="1:5">
      <c r="A442" s="90">
        <v>441</v>
      </c>
      <c r="B442" s="3" t="s">
        <v>469</v>
      </c>
      <c r="C442" s="74">
        <v>20130</v>
      </c>
      <c r="D442" s="91" t="s">
        <v>453</v>
      </c>
      <c r="E442" s="3">
        <f>C442*VLOOKUP('4.7'!D442,Сотрудники!$B$2:$D$11,3,FALSE)</f>
        <v>905.85</v>
      </c>
    </row>
    <row r="443" spans="1:5">
      <c r="A443" s="90">
        <v>442</v>
      </c>
      <c r="B443" s="3" t="s">
        <v>500</v>
      </c>
      <c r="C443" s="74">
        <v>144750</v>
      </c>
      <c r="D443" s="91" t="s">
        <v>464</v>
      </c>
      <c r="E443" s="3">
        <f>C443*VLOOKUP('4.7'!D443,Сотрудники!$B$2:$D$11,3,FALSE)</f>
        <v>8685</v>
      </c>
    </row>
    <row r="444" spans="1:5">
      <c r="A444" s="90">
        <v>443</v>
      </c>
      <c r="B444" s="3" t="s">
        <v>465</v>
      </c>
      <c r="C444" s="74">
        <v>597540</v>
      </c>
      <c r="D444" s="91" t="s">
        <v>456</v>
      </c>
      <c r="E444" s="3">
        <f>C444*VLOOKUP('4.7'!D444,Сотрудники!$B$2:$D$11,3,FALSE)</f>
        <v>35852.400000000001</v>
      </c>
    </row>
    <row r="445" spans="1:5">
      <c r="A445" s="90">
        <v>444</v>
      </c>
      <c r="B445" s="3" t="s">
        <v>461</v>
      </c>
      <c r="C445" s="74">
        <v>209010</v>
      </c>
      <c r="D445" s="91" t="s">
        <v>445</v>
      </c>
      <c r="E445" s="3">
        <f>C445*VLOOKUP('4.7'!D445,Сотрудники!$B$2:$D$11,3,FALSE)</f>
        <v>16720.8</v>
      </c>
    </row>
    <row r="446" spans="1:5">
      <c r="A446" s="90">
        <v>445</v>
      </c>
      <c r="B446" s="3" t="s">
        <v>525</v>
      </c>
      <c r="C446" s="74">
        <v>92625</v>
      </c>
      <c r="D446" s="91" t="s">
        <v>456</v>
      </c>
      <c r="E446" s="3">
        <f>C446*VLOOKUP('4.7'!D446,Сотрудники!$B$2:$D$11,3,FALSE)</f>
        <v>5557.5</v>
      </c>
    </row>
    <row r="447" spans="1:5">
      <c r="A447" s="90">
        <v>446</v>
      </c>
      <c r="B447" s="3" t="s">
        <v>466</v>
      </c>
      <c r="C447" s="74">
        <v>870</v>
      </c>
      <c r="D447" s="91" t="s">
        <v>445</v>
      </c>
      <c r="E447" s="3">
        <f>C447*VLOOKUP('4.7'!D447,Сотрудники!$B$2:$D$11,3,FALSE)</f>
        <v>69.600000000000009</v>
      </c>
    </row>
    <row r="448" spans="1:5">
      <c r="A448" s="90">
        <v>447</v>
      </c>
      <c r="B448" s="3" t="s">
        <v>528</v>
      </c>
      <c r="C448" s="74">
        <v>25080</v>
      </c>
      <c r="D448" s="91" t="s">
        <v>436</v>
      </c>
      <c r="E448" s="3">
        <f>C448*VLOOKUP('4.7'!D448,Сотрудники!$B$2:$D$11,3,FALSE)</f>
        <v>2382.6</v>
      </c>
    </row>
    <row r="449" spans="1:5">
      <c r="A449" s="90">
        <v>448</v>
      </c>
      <c r="B449" s="3" t="s">
        <v>461</v>
      </c>
      <c r="C449" s="74">
        <v>153825</v>
      </c>
      <c r="D449" s="91" t="s">
        <v>456</v>
      </c>
      <c r="E449" s="3">
        <f>C449*VLOOKUP('4.7'!D449,Сотрудники!$B$2:$D$11,3,FALSE)</f>
        <v>9229.5</v>
      </c>
    </row>
    <row r="450" spans="1:5">
      <c r="A450" s="90">
        <v>449</v>
      </c>
      <c r="B450" s="3" t="s">
        <v>515</v>
      </c>
      <c r="C450" s="74">
        <v>68280</v>
      </c>
      <c r="D450" s="91" t="s">
        <v>445</v>
      </c>
      <c r="E450" s="3">
        <f>C450*VLOOKUP('4.7'!D450,Сотрудники!$B$2:$D$11,3,FALSE)</f>
        <v>5462.4000000000005</v>
      </c>
    </row>
    <row r="451" spans="1:5">
      <c r="A451" s="90">
        <v>450</v>
      </c>
      <c r="B451" s="3" t="s">
        <v>509</v>
      </c>
      <c r="C451" s="74">
        <v>166935</v>
      </c>
      <c r="D451" s="91" t="s">
        <v>456</v>
      </c>
      <c r="E451" s="3">
        <f>C451*VLOOKUP('4.7'!D451,Сотрудники!$B$2:$D$11,3,FALSE)</f>
        <v>10016.1</v>
      </c>
    </row>
    <row r="452" spans="1:5">
      <c r="A452" s="90">
        <v>451</v>
      </c>
      <c r="B452" s="3" t="s">
        <v>480</v>
      </c>
      <c r="C452" s="74">
        <v>330465</v>
      </c>
      <c r="D452" s="91" t="s">
        <v>438</v>
      </c>
      <c r="E452" s="3">
        <f>C452*VLOOKUP('4.7'!D452,Сотрудники!$B$2:$D$11,3,FALSE)</f>
        <v>16523.25</v>
      </c>
    </row>
    <row r="453" spans="1:5">
      <c r="A453" s="90">
        <v>452</v>
      </c>
      <c r="B453" s="3" t="s">
        <v>489</v>
      </c>
      <c r="C453" s="74">
        <v>583470</v>
      </c>
      <c r="D453" s="91" t="s">
        <v>436</v>
      </c>
      <c r="E453" s="3">
        <f>C453*VLOOKUP('4.7'!D453,Сотрудники!$B$2:$D$11,3,FALSE)</f>
        <v>55429.65</v>
      </c>
    </row>
    <row r="454" spans="1:5">
      <c r="A454" s="90">
        <v>453</v>
      </c>
      <c r="B454" s="3" t="s">
        <v>489</v>
      </c>
      <c r="C454" s="74">
        <v>97650</v>
      </c>
      <c r="D454" s="91" t="s">
        <v>445</v>
      </c>
      <c r="E454" s="3">
        <f>C454*VLOOKUP('4.7'!D454,Сотрудники!$B$2:$D$11,3,FALSE)</f>
        <v>7812</v>
      </c>
    </row>
    <row r="455" spans="1:5">
      <c r="A455" s="90">
        <v>454</v>
      </c>
      <c r="B455" s="3" t="s">
        <v>435</v>
      </c>
      <c r="C455" s="74">
        <v>408705.00000000006</v>
      </c>
      <c r="D455" s="91" t="s">
        <v>443</v>
      </c>
      <c r="E455" s="3">
        <f>C455*VLOOKUP('4.7'!D455,Сотрудники!$B$2:$D$11,3,FALSE)</f>
        <v>32696.400000000005</v>
      </c>
    </row>
    <row r="456" spans="1:5">
      <c r="A456" s="90">
        <v>455</v>
      </c>
      <c r="B456" s="3" t="s">
        <v>472</v>
      </c>
      <c r="C456" s="74">
        <v>228450</v>
      </c>
      <c r="D456" s="91" t="s">
        <v>438</v>
      </c>
      <c r="E456" s="3">
        <f>C456*VLOOKUP('4.7'!D456,Сотрудники!$B$2:$D$11,3,FALSE)</f>
        <v>11422.5</v>
      </c>
    </row>
    <row r="457" spans="1:5">
      <c r="A457" s="90">
        <v>456</v>
      </c>
      <c r="B457" s="3" t="s">
        <v>532</v>
      </c>
      <c r="C457" s="74">
        <v>35910</v>
      </c>
      <c r="D457" s="91" t="s">
        <v>443</v>
      </c>
      <c r="E457" s="3">
        <f>C457*VLOOKUP('4.7'!D457,Сотрудники!$B$2:$D$11,3,FALSE)</f>
        <v>2872.8</v>
      </c>
    </row>
    <row r="458" spans="1:5">
      <c r="A458" s="90">
        <v>457</v>
      </c>
      <c r="B458" s="3" t="s">
        <v>488</v>
      </c>
      <c r="C458" s="74">
        <v>203445</v>
      </c>
      <c r="D458" s="91" t="s">
        <v>456</v>
      </c>
      <c r="E458" s="3">
        <f>C458*VLOOKUP('4.7'!D458,Сотрудники!$B$2:$D$11,3,FALSE)</f>
        <v>12206.699999999999</v>
      </c>
    </row>
    <row r="459" spans="1:5">
      <c r="A459" s="90">
        <v>458</v>
      </c>
      <c r="B459" s="3" t="s">
        <v>465</v>
      </c>
      <c r="C459" s="74">
        <v>1215075</v>
      </c>
      <c r="D459" s="91" t="s">
        <v>464</v>
      </c>
      <c r="E459" s="3">
        <f>C459*VLOOKUP('4.7'!D459,Сотрудники!$B$2:$D$11,3,FALSE)</f>
        <v>72904.5</v>
      </c>
    </row>
    <row r="460" spans="1:5">
      <c r="A460" s="90">
        <v>459</v>
      </c>
      <c r="B460" s="3" t="s">
        <v>499</v>
      </c>
      <c r="C460" s="74">
        <v>32609.999999999996</v>
      </c>
      <c r="D460" s="91" t="s">
        <v>443</v>
      </c>
      <c r="E460" s="3">
        <f>C460*VLOOKUP('4.7'!D460,Сотрудники!$B$2:$D$11,3,FALSE)</f>
        <v>2608.7999999999997</v>
      </c>
    </row>
    <row r="461" spans="1:5">
      <c r="A461" s="90">
        <v>460</v>
      </c>
      <c r="B461" s="3" t="s">
        <v>516</v>
      </c>
      <c r="C461" s="74">
        <v>7470.0000000000009</v>
      </c>
      <c r="D461" s="91" t="s">
        <v>453</v>
      </c>
      <c r="E461" s="3">
        <f>C461*VLOOKUP('4.7'!D461,Сотрудники!$B$2:$D$11,3,FALSE)</f>
        <v>336.15000000000003</v>
      </c>
    </row>
    <row r="462" spans="1:5">
      <c r="A462" s="90">
        <v>461</v>
      </c>
      <c r="B462" s="3" t="s">
        <v>489</v>
      </c>
      <c r="C462" s="74">
        <v>250575</v>
      </c>
      <c r="D462" s="91" t="s">
        <v>453</v>
      </c>
      <c r="E462" s="3">
        <f>C462*VLOOKUP('4.7'!D462,Сотрудники!$B$2:$D$11,3,FALSE)</f>
        <v>11275.875</v>
      </c>
    </row>
    <row r="463" spans="1:5">
      <c r="A463" s="90">
        <v>462</v>
      </c>
      <c r="B463" s="3" t="s">
        <v>489</v>
      </c>
      <c r="C463" s="74">
        <v>36735</v>
      </c>
      <c r="D463" s="91" t="s">
        <v>449</v>
      </c>
      <c r="E463" s="3">
        <f>C463*VLOOKUP('4.7'!D463,Сотрудники!$B$2:$D$11,3,FALSE)</f>
        <v>918.375</v>
      </c>
    </row>
    <row r="464" spans="1:5">
      <c r="A464" s="90">
        <v>463</v>
      </c>
      <c r="B464" s="3" t="s">
        <v>437</v>
      </c>
      <c r="C464" s="74">
        <v>33855</v>
      </c>
      <c r="D464" s="91" t="s">
        <v>443</v>
      </c>
      <c r="E464" s="3">
        <f>C464*VLOOKUP('4.7'!D464,Сотрудники!$B$2:$D$11,3,FALSE)</f>
        <v>2708.4</v>
      </c>
    </row>
    <row r="465" spans="1:5">
      <c r="A465" s="90">
        <v>464</v>
      </c>
      <c r="B465" s="3" t="s">
        <v>489</v>
      </c>
      <c r="C465" s="74">
        <v>78614.999999999985</v>
      </c>
      <c r="D465" s="91" t="s">
        <v>449</v>
      </c>
      <c r="E465" s="3">
        <f>C465*VLOOKUP('4.7'!D465,Сотрудники!$B$2:$D$11,3,FALSE)</f>
        <v>1965.3749999999998</v>
      </c>
    </row>
    <row r="466" spans="1:5">
      <c r="A466" s="90">
        <v>465</v>
      </c>
      <c r="B466" s="3" t="s">
        <v>493</v>
      </c>
      <c r="C466" s="74">
        <v>94800</v>
      </c>
      <c r="D466" s="91" t="s">
        <v>445</v>
      </c>
      <c r="E466" s="3">
        <f>C466*VLOOKUP('4.7'!D466,Сотрудники!$B$2:$D$11,3,FALSE)</f>
        <v>7584</v>
      </c>
    </row>
    <row r="467" spans="1:5">
      <c r="A467" s="90">
        <v>466</v>
      </c>
      <c r="B467" s="3" t="s">
        <v>460</v>
      </c>
      <c r="C467" s="74">
        <v>88875</v>
      </c>
      <c r="D467" s="91" t="s">
        <v>453</v>
      </c>
      <c r="E467" s="3">
        <f>C467*VLOOKUP('4.7'!D467,Сотрудники!$B$2:$D$11,3,FALSE)</f>
        <v>3999.375</v>
      </c>
    </row>
    <row r="468" spans="1:5">
      <c r="A468" s="90">
        <v>467</v>
      </c>
      <c r="B468" s="3" t="s">
        <v>490</v>
      </c>
      <c r="C468" s="74">
        <v>256320</v>
      </c>
      <c r="D468" s="91" t="s">
        <v>453</v>
      </c>
      <c r="E468" s="3">
        <f>C468*VLOOKUP('4.7'!D468,Сотрудники!$B$2:$D$11,3,FALSE)</f>
        <v>11534.4</v>
      </c>
    </row>
    <row r="469" spans="1:5">
      <c r="A469" s="90">
        <v>468</v>
      </c>
      <c r="B469" s="3" t="s">
        <v>480</v>
      </c>
      <c r="C469" s="74">
        <v>444645</v>
      </c>
      <c r="D469" s="91" t="s">
        <v>447</v>
      </c>
      <c r="E469" s="3">
        <f>C469*VLOOKUP('4.7'!D469,Сотрудники!$B$2:$D$11,3,FALSE)</f>
        <v>31125.15</v>
      </c>
    </row>
    <row r="470" spans="1:5">
      <c r="A470" s="90">
        <v>469</v>
      </c>
      <c r="B470" s="3" t="s">
        <v>480</v>
      </c>
      <c r="C470" s="74">
        <v>134895</v>
      </c>
      <c r="D470" s="91" t="s">
        <v>445</v>
      </c>
      <c r="E470" s="3">
        <f>C470*VLOOKUP('4.7'!D470,Сотрудники!$B$2:$D$11,3,FALSE)</f>
        <v>10791.6</v>
      </c>
    </row>
    <row r="471" spans="1:5">
      <c r="A471" s="90">
        <v>470</v>
      </c>
      <c r="B471" s="3" t="s">
        <v>465</v>
      </c>
      <c r="C471" s="74">
        <v>73380</v>
      </c>
      <c r="D471" s="91" t="s">
        <v>449</v>
      </c>
      <c r="E471" s="3">
        <f>C471*VLOOKUP('4.7'!D471,Сотрудники!$B$2:$D$11,3,FALSE)</f>
        <v>1834.5</v>
      </c>
    </row>
    <row r="472" spans="1:5">
      <c r="A472" s="90">
        <v>471</v>
      </c>
      <c r="B472" s="3" t="s">
        <v>489</v>
      </c>
      <c r="C472" s="74">
        <v>111870</v>
      </c>
      <c r="D472" s="91" t="s">
        <v>456</v>
      </c>
      <c r="E472" s="3">
        <f>C472*VLOOKUP('4.7'!D472,Сотрудники!$B$2:$D$11,3,FALSE)</f>
        <v>6712.2</v>
      </c>
    </row>
    <row r="473" spans="1:5">
      <c r="A473" s="90">
        <v>472</v>
      </c>
      <c r="B473" s="3" t="s">
        <v>486</v>
      </c>
      <c r="C473" s="74">
        <v>4440</v>
      </c>
      <c r="D473" s="91" t="s">
        <v>438</v>
      </c>
      <c r="E473" s="3">
        <f>C473*VLOOKUP('4.7'!D473,Сотрудники!$B$2:$D$11,3,FALSE)</f>
        <v>222</v>
      </c>
    </row>
    <row r="474" spans="1:5">
      <c r="A474" s="90">
        <v>473</v>
      </c>
      <c r="B474" s="3" t="s">
        <v>527</v>
      </c>
      <c r="C474" s="74">
        <v>77160</v>
      </c>
      <c r="D474" s="91" t="s">
        <v>456</v>
      </c>
      <c r="E474" s="3">
        <f>C474*VLOOKUP('4.7'!D474,Сотрудники!$B$2:$D$11,3,FALSE)</f>
        <v>4629.5999999999995</v>
      </c>
    </row>
    <row r="475" spans="1:5">
      <c r="A475" s="90">
        <v>474</v>
      </c>
      <c r="B475" s="3" t="s">
        <v>458</v>
      </c>
      <c r="C475" s="74">
        <v>14295</v>
      </c>
      <c r="D475" s="91" t="s">
        <v>456</v>
      </c>
      <c r="E475" s="3">
        <f>C475*VLOOKUP('4.7'!D475,Сотрудники!$B$2:$D$11,3,FALSE)</f>
        <v>857.69999999999993</v>
      </c>
    </row>
    <row r="476" spans="1:5">
      <c r="A476" s="90">
        <v>475</v>
      </c>
      <c r="B476" s="3" t="s">
        <v>494</v>
      </c>
      <c r="C476" s="74">
        <v>86625</v>
      </c>
      <c r="D476" s="91" t="s">
        <v>456</v>
      </c>
      <c r="E476" s="3">
        <f>C476*VLOOKUP('4.7'!D476,Сотрудники!$B$2:$D$11,3,FALSE)</f>
        <v>5197.5</v>
      </c>
    </row>
    <row r="477" spans="1:5">
      <c r="A477" s="90">
        <v>476</v>
      </c>
      <c r="B477" s="3" t="s">
        <v>498</v>
      </c>
      <c r="C477" s="74">
        <v>16245</v>
      </c>
      <c r="D477" s="91" t="s">
        <v>443</v>
      </c>
      <c r="E477" s="3">
        <f>C477*VLOOKUP('4.7'!D477,Сотрудники!$B$2:$D$11,3,FALSE)</f>
        <v>1299.6000000000001</v>
      </c>
    </row>
    <row r="478" spans="1:5">
      <c r="A478" s="90">
        <v>477</v>
      </c>
      <c r="B478" s="3" t="s">
        <v>507</v>
      </c>
      <c r="C478" s="74">
        <v>7170.0000000000009</v>
      </c>
      <c r="D478" s="91" t="s">
        <v>438</v>
      </c>
      <c r="E478" s="3">
        <f>C478*VLOOKUP('4.7'!D478,Сотрудники!$B$2:$D$11,3,FALSE)</f>
        <v>358.50000000000006</v>
      </c>
    </row>
    <row r="479" spans="1:5">
      <c r="A479" s="90">
        <v>478</v>
      </c>
      <c r="B479" s="3" t="s">
        <v>493</v>
      </c>
      <c r="C479" s="74">
        <v>25455</v>
      </c>
      <c r="D479" s="91" t="s">
        <v>445</v>
      </c>
      <c r="E479" s="3">
        <f>C479*VLOOKUP('4.7'!D479,Сотрудники!$B$2:$D$11,3,FALSE)</f>
        <v>2036.4</v>
      </c>
    </row>
    <row r="480" spans="1:5">
      <c r="A480" s="90">
        <v>479</v>
      </c>
      <c r="B480" s="3" t="s">
        <v>469</v>
      </c>
      <c r="C480" s="74">
        <v>165165</v>
      </c>
      <c r="D480" s="91" t="s">
        <v>453</v>
      </c>
      <c r="E480" s="3">
        <f>C480*VLOOKUP('4.7'!D480,Сотрудники!$B$2:$D$11,3,FALSE)</f>
        <v>7432.4249999999993</v>
      </c>
    </row>
    <row r="481" spans="1:5">
      <c r="A481" s="90">
        <v>480</v>
      </c>
      <c r="B481" s="3" t="s">
        <v>507</v>
      </c>
      <c r="C481" s="74">
        <v>87495</v>
      </c>
      <c r="D481" s="91" t="s">
        <v>443</v>
      </c>
      <c r="E481" s="3">
        <f>C481*VLOOKUP('4.7'!D481,Сотрудники!$B$2:$D$11,3,FALSE)</f>
        <v>6999.6</v>
      </c>
    </row>
    <row r="482" spans="1:5">
      <c r="A482" s="90">
        <v>481</v>
      </c>
      <c r="B482" s="3" t="s">
        <v>518</v>
      </c>
      <c r="C482" s="74">
        <v>2444.9999999999995</v>
      </c>
      <c r="D482" s="91" t="s">
        <v>464</v>
      </c>
      <c r="E482" s="3">
        <f>C482*VLOOKUP('4.7'!D482,Сотрудники!$B$2:$D$11,3,FALSE)</f>
        <v>146.69999999999996</v>
      </c>
    </row>
    <row r="483" spans="1:5">
      <c r="A483" s="90">
        <v>482</v>
      </c>
      <c r="B483" s="3" t="s">
        <v>515</v>
      </c>
      <c r="C483" s="74">
        <v>211590</v>
      </c>
      <c r="D483" s="91" t="s">
        <v>456</v>
      </c>
      <c r="E483" s="3">
        <f>C483*VLOOKUP('4.7'!D483,Сотрудники!$B$2:$D$11,3,FALSE)</f>
        <v>12695.4</v>
      </c>
    </row>
    <row r="484" spans="1:5">
      <c r="A484" s="90">
        <v>483</v>
      </c>
      <c r="B484" s="3" t="s">
        <v>493</v>
      </c>
      <c r="C484" s="74">
        <v>30180.000000000004</v>
      </c>
      <c r="D484" s="91" t="s">
        <v>449</v>
      </c>
      <c r="E484" s="3">
        <f>C484*VLOOKUP('4.7'!D484,Сотрудники!$B$2:$D$11,3,FALSE)</f>
        <v>754.50000000000011</v>
      </c>
    </row>
    <row r="485" spans="1:5">
      <c r="A485" s="90">
        <v>484</v>
      </c>
      <c r="B485" s="3" t="s">
        <v>452</v>
      </c>
      <c r="C485" s="74">
        <v>144975</v>
      </c>
      <c r="D485" s="91" t="s">
        <v>436</v>
      </c>
      <c r="E485" s="3">
        <f>C485*VLOOKUP('4.7'!D485,Сотрудники!$B$2:$D$11,3,FALSE)</f>
        <v>13772.625</v>
      </c>
    </row>
    <row r="486" spans="1:5">
      <c r="A486" s="90">
        <v>485</v>
      </c>
      <c r="B486" s="3" t="s">
        <v>468</v>
      </c>
      <c r="C486" s="74">
        <v>16620</v>
      </c>
      <c r="D486" s="91" t="s">
        <v>445</v>
      </c>
      <c r="E486" s="3">
        <f>C486*VLOOKUP('4.7'!D486,Сотрудники!$B$2:$D$11,3,FALSE)</f>
        <v>1329.6000000000001</v>
      </c>
    </row>
    <row r="487" spans="1:5">
      <c r="A487" s="90">
        <v>486</v>
      </c>
      <c r="B487" s="3" t="s">
        <v>451</v>
      </c>
      <c r="C487" s="74">
        <v>5280</v>
      </c>
      <c r="D487" s="91" t="s">
        <v>447</v>
      </c>
      <c r="E487" s="3">
        <f>C487*VLOOKUP('4.7'!D487,Сотрудники!$B$2:$D$11,3,FALSE)</f>
        <v>369.6</v>
      </c>
    </row>
    <row r="488" spans="1:5">
      <c r="A488" s="90">
        <v>487</v>
      </c>
      <c r="B488" s="3" t="s">
        <v>468</v>
      </c>
      <c r="C488" s="74">
        <v>11685</v>
      </c>
      <c r="D488" s="91" t="s">
        <v>464</v>
      </c>
      <c r="E488" s="3">
        <f>C488*VLOOKUP('4.7'!D488,Сотрудники!$B$2:$D$11,3,FALSE)</f>
        <v>701.1</v>
      </c>
    </row>
    <row r="489" spans="1:5">
      <c r="A489" s="90">
        <v>488</v>
      </c>
      <c r="B489" s="3" t="s">
        <v>533</v>
      </c>
      <c r="C489" s="74">
        <v>4365</v>
      </c>
      <c r="D489" s="91" t="s">
        <v>464</v>
      </c>
      <c r="E489" s="3">
        <f>C489*VLOOKUP('4.7'!D489,Сотрудники!$B$2:$D$11,3,FALSE)</f>
        <v>261.89999999999998</v>
      </c>
    </row>
    <row r="490" spans="1:5">
      <c r="A490" s="90">
        <v>489</v>
      </c>
      <c r="B490" s="3" t="s">
        <v>499</v>
      </c>
      <c r="C490" s="74">
        <v>16440</v>
      </c>
      <c r="D490" s="91" t="s">
        <v>443</v>
      </c>
      <c r="E490" s="3">
        <f>C490*VLOOKUP('4.7'!D490,Сотрудники!$B$2:$D$11,3,FALSE)</f>
        <v>1315.2</v>
      </c>
    </row>
    <row r="491" spans="1:5">
      <c r="A491" s="90">
        <v>490</v>
      </c>
      <c r="B491" s="3" t="s">
        <v>511</v>
      </c>
      <c r="C491" s="74">
        <v>365594.99999999994</v>
      </c>
      <c r="D491" s="91" t="s">
        <v>445</v>
      </c>
      <c r="E491" s="3">
        <f>C491*VLOOKUP('4.7'!D491,Сотрудники!$B$2:$D$11,3,FALSE)</f>
        <v>29247.599999999995</v>
      </c>
    </row>
    <row r="492" spans="1:5">
      <c r="A492" s="90">
        <v>491</v>
      </c>
      <c r="B492" s="3" t="s">
        <v>518</v>
      </c>
      <c r="C492" s="74">
        <v>316200</v>
      </c>
      <c r="D492" s="91" t="s">
        <v>453</v>
      </c>
      <c r="E492" s="3">
        <f>C492*VLOOKUP('4.7'!D492,Сотрудники!$B$2:$D$11,3,FALSE)</f>
        <v>14229</v>
      </c>
    </row>
    <row r="493" spans="1:5">
      <c r="A493" s="90">
        <v>492</v>
      </c>
      <c r="B493" s="3" t="s">
        <v>527</v>
      </c>
      <c r="C493" s="74">
        <v>68955</v>
      </c>
      <c r="D493" s="91" t="s">
        <v>438</v>
      </c>
      <c r="E493" s="3">
        <f>C493*VLOOKUP('4.7'!D493,Сотрудники!$B$2:$D$11,3,FALSE)</f>
        <v>3447.75</v>
      </c>
    </row>
    <row r="494" spans="1:5">
      <c r="A494" s="90">
        <v>493</v>
      </c>
      <c r="B494" s="3" t="s">
        <v>480</v>
      </c>
      <c r="C494" s="74">
        <v>66150</v>
      </c>
      <c r="D494" s="91" t="s">
        <v>447</v>
      </c>
      <c r="E494" s="3">
        <f>C494*VLOOKUP('4.7'!D494,Сотрудники!$B$2:$D$11,3,FALSE)</f>
        <v>4630.5</v>
      </c>
    </row>
    <row r="495" spans="1:5">
      <c r="A495" s="90">
        <v>494</v>
      </c>
      <c r="B495" s="3" t="s">
        <v>499</v>
      </c>
      <c r="C495" s="74">
        <v>35580</v>
      </c>
      <c r="D495" s="91" t="s">
        <v>453</v>
      </c>
      <c r="E495" s="3">
        <f>C495*VLOOKUP('4.7'!D495,Сотрудники!$B$2:$D$11,3,FALSE)</f>
        <v>1601.1</v>
      </c>
    </row>
    <row r="496" spans="1:5">
      <c r="A496" s="90">
        <v>495</v>
      </c>
      <c r="B496" s="3" t="s">
        <v>452</v>
      </c>
      <c r="C496" s="74">
        <v>47145</v>
      </c>
      <c r="D496" s="91" t="s">
        <v>453</v>
      </c>
      <c r="E496" s="3">
        <f>C496*VLOOKUP('4.7'!D496,Сотрудники!$B$2:$D$11,3,FALSE)</f>
        <v>2121.5250000000001</v>
      </c>
    </row>
    <row r="497" spans="1:5">
      <c r="A497" s="90">
        <v>496</v>
      </c>
      <c r="B497" s="3" t="s">
        <v>504</v>
      </c>
      <c r="C497" s="74">
        <v>103785</v>
      </c>
      <c r="D497" s="91" t="s">
        <v>438</v>
      </c>
      <c r="E497" s="3">
        <f>C497*VLOOKUP('4.7'!D497,Сотрудники!$B$2:$D$11,3,FALSE)</f>
        <v>5189.25</v>
      </c>
    </row>
    <row r="498" spans="1:5">
      <c r="A498" s="90">
        <v>497</v>
      </c>
      <c r="B498" s="3" t="s">
        <v>448</v>
      </c>
      <c r="C498" s="74">
        <v>118950</v>
      </c>
      <c r="D498" s="91" t="s">
        <v>447</v>
      </c>
      <c r="E498" s="3">
        <f>C498*VLOOKUP('4.7'!D498,Сотрудники!$B$2:$D$11,3,FALSE)</f>
        <v>8326.5</v>
      </c>
    </row>
    <row r="499" spans="1:5">
      <c r="A499" s="90">
        <v>498</v>
      </c>
      <c r="B499" s="3" t="s">
        <v>461</v>
      </c>
      <c r="C499" s="74">
        <v>32580</v>
      </c>
      <c r="D499" s="91" t="s">
        <v>445</v>
      </c>
      <c r="E499" s="3">
        <f>C499*VLOOKUP('4.7'!D499,Сотрудники!$B$2:$D$11,3,FALSE)</f>
        <v>2606.4</v>
      </c>
    </row>
    <row r="500" spans="1:5">
      <c r="A500" s="90">
        <v>499</v>
      </c>
      <c r="B500" s="3" t="s">
        <v>461</v>
      </c>
      <c r="C500" s="74">
        <v>122820</v>
      </c>
      <c r="D500" s="91" t="s">
        <v>443</v>
      </c>
      <c r="E500" s="3">
        <f>C500*VLOOKUP('4.7'!D500,Сотрудники!$B$2:$D$11,3,FALSE)</f>
        <v>9825.6</v>
      </c>
    </row>
    <row r="501" spans="1:5">
      <c r="A501" s="90">
        <v>500</v>
      </c>
      <c r="B501" s="3" t="s">
        <v>500</v>
      </c>
      <c r="C501" s="74">
        <v>175995</v>
      </c>
      <c r="D501" s="91" t="s">
        <v>438</v>
      </c>
      <c r="E501" s="3">
        <f>C501*VLOOKUP('4.7'!D501,Сотрудники!$B$2:$D$11,3,FALSE)</f>
        <v>8799.75</v>
      </c>
    </row>
    <row r="502" spans="1:5">
      <c r="A502" s="90">
        <v>501</v>
      </c>
      <c r="B502" s="3" t="s">
        <v>465</v>
      </c>
      <c r="C502" s="74">
        <v>5280</v>
      </c>
      <c r="D502" s="91" t="s">
        <v>447</v>
      </c>
      <c r="E502" s="3">
        <f>C502*VLOOKUP('4.7'!D502,Сотрудники!$B$2:$D$11,3,FALSE)</f>
        <v>369.6</v>
      </c>
    </row>
    <row r="503" spans="1:5">
      <c r="A503" s="90">
        <v>502</v>
      </c>
      <c r="B503" s="3" t="s">
        <v>516</v>
      </c>
      <c r="C503" s="74">
        <v>11550</v>
      </c>
      <c r="D503" s="91" t="s">
        <v>445</v>
      </c>
      <c r="E503" s="3">
        <f>C503*VLOOKUP('4.7'!D503,Сотрудники!$B$2:$D$11,3,FALSE)</f>
        <v>924</v>
      </c>
    </row>
    <row r="504" spans="1:5">
      <c r="A504" s="90">
        <v>503</v>
      </c>
      <c r="B504" s="3" t="s">
        <v>462</v>
      </c>
      <c r="C504" s="74">
        <v>3569.9999999999995</v>
      </c>
      <c r="D504" s="91" t="s">
        <v>438</v>
      </c>
      <c r="E504" s="3">
        <f>C504*VLOOKUP('4.7'!D504,Сотрудники!$B$2:$D$11,3,FALSE)</f>
        <v>178.5</v>
      </c>
    </row>
    <row r="505" spans="1:5">
      <c r="A505" s="90">
        <v>504</v>
      </c>
      <c r="B505" s="3" t="s">
        <v>489</v>
      </c>
      <c r="C505" s="74">
        <v>348825</v>
      </c>
      <c r="D505" s="91" t="s">
        <v>445</v>
      </c>
      <c r="E505" s="3">
        <f>C505*VLOOKUP('4.7'!D505,Сотрудники!$B$2:$D$11,3,FALSE)</f>
        <v>27906</v>
      </c>
    </row>
    <row r="506" spans="1:5">
      <c r="A506" s="90">
        <v>505</v>
      </c>
      <c r="B506" s="3" t="s">
        <v>522</v>
      </c>
      <c r="C506" s="74">
        <v>2085</v>
      </c>
      <c r="D506" s="91" t="s">
        <v>464</v>
      </c>
      <c r="E506" s="3">
        <f>C506*VLOOKUP('4.7'!D506,Сотрудники!$B$2:$D$11,3,FALSE)</f>
        <v>125.1</v>
      </c>
    </row>
    <row r="507" spans="1:5">
      <c r="A507" s="90">
        <v>506</v>
      </c>
      <c r="B507" s="3" t="s">
        <v>493</v>
      </c>
      <c r="C507" s="74">
        <v>25065.000000000004</v>
      </c>
      <c r="D507" s="91" t="s">
        <v>443</v>
      </c>
      <c r="E507" s="3">
        <f>C507*VLOOKUP('4.7'!D507,Сотрудники!$B$2:$D$11,3,FALSE)</f>
        <v>2005.2000000000003</v>
      </c>
    </row>
    <row r="508" spans="1:5">
      <c r="A508" s="90">
        <v>507</v>
      </c>
      <c r="B508" s="3" t="s">
        <v>476</v>
      </c>
      <c r="C508" s="74">
        <v>109814.99999999999</v>
      </c>
      <c r="D508" s="91" t="s">
        <v>456</v>
      </c>
      <c r="E508" s="3">
        <f>C508*VLOOKUP('4.7'!D508,Сотрудники!$B$2:$D$11,3,FALSE)</f>
        <v>6588.8999999999987</v>
      </c>
    </row>
    <row r="509" spans="1:5">
      <c r="A509" s="90">
        <v>508</v>
      </c>
      <c r="B509" s="3" t="s">
        <v>446</v>
      </c>
      <c r="C509" s="74">
        <v>196184.99999999997</v>
      </c>
      <c r="D509" s="91" t="s">
        <v>445</v>
      </c>
      <c r="E509" s="3">
        <f>C509*VLOOKUP('4.7'!D509,Сотрудники!$B$2:$D$11,3,FALSE)</f>
        <v>15694.799999999997</v>
      </c>
    </row>
    <row r="510" spans="1:5">
      <c r="A510" s="90">
        <v>509</v>
      </c>
      <c r="B510" s="3" t="s">
        <v>446</v>
      </c>
      <c r="C510" s="74">
        <v>207254.99999999997</v>
      </c>
      <c r="D510" s="91" t="s">
        <v>445</v>
      </c>
      <c r="E510" s="3">
        <f>C510*VLOOKUP('4.7'!D510,Сотрудники!$B$2:$D$11,3,FALSE)</f>
        <v>16580.399999999998</v>
      </c>
    </row>
    <row r="511" spans="1:5">
      <c r="A511" s="90">
        <v>510</v>
      </c>
      <c r="B511" s="3" t="s">
        <v>506</v>
      </c>
      <c r="C511" s="74">
        <v>24840</v>
      </c>
      <c r="D511" s="91" t="s">
        <v>443</v>
      </c>
      <c r="E511" s="3">
        <f>C511*VLOOKUP('4.7'!D511,Сотрудники!$B$2:$D$11,3,FALSE)</f>
        <v>1987.2</v>
      </c>
    </row>
    <row r="512" spans="1:5">
      <c r="A512" s="90">
        <v>511</v>
      </c>
      <c r="B512" s="3" t="s">
        <v>478</v>
      </c>
      <c r="C512" s="74">
        <v>134850</v>
      </c>
      <c r="D512" s="91" t="s">
        <v>464</v>
      </c>
      <c r="E512" s="3">
        <f>C512*VLOOKUP('4.7'!D512,Сотрудники!$B$2:$D$11,3,FALSE)</f>
        <v>8091</v>
      </c>
    </row>
    <row r="513" spans="1:5">
      <c r="A513" s="90">
        <v>512</v>
      </c>
      <c r="B513" s="3" t="s">
        <v>455</v>
      </c>
      <c r="C513" s="74">
        <v>27990</v>
      </c>
      <c r="D513" s="91" t="s">
        <v>449</v>
      </c>
      <c r="E513" s="3">
        <f>C513*VLOOKUP('4.7'!D513,Сотрудники!$B$2:$D$11,3,FALSE)</f>
        <v>699.75</v>
      </c>
    </row>
    <row r="514" spans="1:5">
      <c r="A514" s="90">
        <v>513</v>
      </c>
      <c r="B514" s="3" t="s">
        <v>513</v>
      </c>
      <c r="C514" s="74">
        <v>56025</v>
      </c>
      <c r="D514" s="91" t="s">
        <v>445</v>
      </c>
      <c r="E514" s="3">
        <f>C514*VLOOKUP('4.7'!D514,Сотрудники!$B$2:$D$11,3,FALSE)</f>
        <v>4482</v>
      </c>
    </row>
    <row r="515" spans="1:5">
      <c r="A515" s="90">
        <v>514</v>
      </c>
      <c r="B515" s="3" t="s">
        <v>435</v>
      </c>
      <c r="C515" s="74">
        <v>218175</v>
      </c>
      <c r="D515" s="91" t="s">
        <v>438</v>
      </c>
      <c r="E515" s="3">
        <f>C515*VLOOKUP('4.7'!D515,Сотрудники!$B$2:$D$11,3,FALSE)</f>
        <v>10908.75</v>
      </c>
    </row>
    <row r="516" spans="1:5">
      <c r="A516" s="90">
        <v>515</v>
      </c>
      <c r="B516" s="3" t="s">
        <v>472</v>
      </c>
      <c r="C516" s="74">
        <v>493110</v>
      </c>
      <c r="D516" s="91" t="s">
        <v>445</v>
      </c>
      <c r="E516" s="3">
        <f>C516*VLOOKUP('4.7'!D516,Сотрудники!$B$2:$D$11,3,FALSE)</f>
        <v>39448.800000000003</v>
      </c>
    </row>
    <row r="517" spans="1:5">
      <c r="A517" s="90">
        <v>516</v>
      </c>
      <c r="B517" s="3" t="s">
        <v>465</v>
      </c>
      <c r="C517" s="74">
        <v>64110.000000000007</v>
      </c>
      <c r="D517" s="91" t="s">
        <v>445</v>
      </c>
      <c r="E517" s="3">
        <f>C517*VLOOKUP('4.7'!D517,Сотрудники!$B$2:$D$11,3,FALSE)</f>
        <v>5128.8000000000011</v>
      </c>
    </row>
    <row r="518" spans="1:5">
      <c r="A518" s="90">
        <v>517</v>
      </c>
      <c r="B518" s="3" t="s">
        <v>457</v>
      </c>
      <c r="C518" s="74">
        <v>236325</v>
      </c>
      <c r="D518" s="91" t="s">
        <v>443</v>
      </c>
      <c r="E518" s="3">
        <f>C518*VLOOKUP('4.7'!D518,Сотрудники!$B$2:$D$11,3,FALSE)</f>
        <v>18906</v>
      </c>
    </row>
    <row r="519" spans="1:5">
      <c r="A519" s="90">
        <v>518</v>
      </c>
      <c r="B519" s="3" t="s">
        <v>525</v>
      </c>
      <c r="C519" s="74">
        <v>233459.99999999997</v>
      </c>
      <c r="D519" s="91" t="s">
        <v>443</v>
      </c>
      <c r="E519" s="3">
        <f>C519*VLOOKUP('4.7'!D519,Сотрудники!$B$2:$D$11,3,FALSE)</f>
        <v>18676.8</v>
      </c>
    </row>
    <row r="520" spans="1:5">
      <c r="A520" s="90">
        <v>519</v>
      </c>
      <c r="B520" s="3" t="s">
        <v>483</v>
      </c>
      <c r="C520" s="74">
        <v>17985</v>
      </c>
      <c r="D520" s="91" t="s">
        <v>445</v>
      </c>
      <c r="E520" s="3">
        <f>C520*VLOOKUP('4.7'!D520,Сотрудники!$B$2:$D$11,3,FALSE)</f>
        <v>1438.8</v>
      </c>
    </row>
    <row r="521" spans="1:5">
      <c r="A521" s="90">
        <v>520</v>
      </c>
      <c r="B521" s="3" t="s">
        <v>504</v>
      </c>
      <c r="C521" s="74">
        <v>97590</v>
      </c>
      <c r="D521" s="91" t="s">
        <v>445</v>
      </c>
      <c r="E521" s="3">
        <f>C521*VLOOKUP('4.7'!D521,Сотрудники!$B$2:$D$11,3,FALSE)</f>
        <v>7807.2</v>
      </c>
    </row>
    <row r="522" spans="1:5">
      <c r="A522" s="90">
        <v>521</v>
      </c>
      <c r="B522" s="3" t="s">
        <v>472</v>
      </c>
      <c r="C522" s="74">
        <v>72300</v>
      </c>
      <c r="D522" s="91" t="s">
        <v>443</v>
      </c>
      <c r="E522" s="3">
        <f>C522*VLOOKUP('4.7'!D522,Сотрудники!$B$2:$D$11,3,FALSE)</f>
        <v>5784</v>
      </c>
    </row>
    <row r="523" spans="1:5">
      <c r="A523" s="90">
        <v>522</v>
      </c>
      <c r="B523" s="3" t="s">
        <v>489</v>
      </c>
      <c r="C523" s="74">
        <v>12284.999999999998</v>
      </c>
      <c r="D523" s="91" t="s">
        <v>438</v>
      </c>
      <c r="E523" s="3">
        <f>C523*VLOOKUP('4.7'!D523,Сотрудники!$B$2:$D$11,3,FALSE)</f>
        <v>614.25</v>
      </c>
    </row>
    <row r="524" spans="1:5">
      <c r="A524" s="90">
        <v>523</v>
      </c>
      <c r="B524" s="3" t="s">
        <v>440</v>
      </c>
      <c r="C524" s="74">
        <v>2385</v>
      </c>
      <c r="D524" s="91" t="s">
        <v>443</v>
      </c>
      <c r="E524" s="3">
        <f>C524*VLOOKUP('4.7'!D524,Сотрудники!$B$2:$D$11,3,FALSE)</f>
        <v>190.8</v>
      </c>
    </row>
    <row r="525" spans="1:5">
      <c r="A525" s="90">
        <v>524</v>
      </c>
      <c r="B525" s="3" t="s">
        <v>499</v>
      </c>
      <c r="C525" s="74">
        <v>219479.99999999997</v>
      </c>
      <c r="D525" s="91" t="s">
        <v>445</v>
      </c>
      <c r="E525" s="3">
        <f>C525*VLOOKUP('4.7'!D525,Сотрудники!$B$2:$D$11,3,FALSE)</f>
        <v>17558.399999999998</v>
      </c>
    </row>
    <row r="526" spans="1:5">
      <c r="A526" s="90">
        <v>525</v>
      </c>
      <c r="B526" s="3" t="s">
        <v>435</v>
      </c>
      <c r="C526" s="74">
        <v>144645</v>
      </c>
      <c r="D526" s="91" t="s">
        <v>453</v>
      </c>
      <c r="E526" s="3">
        <f>C526*VLOOKUP('4.7'!D526,Сотрудники!$B$2:$D$11,3,FALSE)</f>
        <v>6509.0249999999996</v>
      </c>
    </row>
    <row r="527" spans="1:5">
      <c r="A527" s="90">
        <v>526</v>
      </c>
      <c r="B527" s="3" t="s">
        <v>442</v>
      </c>
      <c r="C527" s="74">
        <v>7980</v>
      </c>
      <c r="D527" s="91" t="s">
        <v>456</v>
      </c>
      <c r="E527" s="3">
        <f>C527*VLOOKUP('4.7'!D527,Сотрудники!$B$2:$D$11,3,FALSE)</f>
        <v>478.79999999999995</v>
      </c>
    </row>
    <row r="528" spans="1:5">
      <c r="A528" s="90">
        <v>527</v>
      </c>
      <c r="B528" s="3" t="s">
        <v>435</v>
      </c>
      <c r="C528" s="74">
        <v>527295</v>
      </c>
      <c r="D528" s="91" t="s">
        <v>453</v>
      </c>
      <c r="E528" s="3">
        <f>C528*VLOOKUP('4.7'!D528,Сотрудники!$B$2:$D$11,3,FALSE)</f>
        <v>23728.274999999998</v>
      </c>
    </row>
    <row r="529" spans="1:5">
      <c r="A529" s="90">
        <v>528</v>
      </c>
      <c r="B529" s="3" t="s">
        <v>487</v>
      </c>
      <c r="C529" s="74">
        <v>92295</v>
      </c>
      <c r="D529" s="91" t="s">
        <v>443</v>
      </c>
      <c r="E529" s="3">
        <f>C529*VLOOKUP('4.7'!D529,Сотрудники!$B$2:$D$11,3,FALSE)</f>
        <v>7383.6</v>
      </c>
    </row>
    <row r="530" spans="1:5">
      <c r="A530" s="90">
        <v>529</v>
      </c>
      <c r="B530" s="3" t="s">
        <v>470</v>
      </c>
      <c r="C530" s="74">
        <v>136920</v>
      </c>
      <c r="D530" s="91" t="s">
        <v>445</v>
      </c>
      <c r="E530" s="3">
        <f>C530*VLOOKUP('4.7'!D530,Сотрудники!$B$2:$D$11,3,FALSE)</f>
        <v>10953.6</v>
      </c>
    </row>
    <row r="531" spans="1:5">
      <c r="A531" s="90">
        <v>530</v>
      </c>
      <c r="B531" s="3" t="s">
        <v>448</v>
      </c>
      <c r="C531" s="74">
        <v>109739.99999999999</v>
      </c>
      <c r="D531" s="91" t="s">
        <v>464</v>
      </c>
      <c r="E531" s="3">
        <f>C531*VLOOKUP('4.7'!D531,Сотрудники!$B$2:$D$11,3,FALSE)</f>
        <v>6584.3999999999987</v>
      </c>
    </row>
    <row r="532" spans="1:5">
      <c r="A532" s="90">
        <v>531</v>
      </c>
      <c r="B532" s="3" t="s">
        <v>442</v>
      </c>
      <c r="C532" s="74">
        <v>187470</v>
      </c>
      <c r="D532" s="91" t="s">
        <v>443</v>
      </c>
      <c r="E532" s="3">
        <f>C532*VLOOKUP('4.7'!D532,Сотрудники!$B$2:$D$11,3,FALSE)</f>
        <v>14997.6</v>
      </c>
    </row>
    <row r="533" spans="1:5">
      <c r="A533" s="90">
        <v>532</v>
      </c>
      <c r="B533" s="3" t="s">
        <v>523</v>
      </c>
      <c r="C533" s="74">
        <v>1650</v>
      </c>
      <c r="D533" s="91" t="s">
        <v>447</v>
      </c>
      <c r="E533" s="3">
        <f>C533*VLOOKUP('4.7'!D533,Сотрудники!$B$2:$D$11,3,FALSE)</f>
        <v>115.50000000000001</v>
      </c>
    </row>
    <row r="534" spans="1:5">
      <c r="A534" s="90">
        <v>533</v>
      </c>
      <c r="B534" s="3" t="s">
        <v>462</v>
      </c>
      <c r="C534" s="74">
        <v>105135.00000000001</v>
      </c>
      <c r="D534" s="91" t="s">
        <v>443</v>
      </c>
      <c r="E534" s="3">
        <f>C534*VLOOKUP('4.7'!D534,Сотрудники!$B$2:$D$11,3,FALSE)</f>
        <v>8410.8000000000011</v>
      </c>
    </row>
    <row r="535" spans="1:5">
      <c r="A535" s="90">
        <v>534</v>
      </c>
      <c r="B535" s="3" t="s">
        <v>507</v>
      </c>
      <c r="C535" s="74">
        <v>166305</v>
      </c>
      <c r="D535" s="91" t="s">
        <v>456</v>
      </c>
      <c r="E535" s="3">
        <f>C535*VLOOKUP('4.7'!D535,Сотрудники!$B$2:$D$11,3,FALSE)</f>
        <v>9978.2999999999993</v>
      </c>
    </row>
    <row r="536" spans="1:5">
      <c r="A536" s="90">
        <v>535</v>
      </c>
      <c r="B536" s="3" t="s">
        <v>469</v>
      </c>
      <c r="C536" s="74">
        <v>10185</v>
      </c>
      <c r="D536" s="91" t="s">
        <v>445</v>
      </c>
      <c r="E536" s="3">
        <f>C536*VLOOKUP('4.7'!D536,Сотрудники!$B$2:$D$11,3,FALSE)</f>
        <v>814.80000000000007</v>
      </c>
    </row>
    <row r="537" spans="1:5">
      <c r="A537" s="90">
        <v>536</v>
      </c>
      <c r="B537" s="3" t="s">
        <v>459</v>
      </c>
      <c r="C537" s="74">
        <v>2265</v>
      </c>
      <c r="D537" s="91" t="s">
        <v>453</v>
      </c>
      <c r="E537" s="3">
        <f>C537*VLOOKUP('4.7'!D537,Сотрудники!$B$2:$D$11,3,FALSE)</f>
        <v>101.925</v>
      </c>
    </row>
    <row r="538" spans="1:5">
      <c r="A538" s="90">
        <v>537</v>
      </c>
      <c r="B538" s="3" t="s">
        <v>473</v>
      </c>
      <c r="C538" s="74">
        <v>63195</v>
      </c>
      <c r="D538" s="91" t="s">
        <v>464</v>
      </c>
      <c r="E538" s="3">
        <f>C538*VLOOKUP('4.7'!D538,Сотрудники!$B$2:$D$11,3,FALSE)</f>
        <v>3791.7</v>
      </c>
    </row>
    <row r="539" spans="1:5">
      <c r="A539" s="90">
        <v>538</v>
      </c>
      <c r="B539" s="3" t="s">
        <v>529</v>
      </c>
      <c r="C539" s="74">
        <v>30375</v>
      </c>
      <c r="D539" s="91" t="s">
        <v>436</v>
      </c>
      <c r="E539" s="3">
        <f>C539*VLOOKUP('4.7'!D539,Сотрудники!$B$2:$D$11,3,FALSE)</f>
        <v>2885.625</v>
      </c>
    </row>
    <row r="540" spans="1:5">
      <c r="A540" s="90">
        <v>539</v>
      </c>
      <c r="B540" s="3" t="s">
        <v>502</v>
      </c>
      <c r="C540" s="74">
        <v>374895</v>
      </c>
      <c r="D540" s="91" t="s">
        <v>464</v>
      </c>
      <c r="E540" s="3">
        <f>C540*VLOOKUP('4.7'!D540,Сотрудники!$B$2:$D$11,3,FALSE)</f>
        <v>22493.7</v>
      </c>
    </row>
    <row r="541" spans="1:5">
      <c r="A541" s="90">
        <v>540</v>
      </c>
      <c r="B541" s="3" t="s">
        <v>518</v>
      </c>
      <c r="C541" s="74">
        <v>42345</v>
      </c>
      <c r="D541" s="91" t="s">
        <v>438</v>
      </c>
      <c r="E541" s="3">
        <f>C541*VLOOKUP('4.7'!D541,Сотрудники!$B$2:$D$11,3,FALSE)</f>
        <v>2117.25</v>
      </c>
    </row>
    <row r="542" spans="1:5">
      <c r="A542" s="90">
        <v>541</v>
      </c>
      <c r="B542" s="3" t="s">
        <v>513</v>
      </c>
      <c r="C542" s="74">
        <v>150900</v>
      </c>
      <c r="D542" s="91" t="s">
        <v>453</v>
      </c>
      <c r="E542" s="3">
        <f>C542*VLOOKUP('4.7'!D542,Сотрудники!$B$2:$D$11,3,FALSE)</f>
        <v>6790.5</v>
      </c>
    </row>
    <row r="543" spans="1:5">
      <c r="A543" s="90">
        <v>542</v>
      </c>
      <c r="B543" s="3" t="s">
        <v>508</v>
      </c>
      <c r="C543" s="74">
        <v>35685</v>
      </c>
      <c r="D543" s="91" t="s">
        <v>453</v>
      </c>
      <c r="E543" s="3">
        <f>C543*VLOOKUP('4.7'!D543,Сотрудники!$B$2:$D$11,3,FALSE)</f>
        <v>1605.825</v>
      </c>
    </row>
    <row r="544" spans="1:5">
      <c r="A544" s="90">
        <v>543</v>
      </c>
      <c r="B544" s="3" t="s">
        <v>491</v>
      </c>
      <c r="C544" s="74">
        <v>145635</v>
      </c>
      <c r="D544" s="91" t="s">
        <v>443</v>
      </c>
      <c r="E544" s="3">
        <f>C544*VLOOKUP('4.7'!D544,Сотрудники!$B$2:$D$11,3,FALSE)</f>
        <v>11650.800000000001</v>
      </c>
    </row>
    <row r="545" spans="1:5">
      <c r="A545" s="90">
        <v>544</v>
      </c>
      <c r="B545" s="3" t="s">
        <v>460</v>
      </c>
      <c r="C545" s="74">
        <v>25275</v>
      </c>
      <c r="D545" s="91" t="s">
        <v>438</v>
      </c>
      <c r="E545" s="3">
        <f>C545*VLOOKUP('4.7'!D545,Сотрудники!$B$2:$D$11,3,FALSE)</f>
        <v>1263.75</v>
      </c>
    </row>
    <row r="546" spans="1:5">
      <c r="A546" s="90">
        <v>545</v>
      </c>
      <c r="B546" s="3" t="s">
        <v>435</v>
      </c>
      <c r="C546" s="74">
        <v>16785</v>
      </c>
      <c r="D546" s="91" t="s">
        <v>447</v>
      </c>
      <c r="E546" s="3">
        <f>C546*VLOOKUP('4.7'!D546,Сотрудники!$B$2:$D$11,3,FALSE)</f>
        <v>1174.95</v>
      </c>
    </row>
    <row r="547" spans="1:5">
      <c r="A547" s="90">
        <v>546</v>
      </c>
      <c r="B547" s="3" t="s">
        <v>458</v>
      </c>
      <c r="C547" s="74">
        <v>32234.999999999996</v>
      </c>
      <c r="D547" s="91" t="s">
        <v>438</v>
      </c>
      <c r="E547" s="3">
        <f>C547*VLOOKUP('4.7'!D547,Сотрудники!$B$2:$D$11,3,FALSE)</f>
        <v>1611.75</v>
      </c>
    </row>
    <row r="548" spans="1:5">
      <c r="A548" s="90">
        <v>547</v>
      </c>
      <c r="B548" s="3" t="s">
        <v>497</v>
      </c>
      <c r="C548" s="74">
        <v>385890</v>
      </c>
      <c r="D548" s="91" t="s">
        <v>443</v>
      </c>
      <c r="E548" s="3">
        <f>C548*VLOOKUP('4.7'!D548,Сотрудники!$B$2:$D$11,3,FALSE)</f>
        <v>30871.200000000001</v>
      </c>
    </row>
    <row r="549" spans="1:5">
      <c r="A549" s="90">
        <v>548</v>
      </c>
      <c r="B549" s="3" t="s">
        <v>505</v>
      </c>
      <c r="C549" s="74">
        <v>50025</v>
      </c>
      <c r="D549" s="91" t="s">
        <v>436</v>
      </c>
      <c r="E549" s="3">
        <f>C549*VLOOKUP('4.7'!D549,Сотрудники!$B$2:$D$11,3,FALSE)</f>
        <v>4752.375</v>
      </c>
    </row>
    <row r="550" spans="1:5">
      <c r="A550" s="90">
        <v>549</v>
      </c>
      <c r="B550" s="3" t="s">
        <v>487</v>
      </c>
      <c r="C550" s="74">
        <v>3495</v>
      </c>
      <c r="D550" s="91" t="s">
        <v>464</v>
      </c>
      <c r="E550" s="3">
        <f>C550*VLOOKUP('4.7'!D550,Сотрудники!$B$2:$D$11,3,FALSE)</f>
        <v>209.7</v>
      </c>
    </row>
    <row r="551" spans="1:5">
      <c r="A551" s="90">
        <v>550</v>
      </c>
      <c r="B551" s="3" t="s">
        <v>490</v>
      </c>
      <c r="C551" s="74">
        <v>46140</v>
      </c>
      <c r="D551" s="91" t="s">
        <v>447</v>
      </c>
      <c r="E551" s="3">
        <f>C551*VLOOKUP('4.7'!D551,Сотрудники!$B$2:$D$11,3,FALSE)</f>
        <v>3229.8</v>
      </c>
    </row>
    <row r="552" spans="1:5">
      <c r="A552" s="90">
        <v>551</v>
      </c>
      <c r="B552" s="3" t="s">
        <v>501</v>
      </c>
      <c r="C552" s="74">
        <v>206160</v>
      </c>
      <c r="D552" s="91" t="s">
        <v>453</v>
      </c>
      <c r="E552" s="3">
        <f>C552*VLOOKUP('4.7'!D552,Сотрудники!$B$2:$D$11,3,FALSE)</f>
        <v>9277.1999999999989</v>
      </c>
    </row>
    <row r="553" spans="1:5">
      <c r="A553" s="90">
        <v>552</v>
      </c>
      <c r="B553" s="3" t="s">
        <v>444</v>
      </c>
      <c r="C553" s="74">
        <v>33165</v>
      </c>
      <c r="D553" s="91" t="s">
        <v>445</v>
      </c>
      <c r="E553" s="3">
        <f>C553*VLOOKUP('4.7'!D553,Сотрудники!$B$2:$D$11,3,FALSE)</f>
        <v>2653.2000000000003</v>
      </c>
    </row>
    <row r="554" spans="1:5">
      <c r="A554" s="90">
        <v>553</v>
      </c>
      <c r="B554" s="3" t="s">
        <v>450</v>
      </c>
      <c r="C554" s="74">
        <v>82845</v>
      </c>
      <c r="D554" s="91" t="s">
        <v>443</v>
      </c>
      <c r="E554" s="3">
        <f>C554*VLOOKUP('4.7'!D554,Сотрудники!$B$2:$D$11,3,FALSE)</f>
        <v>6627.6</v>
      </c>
    </row>
    <row r="555" spans="1:5">
      <c r="A555" s="90">
        <v>554</v>
      </c>
      <c r="B555" s="3" t="s">
        <v>501</v>
      </c>
      <c r="C555" s="74">
        <v>40994.999999999993</v>
      </c>
      <c r="D555" s="91" t="s">
        <v>438</v>
      </c>
      <c r="E555" s="3">
        <f>C555*VLOOKUP('4.7'!D555,Сотрудники!$B$2:$D$11,3,FALSE)</f>
        <v>2049.7499999999995</v>
      </c>
    </row>
    <row r="556" spans="1:5">
      <c r="A556" s="90">
        <v>555</v>
      </c>
      <c r="B556" s="3" t="s">
        <v>450</v>
      </c>
      <c r="C556" s="74">
        <v>7305</v>
      </c>
      <c r="D556" s="91" t="s">
        <v>436</v>
      </c>
      <c r="E556" s="3">
        <f>C556*VLOOKUP('4.7'!D556,Сотрудники!$B$2:$D$11,3,FALSE)</f>
        <v>693.97500000000002</v>
      </c>
    </row>
    <row r="557" spans="1:5">
      <c r="A557" s="90">
        <v>556</v>
      </c>
      <c r="B557" s="3" t="s">
        <v>520</v>
      </c>
      <c r="C557" s="74">
        <v>6495</v>
      </c>
      <c r="D557" s="91" t="s">
        <v>464</v>
      </c>
      <c r="E557" s="3">
        <f>C557*VLOOKUP('4.7'!D557,Сотрудники!$B$2:$D$11,3,FALSE)</f>
        <v>389.7</v>
      </c>
    </row>
    <row r="558" spans="1:5">
      <c r="A558" s="90">
        <v>557</v>
      </c>
      <c r="B558" s="3" t="s">
        <v>499</v>
      </c>
      <c r="C558" s="74">
        <v>6779.9999999999991</v>
      </c>
      <c r="D558" s="91" t="s">
        <v>445</v>
      </c>
      <c r="E558" s="3">
        <f>C558*VLOOKUP('4.7'!D558,Сотрудники!$B$2:$D$11,3,FALSE)</f>
        <v>542.4</v>
      </c>
    </row>
    <row r="559" spans="1:5">
      <c r="A559" s="90">
        <v>558</v>
      </c>
      <c r="B559" s="3" t="s">
        <v>515</v>
      </c>
      <c r="C559" s="74">
        <v>46830</v>
      </c>
      <c r="D559" s="91" t="s">
        <v>456</v>
      </c>
      <c r="E559" s="3">
        <f>C559*VLOOKUP('4.7'!D559,Сотрудники!$B$2:$D$11,3,FALSE)</f>
        <v>2809.7999999999997</v>
      </c>
    </row>
    <row r="560" spans="1:5">
      <c r="A560" s="90">
        <v>559</v>
      </c>
      <c r="B560" s="3" t="s">
        <v>486</v>
      </c>
      <c r="C560" s="74">
        <v>356010</v>
      </c>
      <c r="D560" s="91" t="s">
        <v>464</v>
      </c>
      <c r="E560" s="3">
        <f>C560*VLOOKUP('4.7'!D560,Сотрудники!$B$2:$D$11,3,FALSE)</f>
        <v>21360.6</v>
      </c>
    </row>
    <row r="561" spans="1:5">
      <c r="A561" s="90">
        <v>560</v>
      </c>
      <c r="B561" s="3" t="s">
        <v>488</v>
      </c>
      <c r="C561" s="74">
        <v>68295</v>
      </c>
      <c r="D561" s="91" t="s">
        <v>464</v>
      </c>
      <c r="E561" s="3">
        <f>C561*VLOOKUP('4.7'!D561,Сотрудники!$B$2:$D$11,3,FALSE)</f>
        <v>4097.7</v>
      </c>
    </row>
    <row r="562" spans="1:5">
      <c r="A562" s="90">
        <v>561</v>
      </c>
      <c r="B562" s="3" t="s">
        <v>474</v>
      </c>
      <c r="C562" s="74">
        <v>71070</v>
      </c>
      <c r="D562" s="91" t="s">
        <v>453</v>
      </c>
      <c r="E562" s="3">
        <f>C562*VLOOKUP('4.7'!D562,Сотрудники!$B$2:$D$11,3,FALSE)</f>
        <v>3198.15</v>
      </c>
    </row>
    <row r="563" spans="1:5">
      <c r="A563" s="90">
        <v>562</v>
      </c>
      <c r="B563" s="3" t="s">
        <v>478</v>
      </c>
      <c r="C563" s="74">
        <v>89670</v>
      </c>
      <c r="D563" s="91" t="s">
        <v>449</v>
      </c>
      <c r="E563" s="3">
        <f>C563*VLOOKUP('4.7'!D563,Сотрудники!$B$2:$D$11,3,FALSE)</f>
        <v>2241.75</v>
      </c>
    </row>
    <row r="564" spans="1:5">
      <c r="A564" s="90">
        <v>563</v>
      </c>
      <c r="B564" s="3" t="s">
        <v>462</v>
      </c>
      <c r="C564" s="74">
        <v>98220.000000000015</v>
      </c>
      <c r="D564" s="91" t="s">
        <v>436</v>
      </c>
      <c r="E564" s="3">
        <f>C564*VLOOKUP('4.7'!D564,Сотрудники!$B$2:$D$11,3,FALSE)</f>
        <v>9330.9000000000015</v>
      </c>
    </row>
    <row r="565" spans="1:5">
      <c r="A565" s="90">
        <v>564</v>
      </c>
      <c r="B565" s="3" t="s">
        <v>490</v>
      </c>
      <c r="C565" s="74">
        <v>459105</v>
      </c>
      <c r="D565" s="91" t="s">
        <v>445</v>
      </c>
      <c r="E565" s="3">
        <f>C565*VLOOKUP('4.7'!D565,Сотрудники!$B$2:$D$11,3,FALSE)</f>
        <v>36728.400000000001</v>
      </c>
    </row>
    <row r="566" spans="1:5">
      <c r="A566" s="90">
        <v>565</v>
      </c>
      <c r="B566" s="3" t="s">
        <v>455</v>
      </c>
      <c r="C566" s="74">
        <v>56280.000000000007</v>
      </c>
      <c r="D566" s="91" t="s">
        <v>445</v>
      </c>
      <c r="E566" s="3">
        <f>C566*VLOOKUP('4.7'!D566,Сотрудники!$B$2:$D$11,3,FALSE)</f>
        <v>4502.4000000000005</v>
      </c>
    </row>
    <row r="567" spans="1:5">
      <c r="A567" s="90">
        <v>566</v>
      </c>
      <c r="B567" s="3" t="s">
        <v>473</v>
      </c>
      <c r="C567" s="74">
        <v>245955</v>
      </c>
      <c r="D567" s="91" t="s">
        <v>449</v>
      </c>
      <c r="E567" s="3">
        <f>C567*VLOOKUP('4.7'!D567,Сотрудники!$B$2:$D$11,3,FALSE)</f>
        <v>6148.875</v>
      </c>
    </row>
    <row r="568" spans="1:5">
      <c r="A568" s="90">
        <v>567</v>
      </c>
      <c r="B568" s="3" t="s">
        <v>466</v>
      </c>
      <c r="C568" s="74">
        <v>87195.000000000015</v>
      </c>
      <c r="D568" s="91" t="s">
        <v>445</v>
      </c>
      <c r="E568" s="3">
        <f>C568*VLOOKUP('4.7'!D568,Сотрудники!$B$2:$D$11,3,FALSE)</f>
        <v>6975.6000000000013</v>
      </c>
    </row>
    <row r="569" spans="1:5">
      <c r="A569" s="90">
        <v>568</v>
      </c>
      <c r="B569" s="3" t="s">
        <v>451</v>
      </c>
      <c r="C569" s="74">
        <v>39780</v>
      </c>
      <c r="D569" s="91" t="s">
        <v>445</v>
      </c>
      <c r="E569" s="3">
        <f>C569*VLOOKUP('4.7'!D569,Сотрудники!$B$2:$D$11,3,FALSE)</f>
        <v>3182.4</v>
      </c>
    </row>
    <row r="570" spans="1:5">
      <c r="A570" s="90">
        <v>569</v>
      </c>
      <c r="B570" s="3" t="s">
        <v>444</v>
      </c>
      <c r="C570" s="74">
        <v>196410</v>
      </c>
      <c r="D570" s="91" t="s">
        <v>445</v>
      </c>
      <c r="E570" s="3">
        <f>C570*VLOOKUP('4.7'!D570,Сотрудники!$B$2:$D$11,3,FALSE)</f>
        <v>15712.800000000001</v>
      </c>
    </row>
    <row r="571" spans="1:5">
      <c r="A571" s="90">
        <v>570</v>
      </c>
      <c r="B571" s="3" t="s">
        <v>489</v>
      </c>
      <c r="C571" s="74">
        <v>21930</v>
      </c>
      <c r="D571" s="91" t="s">
        <v>464</v>
      </c>
      <c r="E571" s="3">
        <f>C571*VLOOKUP('4.7'!D571,Сотрудники!$B$2:$D$11,3,FALSE)</f>
        <v>1315.8</v>
      </c>
    </row>
    <row r="572" spans="1:5">
      <c r="A572" s="90">
        <v>571</v>
      </c>
      <c r="B572" s="3" t="s">
        <v>505</v>
      </c>
      <c r="C572" s="74">
        <v>118875</v>
      </c>
      <c r="D572" s="91" t="s">
        <v>453</v>
      </c>
      <c r="E572" s="3">
        <f>C572*VLOOKUP('4.7'!D572,Сотрудники!$B$2:$D$11,3,FALSE)</f>
        <v>5349.375</v>
      </c>
    </row>
    <row r="573" spans="1:5">
      <c r="A573" s="90">
        <v>572</v>
      </c>
      <c r="B573" s="3" t="s">
        <v>476</v>
      </c>
      <c r="C573" s="74">
        <v>55020</v>
      </c>
      <c r="D573" s="91" t="s">
        <v>453</v>
      </c>
      <c r="E573" s="3">
        <f>C573*VLOOKUP('4.7'!D573,Сотрудники!$B$2:$D$11,3,FALSE)</f>
        <v>2475.9</v>
      </c>
    </row>
    <row r="574" spans="1:5">
      <c r="A574" s="90">
        <v>573</v>
      </c>
      <c r="B574" s="3" t="s">
        <v>523</v>
      </c>
      <c r="C574" s="74">
        <v>29640.000000000004</v>
      </c>
      <c r="D574" s="91" t="s">
        <v>464</v>
      </c>
      <c r="E574" s="3">
        <f>C574*VLOOKUP('4.7'!D574,Сотрудники!$B$2:$D$11,3,FALSE)</f>
        <v>1778.4</v>
      </c>
    </row>
    <row r="575" spans="1:5">
      <c r="A575" s="90">
        <v>574</v>
      </c>
      <c r="B575" s="3" t="s">
        <v>526</v>
      </c>
      <c r="C575" s="74">
        <v>10500</v>
      </c>
      <c r="D575" s="91" t="s">
        <v>438</v>
      </c>
      <c r="E575" s="3">
        <f>C575*VLOOKUP('4.7'!D575,Сотрудники!$B$2:$D$11,3,FALSE)</f>
        <v>525</v>
      </c>
    </row>
    <row r="576" spans="1:5">
      <c r="A576" s="90">
        <v>575</v>
      </c>
      <c r="B576" s="3" t="s">
        <v>465</v>
      </c>
      <c r="C576" s="74">
        <v>64050</v>
      </c>
      <c r="D576" s="91" t="s">
        <v>453</v>
      </c>
      <c r="E576" s="3">
        <f>C576*VLOOKUP('4.7'!D576,Сотрудники!$B$2:$D$11,3,FALSE)</f>
        <v>2882.25</v>
      </c>
    </row>
    <row r="577" spans="1:5">
      <c r="A577" s="90">
        <v>576</v>
      </c>
      <c r="B577" s="3" t="s">
        <v>502</v>
      </c>
      <c r="C577" s="74">
        <v>64889.999999999993</v>
      </c>
      <c r="D577" s="91" t="s">
        <v>464</v>
      </c>
      <c r="E577" s="3">
        <f>C577*VLOOKUP('4.7'!D577,Сотрудники!$B$2:$D$11,3,FALSE)</f>
        <v>3893.3999999999996</v>
      </c>
    </row>
    <row r="578" spans="1:5">
      <c r="A578" s="90">
        <v>577</v>
      </c>
      <c r="B578" s="3" t="s">
        <v>477</v>
      </c>
      <c r="C578" s="74">
        <v>44670</v>
      </c>
      <c r="D578" s="91" t="s">
        <v>453</v>
      </c>
      <c r="E578" s="3">
        <f>C578*VLOOKUP('4.7'!D578,Сотрудники!$B$2:$D$11,3,FALSE)</f>
        <v>2010.1499999999999</v>
      </c>
    </row>
    <row r="579" spans="1:5">
      <c r="A579" s="90">
        <v>578</v>
      </c>
      <c r="B579" s="3" t="s">
        <v>435</v>
      </c>
      <c r="C579" s="74">
        <v>189990</v>
      </c>
      <c r="D579" s="91" t="s">
        <v>456</v>
      </c>
      <c r="E579" s="3">
        <f>C579*VLOOKUP('4.7'!D579,Сотрудники!$B$2:$D$11,3,FALSE)</f>
        <v>11399.4</v>
      </c>
    </row>
    <row r="580" spans="1:5">
      <c r="A580" s="90">
        <v>579</v>
      </c>
      <c r="B580" s="3" t="s">
        <v>518</v>
      </c>
      <c r="C580" s="74">
        <v>4515</v>
      </c>
      <c r="D580" s="91" t="s">
        <v>436</v>
      </c>
      <c r="E580" s="3">
        <f>C580*VLOOKUP('4.7'!D580,Сотрудники!$B$2:$D$11,3,FALSE)</f>
        <v>428.92500000000001</v>
      </c>
    </row>
    <row r="581" spans="1:5">
      <c r="A581" s="90">
        <v>580</v>
      </c>
      <c r="B581" s="3" t="s">
        <v>477</v>
      </c>
      <c r="C581" s="74">
        <v>122745</v>
      </c>
      <c r="D581" s="91" t="s">
        <v>443</v>
      </c>
      <c r="E581" s="3">
        <f>C581*VLOOKUP('4.7'!D581,Сотрудники!$B$2:$D$11,3,FALSE)</f>
        <v>9819.6</v>
      </c>
    </row>
    <row r="582" spans="1:5">
      <c r="A582" s="90">
        <v>581</v>
      </c>
      <c r="B582" s="3" t="s">
        <v>463</v>
      </c>
      <c r="C582" s="74">
        <v>104295</v>
      </c>
      <c r="D582" s="91" t="s">
        <v>453</v>
      </c>
      <c r="E582" s="3">
        <f>C582*VLOOKUP('4.7'!D582,Сотрудники!$B$2:$D$11,3,FALSE)</f>
        <v>4693.2749999999996</v>
      </c>
    </row>
    <row r="583" spans="1:5">
      <c r="A583" s="90">
        <v>582</v>
      </c>
      <c r="B583" s="3" t="s">
        <v>435</v>
      </c>
      <c r="C583" s="74">
        <v>617820</v>
      </c>
      <c r="D583" s="91" t="s">
        <v>436</v>
      </c>
      <c r="E583" s="3">
        <f>C583*VLOOKUP('4.7'!D583,Сотрудники!$B$2:$D$11,3,FALSE)</f>
        <v>58692.9</v>
      </c>
    </row>
    <row r="584" spans="1:5">
      <c r="A584" s="90">
        <v>583</v>
      </c>
      <c r="B584" s="3" t="s">
        <v>477</v>
      </c>
      <c r="C584" s="74">
        <v>53145</v>
      </c>
      <c r="D584" s="91" t="s">
        <v>445</v>
      </c>
      <c r="E584" s="3">
        <f>C584*VLOOKUP('4.7'!D584,Сотрудники!$B$2:$D$11,3,FALSE)</f>
        <v>4251.6000000000004</v>
      </c>
    </row>
    <row r="585" spans="1:5">
      <c r="A585" s="90">
        <v>584</v>
      </c>
      <c r="B585" s="3" t="s">
        <v>487</v>
      </c>
      <c r="C585" s="74">
        <v>232080</v>
      </c>
      <c r="D585" s="91" t="s">
        <v>447</v>
      </c>
      <c r="E585" s="3">
        <f>C585*VLOOKUP('4.7'!D585,Сотрудники!$B$2:$D$11,3,FALSE)</f>
        <v>16245.600000000002</v>
      </c>
    </row>
    <row r="586" spans="1:5">
      <c r="A586" s="90">
        <v>585</v>
      </c>
      <c r="B586" s="3" t="s">
        <v>510</v>
      </c>
      <c r="C586" s="74">
        <v>108285</v>
      </c>
      <c r="D586" s="91" t="s">
        <v>445</v>
      </c>
      <c r="E586" s="3">
        <f>C586*VLOOKUP('4.7'!D586,Сотрудники!$B$2:$D$11,3,FALSE)</f>
        <v>8662.7999999999993</v>
      </c>
    </row>
    <row r="587" spans="1:5">
      <c r="A587" s="90">
        <v>586</v>
      </c>
      <c r="B587" s="3" t="s">
        <v>457</v>
      </c>
      <c r="C587" s="74">
        <v>107235</v>
      </c>
      <c r="D587" s="91" t="s">
        <v>438</v>
      </c>
      <c r="E587" s="3">
        <f>C587*VLOOKUP('4.7'!D587,Сотрудники!$B$2:$D$11,3,FALSE)</f>
        <v>5361.75</v>
      </c>
    </row>
    <row r="588" spans="1:5">
      <c r="A588" s="90">
        <v>587</v>
      </c>
      <c r="B588" s="3" t="s">
        <v>469</v>
      </c>
      <c r="C588" s="74">
        <v>19980</v>
      </c>
      <c r="D588" s="91" t="s">
        <v>447</v>
      </c>
      <c r="E588" s="3">
        <f>C588*VLOOKUP('4.7'!D588,Сотрудники!$B$2:$D$11,3,FALSE)</f>
        <v>1398.6000000000001</v>
      </c>
    </row>
    <row r="589" spans="1:5">
      <c r="A589" s="90">
        <v>588</v>
      </c>
      <c r="B589" s="3" t="s">
        <v>515</v>
      </c>
      <c r="C589" s="74">
        <v>88920</v>
      </c>
      <c r="D589" s="91" t="s">
        <v>445</v>
      </c>
      <c r="E589" s="3">
        <f>C589*VLOOKUP('4.7'!D589,Сотрудники!$B$2:$D$11,3,FALSE)</f>
        <v>7113.6</v>
      </c>
    </row>
    <row r="590" spans="1:5">
      <c r="A590" s="90">
        <v>589</v>
      </c>
      <c r="B590" s="3" t="s">
        <v>440</v>
      </c>
      <c r="C590" s="74">
        <v>84690</v>
      </c>
      <c r="D590" s="91" t="s">
        <v>464</v>
      </c>
      <c r="E590" s="3">
        <f>C590*VLOOKUP('4.7'!D590,Сотрудники!$B$2:$D$11,3,FALSE)</f>
        <v>5081.3999999999996</v>
      </c>
    </row>
    <row r="591" spans="1:5">
      <c r="A591" s="90">
        <v>590</v>
      </c>
      <c r="B591" s="3" t="s">
        <v>444</v>
      </c>
      <c r="C591" s="74">
        <v>13890</v>
      </c>
      <c r="D591" s="91" t="s">
        <v>443</v>
      </c>
      <c r="E591" s="3">
        <f>C591*VLOOKUP('4.7'!D591,Сотрудники!$B$2:$D$11,3,FALSE)</f>
        <v>1111.2</v>
      </c>
    </row>
    <row r="592" spans="1:5">
      <c r="A592" s="90">
        <v>591</v>
      </c>
      <c r="B592" s="3" t="s">
        <v>500</v>
      </c>
      <c r="C592" s="74">
        <v>37830</v>
      </c>
      <c r="D592" s="91" t="s">
        <v>456</v>
      </c>
      <c r="E592" s="3">
        <f>C592*VLOOKUP('4.7'!D592,Сотрудники!$B$2:$D$11,3,FALSE)</f>
        <v>2269.7999999999997</v>
      </c>
    </row>
    <row r="593" spans="1:5">
      <c r="A593" s="90">
        <v>592</v>
      </c>
      <c r="B593" s="3" t="s">
        <v>440</v>
      </c>
      <c r="C593" s="74">
        <v>636450</v>
      </c>
      <c r="D593" s="91" t="s">
        <v>449</v>
      </c>
      <c r="E593" s="3">
        <f>C593*VLOOKUP('4.7'!D593,Сотрудники!$B$2:$D$11,3,FALSE)</f>
        <v>15911.25</v>
      </c>
    </row>
    <row r="594" spans="1:5">
      <c r="A594" s="90">
        <v>593</v>
      </c>
      <c r="B594" s="3" t="s">
        <v>467</v>
      </c>
      <c r="C594" s="74">
        <v>81630</v>
      </c>
      <c r="D594" s="91" t="s">
        <v>453</v>
      </c>
      <c r="E594" s="3">
        <f>C594*VLOOKUP('4.7'!D594,Сотрудники!$B$2:$D$11,3,FALSE)</f>
        <v>3673.35</v>
      </c>
    </row>
    <row r="595" spans="1:5">
      <c r="A595" s="90">
        <v>594</v>
      </c>
      <c r="B595" s="3" t="s">
        <v>517</v>
      </c>
      <c r="C595" s="74">
        <v>57360.000000000007</v>
      </c>
      <c r="D595" s="91" t="s">
        <v>436</v>
      </c>
      <c r="E595" s="3">
        <f>C595*VLOOKUP('4.7'!D595,Сотрудники!$B$2:$D$11,3,FALSE)</f>
        <v>5449.2000000000007</v>
      </c>
    </row>
    <row r="596" spans="1:5">
      <c r="A596" s="90">
        <v>595</v>
      </c>
      <c r="B596" s="3" t="s">
        <v>516</v>
      </c>
      <c r="C596" s="74">
        <v>2040.0000000000002</v>
      </c>
      <c r="D596" s="91" t="s">
        <v>443</v>
      </c>
      <c r="E596" s="3">
        <f>C596*VLOOKUP('4.7'!D596,Сотрудники!$B$2:$D$11,3,FALSE)</f>
        <v>163.20000000000002</v>
      </c>
    </row>
    <row r="597" spans="1:5">
      <c r="A597" s="90">
        <v>596</v>
      </c>
      <c r="B597" s="3" t="s">
        <v>472</v>
      </c>
      <c r="C597" s="74">
        <v>1845</v>
      </c>
      <c r="D597" s="91" t="s">
        <v>456</v>
      </c>
      <c r="E597" s="3">
        <f>C597*VLOOKUP('4.7'!D597,Сотрудники!$B$2:$D$11,3,FALSE)</f>
        <v>110.7</v>
      </c>
    </row>
    <row r="598" spans="1:5">
      <c r="A598" s="90">
        <v>597</v>
      </c>
      <c r="B598" s="3" t="s">
        <v>465</v>
      </c>
      <c r="C598" s="74">
        <v>319469.99999999994</v>
      </c>
      <c r="D598" s="91" t="s">
        <v>456</v>
      </c>
      <c r="E598" s="3">
        <f>C598*VLOOKUP('4.7'!D598,Сотрудники!$B$2:$D$11,3,FALSE)</f>
        <v>19168.199999999997</v>
      </c>
    </row>
    <row r="599" spans="1:5">
      <c r="A599" s="90">
        <v>598</v>
      </c>
      <c r="B599" s="3" t="s">
        <v>490</v>
      </c>
      <c r="C599" s="74">
        <v>840.00000000000011</v>
      </c>
      <c r="D599" s="91" t="s">
        <v>447</v>
      </c>
      <c r="E599" s="3">
        <f>C599*VLOOKUP('4.7'!D599,Сотрудники!$B$2:$D$11,3,FALSE)</f>
        <v>58.800000000000011</v>
      </c>
    </row>
    <row r="600" spans="1:5">
      <c r="A600" s="90">
        <v>599</v>
      </c>
      <c r="B600" s="3" t="s">
        <v>444</v>
      </c>
      <c r="C600" s="74">
        <v>73785</v>
      </c>
      <c r="D600" s="91" t="s">
        <v>453</v>
      </c>
      <c r="E600" s="3">
        <f>C600*VLOOKUP('4.7'!D600,Сотрудники!$B$2:$D$11,3,FALSE)</f>
        <v>3320.3249999999998</v>
      </c>
    </row>
    <row r="601" spans="1:5">
      <c r="A601" s="90">
        <v>600</v>
      </c>
      <c r="B601" s="3" t="s">
        <v>455</v>
      </c>
      <c r="C601" s="74">
        <v>261075</v>
      </c>
      <c r="D601" s="91" t="s">
        <v>456</v>
      </c>
      <c r="E601" s="3">
        <f>C601*VLOOKUP('4.7'!D601,Сотрудники!$B$2:$D$11,3,FALSE)</f>
        <v>15664.5</v>
      </c>
    </row>
    <row r="602" spans="1:5">
      <c r="A602" s="90">
        <v>601</v>
      </c>
      <c r="B602" s="3" t="s">
        <v>474</v>
      </c>
      <c r="C602" s="74">
        <v>240825</v>
      </c>
      <c r="D602" s="91" t="s">
        <v>449</v>
      </c>
      <c r="E602" s="3">
        <f>C602*VLOOKUP('4.7'!D602,Сотрудники!$B$2:$D$11,3,FALSE)</f>
        <v>6020.625</v>
      </c>
    </row>
    <row r="603" spans="1:5">
      <c r="A603" s="90">
        <v>602</v>
      </c>
      <c r="B603" s="3" t="s">
        <v>460</v>
      </c>
      <c r="C603" s="74">
        <v>114150</v>
      </c>
      <c r="D603" s="91" t="s">
        <v>453</v>
      </c>
      <c r="E603" s="3">
        <f>C603*VLOOKUP('4.7'!D603,Сотрудники!$B$2:$D$11,3,FALSE)</f>
        <v>5136.75</v>
      </c>
    </row>
    <row r="604" spans="1:5">
      <c r="A604" s="90">
        <v>603</v>
      </c>
      <c r="B604" s="3" t="s">
        <v>470</v>
      </c>
      <c r="C604" s="74">
        <v>79845</v>
      </c>
      <c r="D604" s="91" t="s">
        <v>456</v>
      </c>
      <c r="E604" s="3">
        <f>C604*VLOOKUP('4.7'!D604,Сотрудники!$B$2:$D$11,3,FALSE)</f>
        <v>4790.7</v>
      </c>
    </row>
    <row r="605" spans="1:5">
      <c r="A605" s="90">
        <v>604</v>
      </c>
      <c r="B605" s="3" t="s">
        <v>521</v>
      </c>
      <c r="C605" s="74">
        <v>80745</v>
      </c>
      <c r="D605" s="91" t="s">
        <v>447</v>
      </c>
      <c r="E605" s="3">
        <f>C605*VLOOKUP('4.7'!D605,Сотрудники!$B$2:$D$11,3,FALSE)</f>
        <v>5652.1500000000005</v>
      </c>
    </row>
    <row r="606" spans="1:5">
      <c r="A606" s="90">
        <v>605</v>
      </c>
      <c r="B606" s="3" t="s">
        <v>534</v>
      </c>
      <c r="C606" s="74">
        <v>78765</v>
      </c>
      <c r="D606" s="91" t="s">
        <v>464</v>
      </c>
      <c r="E606" s="3">
        <f>C606*VLOOKUP('4.7'!D606,Сотрудники!$B$2:$D$11,3,FALSE)</f>
        <v>4725.8999999999996</v>
      </c>
    </row>
    <row r="607" spans="1:5">
      <c r="A607" s="90">
        <v>606</v>
      </c>
      <c r="B607" s="3" t="s">
        <v>524</v>
      </c>
      <c r="C607" s="74">
        <v>1079670</v>
      </c>
      <c r="D607" s="91" t="s">
        <v>443</v>
      </c>
      <c r="E607" s="3">
        <f>C607*VLOOKUP('4.7'!D607,Сотрудники!$B$2:$D$11,3,FALSE)</f>
        <v>86373.6</v>
      </c>
    </row>
    <row r="608" spans="1:5">
      <c r="A608" s="90">
        <v>607</v>
      </c>
      <c r="B608" s="3" t="s">
        <v>437</v>
      </c>
      <c r="C608" s="74">
        <v>136275</v>
      </c>
      <c r="D608" s="91" t="s">
        <v>447</v>
      </c>
      <c r="E608" s="3">
        <f>C608*VLOOKUP('4.7'!D608,Сотрудники!$B$2:$D$11,3,FALSE)</f>
        <v>9539.25</v>
      </c>
    </row>
    <row r="609" spans="1:5">
      <c r="A609" s="90">
        <v>608</v>
      </c>
      <c r="B609" s="3" t="s">
        <v>488</v>
      </c>
      <c r="C609" s="74">
        <v>256455</v>
      </c>
      <c r="D609" s="91" t="s">
        <v>445</v>
      </c>
      <c r="E609" s="3">
        <f>C609*VLOOKUP('4.7'!D609,Сотрудники!$B$2:$D$11,3,FALSE)</f>
        <v>20516.400000000001</v>
      </c>
    </row>
    <row r="610" spans="1:5">
      <c r="A610" s="90">
        <v>609</v>
      </c>
      <c r="B610" s="3" t="s">
        <v>531</v>
      </c>
      <c r="C610" s="74">
        <v>28890.000000000004</v>
      </c>
      <c r="D610" s="91" t="s">
        <v>445</v>
      </c>
      <c r="E610" s="3">
        <f>C610*VLOOKUP('4.7'!D610,Сотрудники!$B$2:$D$11,3,FALSE)</f>
        <v>2311.2000000000003</v>
      </c>
    </row>
    <row r="611" spans="1:5">
      <c r="A611" s="90">
        <v>610</v>
      </c>
      <c r="B611" s="3" t="s">
        <v>435</v>
      </c>
      <c r="C611" s="74">
        <v>150330</v>
      </c>
      <c r="D611" s="91" t="s">
        <v>445</v>
      </c>
      <c r="E611" s="3">
        <f>C611*VLOOKUP('4.7'!D611,Сотрудники!$B$2:$D$11,3,FALSE)</f>
        <v>12026.4</v>
      </c>
    </row>
    <row r="612" spans="1:5">
      <c r="A612" s="90">
        <v>611</v>
      </c>
      <c r="B612" s="3" t="s">
        <v>463</v>
      </c>
      <c r="C612" s="74">
        <v>10635</v>
      </c>
      <c r="D612" s="91" t="s">
        <v>438</v>
      </c>
      <c r="E612" s="3">
        <f>C612*VLOOKUP('4.7'!D612,Сотрудники!$B$2:$D$11,3,FALSE)</f>
        <v>531.75</v>
      </c>
    </row>
    <row r="613" spans="1:5">
      <c r="A613" s="90">
        <v>612</v>
      </c>
      <c r="B613" s="3" t="s">
        <v>493</v>
      </c>
      <c r="C613" s="74">
        <v>95310</v>
      </c>
      <c r="D613" s="91" t="s">
        <v>453</v>
      </c>
      <c r="E613" s="3">
        <f>C613*VLOOKUP('4.7'!D613,Сотрудники!$B$2:$D$11,3,FALSE)</f>
        <v>4288.95</v>
      </c>
    </row>
    <row r="614" spans="1:5">
      <c r="A614" s="90">
        <v>613</v>
      </c>
      <c r="B614" s="3" t="s">
        <v>469</v>
      </c>
      <c r="C614" s="74">
        <v>283275</v>
      </c>
      <c r="D614" s="91" t="s">
        <v>456</v>
      </c>
      <c r="E614" s="3">
        <f>C614*VLOOKUP('4.7'!D614,Сотрудники!$B$2:$D$11,3,FALSE)</f>
        <v>16996.5</v>
      </c>
    </row>
    <row r="615" spans="1:5">
      <c r="A615" s="90">
        <v>614</v>
      </c>
      <c r="B615" s="3" t="s">
        <v>499</v>
      </c>
      <c r="C615" s="74">
        <v>4560</v>
      </c>
      <c r="D615" s="91" t="s">
        <v>443</v>
      </c>
      <c r="E615" s="3">
        <f>C615*VLOOKUP('4.7'!D615,Сотрудники!$B$2:$D$11,3,FALSE)</f>
        <v>364.8</v>
      </c>
    </row>
    <row r="616" spans="1:5">
      <c r="A616" s="90">
        <v>615</v>
      </c>
      <c r="B616" s="3" t="s">
        <v>501</v>
      </c>
      <c r="C616" s="74">
        <v>214920</v>
      </c>
      <c r="D616" s="91" t="s">
        <v>449</v>
      </c>
      <c r="E616" s="3">
        <f>C616*VLOOKUP('4.7'!D616,Сотрудники!$B$2:$D$11,3,FALSE)</f>
        <v>5373</v>
      </c>
    </row>
    <row r="617" spans="1:5">
      <c r="A617" s="90">
        <v>616</v>
      </c>
      <c r="B617" s="3" t="s">
        <v>482</v>
      </c>
      <c r="C617" s="74">
        <v>262980</v>
      </c>
      <c r="D617" s="91" t="s">
        <v>449</v>
      </c>
      <c r="E617" s="3">
        <f>C617*VLOOKUP('4.7'!D617,Сотрудники!$B$2:$D$11,3,FALSE)</f>
        <v>6574.5</v>
      </c>
    </row>
    <row r="618" spans="1:5">
      <c r="A618" s="90">
        <v>617</v>
      </c>
      <c r="B618" s="3" t="s">
        <v>528</v>
      </c>
      <c r="C618" s="74">
        <v>1230</v>
      </c>
      <c r="D618" s="91" t="s">
        <v>443</v>
      </c>
      <c r="E618" s="3">
        <f>C618*VLOOKUP('4.7'!D618,Сотрудники!$B$2:$D$11,3,FALSE)</f>
        <v>98.4</v>
      </c>
    </row>
    <row r="619" spans="1:5">
      <c r="A619" s="90">
        <v>618</v>
      </c>
      <c r="B619" s="3" t="s">
        <v>489</v>
      </c>
      <c r="C619" s="74">
        <v>731355</v>
      </c>
      <c r="D619" s="91" t="s">
        <v>443</v>
      </c>
      <c r="E619" s="3">
        <f>C619*VLOOKUP('4.7'!D619,Сотрудники!$B$2:$D$11,3,FALSE)</f>
        <v>58508.4</v>
      </c>
    </row>
    <row r="620" spans="1:5">
      <c r="A620" s="90">
        <v>619</v>
      </c>
      <c r="B620" s="3" t="s">
        <v>503</v>
      </c>
      <c r="C620" s="74">
        <v>87645</v>
      </c>
      <c r="D620" s="91" t="s">
        <v>445</v>
      </c>
      <c r="E620" s="3">
        <f>C620*VLOOKUP('4.7'!D620,Сотрудники!$B$2:$D$11,3,FALSE)</f>
        <v>7011.6</v>
      </c>
    </row>
    <row r="621" spans="1:5">
      <c r="A621" s="90">
        <v>620</v>
      </c>
      <c r="B621" s="3" t="s">
        <v>493</v>
      </c>
      <c r="C621" s="74">
        <v>168405</v>
      </c>
      <c r="D621" s="91" t="s">
        <v>447</v>
      </c>
      <c r="E621" s="3">
        <f>C621*VLOOKUP('4.7'!D621,Сотрудники!$B$2:$D$11,3,FALSE)</f>
        <v>11788.35</v>
      </c>
    </row>
    <row r="622" spans="1:5">
      <c r="A622" s="90">
        <v>621</v>
      </c>
      <c r="B622" s="3" t="s">
        <v>484</v>
      </c>
      <c r="C622" s="74">
        <v>2895</v>
      </c>
      <c r="D622" s="91" t="s">
        <v>438</v>
      </c>
      <c r="E622" s="3">
        <f>C622*VLOOKUP('4.7'!D622,Сотрудники!$B$2:$D$11,3,FALSE)</f>
        <v>144.75</v>
      </c>
    </row>
    <row r="623" spans="1:5">
      <c r="A623" s="90">
        <v>622</v>
      </c>
      <c r="B623" s="3" t="s">
        <v>482</v>
      </c>
      <c r="C623" s="74">
        <v>29369.999999999996</v>
      </c>
      <c r="D623" s="91" t="s">
        <v>449</v>
      </c>
      <c r="E623" s="3">
        <f>C623*VLOOKUP('4.7'!D623,Сотрудники!$B$2:$D$11,3,FALSE)</f>
        <v>734.25</v>
      </c>
    </row>
    <row r="624" spans="1:5">
      <c r="A624" s="90">
        <v>623</v>
      </c>
      <c r="B624" s="3" t="s">
        <v>465</v>
      </c>
      <c r="C624" s="74">
        <v>522209.99999999994</v>
      </c>
      <c r="D624" s="91" t="s">
        <v>464</v>
      </c>
      <c r="E624" s="3">
        <f>C624*VLOOKUP('4.7'!D624,Сотрудники!$B$2:$D$11,3,FALSE)</f>
        <v>31332.599999999995</v>
      </c>
    </row>
    <row r="625" spans="1:5">
      <c r="A625" s="90">
        <v>624</v>
      </c>
      <c r="B625" s="3" t="s">
        <v>469</v>
      </c>
      <c r="C625" s="74">
        <v>163665</v>
      </c>
      <c r="D625" s="91" t="s">
        <v>449</v>
      </c>
      <c r="E625" s="3">
        <f>C625*VLOOKUP('4.7'!D625,Сотрудники!$B$2:$D$11,3,FALSE)</f>
        <v>4091.625</v>
      </c>
    </row>
    <row r="626" spans="1:5">
      <c r="A626" s="90">
        <v>625</v>
      </c>
      <c r="B626" s="3" t="s">
        <v>493</v>
      </c>
      <c r="C626" s="74">
        <v>90630</v>
      </c>
      <c r="D626" s="91" t="s">
        <v>436</v>
      </c>
      <c r="E626" s="3">
        <f>C626*VLOOKUP('4.7'!D626,Сотрудники!$B$2:$D$11,3,FALSE)</f>
        <v>8609.85</v>
      </c>
    </row>
    <row r="627" spans="1:5">
      <c r="A627" s="90">
        <v>626</v>
      </c>
      <c r="B627" s="3" t="s">
        <v>465</v>
      </c>
      <c r="C627" s="74">
        <v>70035</v>
      </c>
      <c r="D627" s="91" t="s">
        <v>443</v>
      </c>
      <c r="E627" s="3">
        <f>C627*VLOOKUP('4.7'!D627,Сотрудники!$B$2:$D$11,3,FALSE)</f>
        <v>5602.8</v>
      </c>
    </row>
    <row r="628" spans="1:5">
      <c r="A628" s="90">
        <v>627</v>
      </c>
      <c r="B628" s="3" t="s">
        <v>528</v>
      </c>
      <c r="C628" s="74">
        <v>12750</v>
      </c>
      <c r="D628" s="91" t="s">
        <v>445</v>
      </c>
      <c r="E628" s="3">
        <f>C628*VLOOKUP('4.7'!D628,Сотрудники!$B$2:$D$11,3,FALSE)</f>
        <v>1020</v>
      </c>
    </row>
    <row r="629" spans="1:5">
      <c r="A629" s="90">
        <v>628</v>
      </c>
      <c r="B629" s="3" t="s">
        <v>508</v>
      </c>
      <c r="C629" s="74">
        <v>18060</v>
      </c>
      <c r="D629" s="91" t="s">
        <v>449</v>
      </c>
      <c r="E629" s="3">
        <f>C629*VLOOKUP('4.7'!D629,Сотрудники!$B$2:$D$11,3,FALSE)</f>
        <v>451.5</v>
      </c>
    </row>
    <row r="630" spans="1:5">
      <c r="A630" s="90">
        <v>629</v>
      </c>
      <c r="B630" s="3" t="s">
        <v>527</v>
      </c>
      <c r="C630" s="74">
        <v>136455</v>
      </c>
      <c r="D630" s="91" t="s">
        <v>443</v>
      </c>
      <c r="E630" s="3">
        <f>C630*VLOOKUP('4.7'!D630,Сотрудники!$B$2:$D$11,3,FALSE)</f>
        <v>10916.4</v>
      </c>
    </row>
    <row r="631" spans="1:5">
      <c r="A631" s="90">
        <v>630</v>
      </c>
      <c r="B631" s="3" t="s">
        <v>515</v>
      </c>
      <c r="C631" s="74">
        <v>4065</v>
      </c>
      <c r="D631" s="91" t="s">
        <v>443</v>
      </c>
      <c r="E631" s="3">
        <f>C631*VLOOKUP('4.7'!D631,Сотрудники!$B$2:$D$11,3,FALSE)</f>
        <v>325.2</v>
      </c>
    </row>
    <row r="632" spans="1:5">
      <c r="A632" s="90">
        <v>631</v>
      </c>
      <c r="B632" s="3" t="s">
        <v>512</v>
      </c>
      <c r="C632" s="74">
        <v>1875</v>
      </c>
      <c r="D632" s="91" t="s">
        <v>456</v>
      </c>
      <c r="E632" s="3">
        <f>C632*VLOOKUP('4.7'!D632,Сотрудники!$B$2:$D$11,3,FALSE)</f>
        <v>112.5</v>
      </c>
    </row>
    <row r="633" spans="1:5">
      <c r="A633" s="90">
        <v>632</v>
      </c>
      <c r="B633" s="3" t="s">
        <v>461</v>
      </c>
      <c r="C633" s="74">
        <v>22395</v>
      </c>
      <c r="D633" s="91" t="s">
        <v>443</v>
      </c>
      <c r="E633" s="3">
        <f>C633*VLOOKUP('4.7'!D633,Сотрудники!$B$2:$D$11,3,FALSE)</f>
        <v>1791.6000000000001</v>
      </c>
    </row>
    <row r="634" spans="1:5">
      <c r="A634" s="90">
        <v>633</v>
      </c>
      <c r="B634" s="3" t="s">
        <v>451</v>
      </c>
      <c r="C634" s="74">
        <v>45390</v>
      </c>
      <c r="D634" s="91" t="s">
        <v>443</v>
      </c>
      <c r="E634" s="3">
        <f>C634*VLOOKUP('4.7'!D634,Сотрудники!$B$2:$D$11,3,FALSE)</f>
        <v>3631.2000000000003</v>
      </c>
    </row>
    <row r="635" spans="1:5">
      <c r="A635" s="90">
        <v>634</v>
      </c>
      <c r="B635" s="3" t="s">
        <v>472</v>
      </c>
      <c r="C635" s="74">
        <v>132015</v>
      </c>
      <c r="D635" s="91" t="s">
        <v>436</v>
      </c>
      <c r="E635" s="3">
        <f>C635*VLOOKUP('4.7'!D635,Сотрудники!$B$2:$D$11,3,FALSE)</f>
        <v>12541.424999999999</v>
      </c>
    </row>
    <row r="636" spans="1:5">
      <c r="A636" s="90">
        <v>635</v>
      </c>
      <c r="B636" s="3" t="s">
        <v>523</v>
      </c>
      <c r="C636" s="74">
        <v>4260</v>
      </c>
      <c r="D636" s="91" t="s">
        <v>443</v>
      </c>
      <c r="E636" s="3">
        <f>C636*VLOOKUP('4.7'!D636,Сотрудники!$B$2:$D$11,3,FALSE)</f>
        <v>340.8</v>
      </c>
    </row>
    <row r="637" spans="1:5">
      <c r="A637" s="90">
        <v>636</v>
      </c>
      <c r="B637" s="3" t="s">
        <v>440</v>
      </c>
      <c r="C637" s="74">
        <v>8460</v>
      </c>
      <c r="D637" s="91" t="s">
        <v>438</v>
      </c>
      <c r="E637" s="3">
        <f>C637*VLOOKUP('4.7'!D637,Сотрудники!$B$2:$D$11,3,FALSE)</f>
        <v>423</v>
      </c>
    </row>
    <row r="638" spans="1:5">
      <c r="A638" s="90">
        <v>637</v>
      </c>
      <c r="B638" s="3" t="s">
        <v>485</v>
      </c>
      <c r="C638" s="74">
        <v>49139.999999999993</v>
      </c>
      <c r="D638" s="91" t="s">
        <v>436</v>
      </c>
      <c r="E638" s="3">
        <f>C638*VLOOKUP('4.7'!D638,Сотрудники!$B$2:$D$11,3,FALSE)</f>
        <v>4668.2999999999993</v>
      </c>
    </row>
    <row r="639" spans="1:5">
      <c r="A639" s="90">
        <v>638</v>
      </c>
      <c r="B639" s="3" t="s">
        <v>474</v>
      </c>
      <c r="C639" s="74">
        <v>57090</v>
      </c>
      <c r="D639" s="91" t="s">
        <v>453</v>
      </c>
      <c r="E639" s="3">
        <f>C639*VLOOKUP('4.7'!D639,Сотрудники!$B$2:$D$11,3,FALSE)</f>
        <v>2569.0499999999997</v>
      </c>
    </row>
    <row r="640" spans="1:5">
      <c r="A640" s="90">
        <v>639</v>
      </c>
      <c r="B640" s="3" t="s">
        <v>470</v>
      </c>
      <c r="C640" s="74">
        <v>30555.000000000004</v>
      </c>
      <c r="D640" s="91" t="s">
        <v>436</v>
      </c>
      <c r="E640" s="3">
        <f>C640*VLOOKUP('4.7'!D640,Сотрудники!$B$2:$D$11,3,FALSE)</f>
        <v>2902.7250000000004</v>
      </c>
    </row>
    <row r="641" spans="1:5">
      <c r="A641" s="90">
        <v>640</v>
      </c>
      <c r="B641" s="3" t="s">
        <v>525</v>
      </c>
      <c r="C641" s="74">
        <v>180405</v>
      </c>
      <c r="D641" s="91" t="s">
        <v>443</v>
      </c>
      <c r="E641" s="3">
        <f>C641*VLOOKUP('4.7'!D641,Сотрудники!$B$2:$D$11,3,FALSE)</f>
        <v>14432.4</v>
      </c>
    </row>
    <row r="642" spans="1:5">
      <c r="A642" s="90">
        <v>641</v>
      </c>
      <c r="B642" s="3" t="s">
        <v>489</v>
      </c>
      <c r="C642" s="74">
        <v>34650</v>
      </c>
      <c r="D642" s="91" t="s">
        <v>443</v>
      </c>
      <c r="E642" s="3">
        <f>C642*VLOOKUP('4.7'!D642,Сотрудники!$B$2:$D$11,3,FALSE)</f>
        <v>2772</v>
      </c>
    </row>
    <row r="643" spans="1:5">
      <c r="A643" s="90">
        <v>642</v>
      </c>
      <c r="B643" s="3" t="s">
        <v>484</v>
      </c>
      <c r="C643" s="74">
        <v>795.00000000000011</v>
      </c>
      <c r="D643" s="91" t="s">
        <v>456</v>
      </c>
      <c r="E643" s="3">
        <f>C643*VLOOKUP('4.7'!D643,Сотрудники!$B$2:$D$11,3,FALSE)</f>
        <v>47.7</v>
      </c>
    </row>
    <row r="644" spans="1:5">
      <c r="A644" s="90">
        <v>643</v>
      </c>
      <c r="B644" s="3" t="s">
        <v>490</v>
      </c>
      <c r="C644" s="74">
        <v>116670</v>
      </c>
      <c r="D644" s="91" t="s">
        <v>447</v>
      </c>
      <c r="E644" s="3">
        <f>C644*VLOOKUP('4.7'!D644,Сотрудники!$B$2:$D$11,3,FALSE)</f>
        <v>8166.9000000000005</v>
      </c>
    </row>
    <row r="645" spans="1:5">
      <c r="A645" s="90">
        <v>644</v>
      </c>
      <c r="B645" s="3" t="s">
        <v>489</v>
      </c>
      <c r="C645" s="74">
        <v>174195</v>
      </c>
      <c r="D645" s="91" t="s">
        <v>453</v>
      </c>
      <c r="E645" s="3">
        <f>C645*VLOOKUP('4.7'!D645,Сотрудники!$B$2:$D$11,3,FALSE)</f>
        <v>7838.7749999999996</v>
      </c>
    </row>
    <row r="646" spans="1:5">
      <c r="A646" s="90">
        <v>645</v>
      </c>
      <c r="B646" s="3" t="s">
        <v>507</v>
      </c>
      <c r="C646" s="74">
        <v>286905</v>
      </c>
      <c r="D646" s="91" t="s">
        <v>436</v>
      </c>
      <c r="E646" s="3">
        <f>C646*VLOOKUP('4.7'!D646,Сотрудники!$B$2:$D$11,3,FALSE)</f>
        <v>27255.974999999999</v>
      </c>
    </row>
    <row r="647" spans="1:5">
      <c r="A647" s="90">
        <v>646</v>
      </c>
      <c r="B647" s="3" t="s">
        <v>482</v>
      </c>
      <c r="C647" s="74">
        <v>77804.999999999985</v>
      </c>
      <c r="D647" s="91" t="s">
        <v>453</v>
      </c>
      <c r="E647" s="3">
        <f>C647*VLOOKUP('4.7'!D647,Сотрудники!$B$2:$D$11,3,FALSE)</f>
        <v>3501.224999999999</v>
      </c>
    </row>
    <row r="648" spans="1:5">
      <c r="A648" s="90">
        <v>647</v>
      </c>
      <c r="B648" s="3" t="s">
        <v>455</v>
      </c>
      <c r="C648" s="74">
        <v>420915.00000000006</v>
      </c>
      <c r="D648" s="91" t="s">
        <v>447</v>
      </c>
      <c r="E648" s="3">
        <f>C648*VLOOKUP('4.7'!D648,Сотрудники!$B$2:$D$11,3,FALSE)</f>
        <v>29464.050000000007</v>
      </c>
    </row>
    <row r="649" spans="1:5">
      <c r="A649" s="90">
        <v>648</v>
      </c>
      <c r="B649" s="3" t="s">
        <v>435</v>
      </c>
      <c r="C649" s="74">
        <v>244125</v>
      </c>
      <c r="D649" s="91" t="s">
        <v>445</v>
      </c>
      <c r="E649" s="3">
        <f>C649*VLOOKUP('4.7'!D649,Сотрудники!$B$2:$D$11,3,FALSE)</f>
        <v>19530</v>
      </c>
    </row>
    <row r="650" spans="1:5">
      <c r="A650" s="90">
        <v>649</v>
      </c>
      <c r="B650" s="3" t="s">
        <v>480</v>
      </c>
      <c r="C650" s="74">
        <v>905310</v>
      </c>
      <c r="D650" s="91" t="s">
        <v>445</v>
      </c>
      <c r="E650" s="3">
        <f>C650*VLOOKUP('4.7'!D650,Сотрудники!$B$2:$D$11,3,FALSE)</f>
        <v>72424.800000000003</v>
      </c>
    </row>
    <row r="651" spans="1:5">
      <c r="A651" s="90">
        <v>650</v>
      </c>
      <c r="B651" s="3" t="s">
        <v>473</v>
      </c>
      <c r="C651" s="74">
        <v>1815</v>
      </c>
      <c r="D651" s="91" t="s">
        <v>449</v>
      </c>
      <c r="E651" s="3">
        <f>C651*VLOOKUP('4.7'!D651,Сотрудники!$B$2:$D$11,3,FALSE)</f>
        <v>45.375</v>
      </c>
    </row>
    <row r="652" spans="1:5">
      <c r="A652" s="90">
        <v>651</v>
      </c>
      <c r="B652" s="3" t="s">
        <v>451</v>
      </c>
      <c r="C652" s="74">
        <v>93135.000000000015</v>
      </c>
      <c r="D652" s="91" t="s">
        <v>443</v>
      </c>
      <c r="E652" s="3">
        <f>C652*VLOOKUP('4.7'!D652,Сотрудники!$B$2:$D$11,3,FALSE)</f>
        <v>7450.8000000000011</v>
      </c>
    </row>
    <row r="653" spans="1:5">
      <c r="A653" s="90">
        <v>652</v>
      </c>
      <c r="B653" s="3" t="s">
        <v>525</v>
      </c>
      <c r="C653" s="74">
        <v>48675</v>
      </c>
      <c r="D653" s="91" t="s">
        <v>436</v>
      </c>
      <c r="E653" s="3">
        <f>C653*VLOOKUP('4.7'!D653,Сотрудники!$B$2:$D$11,3,FALSE)</f>
        <v>4624.125</v>
      </c>
    </row>
    <row r="654" spans="1:5">
      <c r="A654" s="90">
        <v>653</v>
      </c>
      <c r="B654" s="3" t="s">
        <v>461</v>
      </c>
      <c r="C654" s="74">
        <v>244425</v>
      </c>
      <c r="D654" s="91" t="s">
        <v>445</v>
      </c>
      <c r="E654" s="3">
        <f>C654*VLOOKUP('4.7'!D654,Сотрудники!$B$2:$D$11,3,FALSE)</f>
        <v>19554</v>
      </c>
    </row>
    <row r="655" spans="1:5">
      <c r="A655" s="90">
        <v>654</v>
      </c>
      <c r="B655" s="3" t="s">
        <v>533</v>
      </c>
      <c r="C655" s="74">
        <v>13784.999999999998</v>
      </c>
      <c r="D655" s="91" t="s">
        <v>438</v>
      </c>
      <c r="E655" s="3">
        <f>C655*VLOOKUP('4.7'!D655,Сотрудники!$B$2:$D$11,3,FALSE)</f>
        <v>689.25</v>
      </c>
    </row>
    <row r="656" spans="1:5">
      <c r="A656" s="90">
        <v>655</v>
      </c>
      <c r="B656" s="3" t="s">
        <v>442</v>
      </c>
      <c r="C656" s="74">
        <v>7485.0000000000009</v>
      </c>
      <c r="D656" s="91" t="s">
        <v>453</v>
      </c>
      <c r="E656" s="3">
        <f>C656*VLOOKUP('4.7'!D656,Сотрудники!$B$2:$D$11,3,FALSE)</f>
        <v>336.82500000000005</v>
      </c>
    </row>
    <row r="657" spans="1:5">
      <c r="A657" s="90">
        <v>656</v>
      </c>
      <c r="B657" s="3" t="s">
        <v>507</v>
      </c>
      <c r="C657" s="74">
        <v>31785</v>
      </c>
      <c r="D657" s="91" t="s">
        <v>438</v>
      </c>
      <c r="E657" s="3">
        <f>C657*VLOOKUP('4.7'!D657,Сотрудники!$B$2:$D$11,3,FALSE)</f>
        <v>1589.25</v>
      </c>
    </row>
    <row r="658" spans="1:5">
      <c r="A658" s="90">
        <v>657</v>
      </c>
      <c r="B658" s="3" t="s">
        <v>467</v>
      </c>
      <c r="C658" s="74">
        <v>5264.9999999999991</v>
      </c>
      <c r="D658" s="91" t="s">
        <v>464</v>
      </c>
      <c r="E658" s="3">
        <f>C658*VLOOKUP('4.7'!D658,Сотрудники!$B$2:$D$11,3,FALSE)</f>
        <v>315.89999999999992</v>
      </c>
    </row>
    <row r="659" spans="1:5">
      <c r="A659" s="90">
        <v>658</v>
      </c>
      <c r="B659" s="3" t="s">
        <v>469</v>
      </c>
      <c r="C659" s="74">
        <v>48555</v>
      </c>
      <c r="D659" s="91" t="s">
        <v>443</v>
      </c>
      <c r="E659" s="3">
        <f>C659*VLOOKUP('4.7'!D659,Сотрудники!$B$2:$D$11,3,FALSE)</f>
        <v>3884.4</v>
      </c>
    </row>
    <row r="660" spans="1:5">
      <c r="A660" s="90">
        <v>659</v>
      </c>
      <c r="B660" s="3" t="s">
        <v>472</v>
      </c>
      <c r="C660" s="74">
        <v>66225</v>
      </c>
      <c r="D660" s="91" t="s">
        <v>453</v>
      </c>
      <c r="E660" s="3">
        <f>C660*VLOOKUP('4.7'!D660,Сотрудники!$B$2:$D$11,3,FALSE)</f>
        <v>2980.125</v>
      </c>
    </row>
    <row r="661" spans="1:5">
      <c r="A661" s="90">
        <v>660</v>
      </c>
      <c r="B661" s="3" t="s">
        <v>508</v>
      </c>
      <c r="C661" s="74">
        <v>39435</v>
      </c>
      <c r="D661" s="91" t="s">
        <v>443</v>
      </c>
      <c r="E661" s="3">
        <f>C661*VLOOKUP('4.7'!D661,Сотрудники!$B$2:$D$11,3,FALSE)</f>
        <v>3154.8</v>
      </c>
    </row>
    <row r="662" spans="1:5">
      <c r="A662" s="90">
        <v>661</v>
      </c>
      <c r="B662" s="3" t="s">
        <v>450</v>
      </c>
      <c r="C662" s="74">
        <v>2489.9999999999995</v>
      </c>
      <c r="D662" s="91" t="s">
        <v>453</v>
      </c>
      <c r="E662" s="3">
        <f>C662*VLOOKUP('4.7'!D662,Сотрудники!$B$2:$D$11,3,FALSE)</f>
        <v>112.04999999999997</v>
      </c>
    </row>
    <row r="663" spans="1:5">
      <c r="A663" s="90">
        <v>662</v>
      </c>
      <c r="B663" s="3" t="s">
        <v>442</v>
      </c>
      <c r="C663" s="74">
        <v>55065</v>
      </c>
      <c r="D663" s="91" t="s">
        <v>445</v>
      </c>
      <c r="E663" s="3">
        <f>C663*VLOOKUP('4.7'!D663,Сотрудники!$B$2:$D$11,3,FALSE)</f>
        <v>4405.2</v>
      </c>
    </row>
    <row r="664" spans="1:5">
      <c r="A664" s="90">
        <v>663</v>
      </c>
      <c r="B664" s="3" t="s">
        <v>528</v>
      </c>
      <c r="C664" s="74">
        <v>57165</v>
      </c>
      <c r="D664" s="91" t="s">
        <v>453</v>
      </c>
      <c r="E664" s="3">
        <f>C664*VLOOKUP('4.7'!D664,Сотрудники!$B$2:$D$11,3,FALSE)</f>
        <v>2572.4249999999997</v>
      </c>
    </row>
    <row r="665" spans="1:5">
      <c r="A665" s="90">
        <v>664</v>
      </c>
      <c r="B665" s="3" t="s">
        <v>507</v>
      </c>
      <c r="C665" s="74">
        <v>49575</v>
      </c>
      <c r="D665" s="91" t="s">
        <v>443</v>
      </c>
      <c r="E665" s="3">
        <f>C665*VLOOKUP('4.7'!D665,Сотрудники!$B$2:$D$11,3,FALSE)</f>
        <v>3966</v>
      </c>
    </row>
    <row r="666" spans="1:5">
      <c r="A666" s="90">
        <v>665</v>
      </c>
      <c r="B666" s="3" t="s">
        <v>515</v>
      </c>
      <c r="C666" s="74">
        <v>29700</v>
      </c>
      <c r="D666" s="91" t="s">
        <v>464</v>
      </c>
      <c r="E666" s="3">
        <f>C666*VLOOKUP('4.7'!D666,Сотрудники!$B$2:$D$11,3,FALSE)</f>
        <v>1782</v>
      </c>
    </row>
    <row r="667" spans="1:5">
      <c r="A667" s="90">
        <v>666</v>
      </c>
      <c r="B667" s="3" t="s">
        <v>482</v>
      </c>
      <c r="C667" s="74">
        <v>57285</v>
      </c>
      <c r="D667" s="91" t="s">
        <v>445</v>
      </c>
      <c r="E667" s="3">
        <f>C667*VLOOKUP('4.7'!D667,Сотрудники!$B$2:$D$11,3,FALSE)</f>
        <v>4582.8</v>
      </c>
    </row>
    <row r="668" spans="1:5">
      <c r="A668" s="90">
        <v>667</v>
      </c>
      <c r="B668" s="3" t="s">
        <v>442</v>
      </c>
      <c r="C668" s="74">
        <v>94110</v>
      </c>
      <c r="D668" s="91" t="s">
        <v>449</v>
      </c>
      <c r="E668" s="3">
        <f>C668*VLOOKUP('4.7'!D668,Сотрудники!$B$2:$D$11,3,FALSE)</f>
        <v>2352.75</v>
      </c>
    </row>
    <row r="669" spans="1:5">
      <c r="A669" s="90">
        <v>668</v>
      </c>
      <c r="B669" s="3" t="s">
        <v>514</v>
      </c>
      <c r="C669" s="74">
        <v>1905</v>
      </c>
      <c r="D669" s="91" t="s">
        <v>443</v>
      </c>
      <c r="E669" s="3">
        <f>C669*VLOOKUP('4.7'!D669,Сотрудники!$B$2:$D$11,3,FALSE)</f>
        <v>152.4</v>
      </c>
    </row>
    <row r="670" spans="1:5">
      <c r="A670" s="90">
        <v>669</v>
      </c>
      <c r="B670" s="3" t="s">
        <v>450</v>
      </c>
      <c r="C670" s="74">
        <v>20580.000000000004</v>
      </c>
      <c r="D670" s="91" t="s">
        <v>447</v>
      </c>
      <c r="E670" s="3">
        <f>C670*VLOOKUP('4.7'!D670,Сотрудники!$B$2:$D$11,3,FALSE)</f>
        <v>1440.6000000000004</v>
      </c>
    </row>
    <row r="671" spans="1:5">
      <c r="A671" s="90">
        <v>670</v>
      </c>
      <c r="B671" s="3" t="s">
        <v>478</v>
      </c>
      <c r="C671" s="74">
        <v>49440</v>
      </c>
      <c r="D671" s="91" t="s">
        <v>443</v>
      </c>
      <c r="E671" s="3">
        <f>C671*VLOOKUP('4.7'!D671,Сотрудники!$B$2:$D$11,3,FALSE)</f>
        <v>3955.2000000000003</v>
      </c>
    </row>
    <row r="672" spans="1:5">
      <c r="A672" s="90">
        <v>671</v>
      </c>
      <c r="B672" s="3" t="s">
        <v>437</v>
      </c>
      <c r="C672" s="74">
        <v>95655</v>
      </c>
      <c r="D672" s="91" t="s">
        <v>453</v>
      </c>
      <c r="E672" s="3">
        <f>C672*VLOOKUP('4.7'!D672,Сотрудники!$B$2:$D$11,3,FALSE)</f>
        <v>4304.4749999999995</v>
      </c>
    </row>
    <row r="673" spans="1:5">
      <c r="A673" s="90">
        <v>672</v>
      </c>
      <c r="B673" s="3" t="s">
        <v>499</v>
      </c>
      <c r="C673" s="74">
        <v>44415</v>
      </c>
      <c r="D673" s="91" t="s">
        <v>443</v>
      </c>
      <c r="E673" s="3">
        <f>C673*VLOOKUP('4.7'!D673,Сотрудники!$B$2:$D$11,3,FALSE)</f>
        <v>3553.2000000000003</v>
      </c>
    </row>
    <row r="674" spans="1:5">
      <c r="A674" s="90">
        <v>673</v>
      </c>
      <c r="B674" s="3" t="s">
        <v>504</v>
      </c>
      <c r="C674" s="74">
        <v>264720</v>
      </c>
      <c r="D674" s="91" t="s">
        <v>453</v>
      </c>
      <c r="E674" s="3">
        <f>C674*VLOOKUP('4.7'!D674,Сотрудники!$B$2:$D$11,3,FALSE)</f>
        <v>11912.4</v>
      </c>
    </row>
    <row r="675" spans="1:5">
      <c r="A675" s="90">
        <v>674</v>
      </c>
      <c r="B675" s="3" t="s">
        <v>510</v>
      </c>
      <c r="C675" s="74">
        <v>79575</v>
      </c>
      <c r="D675" s="91" t="s">
        <v>453</v>
      </c>
      <c r="E675" s="3">
        <f>C675*VLOOKUP('4.7'!D675,Сотрудники!$B$2:$D$11,3,FALSE)</f>
        <v>3580.875</v>
      </c>
    </row>
    <row r="676" spans="1:5">
      <c r="A676" s="90">
        <v>675</v>
      </c>
      <c r="B676" s="3" t="s">
        <v>471</v>
      </c>
      <c r="C676" s="74">
        <v>12434.999999999998</v>
      </c>
      <c r="D676" s="91" t="s">
        <v>443</v>
      </c>
      <c r="E676" s="3">
        <f>C676*VLOOKUP('4.7'!D676,Сотрудники!$B$2:$D$11,3,FALSE)</f>
        <v>994.79999999999984</v>
      </c>
    </row>
    <row r="677" spans="1:5">
      <c r="A677" s="90">
        <v>676</v>
      </c>
      <c r="B677" s="3" t="s">
        <v>511</v>
      </c>
      <c r="C677" s="74">
        <v>73245</v>
      </c>
      <c r="D677" s="91" t="s">
        <v>445</v>
      </c>
      <c r="E677" s="3">
        <f>C677*VLOOKUP('4.7'!D677,Сотрудники!$B$2:$D$11,3,FALSE)</f>
        <v>5859.6</v>
      </c>
    </row>
    <row r="678" spans="1:5">
      <c r="A678" s="90">
        <v>677</v>
      </c>
      <c r="B678" s="3" t="s">
        <v>483</v>
      </c>
      <c r="C678" s="74">
        <v>59880.000000000007</v>
      </c>
      <c r="D678" s="91" t="s">
        <v>443</v>
      </c>
      <c r="E678" s="3">
        <f>C678*VLOOKUP('4.7'!D678,Сотрудники!$B$2:$D$11,3,FALSE)</f>
        <v>4790.4000000000005</v>
      </c>
    </row>
    <row r="679" spans="1:5">
      <c r="A679" s="90">
        <v>678</v>
      </c>
      <c r="B679" s="3" t="s">
        <v>460</v>
      </c>
      <c r="C679" s="74">
        <v>50895</v>
      </c>
      <c r="D679" s="91" t="s">
        <v>438</v>
      </c>
      <c r="E679" s="3">
        <f>C679*VLOOKUP('4.7'!D679,Сотрудники!$B$2:$D$11,3,FALSE)</f>
        <v>2544.75</v>
      </c>
    </row>
    <row r="680" spans="1:5">
      <c r="A680" s="90">
        <v>679</v>
      </c>
      <c r="B680" s="3" t="s">
        <v>470</v>
      </c>
      <c r="C680" s="74">
        <v>48014.999999999993</v>
      </c>
      <c r="D680" s="91" t="s">
        <v>445</v>
      </c>
      <c r="E680" s="3">
        <f>C680*VLOOKUP('4.7'!D680,Сотрудники!$B$2:$D$11,3,FALSE)</f>
        <v>3841.1999999999994</v>
      </c>
    </row>
    <row r="681" spans="1:5">
      <c r="A681" s="90">
        <v>680</v>
      </c>
      <c r="B681" s="3" t="s">
        <v>502</v>
      </c>
      <c r="C681" s="74">
        <v>102390</v>
      </c>
      <c r="D681" s="91" t="s">
        <v>436</v>
      </c>
      <c r="E681" s="3">
        <f>C681*VLOOKUP('4.7'!D681,Сотрудники!$B$2:$D$11,3,FALSE)</f>
        <v>9727.0499999999993</v>
      </c>
    </row>
    <row r="682" spans="1:5">
      <c r="A682" s="90">
        <v>681</v>
      </c>
      <c r="B682" s="3" t="s">
        <v>442</v>
      </c>
      <c r="C682" s="74">
        <v>3405</v>
      </c>
      <c r="D682" s="91" t="s">
        <v>445</v>
      </c>
      <c r="E682" s="3">
        <f>C682*VLOOKUP('4.7'!D682,Сотрудники!$B$2:$D$11,3,FALSE)</f>
        <v>272.39999999999998</v>
      </c>
    </row>
    <row r="683" spans="1:5">
      <c r="A683" s="90">
        <v>682</v>
      </c>
      <c r="B683" s="3" t="s">
        <v>523</v>
      </c>
      <c r="C683" s="74">
        <v>47265</v>
      </c>
      <c r="D683" s="91" t="s">
        <v>436</v>
      </c>
      <c r="E683" s="3">
        <f>C683*VLOOKUP('4.7'!D683,Сотрудники!$B$2:$D$11,3,FALSE)</f>
        <v>4490.1750000000002</v>
      </c>
    </row>
    <row r="684" spans="1:5">
      <c r="A684" s="90">
        <v>683</v>
      </c>
      <c r="B684" s="3" t="s">
        <v>462</v>
      </c>
      <c r="C684" s="74">
        <v>114495</v>
      </c>
      <c r="D684" s="91" t="s">
        <v>464</v>
      </c>
      <c r="E684" s="3">
        <f>C684*VLOOKUP('4.7'!D684,Сотрудники!$B$2:$D$11,3,FALSE)</f>
        <v>6869.7</v>
      </c>
    </row>
    <row r="685" spans="1:5">
      <c r="A685" s="90">
        <v>684</v>
      </c>
      <c r="B685" s="3" t="s">
        <v>511</v>
      </c>
      <c r="C685" s="74">
        <v>79380</v>
      </c>
      <c r="D685" s="91" t="s">
        <v>438</v>
      </c>
      <c r="E685" s="3">
        <f>C685*VLOOKUP('4.7'!D685,Сотрудники!$B$2:$D$11,3,FALSE)</f>
        <v>3969</v>
      </c>
    </row>
    <row r="686" spans="1:5">
      <c r="A686" s="90">
        <v>685</v>
      </c>
      <c r="B686" s="3" t="s">
        <v>487</v>
      </c>
      <c r="C686" s="74">
        <v>81225</v>
      </c>
      <c r="D686" s="91" t="s">
        <v>438</v>
      </c>
      <c r="E686" s="3">
        <f>C686*VLOOKUP('4.7'!D686,Сотрудники!$B$2:$D$11,3,FALSE)</f>
        <v>4061.25</v>
      </c>
    </row>
    <row r="687" spans="1:5">
      <c r="A687" s="90">
        <v>686</v>
      </c>
      <c r="B687" s="3" t="s">
        <v>465</v>
      </c>
      <c r="C687" s="74">
        <v>47835</v>
      </c>
      <c r="D687" s="91" t="s">
        <v>445</v>
      </c>
      <c r="E687" s="3">
        <f>C687*VLOOKUP('4.7'!D687,Сотрудники!$B$2:$D$11,3,FALSE)</f>
        <v>3826.8</v>
      </c>
    </row>
    <row r="688" spans="1:5">
      <c r="A688" s="90">
        <v>687</v>
      </c>
      <c r="B688" s="3" t="s">
        <v>475</v>
      </c>
      <c r="C688" s="74">
        <v>4889.9999999999991</v>
      </c>
      <c r="D688" s="91" t="s">
        <v>445</v>
      </c>
      <c r="E688" s="3">
        <f>C688*VLOOKUP('4.7'!D688,Сотрудники!$B$2:$D$11,3,FALSE)</f>
        <v>391.19999999999993</v>
      </c>
    </row>
    <row r="689" spans="1:5">
      <c r="A689" s="90">
        <v>688</v>
      </c>
      <c r="B689" s="3" t="s">
        <v>511</v>
      </c>
      <c r="C689" s="74">
        <v>111660</v>
      </c>
      <c r="D689" s="91" t="s">
        <v>464</v>
      </c>
      <c r="E689" s="3">
        <f>C689*VLOOKUP('4.7'!D689,Сотрудники!$B$2:$D$11,3,FALSE)</f>
        <v>6699.5999999999995</v>
      </c>
    </row>
    <row r="690" spans="1:5">
      <c r="A690" s="90">
        <v>689</v>
      </c>
      <c r="B690" s="3" t="s">
        <v>480</v>
      </c>
      <c r="C690" s="74">
        <v>871364.99999999988</v>
      </c>
      <c r="D690" s="91" t="s">
        <v>464</v>
      </c>
      <c r="E690" s="3">
        <f>C690*VLOOKUP('4.7'!D690,Сотрудники!$B$2:$D$11,3,FALSE)</f>
        <v>52281.899999999994</v>
      </c>
    </row>
    <row r="691" spans="1:5">
      <c r="A691" s="90">
        <v>690</v>
      </c>
      <c r="B691" s="3" t="s">
        <v>512</v>
      </c>
      <c r="C691" s="74">
        <v>2040.0000000000002</v>
      </c>
      <c r="D691" s="91" t="s">
        <v>453</v>
      </c>
      <c r="E691" s="3">
        <f>C691*VLOOKUP('4.7'!D691,Сотрудники!$B$2:$D$11,3,FALSE)</f>
        <v>91.800000000000011</v>
      </c>
    </row>
    <row r="692" spans="1:5">
      <c r="A692" s="90">
        <v>691</v>
      </c>
      <c r="B692" s="3" t="s">
        <v>440</v>
      </c>
      <c r="C692" s="74">
        <v>23325</v>
      </c>
      <c r="D692" s="91" t="s">
        <v>443</v>
      </c>
      <c r="E692" s="3">
        <f>C692*VLOOKUP('4.7'!D692,Сотрудники!$B$2:$D$11,3,FALSE)</f>
        <v>1866</v>
      </c>
    </row>
    <row r="693" spans="1:5">
      <c r="A693" s="90">
        <v>692</v>
      </c>
      <c r="B693" s="3" t="s">
        <v>450</v>
      </c>
      <c r="C693" s="74">
        <v>71385</v>
      </c>
      <c r="D693" s="91" t="s">
        <v>443</v>
      </c>
      <c r="E693" s="3">
        <f>C693*VLOOKUP('4.7'!D693,Сотрудники!$B$2:$D$11,3,FALSE)</f>
        <v>5710.8</v>
      </c>
    </row>
    <row r="694" spans="1:5">
      <c r="A694" s="90">
        <v>693</v>
      </c>
      <c r="B694" s="3" t="s">
        <v>524</v>
      </c>
      <c r="C694" s="74">
        <v>50520</v>
      </c>
      <c r="D694" s="91" t="s">
        <v>445</v>
      </c>
      <c r="E694" s="3">
        <f>C694*VLOOKUP('4.7'!D694,Сотрудники!$B$2:$D$11,3,FALSE)</f>
        <v>4041.6</v>
      </c>
    </row>
    <row r="695" spans="1:5">
      <c r="A695" s="90">
        <v>694</v>
      </c>
      <c r="B695" s="3" t="s">
        <v>478</v>
      </c>
      <c r="C695" s="74">
        <v>26925</v>
      </c>
      <c r="D695" s="91" t="s">
        <v>447</v>
      </c>
      <c r="E695" s="3">
        <f>C695*VLOOKUP('4.7'!D695,Сотрудники!$B$2:$D$11,3,FALSE)</f>
        <v>1884.7500000000002</v>
      </c>
    </row>
    <row r="696" spans="1:5">
      <c r="A696" s="90">
        <v>695</v>
      </c>
      <c r="B696" s="3" t="s">
        <v>466</v>
      </c>
      <c r="C696" s="74">
        <v>15330</v>
      </c>
      <c r="D696" s="91" t="s">
        <v>443</v>
      </c>
      <c r="E696" s="3">
        <f>C696*VLOOKUP('4.7'!D696,Сотрудники!$B$2:$D$11,3,FALSE)</f>
        <v>1226.4000000000001</v>
      </c>
    </row>
    <row r="697" spans="1:5">
      <c r="A697" s="90">
        <v>696</v>
      </c>
      <c r="B697" s="3" t="s">
        <v>446</v>
      </c>
      <c r="C697" s="74">
        <v>20400</v>
      </c>
      <c r="D697" s="91" t="s">
        <v>443</v>
      </c>
      <c r="E697" s="3">
        <f>C697*VLOOKUP('4.7'!D697,Сотрудники!$B$2:$D$11,3,FALSE)</f>
        <v>1632</v>
      </c>
    </row>
    <row r="698" spans="1:5">
      <c r="A698" s="90">
        <v>697</v>
      </c>
      <c r="B698" s="3" t="s">
        <v>475</v>
      </c>
      <c r="C698" s="74">
        <v>3255</v>
      </c>
      <c r="D698" s="91" t="s">
        <v>443</v>
      </c>
      <c r="E698" s="3">
        <f>C698*VLOOKUP('4.7'!D698,Сотрудники!$B$2:$D$11,3,FALSE)</f>
        <v>260.39999999999998</v>
      </c>
    </row>
    <row r="699" spans="1:5">
      <c r="A699" s="90">
        <v>698</v>
      </c>
      <c r="B699" s="3" t="s">
        <v>504</v>
      </c>
      <c r="C699" s="74">
        <v>40800</v>
      </c>
      <c r="D699" s="91" t="s">
        <v>453</v>
      </c>
      <c r="E699" s="3">
        <f>C699*VLOOKUP('4.7'!D699,Сотрудники!$B$2:$D$11,3,FALSE)</f>
        <v>1836</v>
      </c>
    </row>
    <row r="700" spans="1:5">
      <c r="A700" s="90">
        <v>699</v>
      </c>
      <c r="B700" s="3" t="s">
        <v>482</v>
      </c>
      <c r="C700" s="74">
        <v>35085</v>
      </c>
      <c r="D700" s="91" t="s">
        <v>445</v>
      </c>
      <c r="E700" s="3">
        <f>C700*VLOOKUP('4.7'!D700,Сотрудники!$B$2:$D$11,3,FALSE)</f>
        <v>2806.8</v>
      </c>
    </row>
    <row r="701" spans="1:5">
      <c r="A701" s="90">
        <v>700</v>
      </c>
      <c r="B701" s="3" t="s">
        <v>489</v>
      </c>
      <c r="C701" s="74">
        <v>601215</v>
      </c>
      <c r="D701" s="91" t="s">
        <v>436</v>
      </c>
      <c r="E701" s="3">
        <f>C701*VLOOKUP('4.7'!D701,Сотрудники!$B$2:$D$11,3,FALSE)</f>
        <v>57115.425000000003</v>
      </c>
    </row>
    <row r="702" spans="1:5">
      <c r="A702" s="90">
        <v>701</v>
      </c>
      <c r="B702" s="3" t="s">
        <v>515</v>
      </c>
      <c r="C702" s="74">
        <v>41865</v>
      </c>
      <c r="D702" s="91" t="s">
        <v>449</v>
      </c>
      <c r="E702" s="3">
        <f>C702*VLOOKUP('4.7'!D702,Сотрудники!$B$2:$D$11,3,FALSE)</f>
        <v>1046.625</v>
      </c>
    </row>
    <row r="703" spans="1:5">
      <c r="A703" s="90">
        <v>702</v>
      </c>
      <c r="B703" s="3" t="s">
        <v>472</v>
      </c>
      <c r="C703" s="74">
        <v>4889.9999999999991</v>
      </c>
      <c r="D703" s="91" t="s">
        <v>456</v>
      </c>
      <c r="E703" s="3">
        <f>C703*VLOOKUP('4.7'!D703,Сотрудники!$B$2:$D$11,3,FALSE)</f>
        <v>293.39999999999992</v>
      </c>
    </row>
    <row r="704" spans="1:5">
      <c r="A704" s="90">
        <v>703</v>
      </c>
      <c r="B704" s="3" t="s">
        <v>521</v>
      </c>
      <c r="C704" s="74">
        <v>66975</v>
      </c>
      <c r="D704" s="91" t="s">
        <v>438</v>
      </c>
      <c r="E704" s="3">
        <f>C704*VLOOKUP('4.7'!D704,Сотрудники!$B$2:$D$11,3,FALSE)</f>
        <v>3348.75</v>
      </c>
    </row>
    <row r="705" spans="1:5">
      <c r="A705" s="90">
        <v>704</v>
      </c>
      <c r="B705" s="3" t="s">
        <v>493</v>
      </c>
      <c r="C705" s="74">
        <v>29655</v>
      </c>
      <c r="D705" s="91" t="s">
        <v>456</v>
      </c>
      <c r="E705" s="3">
        <f>C705*VLOOKUP('4.7'!D705,Сотрудники!$B$2:$D$11,3,FALSE)</f>
        <v>1779.3</v>
      </c>
    </row>
    <row r="706" spans="1:5">
      <c r="A706" s="90">
        <v>705</v>
      </c>
      <c r="B706" s="3" t="s">
        <v>462</v>
      </c>
      <c r="C706" s="74">
        <v>3750</v>
      </c>
      <c r="D706" s="91" t="s">
        <v>453</v>
      </c>
      <c r="E706" s="3">
        <f>C706*VLOOKUP('4.7'!D706,Сотрудники!$B$2:$D$11,3,FALSE)</f>
        <v>168.75</v>
      </c>
    </row>
    <row r="707" spans="1:5">
      <c r="A707" s="90">
        <v>706</v>
      </c>
      <c r="B707" s="3" t="s">
        <v>518</v>
      </c>
      <c r="C707" s="74">
        <v>7470.0000000000009</v>
      </c>
      <c r="D707" s="91" t="s">
        <v>438</v>
      </c>
      <c r="E707" s="3">
        <f>C707*VLOOKUP('4.7'!D707,Сотрудники!$B$2:$D$11,3,FALSE)</f>
        <v>373.50000000000006</v>
      </c>
    </row>
    <row r="708" spans="1:5">
      <c r="A708" s="90">
        <v>707</v>
      </c>
      <c r="B708" s="3" t="s">
        <v>465</v>
      </c>
      <c r="C708" s="74">
        <v>413685</v>
      </c>
      <c r="D708" s="91" t="s">
        <v>456</v>
      </c>
      <c r="E708" s="3">
        <f>C708*VLOOKUP('4.7'!D708,Сотрудники!$B$2:$D$11,3,FALSE)</f>
        <v>24821.1</v>
      </c>
    </row>
    <row r="709" spans="1:5">
      <c r="A709" s="90">
        <v>708</v>
      </c>
      <c r="B709" s="3" t="s">
        <v>493</v>
      </c>
      <c r="C709" s="74">
        <v>201959.99999999997</v>
      </c>
      <c r="D709" s="91" t="s">
        <v>456</v>
      </c>
      <c r="E709" s="3">
        <f>C709*VLOOKUP('4.7'!D709,Сотрудники!$B$2:$D$11,3,FALSE)</f>
        <v>12117.599999999999</v>
      </c>
    </row>
    <row r="710" spans="1:5">
      <c r="A710" s="90">
        <v>709</v>
      </c>
      <c r="B710" s="3" t="s">
        <v>532</v>
      </c>
      <c r="C710" s="74">
        <v>60630.000000000007</v>
      </c>
      <c r="D710" s="91" t="s">
        <v>453</v>
      </c>
      <c r="E710" s="3">
        <f>C710*VLOOKUP('4.7'!D710,Сотрудники!$B$2:$D$11,3,FALSE)</f>
        <v>2728.3500000000004</v>
      </c>
    </row>
    <row r="711" spans="1:5">
      <c r="A711" s="90">
        <v>710</v>
      </c>
      <c r="B711" s="3" t="s">
        <v>533</v>
      </c>
      <c r="C711" s="74">
        <v>131070</v>
      </c>
      <c r="D711" s="91" t="s">
        <v>445</v>
      </c>
      <c r="E711" s="3">
        <f>C711*VLOOKUP('4.7'!D711,Сотрудники!$B$2:$D$11,3,FALSE)</f>
        <v>10485.6</v>
      </c>
    </row>
    <row r="712" spans="1:5">
      <c r="A712" s="90">
        <v>711</v>
      </c>
      <c r="B712" s="3" t="s">
        <v>499</v>
      </c>
      <c r="C712" s="74">
        <v>35580</v>
      </c>
      <c r="D712" s="91" t="s">
        <v>447</v>
      </c>
      <c r="E712" s="3">
        <f>C712*VLOOKUP('4.7'!D712,Сотрудники!$B$2:$D$11,3,FALSE)</f>
        <v>2490.6000000000004</v>
      </c>
    </row>
    <row r="713" spans="1:5">
      <c r="A713" s="90">
        <v>712</v>
      </c>
      <c r="B713" s="3" t="s">
        <v>492</v>
      </c>
      <c r="C713" s="74">
        <v>4050</v>
      </c>
      <c r="D713" s="91" t="s">
        <v>447</v>
      </c>
      <c r="E713" s="3">
        <f>C713*VLOOKUP('4.7'!D713,Сотрудники!$B$2:$D$11,3,FALSE)</f>
        <v>283.5</v>
      </c>
    </row>
    <row r="714" spans="1:5">
      <c r="A714" s="90">
        <v>713</v>
      </c>
      <c r="B714" s="3" t="s">
        <v>534</v>
      </c>
      <c r="C714" s="74">
        <v>30</v>
      </c>
      <c r="D714" s="91" t="s">
        <v>443</v>
      </c>
      <c r="E714" s="3">
        <f>C714*VLOOKUP('4.7'!D714,Сотрудники!$B$2:$D$11,3,FALSE)</f>
        <v>2.4</v>
      </c>
    </row>
    <row r="715" spans="1:5">
      <c r="A715" s="90">
        <v>714</v>
      </c>
      <c r="B715" s="3" t="s">
        <v>451</v>
      </c>
      <c r="C715" s="74">
        <v>158040</v>
      </c>
      <c r="D715" s="91" t="s">
        <v>456</v>
      </c>
      <c r="E715" s="3">
        <f>C715*VLOOKUP('4.7'!D715,Сотрудники!$B$2:$D$11,3,FALSE)</f>
        <v>9482.4</v>
      </c>
    </row>
    <row r="716" spans="1:5">
      <c r="A716" s="90">
        <v>715</v>
      </c>
      <c r="B716" s="3" t="s">
        <v>514</v>
      </c>
      <c r="C716" s="74">
        <v>74340</v>
      </c>
      <c r="D716" s="91" t="s">
        <v>436</v>
      </c>
      <c r="E716" s="3">
        <f>C716*VLOOKUP('4.7'!D716,Сотрудники!$B$2:$D$11,3,FALSE)</f>
        <v>7062.3</v>
      </c>
    </row>
    <row r="717" spans="1:5">
      <c r="A717" s="90">
        <v>716</v>
      </c>
      <c r="B717" s="3" t="s">
        <v>534</v>
      </c>
      <c r="C717" s="74">
        <v>22755</v>
      </c>
      <c r="D717" s="91" t="s">
        <v>438</v>
      </c>
      <c r="E717" s="3">
        <f>C717*VLOOKUP('4.7'!D717,Сотрудники!$B$2:$D$11,3,FALSE)</f>
        <v>1137.75</v>
      </c>
    </row>
    <row r="718" spans="1:5">
      <c r="A718" s="90">
        <v>717</v>
      </c>
      <c r="B718" s="3" t="s">
        <v>511</v>
      </c>
      <c r="C718" s="74">
        <v>48405.000000000007</v>
      </c>
      <c r="D718" s="91" t="s">
        <v>453</v>
      </c>
      <c r="E718" s="3">
        <f>C718*VLOOKUP('4.7'!D718,Сотрудники!$B$2:$D$11,3,FALSE)</f>
        <v>2178.2250000000004</v>
      </c>
    </row>
    <row r="719" spans="1:5">
      <c r="A719" s="90">
        <v>718</v>
      </c>
      <c r="B719" s="3" t="s">
        <v>507</v>
      </c>
      <c r="C719" s="74">
        <v>156705</v>
      </c>
      <c r="D719" s="91" t="s">
        <v>456</v>
      </c>
      <c r="E719" s="3">
        <f>C719*VLOOKUP('4.7'!D719,Сотрудники!$B$2:$D$11,3,FALSE)</f>
        <v>9402.2999999999993</v>
      </c>
    </row>
    <row r="720" spans="1:5">
      <c r="A720" s="90">
        <v>719</v>
      </c>
      <c r="B720" s="3" t="s">
        <v>488</v>
      </c>
      <c r="C720" s="74">
        <v>216570</v>
      </c>
      <c r="D720" s="91" t="s">
        <v>438</v>
      </c>
      <c r="E720" s="3">
        <f>C720*VLOOKUP('4.7'!D720,Сотрудники!$B$2:$D$11,3,FALSE)</f>
        <v>10828.5</v>
      </c>
    </row>
    <row r="721" spans="1:5">
      <c r="A721" s="90">
        <v>720</v>
      </c>
      <c r="B721" s="3" t="s">
        <v>479</v>
      </c>
      <c r="C721" s="74">
        <v>315</v>
      </c>
      <c r="D721" s="91" t="s">
        <v>453</v>
      </c>
      <c r="E721" s="3">
        <f>C721*VLOOKUP('4.7'!D721,Сотрудники!$B$2:$D$11,3,FALSE)</f>
        <v>14.174999999999999</v>
      </c>
    </row>
    <row r="722" spans="1:5">
      <c r="A722" s="90">
        <v>721</v>
      </c>
      <c r="B722" s="3" t="s">
        <v>435</v>
      </c>
      <c r="C722" s="74">
        <v>529605</v>
      </c>
      <c r="D722" s="91" t="s">
        <v>456</v>
      </c>
      <c r="E722" s="3">
        <f>C722*VLOOKUP('4.7'!D722,Сотрудники!$B$2:$D$11,3,FALSE)</f>
        <v>31776.3</v>
      </c>
    </row>
    <row r="723" spans="1:5">
      <c r="A723" s="90">
        <v>722</v>
      </c>
      <c r="B723" s="3" t="s">
        <v>435</v>
      </c>
      <c r="C723" s="74">
        <v>111900</v>
      </c>
      <c r="D723" s="91" t="s">
        <v>453</v>
      </c>
      <c r="E723" s="3">
        <f>C723*VLOOKUP('4.7'!D723,Сотрудники!$B$2:$D$11,3,FALSE)</f>
        <v>5035.5</v>
      </c>
    </row>
    <row r="724" spans="1:5">
      <c r="A724" s="90">
        <v>723</v>
      </c>
      <c r="B724" s="3" t="s">
        <v>439</v>
      </c>
      <c r="C724" s="74">
        <v>93330</v>
      </c>
      <c r="D724" s="91" t="s">
        <v>464</v>
      </c>
      <c r="E724" s="3">
        <f>C724*VLOOKUP('4.7'!D724,Сотрудники!$B$2:$D$11,3,FALSE)</f>
        <v>5599.8</v>
      </c>
    </row>
    <row r="725" spans="1:5">
      <c r="A725" s="90">
        <v>724</v>
      </c>
      <c r="B725" s="3" t="s">
        <v>531</v>
      </c>
      <c r="C725" s="74">
        <v>182729.99999999997</v>
      </c>
      <c r="D725" s="91" t="s">
        <v>464</v>
      </c>
      <c r="E725" s="3">
        <f>C725*VLOOKUP('4.7'!D725,Сотрудники!$B$2:$D$11,3,FALSE)</f>
        <v>10963.799999999997</v>
      </c>
    </row>
    <row r="726" spans="1:5">
      <c r="A726" s="90">
        <v>725</v>
      </c>
      <c r="B726" s="3" t="s">
        <v>442</v>
      </c>
      <c r="C726" s="74">
        <v>290055</v>
      </c>
      <c r="D726" s="91" t="s">
        <v>453</v>
      </c>
      <c r="E726" s="3">
        <f>C726*VLOOKUP('4.7'!D726,Сотрудники!$B$2:$D$11,3,FALSE)</f>
        <v>13052.475</v>
      </c>
    </row>
    <row r="727" spans="1:5">
      <c r="A727" s="90">
        <v>726</v>
      </c>
      <c r="B727" s="3" t="s">
        <v>480</v>
      </c>
      <c r="C727" s="74">
        <v>137265</v>
      </c>
      <c r="D727" s="91" t="s">
        <v>464</v>
      </c>
      <c r="E727" s="3">
        <f>C727*VLOOKUP('4.7'!D727,Сотрудники!$B$2:$D$11,3,FALSE)</f>
        <v>8235.9</v>
      </c>
    </row>
    <row r="728" spans="1:5">
      <c r="A728" s="90">
        <v>727</v>
      </c>
      <c r="B728" s="3" t="s">
        <v>458</v>
      </c>
      <c r="C728" s="74">
        <v>52139.999999999993</v>
      </c>
      <c r="D728" s="91" t="s">
        <v>464</v>
      </c>
      <c r="E728" s="3">
        <f>C728*VLOOKUP('4.7'!D728,Сотрудники!$B$2:$D$11,3,FALSE)</f>
        <v>3128.3999999999996</v>
      </c>
    </row>
    <row r="729" spans="1:5">
      <c r="A729" s="90">
        <v>728</v>
      </c>
      <c r="B729" s="3" t="s">
        <v>476</v>
      </c>
      <c r="C729" s="74">
        <v>19440.000000000004</v>
      </c>
      <c r="D729" s="91" t="s">
        <v>445</v>
      </c>
      <c r="E729" s="3">
        <f>C729*VLOOKUP('4.7'!D729,Сотрудники!$B$2:$D$11,3,FALSE)</f>
        <v>1555.2000000000003</v>
      </c>
    </row>
    <row r="730" spans="1:5">
      <c r="A730" s="90">
        <v>729</v>
      </c>
      <c r="B730" s="3" t="s">
        <v>451</v>
      </c>
      <c r="C730" s="74">
        <v>56955</v>
      </c>
      <c r="D730" s="91" t="s">
        <v>453</v>
      </c>
      <c r="E730" s="3">
        <f>C730*VLOOKUP('4.7'!D730,Сотрудники!$B$2:$D$11,3,FALSE)</f>
        <v>2562.9749999999999</v>
      </c>
    </row>
    <row r="731" spans="1:5">
      <c r="A731" s="90">
        <v>730</v>
      </c>
      <c r="B731" s="3" t="s">
        <v>489</v>
      </c>
      <c r="C731" s="74">
        <v>316830</v>
      </c>
      <c r="D731" s="91" t="s">
        <v>453</v>
      </c>
      <c r="E731" s="3">
        <f>C731*VLOOKUP('4.7'!D731,Сотрудники!$B$2:$D$11,3,FALSE)</f>
        <v>14257.35</v>
      </c>
    </row>
    <row r="732" spans="1:5">
      <c r="A732" s="90">
        <v>731</v>
      </c>
      <c r="B732" s="3" t="s">
        <v>486</v>
      </c>
      <c r="C732" s="74">
        <v>6404.9999999999991</v>
      </c>
      <c r="D732" s="91" t="s">
        <v>453</v>
      </c>
      <c r="E732" s="3">
        <f>C732*VLOOKUP('4.7'!D732,Сотрудники!$B$2:$D$11,3,FALSE)</f>
        <v>288.22499999999997</v>
      </c>
    </row>
    <row r="733" spans="1:5">
      <c r="A733" s="90">
        <v>732</v>
      </c>
      <c r="B733" s="3" t="s">
        <v>489</v>
      </c>
      <c r="C733" s="74">
        <v>986310</v>
      </c>
      <c r="D733" s="91" t="s">
        <v>464</v>
      </c>
      <c r="E733" s="3">
        <f>C733*VLOOKUP('4.7'!D733,Сотрудники!$B$2:$D$11,3,FALSE)</f>
        <v>59178.6</v>
      </c>
    </row>
    <row r="734" spans="1:5">
      <c r="A734" s="90">
        <v>733</v>
      </c>
      <c r="B734" s="3" t="s">
        <v>506</v>
      </c>
      <c r="C734" s="74">
        <v>278220</v>
      </c>
      <c r="D734" s="91" t="s">
        <v>456</v>
      </c>
      <c r="E734" s="3">
        <f>C734*VLOOKUP('4.7'!D734,Сотрудники!$B$2:$D$11,3,FALSE)</f>
        <v>16693.2</v>
      </c>
    </row>
    <row r="735" spans="1:5">
      <c r="A735" s="90">
        <v>734</v>
      </c>
      <c r="B735" s="3" t="s">
        <v>495</v>
      </c>
      <c r="C735" s="74">
        <v>69000</v>
      </c>
      <c r="D735" s="91" t="s">
        <v>453</v>
      </c>
      <c r="E735" s="3">
        <f>C735*VLOOKUP('4.7'!D735,Сотрудники!$B$2:$D$11,3,FALSE)</f>
        <v>3105</v>
      </c>
    </row>
    <row r="736" spans="1:5">
      <c r="A736" s="90">
        <v>735</v>
      </c>
      <c r="B736" s="3" t="s">
        <v>446</v>
      </c>
      <c r="C736" s="74">
        <v>46275</v>
      </c>
      <c r="D736" s="91" t="s">
        <v>447</v>
      </c>
      <c r="E736" s="3">
        <f>C736*VLOOKUP('4.7'!D736,Сотрудники!$B$2:$D$11,3,FALSE)</f>
        <v>3239.2500000000005</v>
      </c>
    </row>
    <row r="737" spans="1:5">
      <c r="A737" s="90">
        <v>736</v>
      </c>
      <c r="B737" s="3" t="s">
        <v>435</v>
      </c>
      <c r="C737" s="74">
        <v>176415</v>
      </c>
      <c r="D737" s="91" t="s">
        <v>464</v>
      </c>
      <c r="E737" s="3">
        <f>C737*VLOOKUP('4.7'!D737,Сотрудники!$B$2:$D$11,3,FALSE)</f>
        <v>10584.9</v>
      </c>
    </row>
    <row r="738" spans="1:5">
      <c r="A738" s="90">
        <v>737</v>
      </c>
      <c r="B738" s="3" t="s">
        <v>465</v>
      </c>
      <c r="C738" s="74">
        <v>57764.999999999993</v>
      </c>
      <c r="D738" s="91" t="s">
        <v>453</v>
      </c>
      <c r="E738" s="3">
        <f>C738*VLOOKUP('4.7'!D738,Сотрудники!$B$2:$D$11,3,FALSE)</f>
        <v>2599.4249999999997</v>
      </c>
    </row>
    <row r="739" spans="1:5">
      <c r="A739" s="90">
        <v>738</v>
      </c>
      <c r="B739" s="3" t="s">
        <v>469</v>
      </c>
      <c r="C739" s="74">
        <v>227280</v>
      </c>
      <c r="D739" s="91" t="s">
        <v>445</v>
      </c>
      <c r="E739" s="3">
        <f>C739*VLOOKUP('4.7'!D739,Сотрудники!$B$2:$D$11,3,FALSE)</f>
        <v>18182.400000000001</v>
      </c>
    </row>
    <row r="740" spans="1:5">
      <c r="A740" s="90">
        <v>739</v>
      </c>
      <c r="B740" s="3" t="s">
        <v>534</v>
      </c>
      <c r="C740" s="74">
        <v>29684.999999999996</v>
      </c>
      <c r="D740" s="91" t="s">
        <v>443</v>
      </c>
      <c r="E740" s="3">
        <f>C740*VLOOKUP('4.7'!D740,Сотрудники!$B$2:$D$11,3,FALSE)</f>
        <v>2374.7999999999997</v>
      </c>
    </row>
    <row r="741" spans="1:5">
      <c r="A741" s="90">
        <v>740</v>
      </c>
      <c r="B741" s="3" t="s">
        <v>451</v>
      </c>
      <c r="C741" s="74">
        <v>3120</v>
      </c>
      <c r="D741" s="91" t="s">
        <v>445</v>
      </c>
      <c r="E741" s="3">
        <f>C741*VLOOKUP('4.7'!D741,Сотрудники!$B$2:$D$11,3,FALSE)</f>
        <v>249.6</v>
      </c>
    </row>
    <row r="742" spans="1:5">
      <c r="A742" s="90">
        <v>741</v>
      </c>
      <c r="B742" s="3" t="s">
        <v>452</v>
      </c>
      <c r="C742" s="74">
        <v>40785.000000000007</v>
      </c>
      <c r="D742" s="91" t="s">
        <v>443</v>
      </c>
      <c r="E742" s="3">
        <f>C742*VLOOKUP('4.7'!D742,Сотрудники!$B$2:$D$11,3,FALSE)</f>
        <v>3262.8000000000006</v>
      </c>
    </row>
    <row r="743" spans="1:5">
      <c r="A743" s="90">
        <v>742</v>
      </c>
      <c r="B743" s="3" t="s">
        <v>511</v>
      </c>
      <c r="C743" s="74">
        <v>21015</v>
      </c>
      <c r="D743" s="91" t="s">
        <v>464</v>
      </c>
      <c r="E743" s="3">
        <f>C743*VLOOKUP('4.7'!D743,Сотрудники!$B$2:$D$11,3,FALSE)</f>
        <v>1260.8999999999999</v>
      </c>
    </row>
    <row r="744" spans="1:5">
      <c r="A744" s="90">
        <v>743</v>
      </c>
      <c r="B744" s="3" t="s">
        <v>529</v>
      </c>
      <c r="C744" s="74">
        <v>22365</v>
      </c>
      <c r="D744" s="91" t="s">
        <v>445</v>
      </c>
      <c r="E744" s="3">
        <f>C744*VLOOKUP('4.7'!D744,Сотрудники!$B$2:$D$11,3,FALSE)</f>
        <v>1789.2</v>
      </c>
    </row>
    <row r="745" spans="1:5">
      <c r="A745" s="90">
        <v>744</v>
      </c>
      <c r="B745" s="3" t="s">
        <v>504</v>
      </c>
      <c r="C745" s="74">
        <v>98295</v>
      </c>
      <c r="D745" s="91" t="s">
        <v>464</v>
      </c>
      <c r="E745" s="3">
        <f>C745*VLOOKUP('4.7'!D745,Сотрудники!$B$2:$D$11,3,FALSE)</f>
        <v>5897.7</v>
      </c>
    </row>
    <row r="746" spans="1:5">
      <c r="A746" s="90">
        <v>745</v>
      </c>
      <c r="B746" s="3" t="s">
        <v>472</v>
      </c>
      <c r="C746" s="74">
        <v>312750</v>
      </c>
      <c r="D746" s="91" t="s">
        <v>456</v>
      </c>
      <c r="E746" s="3">
        <f>C746*VLOOKUP('4.7'!D746,Сотрудники!$B$2:$D$11,3,FALSE)</f>
        <v>18765</v>
      </c>
    </row>
    <row r="747" spans="1:5">
      <c r="A747" s="90">
        <v>746</v>
      </c>
      <c r="B747" s="3" t="s">
        <v>455</v>
      </c>
      <c r="C747" s="74">
        <v>91710</v>
      </c>
      <c r="D747" s="91" t="s">
        <v>445</v>
      </c>
      <c r="E747" s="3">
        <f>C747*VLOOKUP('4.7'!D747,Сотрудники!$B$2:$D$11,3,FALSE)</f>
        <v>7336.8</v>
      </c>
    </row>
    <row r="748" spans="1:5">
      <c r="A748" s="90">
        <v>747</v>
      </c>
      <c r="B748" s="3" t="s">
        <v>472</v>
      </c>
      <c r="C748" s="74">
        <v>13215.000000000002</v>
      </c>
      <c r="D748" s="91" t="s">
        <v>436</v>
      </c>
      <c r="E748" s="3">
        <f>C748*VLOOKUP('4.7'!D748,Сотрудники!$B$2:$D$11,3,FALSE)</f>
        <v>1255.4250000000002</v>
      </c>
    </row>
    <row r="749" spans="1:5">
      <c r="A749" s="90">
        <v>748</v>
      </c>
      <c r="B749" s="3" t="s">
        <v>465</v>
      </c>
      <c r="C749" s="74">
        <v>1680.0000000000002</v>
      </c>
      <c r="D749" s="91" t="s">
        <v>443</v>
      </c>
      <c r="E749" s="3">
        <f>C749*VLOOKUP('4.7'!D749,Сотрудники!$B$2:$D$11,3,FALSE)</f>
        <v>134.40000000000003</v>
      </c>
    </row>
    <row r="750" spans="1:5">
      <c r="A750" s="90">
        <v>749</v>
      </c>
      <c r="B750" s="3" t="s">
        <v>457</v>
      </c>
      <c r="C750" s="74">
        <v>144525</v>
      </c>
      <c r="D750" s="91" t="s">
        <v>438</v>
      </c>
      <c r="E750" s="3">
        <f>C750*VLOOKUP('4.7'!D750,Сотрудники!$B$2:$D$11,3,FALSE)</f>
        <v>7226.25</v>
      </c>
    </row>
    <row r="751" spans="1:5">
      <c r="A751" s="90">
        <v>750</v>
      </c>
      <c r="B751" s="3" t="s">
        <v>528</v>
      </c>
      <c r="C751" s="74">
        <v>1125</v>
      </c>
      <c r="D751" s="91" t="s">
        <v>464</v>
      </c>
      <c r="E751" s="3">
        <f>C751*VLOOKUP('4.7'!D751,Сотрудники!$B$2:$D$11,3,FALSE)</f>
        <v>67.5</v>
      </c>
    </row>
    <row r="752" spans="1:5">
      <c r="A752" s="90">
        <v>751</v>
      </c>
      <c r="B752" s="3" t="s">
        <v>482</v>
      </c>
      <c r="C752" s="74">
        <v>88665</v>
      </c>
      <c r="D752" s="91" t="s">
        <v>464</v>
      </c>
      <c r="E752" s="3">
        <f>C752*VLOOKUP('4.7'!D752,Сотрудники!$B$2:$D$11,3,FALSE)</f>
        <v>5319.9</v>
      </c>
    </row>
    <row r="753" spans="1:5">
      <c r="A753" s="90">
        <v>752</v>
      </c>
      <c r="B753" s="3" t="s">
        <v>471</v>
      </c>
      <c r="C753" s="74">
        <v>49485.000000000007</v>
      </c>
      <c r="D753" s="91" t="s">
        <v>464</v>
      </c>
      <c r="E753" s="3">
        <f>C753*VLOOKUP('4.7'!D753,Сотрудники!$B$2:$D$11,3,FALSE)</f>
        <v>2969.1000000000004</v>
      </c>
    </row>
    <row r="754" spans="1:5">
      <c r="A754" s="90">
        <v>753</v>
      </c>
      <c r="B754" s="3" t="s">
        <v>473</v>
      </c>
      <c r="C754" s="74">
        <v>110864.99999999999</v>
      </c>
      <c r="D754" s="91" t="s">
        <v>456</v>
      </c>
      <c r="E754" s="3">
        <f>C754*VLOOKUP('4.7'!D754,Сотрудники!$B$2:$D$11,3,FALSE)</f>
        <v>6651.8999999999987</v>
      </c>
    </row>
    <row r="755" spans="1:5">
      <c r="A755" s="90">
        <v>754</v>
      </c>
      <c r="B755" s="3" t="s">
        <v>496</v>
      </c>
      <c r="C755" s="74">
        <v>303360</v>
      </c>
      <c r="D755" s="91" t="s">
        <v>456</v>
      </c>
      <c r="E755" s="3">
        <f>C755*VLOOKUP('4.7'!D755,Сотрудники!$B$2:$D$11,3,FALSE)</f>
        <v>18201.599999999999</v>
      </c>
    </row>
    <row r="756" spans="1:5">
      <c r="A756" s="90">
        <v>755</v>
      </c>
      <c r="B756" s="3" t="s">
        <v>532</v>
      </c>
      <c r="C756" s="74">
        <v>1815</v>
      </c>
      <c r="D756" s="91" t="s">
        <v>445</v>
      </c>
      <c r="E756" s="3">
        <f>C756*VLOOKUP('4.7'!D756,Сотрудники!$B$2:$D$11,3,FALSE)</f>
        <v>145.20000000000002</v>
      </c>
    </row>
    <row r="757" spans="1:5">
      <c r="A757" s="90">
        <v>756</v>
      </c>
      <c r="B757" s="3" t="s">
        <v>499</v>
      </c>
      <c r="C757" s="74">
        <v>50700</v>
      </c>
      <c r="D757" s="91" t="s">
        <v>447</v>
      </c>
      <c r="E757" s="3">
        <f>C757*VLOOKUP('4.7'!D757,Сотрудники!$B$2:$D$11,3,FALSE)</f>
        <v>3549.0000000000005</v>
      </c>
    </row>
    <row r="758" spans="1:5">
      <c r="A758" s="90">
        <v>757</v>
      </c>
      <c r="B758" s="3" t="s">
        <v>455</v>
      </c>
      <c r="C758" s="74">
        <v>82679.999999999985</v>
      </c>
      <c r="D758" s="91" t="s">
        <v>464</v>
      </c>
      <c r="E758" s="3">
        <f>C758*VLOOKUP('4.7'!D758,Сотрудники!$B$2:$D$11,3,FALSE)</f>
        <v>4960.7999999999993</v>
      </c>
    </row>
    <row r="759" spans="1:5">
      <c r="A759" s="90">
        <v>758</v>
      </c>
      <c r="B759" s="3" t="s">
        <v>472</v>
      </c>
      <c r="C759" s="74">
        <v>295950</v>
      </c>
      <c r="D759" s="91" t="s">
        <v>464</v>
      </c>
      <c r="E759" s="3">
        <f>C759*VLOOKUP('4.7'!D759,Сотрудники!$B$2:$D$11,3,FALSE)</f>
        <v>17757</v>
      </c>
    </row>
    <row r="760" spans="1:5">
      <c r="A760" s="90">
        <v>759</v>
      </c>
      <c r="B760" s="3" t="s">
        <v>524</v>
      </c>
      <c r="C760" s="74">
        <v>37785</v>
      </c>
      <c r="D760" s="91" t="s">
        <v>445</v>
      </c>
      <c r="E760" s="3">
        <f>C760*VLOOKUP('4.7'!D760,Сотрудники!$B$2:$D$11,3,FALSE)</f>
        <v>3022.8</v>
      </c>
    </row>
    <row r="761" spans="1:5">
      <c r="A761" s="90">
        <v>760</v>
      </c>
      <c r="B761" s="3" t="s">
        <v>515</v>
      </c>
      <c r="C761" s="74">
        <v>35400</v>
      </c>
      <c r="D761" s="91" t="s">
        <v>464</v>
      </c>
      <c r="E761" s="3">
        <f>C761*VLOOKUP('4.7'!D761,Сотрудники!$B$2:$D$11,3,FALSE)</f>
        <v>2124</v>
      </c>
    </row>
    <row r="762" spans="1:5">
      <c r="A762" s="90">
        <v>761</v>
      </c>
      <c r="B762" s="3" t="s">
        <v>489</v>
      </c>
      <c r="C762" s="74">
        <v>211740</v>
      </c>
      <c r="D762" s="91" t="s">
        <v>443</v>
      </c>
      <c r="E762" s="3">
        <f>C762*VLOOKUP('4.7'!D762,Сотрудники!$B$2:$D$11,3,FALSE)</f>
        <v>16939.2</v>
      </c>
    </row>
    <row r="763" spans="1:5">
      <c r="A763" s="90">
        <v>762</v>
      </c>
      <c r="B763" s="3" t="s">
        <v>484</v>
      </c>
      <c r="C763" s="74">
        <v>17475</v>
      </c>
      <c r="D763" s="91" t="s">
        <v>443</v>
      </c>
      <c r="E763" s="3">
        <f>C763*VLOOKUP('4.7'!D763,Сотрудники!$B$2:$D$11,3,FALSE)</f>
        <v>1398</v>
      </c>
    </row>
    <row r="764" spans="1:5">
      <c r="A764" s="90">
        <v>763</v>
      </c>
      <c r="B764" s="3" t="s">
        <v>457</v>
      </c>
      <c r="C764" s="74">
        <v>64950</v>
      </c>
      <c r="D764" s="91" t="s">
        <v>464</v>
      </c>
      <c r="E764" s="3">
        <f>C764*VLOOKUP('4.7'!D764,Сотрудники!$B$2:$D$11,3,FALSE)</f>
        <v>3897</v>
      </c>
    </row>
    <row r="765" spans="1:5">
      <c r="A765" s="90">
        <v>764</v>
      </c>
      <c r="B765" s="3" t="s">
        <v>472</v>
      </c>
      <c r="C765" s="74">
        <v>1890</v>
      </c>
      <c r="D765" s="91" t="s">
        <v>443</v>
      </c>
      <c r="E765" s="3">
        <f>C765*VLOOKUP('4.7'!D765,Сотрудники!$B$2:$D$11,3,FALSE)</f>
        <v>151.20000000000002</v>
      </c>
    </row>
    <row r="766" spans="1:5">
      <c r="A766" s="90">
        <v>765</v>
      </c>
      <c r="B766" s="3" t="s">
        <v>508</v>
      </c>
      <c r="C766" s="74">
        <v>30465</v>
      </c>
      <c r="D766" s="91" t="s">
        <v>456</v>
      </c>
      <c r="E766" s="3">
        <f>C766*VLOOKUP('4.7'!D766,Сотрудники!$B$2:$D$11,3,FALSE)</f>
        <v>1827.8999999999999</v>
      </c>
    </row>
    <row r="767" spans="1:5">
      <c r="A767" s="90">
        <v>766</v>
      </c>
      <c r="B767" s="3" t="s">
        <v>460</v>
      </c>
      <c r="C767" s="74">
        <v>364425</v>
      </c>
      <c r="D767" s="91" t="s">
        <v>453</v>
      </c>
      <c r="E767" s="3">
        <f>C767*VLOOKUP('4.7'!D767,Сотрудники!$B$2:$D$11,3,FALSE)</f>
        <v>16399.125</v>
      </c>
    </row>
    <row r="768" spans="1:5">
      <c r="A768" s="90">
        <v>767</v>
      </c>
      <c r="B768" s="3" t="s">
        <v>525</v>
      </c>
      <c r="C768" s="74">
        <v>67260</v>
      </c>
      <c r="D768" s="91" t="s">
        <v>445</v>
      </c>
      <c r="E768" s="3">
        <f>C768*VLOOKUP('4.7'!D768,Сотрудники!$B$2:$D$11,3,FALSE)</f>
        <v>5380.8</v>
      </c>
    </row>
    <row r="769" spans="1:5">
      <c r="A769" s="90">
        <v>768</v>
      </c>
      <c r="B769" s="3" t="s">
        <v>510</v>
      </c>
      <c r="C769" s="74">
        <v>6930</v>
      </c>
      <c r="D769" s="91" t="s">
        <v>464</v>
      </c>
      <c r="E769" s="3">
        <f>C769*VLOOKUP('4.7'!D769,Сотрудники!$B$2:$D$11,3,FALSE)</f>
        <v>415.8</v>
      </c>
    </row>
    <row r="770" spans="1:5">
      <c r="A770" s="90">
        <v>769</v>
      </c>
      <c r="B770" s="3" t="s">
        <v>435</v>
      </c>
      <c r="C770" s="74">
        <v>1131390</v>
      </c>
      <c r="D770" s="91" t="s">
        <v>447</v>
      </c>
      <c r="E770" s="3">
        <f>C770*VLOOKUP('4.7'!D770,Сотрудники!$B$2:$D$11,3,FALSE)</f>
        <v>79197.3</v>
      </c>
    </row>
    <row r="771" spans="1:5">
      <c r="A771" s="90">
        <v>770</v>
      </c>
      <c r="B771" s="3" t="s">
        <v>506</v>
      </c>
      <c r="C771" s="74">
        <v>111540</v>
      </c>
      <c r="D771" s="91" t="s">
        <v>443</v>
      </c>
      <c r="E771" s="3">
        <f>C771*VLOOKUP('4.7'!D771,Сотрудники!$B$2:$D$11,3,FALSE)</f>
        <v>8923.2000000000007</v>
      </c>
    </row>
    <row r="772" spans="1:5">
      <c r="A772" s="90">
        <v>771</v>
      </c>
      <c r="B772" s="3" t="s">
        <v>511</v>
      </c>
      <c r="C772" s="74">
        <v>78780</v>
      </c>
      <c r="D772" s="91" t="s">
        <v>453</v>
      </c>
      <c r="E772" s="3">
        <f>C772*VLOOKUP('4.7'!D772,Сотрудники!$B$2:$D$11,3,FALSE)</f>
        <v>3545.1</v>
      </c>
    </row>
    <row r="773" spans="1:5">
      <c r="A773" s="90">
        <v>772</v>
      </c>
      <c r="B773" s="3" t="s">
        <v>514</v>
      </c>
      <c r="C773" s="74">
        <v>326790.00000000006</v>
      </c>
      <c r="D773" s="91" t="s">
        <v>456</v>
      </c>
      <c r="E773" s="3">
        <f>C773*VLOOKUP('4.7'!D773,Сотрудники!$B$2:$D$11,3,FALSE)</f>
        <v>19607.400000000001</v>
      </c>
    </row>
    <row r="774" spans="1:5">
      <c r="A774" s="90">
        <v>773</v>
      </c>
      <c r="B774" s="3" t="s">
        <v>478</v>
      </c>
      <c r="C774" s="74">
        <v>43065</v>
      </c>
      <c r="D774" s="91" t="s">
        <v>464</v>
      </c>
      <c r="E774" s="3">
        <f>C774*VLOOKUP('4.7'!D774,Сотрудники!$B$2:$D$11,3,FALSE)</f>
        <v>2583.9</v>
      </c>
    </row>
    <row r="775" spans="1:5">
      <c r="A775" s="90">
        <v>774</v>
      </c>
      <c r="B775" s="3" t="s">
        <v>465</v>
      </c>
      <c r="C775" s="74">
        <v>445770</v>
      </c>
      <c r="D775" s="91" t="s">
        <v>445</v>
      </c>
      <c r="E775" s="3">
        <f>C775*VLOOKUP('4.7'!D775,Сотрудники!$B$2:$D$11,3,FALSE)</f>
        <v>35661.599999999999</v>
      </c>
    </row>
    <row r="776" spans="1:5">
      <c r="A776" s="90">
        <v>775</v>
      </c>
      <c r="B776" s="3" t="s">
        <v>490</v>
      </c>
      <c r="C776" s="74">
        <v>44385</v>
      </c>
      <c r="D776" s="91" t="s">
        <v>464</v>
      </c>
      <c r="E776" s="3">
        <f>C776*VLOOKUP('4.7'!D776,Сотрудники!$B$2:$D$11,3,FALSE)</f>
        <v>2663.1</v>
      </c>
    </row>
    <row r="777" spans="1:5">
      <c r="A777" s="90">
        <v>776</v>
      </c>
      <c r="B777" s="3" t="s">
        <v>505</v>
      </c>
      <c r="C777" s="74">
        <v>224205</v>
      </c>
      <c r="D777" s="91" t="s">
        <v>456</v>
      </c>
      <c r="E777" s="3">
        <f>C777*VLOOKUP('4.7'!D777,Сотрудники!$B$2:$D$11,3,FALSE)</f>
        <v>13452.3</v>
      </c>
    </row>
    <row r="778" spans="1:5">
      <c r="A778" s="90">
        <v>777</v>
      </c>
      <c r="B778" s="3" t="s">
        <v>525</v>
      </c>
      <c r="C778" s="74">
        <v>49230</v>
      </c>
      <c r="D778" s="91" t="s">
        <v>447</v>
      </c>
      <c r="E778" s="3">
        <f>C778*VLOOKUP('4.7'!D778,Сотрудники!$B$2:$D$11,3,FALSE)</f>
        <v>3446.1000000000004</v>
      </c>
    </row>
    <row r="779" spans="1:5">
      <c r="A779" s="90">
        <v>778</v>
      </c>
      <c r="B779" s="3" t="s">
        <v>461</v>
      </c>
      <c r="C779" s="74">
        <v>909285.00000000012</v>
      </c>
      <c r="D779" s="91" t="s">
        <v>464</v>
      </c>
      <c r="E779" s="3">
        <f>C779*VLOOKUP('4.7'!D779,Сотрудники!$B$2:$D$11,3,FALSE)</f>
        <v>54557.100000000006</v>
      </c>
    </row>
    <row r="780" spans="1:5">
      <c r="A780" s="90">
        <v>779</v>
      </c>
      <c r="B780" s="3" t="s">
        <v>446</v>
      </c>
      <c r="C780" s="74">
        <v>127110</v>
      </c>
      <c r="D780" s="91" t="s">
        <v>436</v>
      </c>
      <c r="E780" s="3">
        <f>C780*VLOOKUP('4.7'!D780,Сотрудники!$B$2:$D$11,3,FALSE)</f>
        <v>12075.45</v>
      </c>
    </row>
    <row r="781" spans="1:5">
      <c r="A781" s="90">
        <v>780</v>
      </c>
      <c r="B781" s="3" t="s">
        <v>491</v>
      </c>
      <c r="C781" s="74">
        <v>24240</v>
      </c>
      <c r="D781" s="91" t="s">
        <v>447</v>
      </c>
      <c r="E781" s="3">
        <f>C781*VLOOKUP('4.7'!D781,Сотрудники!$B$2:$D$11,3,FALSE)</f>
        <v>1696.8000000000002</v>
      </c>
    </row>
    <row r="782" spans="1:5">
      <c r="A782" s="90">
        <v>781</v>
      </c>
      <c r="B782" s="3" t="s">
        <v>475</v>
      </c>
      <c r="C782" s="74">
        <v>185745</v>
      </c>
      <c r="D782" s="91" t="s">
        <v>453</v>
      </c>
      <c r="E782" s="3">
        <f>C782*VLOOKUP('4.7'!D782,Сотрудники!$B$2:$D$11,3,FALSE)</f>
        <v>8358.5249999999996</v>
      </c>
    </row>
    <row r="783" spans="1:5">
      <c r="A783" s="90">
        <v>782</v>
      </c>
      <c r="B783" s="3" t="s">
        <v>448</v>
      </c>
      <c r="C783" s="74">
        <v>43755.000000000007</v>
      </c>
      <c r="D783" s="91" t="s">
        <v>438</v>
      </c>
      <c r="E783" s="3">
        <f>C783*VLOOKUP('4.7'!D783,Сотрудники!$B$2:$D$11,3,FALSE)</f>
        <v>2187.7500000000005</v>
      </c>
    </row>
    <row r="784" spans="1:5">
      <c r="A784" s="90">
        <v>783</v>
      </c>
      <c r="B784" s="3" t="s">
        <v>489</v>
      </c>
      <c r="C784" s="74">
        <v>340830</v>
      </c>
      <c r="D784" s="91" t="s">
        <v>438</v>
      </c>
      <c r="E784" s="3">
        <f>C784*VLOOKUP('4.7'!D784,Сотрудники!$B$2:$D$11,3,FALSE)</f>
        <v>17041.5</v>
      </c>
    </row>
    <row r="785" spans="1:5">
      <c r="A785" s="90">
        <v>784</v>
      </c>
      <c r="B785" s="3" t="s">
        <v>440</v>
      </c>
      <c r="C785" s="74">
        <v>255.00000000000003</v>
      </c>
      <c r="D785" s="91" t="s">
        <v>464</v>
      </c>
      <c r="E785" s="3">
        <f>C785*VLOOKUP('4.7'!D785,Сотрудники!$B$2:$D$11,3,FALSE)</f>
        <v>15.3</v>
      </c>
    </row>
    <row r="786" spans="1:5">
      <c r="A786" s="90">
        <v>785</v>
      </c>
      <c r="B786" s="3" t="s">
        <v>481</v>
      </c>
      <c r="C786" s="74">
        <v>107460</v>
      </c>
      <c r="D786" s="91" t="s">
        <v>456</v>
      </c>
      <c r="E786" s="3">
        <f>C786*VLOOKUP('4.7'!D786,Сотрудники!$B$2:$D$11,3,FALSE)</f>
        <v>6447.5999999999995</v>
      </c>
    </row>
    <row r="787" spans="1:5">
      <c r="A787" s="90">
        <v>786</v>
      </c>
      <c r="B787" s="3" t="s">
        <v>452</v>
      </c>
      <c r="C787" s="74">
        <v>71760</v>
      </c>
      <c r="D787" s="91" t="s">
        <v>443</v>
      </c>
      <c r="E787" s="3">
        <f>C787*VLOOKUP('4.7'!D787,Сотрудники!$B$2:$D$11,3,FALSE)</f>
        <v>5740.8</v>
      </c>
    </row>
    <row r="788" spans="1:5">
      <c r="A788" s="90">
        <v>787</v>
      </c>
      <c r="B788" s="3" t="s">
        <v>489</v>
      </c>
      <c r="C788" s="74">
        <v>1246125</v>
      </c>
      <c r="D788" s="91" t="s">
        <v>436</v>
      </c>
      <c r="E788" s="3">
        <f>C788*VLOOKUP('4.7'!D788,Сотрудники!$B$2:$D$11,3,FALSE)</f>
        <v>118381.875</v>
      </c>
    </row>
    <row r="789" spans="1:5">
      <c r="A789" s="90">
        <v>788</v>
      </c>
      <c r="B789" s="3" t="s">
        <v>488</v>
      </c>
      <c r="C789" s="74">
        <v>60480</v>
      </c>
      <c r="D789" s="91" t="s">
        <v>456</v>
      </c>
      <c r="E789" s="3">
        <f>C789*VLOOKUP('4.7'!D789,Сотрудники!$B$2:$D$11,3,FALSE)</f>
        <v>3628.7999999999997</v>
      </c>
    </row>
    <row r="790" spans="1:5">
      <c r="A790" s="90">
        <v>789</v>
      </c>
      <c r="B790" s="3" t="s">
        <v>482</v>
      </c>
      <c r="C790" s="74">
        <v>4800</v>
      </c>
      <c r="D790" s="91" t="s">
        <v>436</v>
      </c>
      <c r="E790" s="3">
        <f>C790*VLOOKUP('4.7'!D790,Сотрудники!$B$2:$D$11,3,FALSE)</f>
        <v>456</v>
      </c>
    </row>
    <row r="791" spans="1:5">
      <c r="A791" s="90">
        <v>790</v>
      </c>
      <c r="B791" s="3" t="s">
        <v>516</v>
      </c>
      <c r="C791" s="74">
        <v>70635</v>
      </c>
      <c r="D791" s="91" t="s">
        <v>443</v>
      </c>
      <c r="E791" s="3">
        <f>C791*VLOOKUP('4.7'!D791,Сотрудники!$B$2:$D$11,3,FALSE)</f>
        <v>5650.8</v>
      </c>
    </row>
    <row r="792" spans="1:5">
      <c r="A792" s="90">
        <v>791</v>
      </c>
      <c r="B792" s="3" t="s">
        <v>452</v>
      </c>
      <c r="C792" s="74">
        <v>72330</v>
      </c>
      <c r="D792" s="91" t="s">
        <v>445</v>
      </c>
      <c r="E792" s="3">
        <f>C792*VLOOKUP('4.7'!D792,Сотрудники!$B$2:$D$11,3,FALSE)</f>
        <v>5786.4000000000005</v>
      </c>
    </row>
    <row r="793" spans="1:5">
      <c r="A793" s="90">
        <v>792</v>
      </c>
      <c r="B793" s="3" t="s">
        <v>533</v>
      </c>
      <c r="C793" s="74">
        <v>13200</v>
      </c>
      <c r="D793" s="91" t="s">
        <v>449</v>
      </c>
      <c r="E793" s="3">
        <f>C793*VLOOKUP('4.7'!D793,Сотрудники!$B$2:$D$11,3,FALSE)</f>
        <v>330</v>
      </c>
    </row>
    <row r="794" spans="1:5">
      <c r="A794" s="90">
        <v>793</v>
      </c>
      <c r="B794" s="3" t="s">
        <v>500</v>
      </c>
      <c r="C794" s="74">
        <v>79575</v>
      </c>
      <c r="D794" s="91" t="s">
        <v>464</v>
      </c>
      <c r="E794" s="3">
        <f>C794*VLOOKUP('4.7'!D794,Сотрудники!$B$2:$D$11,3,FALSE)</f>
        <v>4774.5</v>
      </c>
    </row>
    <row r="795" spans="1:5">
      <c r="A795" s="90">
        <v>794</v>
      </c>
      <c r="B795" s="3" t="s">
        <v>440</v>
      </c>
      <c r="C795" s="74">
        <v>44385</v>
      </c>
      <c r="D795" s="91" t="s">
        <v>453</v>
      </c>
      <c r="E795" s="3">
        <f>C795*VLOOKUP('4.7'!D795,Сотрудники!$B$2:$D$11,3,FALSE)</f>
        <v>1997.3249999999998</v>
      </c>
    </row>
    <row r="796" spans="1:5">
      <c r="A796" s="90">
        <v>795</v>
      </c>
      <c r="B796" s="3" t="s">
        <v>511</v>
      </c>
      <c r="C796" s="74">
        <v>36180</v>
      </c>
      <c r="D796" s="91" t="s">
        <v>436</v>
      </c>
      <c r="E796" s="3">
        <f>C796*VLOOKUP('4.7'!D796,Сотрудники!$B$2:$D$11,3,FALSE)</f>
        <v>3437.1</v>
      </c>
    </row>
    <row r="797" spans="1:5">
      <c r="A797" s="90">
        <v>796</v>
      </c>
      <c r="B797" s="3" t="s">
        <v>479</v>
      </c>
      <c r="C797" s="74">
        <v>44985</v>
      </c>
      <c r="D797" s="91" t="s">
        <v>464</v>
      </c>
      <c r="E797" s="3">
        <f>C797*VLOOKUP('4.7'!D797,Сотрудники!$B$2:$D$11,3,FALSE)</f>
        <v>2699.1</v>
      </c>
    </row>
    <row r="798" spans="1:5">
      <c r="A798" s="90">
        <v>797</v>
      </c>
      <c r="B798" s="3" t="s">
        <v>508</v>
      </c>
      <c r="C798" s="74">
        <v>13080</v>
      </c>
      <c r="D798" s="91" t="s">
        <v>443</v>
      </c>
      <c r="E798" s="3">
        <f>C798*VLOOKUP('4.7'!D798,Сотрудники!$B$2:$D$11,3,FALSE)</f>
        <v>1046.4000000000001</v>
      </c>
    </row>
    <row r="799" spans="1:5">
      <c r="A799" s="90">
        <v>798</v>
      </c>
      <c r="B799" s="3" t="s">
        <v>506</v>
      </c>
      <c r="C799" s="74">
        <v>69930</v>
      </c>
      <c r="D799" s="91" t="s">
        <v>436</v>
      </c>
      <c r="E799" s="3">
        <f>C799*VLOOKUP('4.7'!D799,Сотрудники!$B$2:$D$11,3,FALSE)</f>
        <v>6643.35</v>
      </c>
    </row>
    <row r="800" spans="1:5">
      <c r="A800" s="90">
        <v>799</v>
      </c>
      <c r="B800" s="3" t="s">
        <v>442</v>
      </c>
      <c r="C800" s="74">
        <v>100890</v>
      </c>
      <c r="D800" s="91" t="s">
        <v>445</v>
      </c>
      <c r="E800" s="3">
        <f>C800*VLOOKUP('4.7'!D800,Сотрудники!$B$2:$D$11,3,FALSE)</f>
        <v>8071.2</v>
      </c>
    </row>
    <row r="801" spans="1:5">
      <c r="A801" s="90">
        <v>800</v>
      </c>
      <c r="B801" s="3" t="s">
        <v>506</v>
      </c>
      <c r="C801" s="74">
        <v>418440</v>
      </c>
      <c r="D801" s="91" t="s">
        <v>456</v>
      </c>
      <c r="E801" s="3">
        <f>C801*VLOOKUP('4.7'!D801,Сотрудники!$B$2:$D$11,3,FALSE)</f>
        <v>25106.399999999998</v>
      </c>
    </row>
  </sheetData>
  <conditionalFormatting sqref="H1">
    <cfRule type="cellIs" dxfId="77" priority="1" operator="equal">
      <formula>$I$1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2A501-90DD-4CBD-B6FF-2287EB61220D}">
  <dimension ref="A1:D11"/>
  <sheetViews>
    <sheetView showGridLines="0" workbookViewId="0">
      <selection activeCell="D2" sqref="D2"/>
    </sheetView>
  </sheetViews>
  <sheetFormatPr defaultRowHeight="15"/>
  <cols>
    <col min="1" max="1" width="3.42578125" style="2" bestFit="1" customWidth="1"/>
    <col min="2" max="2" width="12.85546875" style="2" bestFit="1" customWidth="1"/>
    <col min="3" max="3" width="38.5703125" style="2" bestFit="1" customWidth="1"/>
    <col min="4" max="4" width="10.5703125" style="2" bestFit="1" customWidth="1"/>
    <col min="5" max="16384" width="9.140625" style="2"/>
  </cols>
  <sheetData>
    <row r="1" spans="1:4" ht="30">
      <c r="A1" s="1" t="s">
        <v>41</v>
      </c>
      <c r="B1" s="1" t="s">
        <v>432</v>
      </c>
      <c r="C1" s="1" t="s">
        <v>535</v>
      </c>
      <c r="D1" s="1" t="s">
        <v>536</v>
      </c>
    </row>
    <row r="2" spans="1:4">
      <c r="A2" s="3">
        <v>1</v>
      </c>
      <c r="B2" s="55" t="s">
        <v>453</v>
      </c>
      <c r="C2" s="3" t="s">
        <v>537</v>
      </c>
      <c r="D2" s="92">
        <v>4.4999999999999998E-2</v>
      </c>
    </row>
    <row r="3" spans="1:4">
      <c r="A3" s="3">
        <v>2</v>
      </c>
      <c r="B3" s="55" t="s">
        <v>464</v>
      </c>
      <c r="C3" s="3" t="s">
        <v>538</v>
      </c>
      <c r="D3" s="92">
        <v>0.06</v>
      </c>
    </row>
    <row r="4" spans="1:4">
      <c r="A4" s="3">
        <v>3</v>
      </c>
      <c r="B4" s="55" t="s">
        <v>443</v>
      </c>
      <c r="C4" s="3" t="s">
        <v>539</v>
      </c>
      <c r="D4" s="92">
        <v>0.08</v>
      </c>
    </row>
    <row r="5" spans="1:4">
      <c r="A5" s="3">
        <v>4</v>
      </c>
      <c r="B5" s="55" t="s">
        <v>449</v>
      </c>
      <c r="C5" s="3" t="s">
        <v>540</v>
      </c>
      <c r="D5" s="92">
        <v>2.5000000000000001E-2</v>
      </c>
    </row>
    <row r="6" spans="1:4">
      <c r="A6" s="3">
        <v>5</v>
      </c>
      <c r="B6" s="55" t="s">
        <v>438</v>
      </c>
      <c r="C6" s="3" t="s">
        <v>541</v>
      </c>
      <c r="D6" s="92">
        <v>0.05</v>
      </c>
    </row>
    <row r="7" spans="1:4">
      <c r="A7" s="3">
        <v>6</v>
      </c>
      <c r="B7" s="55" t="s">
        <v>436</v>
      </c>
      <c r="C7" s="3" t="s">
        <v>542</v>
      </c>
      <c r="D7" s="92">
        <v>9.5000000000000001E-2</v>
      </c>
    </row>
    <row r="8" spans="1:4">
      <c r="A8" s="3">
        <v>7</v>
      </c>
      <c r="B8" s="55" t="s">
        <v>445</v>
      </c>
      <c r="C8" s="3" t="s">
        <v>543</v>
      </c>
      <c r="D8" s="92">
        <v>0.08</v>
      </c>
    </row>
    <row r="9" spans="1:4">
      <c r="A9" s="3">
        <v>8</v>
      </c>
      <c r="B9" s="55" t="s">
        <v>456</v>
      </c>
      <c r="C9" s="3" t="s">
        <v>544</v>
      </c>
      <c r="D9" s="92">
        <v>0.06</v>
      </c>
    </row>
    <row r="10" spans="1:4">
      <c r="A10" s="3">
        <v>9</v>
      </c>
      <c r="B10" s="55" t="s">
        <v>447</v>
      </c>
      <c r="C10" s="3" t="s">
        <v>545</v>
      </c>
      <c r="D10" s="92">
        <v>7.0000000000000007E-2</v>
      </c>
    </row>
    <row r="11" spans="1:4">
      <c r="A11" s="3">
        <v>10</v>
      </c>
      <c r="B11" s="55" t="s">
        <v>441</v>
      </c>
      <c r="C11" s="3" t="s">
        <v>546</v>
      </c>
      <c r="D11" s="92">
        <v>0.03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7012-793D-4F5B-87E2-636891AB8CA1}">
  <sheetPr>
    <tabColor rgb="FF0070C0"/>
  </sheetPr>
  <dimension ref="A1:IF15"/>
  <sheetViews>
    <sheetView showGridLines="0" workbookViewId="0">
      <selection activeCell="D15" sqref="D15"/>
    </sheetView>
  </sheetViews>
  <sheetFormatPr defaultRowHeight="15"/>
  <cols>
    <col min="1" max="1" width="19" style="2" customWidth="1"/>
    <col min="2" max="3" width="11.7109375" style="2" bestFit="1" customWidth="1"/>
    <col min="4" max="5" width="11.85546875" style="2" bestFit="1" customWidth="1"/>
    <col min="6" max="6" width="11.42578125" style="2" bestFit="1" customWidth="1"/>
    <col min="7" max="7" width="11.85546875" style="2" customWidth="1"/>
    <col min="8" max="8" width="12.28515625" style="2" bestFit="1" customWidth="1"/>
    <col min="9" max="9" width="12.140625" style="2" bestFit="1" customWidth="1"/>
    <col min="10" max="11" width="11.42578125" style="2" bestFit="1" customWidth="1"/>
    <col min="12" max="12" width="11.140625" style="2" bestFit="1" customWidth="1"/>
    <col min="13" max="13" width="12" style="2" bestFit="1" customWidth="1"/>
    <col min="14" max="15" width="11.7109375" style="2" bestFit="1" customWidth="1"/>
    <col min="16" max="16" width="11.42578125" style="2" bestFit="1" customWidth="1"/>
    <col min="17" max="17" width="11.5703125" style="2" bestFit="1" customWidth="1"/>
    <col min="18" max="18" width="12" style="2" bestFit="1" customWidth="1"/>
    <col min="19" max="19" width="11.7109375" style="2" bestFit="1" customWidth="1"/>
    <col min="20" max="20" width="12.140625" style="2" bestFit="1" customWidth="1"/>
    <col min="21" max="21" width="12.28515625" style="2" bestFit="1" customWidth="1"/>
    <col min="22" max="22" width="12.140625" style="2" bestFit="1" customWidth="1"/>
    <col min="23" max="24" width="11.42578125" style="2" bestFit="1" customWidth="1"/>
    <col min="25" max="25" width="11.28515625" style="2" bestFit="1" customWidth="1"/>
    <col min="26" max="26" width="11.42578125" style="2" bestFit="1" customWidth="1"/>
    <col min="27" max="27" width="11.5703125" style="2" bestFit="1" customWidth="1"/>
    <col min="28" max="28" width="11" style="2" bestFit="1" customWidth="1"/>
    <col min="29" max="29" width="12.28515625" style="2" bestFit="1" customWidth="1"/>
    <col min="30" max="30" width="11.7109375" style="2" bestFit="1" customWidth="1"/>
    <col min="31" max="31" width="11.28515625" style="2" bestFit="1" customWidth="1"/>
    <col min="32" max="32" width="11.85546875" style="2" bestFit="1" customWidth="1"/>
    <col min="33" max="33" width="11.42578125" style="2" bestFit="1" customWidth="1"/>
    <col min="34" max="35" width="12" style="2" bestFit="1" customWidth="1"/>
    <col min="36" max="36" width="11.7109375" style="2" bestFit="1" customWidth="1"/>
    <col min="37" max="37" width="11.140625" style="2" bestFit="1" customWidth="1"/>
    <col min="38" max="38" width="11" style="2" bestFit="1" customWidth="1"/>
    <col min="39" max="39" width="11.42578125" style="2" bestFit="1" customWidth="1"/>
    <col min="40" max="40" width="10.85546875" style="2" bestFit="1" customWidth="1"/>
    <col min="41" max="41" width="11.42578125" style="2" bestFit="1" customWidth="1"/>
    <col min="42" max="42" width="11.28515625" style="2" bestFit="1" customWidth="1"/>
    <col min="43" max="43" width="12.28515625" style="2" bestFit="1" customWidth="1"/>
    <col min="44" max="44" width="11.5703125" style="2" bestFit="1" customWidth="1"/>
    <col min="45" max="45" width="12.140625" style="2" bestFit="1" customWidth="1"/>
    <col min="46" max="46" width="11.28515625" style="2" bestFit="1" customWidth="1"/>
    <col min="47" max="47" width="12" style="2" bestFit="1" customWidth="1"/>
    <col min="48" max="48" width="11.42578125" style="2" bestFit="1" customWidth="1"/>
    <col min="49" max="49" width="11.28515625" style="2" bestFit="1" customWidth="1"/>
    <col min="50" max="50" width="11.5703125" style="2" bestFit="1" customWidth="1"/>
    <col min="51" max="51" width="11.7109375" style="2" bestFit="1" customWidth="1"/>
    <col min="52" max="52" width="10.140625" style="2" bestFit="1" customWidth="1"/>
    <col min="53" max="53" width="12" style="2" bestFit="1" customWidth="1"/>
    <col min="54" max="54" width="11.85546875" style="2" bestFit="1" customWidth="1"/>
    <col min="55" max="55" width="10.85546875" style="2" bestFit="1" customWidth="1"/>
    <col min="56" max="56" width="12.28515625" style="2" bestFit="1" customWidth="1"/>
    <col min="57" max="57" width="11.7109375" style="2" bestFit="1" customWidth="1"/>
    <col min="58" max="58" width="11.42578125" style="2" bestFit="1" customWidth="1"/>
    <col min="59" max="59" width="12.42578125" style="2" bestFit="1" customWidth="1"/>
    <col min="60" max="60" width="12" style="2" bestFit="1" customWidth="1"/>
    <col min="61" max="61" width="11.28515625" style="2" bestFit="1" customWidth="1"/>
    <col min="62" max="62" width="11.5703125" style="2" bestFit="1" customWidth="1"/>
    <col min="63" max="63" width="12.140625" style="2" bestFit="1" customWidth="1"/>
    <col min="64" max="64" width="10.42578125" style="2" bestFit="1" customWidth="1"/>
    <col min="65" max="65" width="12.28515625" style="2" bestFit="1" customWidth="1"/>
    <col min="66" max="66" width="10.140625" style="2" bestFit="1" customWidth="1"/>
    <col min="67" max="67" width="11" style="2" bestFit="1" customWidth="1"/>
    <col min="68" max="68" width="11.42578125" style="2" bestFit="1" customWidth="1"/>
    <col min="69" max="69" width="10.140625" style="2" bestFit="1" customWidth="1"/>
    <col min="70" max="70" width="11.42578125" style="2" bestFit="1" customWidth="1"/>
    <col min="71" max="71" width="11.85546875" style="2" bestFit="1" customWidth="1"/>
    <col min="72" max="72" width="12.7109375" style="2" bestFit="1" customWidth="1"/>
    <col min="73" max="73" width="11.5703125" style="2" bestFit="1" customWidth="1"/>
    <col min="74" max="74" width="11.28515625" style="2" bestFit="1" customWidth="1"/>
    <col min="75" max="75" width="11.7109375" style="2" bestFit="1" customWidth="1"/>
    <col min="76" max="76" width="10.140625" style="2" bestFit="1" customWidth="1"/>
    <col min="77" max="78" width="11.85546875" style="2" bestFit="1" customWidth="1"/>
    <col min="79" max="79" width="10.7109375" style="2" bestFit="1" customWidth="1"/>
    <col min="80" max="80" width="11.7109375" style="2" bestFit="1" customWidth="1"/>
    <col min="81" max="81" width="10.5703125" style="2" bestFit="1" customWidth="1"/>
    <col min="82" max="82" width="12.140625" style="2" bestFit="1" customWidth="1"/>
    <col min="83" max="83" width="11.7109375" style="2" bestFit="1" customWidth="1"/>
    <col min="84" max="84" width="11.85546875" style="2" bestFit="1" customWidth="1"/>
    <col min="85" max="85" width="12" style="2" bestFit="1" customWidth="1"/>
    <col min="86" max="86" width="10.85546875" style="2" bestFit="1" customWidth="1"/>
    <col min="87" max="87" width="11.28515625" style="2" bestFit="1" customWidth="1"/>
    <col min="88" max="88" width="12" style="2" bestFit="1" customWidth="1"/>
    <col min="89" max="89" width="12.140625" style="2" bestFit="1" customWidth="1"/>
    <col min="90" max="91" width="10.140625" style="2" bestFit="1" customWidth="1"/>
    <col min="92" max="92" width="10.42578125" style="2" bestFit="1" customWidth="1"/>
    <col min="93" max="93" width="11.42578125" style="2" bestFit="1" customWidth="1"/>
    <col min="94" max="94" width="12.7109375" style="2" bestFit="1" customWidth="1"/>
    <col min="95" max="95" width="11.85546875" style="2" bestFit="1" customWidth="1"/>
    <col min="96" max="96" width="11.42578125" style="2" bestFit="1" customWidth="1"/>
    <col min="97" max="97" width="11" style="2" bestFit="1" customWidth="1"/>
    <col min="98" max="98" width="11.28515625" style="2" bestFit="1" customWidth="1"/>
    <col min="99" max="99" width="11.42578125" style="2" bestFit="1" customWidth="1"/>
    <col min="100" max="100" width="11.7109375" style="2" bestFit="1" customWidth="1"/>
    <col min="101" max="101" width="11.42578125" style="2" bestFit="1" customWidth="1"/>
    <col min="102" max="102" width="10.28515625" style="2" bestFit="1" customWidth="1"/>
    <col min="103" max="103" width="11.28515625" style="2" bestFit="1" customWidth="1"/>
    <col min="104" max="104" width="12.28515625" style="2" bestFit="1" customWidth="1"/>
    <col min="105" max="105" width="10.42578125" style="2" bestFit="1" customWidth="1"/>
    <col min="106" max="106" width="10.5703125" style="2" bestFit="1" customWidth="1"/>
    <col min="107" max="107" width="11.7109375" style="2" bestFit="1" customWidth="1"/>
    <col min="108" max="108" width="10.85546875" style="2" bestFit="1" customWidth="1"/>
    <col min="109" max="109" width="11.7109375" style="2" bestFit="1" customWidth="1"/>
    <col min="110" max="110" width="11.28515625" style="2" bestFit="1" customWidth="1"/>
    <col min="111" max="111" width="11.42578125" style="2" bestFit="1" customWidth="1"/>
    <col min="112" max="112" width="12.28515625" style="2" bestFit="1" customWidth="1"/>
    <col min="113" max="113" width="10.140625" style="2" bestFit="1" customWidth="1"/>
    <col min="114" max="114" width="11.7109375" style="2" bestFit="1" customWidth="1"/>
    <col min="115" max="115" width="10.140625" style="2" bestFit="1" customWidth="1"/>
    <col min="116" max="117" width="11.5703125" style="2" bestFit="1" customWidth="1"/>
    <col min="118" max="118" width="11" style="2" bestFit="1" customWidth="1"/>
    <col min="119" max="119" width="11.7109375" style="2" bestFit="1" customWidth="1"/>
    <col min="120" max="120" width="10.140625" style="2" bestFit="1" customWidth="1"/>
    <col min="121" max="121" width="11.28515625" style="2" bestFit="1" customWidth="1"/>
    <col min="122" max="122" width="12" style="2" bestFit="1" customWidth="1"/>
    <col min="123" max="123" width="11.42578125" style="2" bestFit="1" customWidth="1"/>
    <col min="124" max="124" width="11.28515625" style="2" bestFit="1" customWidth="1"/>
    <col min="125" max="127" width="11.85546875" style="2" bestFit="1" customWidth="1"/>
    <col min="128" max="128" width="12" style="2" bestFit="1" customWidth="1"/>
    <col min="129" max="129" width="11.85546875" style="2" bestFit="1" customWidth="1"/>
    <col min="130" max="130" width="11.42578125" style="2" bestFit="1" customWidth="1"/>
    <col min="131" max="131" width="12" style="2" bestFit="1" customWidth="1"/>
    <col min="132" max="132" width="10.140625" style="2" bestFit="1" customWidth="1"/>
    <col min="133" max="135" width="11.7109375" style="2" bestFit="1" customWidth="1"/>
    <col min="136" max="136" width="11.85546875" style="2" bestFit="1" customWidth="1"/>
    <col min="137" max="138" width="11.42578125" style="2" bestFit="1" customWidth="1"/>
    <col min="139" max="139" width="10.42578125" style="2" bestFit="1" customWidth="1"/>
    <col min="140" max="140" width="10.140625" style="2" bestFit="1" customWidth="1"/>
    <col min="141" max="141" width="11.7109375" style="2" bestFit="1" customWidth="1"/>
    <col min="142" max="142" width="10.28515625" style="2" bestFit="1" customWidth="1"/>
    <col min="143" max="143" width="11.7109375" style="2" bestFit="1" customWidth="1"/>
    <col min="144" max="144" width="12" style="2" bestFit="1" customWidth="1"/>
    <col min="145" max="145" width="11.42578125" style="2" bestFit="1" customWidth="1"/>
    <col min="146" max="146" width="12" style="2" bestFit="1" customWidth="1"/>
    <col min="147" max="147" width="11.28515625" style="2" bestFit="1" customWidth="1"/>
    <col min="148" max="148" width="10.140625" style="2" bestFit="1" customWidth="1"/>
    <col min="149" max="149" width="11.28515625" style="2" bestFit="1" customWidth="1"/>
    <col min="150" max="150" width="11.85546875" style="2" bestFit="1" customWidth="1"/>
    <col min="151" max="151" width="11.28515625" style="2" bestFit="1" customWidth="1"/>
    <col min="152" max="152" width="11.42578125" style="2" bestFit="1" customWidth="1"/>
    <col min="153" max="153" width="11" style="2" bestFit="1" customWidth="1"/>
    <col min="154" max="154" width="11.42578125" style="2" bestFit="1" customWidth="1"/>
    <col min="155" max="155" width="11.140625" style="2" bestFit="1" customWidth="1"/>
    <col min="156" max="156" width="11.7109375" style="2" bestFit="1" customWidth="1"/>
    <col min="157" max="157" width="11.42578125" style="2" bestFit="1" customWidth="1"/>
    <col min="158" max="158" width="11.7109375" style="2" bestFit="1" customWidth="1"/>
    <col min="159" max="159" width="11.85546875" style="2" bestFit="1" customWidth="1"/>
    <col min="160" max="160" width="10.5703125" style="2" bestFit="1" customWidth="1"/>
    <col min="161" max="161" width="11.85546875" style="2" bestFit="1" customWidth="1"/>
    <col min="162" max="162" width="11.7109375" style="2" bestFit="1" customWidth="1"/>
    <col min="163" max="163" width="12.140625" style="2" bestFit="1" customWidth="1"/>
    <col min="164" max="164" width="12" style="2" bestFit="1" customWidth="1"/>
    <col min="165" max="165" width="11.42578125" style="2" bestFit="1" customWidth="1"/>
    <col min="166" max="166" width="10.140625" style="2" bestFit="1" customWidth="1"/>
    <col min="167" max="167" width="10.28515625" style="2" bestFit="1" customWidth="1"/>
    <col min="168" max="168" width="11.7109375" style="2" bestFit="1" customWidth="1"/>
    <col min="169" max="169" width="10.7109375" style="2" bestFit="1" customWidth="1"/>
    <col min="170" max="170" width="11.85546875" style="2" bestFit="1" customWidth="1"/>
    <col min="171" max="171" width="11" style="2" bestFit="1" customWidth="1"/>
    <col min="172" max="172" width="12.140625" style="2" bestFit="1" customWidth="1"/>
    <col min="173" max="173" width="10.7109375" style="2" bestFit="1" customWidth="1"/>
    <col min="174" max="174" width="12" style="2" bestFit="1" customWidth="1"/>
    <col min="175" max="175" width="11.85546875" style="2" bestFit="1" customWidth="1"/>
    <col min="176" max="176" width="11" style="2" bestFit="1" customWidth="1"/>
    <col min="177" max="177" width="10.5703125" style="2" bestFit="1" customWidth="1"/>
    <col min="178" max="178" width="11.28515625" style="2" bestFit="1" customWidth="1"/>
    <col min="179" max="179" width="11.42578125" style="2" bestFit="1" customWidth="1"/>
    <col min="180" max="180" width="11.7109375" style="2" bestFit="1" customWidth="1"/>
    <col min="181" max="181" width="12.140625" style="2" bestFit="1" customWidth="1"/>
    <col min="182" max="182" width="11.42578125" style="2" bestFit="1" customWidth="1"/>
    <col min="183" max="183" width="12" style="2" bestFit="1" customWidth="1"/>
    <col min="184" max="184" width="11.7109375" style="2" bestFit="1" customWidth="1"/>
    <col min="185" max="185" width="10.42578125" style="2" bestFit="1" customWidth="1"/>
    <col min="186" max="186" width="12" style="2" bestFit="1" customWidth="1"/>
    <col min="187" max="187" width="11.85546875" style="2" bestFit="1" customWidth="1"/>
    <col min="188" max="188" width="11.5703125" style="2" bestFit="1" customWidth="1"/>
    <col min="189" max="189" width="12.140625" style="2" bestFit="1" customWidth="1"/>
    <col min="190" max="190" width="11.7109375" style="2" bestFit="1" customWidth="1"/>
    <col min="191" max="191" width="10.140625" style="2" bestFit="1" customWidth="1"/>
    <col min="192" max="192" width="11.85546875" style="2" bestFit="1" customWidth="1"/>
    <col min="193" max="193" width="12.140625" style="2" bestFit="1" customWidth="1"/>
    <col min="194" max="194" width="11.7109375" style="2" bestFit="1" customWidth="1"/>
    <col min="195" max="198" width="11.85546875" style="2" bestFit="1" customWidth="1"/>
    <col min="199" max="199" width="11.7109375" style="2" bestFit="1" customWidth="1"/>
    <col min="200" max="200" width="10.140625" style="2" bestFit="1" customWidth="1"/>
    <col min="201" max="201" width="11.28515625" style="2" bestFit="1" customWidth="1"/>
    <col min="202" max="202" width="11.7109375" style="2" bestFit="1" customWidth="1"/>
    <col min="203" max="203" width="11.5703125" style="2" bestFit="1" customWidth="1"/>
    <col min="204" max="204" width="11.140625" style="2" bestFit="1" customWidth="1"/>
    <col min="205" max="205" width="11.85546875" style="2" bestFit="1" customWidth="1"/>
    <col min="206" max="206" width="10.42578125" style="2" bestFit="1" customWidth="1"/>
    <col min="207" max="207" width="11.140625" style="2" bestFit="1" customWidth="1"/>
    <col min="208" max="208" width="12.140625" style="2" bestFit="1" customWidth="1"/>
    <col min="209" max="209" width="11.85546875" style="2" bestFit="1" customWidth="1"/>
    <col min="210" max="210" width="11.7109375" style="2" bestFit="1" customWidth="1"/>
    <col min="211" max="211" width="10.140625" style="2" bestFit="1" customWidth="1"/>
    <col min="212" max="212" width="11.85546875" style="2" bestFit="1" customWidth="1"/>
    <col min="213" max="213" width="11.28515625" style="2" bestFit="1" customWidth="1"/>
    <col min="214" max="214" width="11.85546875" style="2" bestFit="1" customWidth="1"/>
    <col min="215" max="215" width="10.85546875" style="2" bestFit="1" customWidth="1"/>
    <col min="216" max="216" width="10.42578125" style="2" bestFit="1" customWidth="1"/>
    <col min="217" max="217" width="11.42578125" style="2" bestFit="1" customWidth="1"/>
    <col min="218" max="218" width="11.28515625" style="2" bestFit="1" customWidth="1"/>
    <col min="219" max="219" width="11.85546875" style="2" bestFit="1" customWidth="1"/>
    <col min="220" max="220" width="11.28515625" style="2" bestFit="1" customWidth="1"/>
    <col min="221" max="221" width="12.7109375" style="2" bestFit="1" customWidth="1"/>
    <col min="222" max="222" width="10.5703125" style="2" bestFit="1" customWidth="1"/>
    <col min="223" max="224" width="11.28515625" style="2" bestFit="1" customWidth="1"/>
    <col min="225" max="225" width="11.7109375" style="2" bestFit="1" customWidth="1"/>
    <col min="226" max="226" width="12" style="2" bestFit="1" customWidth="1"/>
    <col min="227" max="228" width="11.42578125" style="2" bestFit="1" customWidth="1"/>
    <col min="229" max="229" width="10.140625" style="2" bestFit="1" customWidth="1"/>
    <col min="230" max="230" width="10.85546875" style="2" bestFit="1" customWidth="1"/>
    <col min="231" max="231" width="11.42578125" style="2" bestFit="1" customWidth="1"/>
    <col min="232" max="232" width="10.140625" style="2" bestFit="1" customWidth="1"/>
    <col min="233" max="233" width="10.5703125" style="2" bestFit="1" customWidth="1"/>
    <col min="234" max="234" width="10.140625" style="2" bestFit="1" customWidth="1"/>
    <col min="235" max="235" width="10.85546875" style="2" bestFit="1" customWidth="1"/>
    <col min="236" max="236" width="10.42578125" style="2" bestFit="1" customWidth="1"/>
    <col min="237" max="237" width="11.85546875" style="2" bestFit="1" customWidth="1"/>
    <col min="238" max="238" width="10.7109375" style="2" bestFit="1" customWidth="1"/>
    <col min="239" max="239" width="11.42578125" style="2" bestFit="1" customWidth="1"/>
    <col min="240" max="240" width="10.140625" style="2" bestFit="1" customWidth="1"/>
    <col min="241" max="16384" width="9.140625" style="2"/>
  </cols>
  <sheetData>
    <row r="1" spans="1:240">
      <c r="A1" s="10" t="s">
        <v>547</v>
      </c>
      <c r="B1" s="55">
        <v>11008</v>
      </c>
      <c r="C1" s="55">
        <v>11019</v>
      </c>
      <c r="D1" s="55">
        <v>10249</v>
      </c>
      <c r="E1" s="55">
        <v>10252</v>
      </c>
      <c r="F1" s="55">
        <v>10250</v>
      </c>
      <c r="G1" s="55">
        <v>10251</v>
      </c>
      <c r="H1" s="55">
        <v>10255</v>
      </c>
      <c r="I1" s="55">
        <v>10248</v>
      </c>
      <c r="J1" s="55">
        <v>10253</v>
      </c>
      <c r="K1" s="55">
        <v>10256</v>
      </c>
      <c r="L1" s="55">
        <v>10257</v>
      </c>
      <c r="M1" s="55">
        <v>10254</v>
      </c>
      <c r="N1" s="55">
        <v>10258</v>
      </c>
      <c r="O1" s="55">
        <v>10259</v>
      </c>
      <c r="P1" s="55">
        <v>10262</v>
      </c>
      <c r="Q1" s="55">
        <v>10260</v>
      </c>
      <c r="R1" s="55">
        <v>10261</v>
      </c>
      <c r="S1" s="55">
        <v>10263</v>
      </c>
      <c r="T1" s="55">
        <v>10266</v>
      </c>
      <c r="U1" s="55">
        <v>10268</v>
      </c>
      <c r="V1" s="55">
        <v>10270</v>
      </c>
      <c r="W1" s="55">
        <v>10267</v>
      </c>
      <c r="X1" s="55">
        <v>10272</v>
      </c>
      <c r="Y1" s="55">
        <v>10269</v>
      </c>
      <c r="Z1" s="55">
        <v>10275</v>
      </c>
      <c r="AA1" s="55">
        <v>10265</v>
      </c>
      <c r="AB1" s="55">
        <v>10273</v>
      </c>
      <c r="AC1" s="55">
        <v>10277</v>
      </c>
      <c r="AD1" s="55">
        <v>10276</v>
      </c>
      <c r="AE1" s="55">
        <v>10274</v>
      </c>
      <c r="AF1" s="55">
        <v>10278</v>
      </c>
      <c r="AG1" s="55">
        <v>10279</v>
      </c>
      <c r="AH1" s="55">
        <v>10281</v>
      </c>
      <c r="AI1" s="55">
        <v>10282</v>
      </c>
      <c r="AJ1" s="55">
        <v>10264</v>
      </c>
      <c r="AK1" s="55">
        <v>10283</v>
      </c>
      <c r="AL1" s="55">
        <v>10285</v>
      </c>
      <c r="AM1" s="55">
        <v>10284</v>
      </c>
      <c r="AN1" s="55">
        <v>10287</v>
      </c>
      <c r="AO1" s="55">
        <v>10289</v>
      </c>
      <c r="AP1" s="55">
        <v>10271</v>
      </c>
      <c r="AQ1" s="55">
        <v>10286</v>
      </c>
      <c r="AR1" s="55">
        <v>10292</v>
      </c>
      <c r="AS1" s="55">
        <v>10288</v>
      </c>
      <c r="AT1" s="55">
        <v>10290</v>
      </c>
      <c r="AU1" s="55">
        <v>10291</v>
      </c>
      <c r="AV1" s="55">
        <v>10294</v>
      </c>
      <c r="AW1" s="55">
        <v>10295</v>
      </c>
      <c r="AX1" s="55">
        <v>10297</v>
      </c>
      <c r="AY1" s="55">
        <v>10293</v>
      </c>
      <c r="AZ1" s="55">
        <v>10296</v>
      </c>
      <c r="BA1" s="55">
        <v>10298</v>
      </c>
      <c r="BB1" s="55">
        <v>10280</v>
      </c>
      <c r="BC1" s="55">
        <v>10299</v>
      </c>
      <c r="BD1" s="55">
        <v>10301</v>
      </c>
      <c r="BE1" s="55">
        <v>10304</v>
      </c>
      <c r="BF1" s="55">
        <v>10300</v>
      </c>
      <c r="BG1" s="55">
        <v>10303</v>
      </c>
      <c r="BH1" s="55">
        <v>10306</v>
      </c>
      <c r="BI1" s="55">
        <v>10308</v>
      </c>
      <c r="BJ1" s="55">
        <v>10307</v>
      </c>
      <c r="BK1" s="55">
        <v>10311</v>
      </c>
      <c r="BL1" s="55">
        <v>10310</v>
      </c>
      <c r="BM1" s="55">
        <v>10312</v>
      </c>
      <c r="BN1" s="55">
        <v>10315</v>
      </c>
      <c r="BO1" s="55">
        <v>10313</v>
      </c>
      <c r="BP1" s="55">
        <v>10314</v>
      </c>
      <c r="BQ1" s="55">
        <v>10318</v>
      </c>
      <c r="BR1" s="55">
        <v>10316</v>
      </c>
      <c r="BS1" s="55">
        <v>10302</v>
      </c>
      <c r="BT1" s="55">
        <v>10305</v>
      </c>
      <c r="BU1" s="55">
        <v>10317</v>
      </c>
      <c r="BV1" s="55">
        <v>10324</v>
      </c>
      <c r="BW1" s="55">
        <v>10319</v>
      </c>
      <c r="BX1" s="55">
        <v>10321</v>
      </c>
      <c r="BY1" s="55">
        <v>10323</v>
      </c>
      <c r="BZ1" s="55">
        <v>10325</v>
      </c>
      <c r="CA1" s="55">
        <v>10326</v>
      </c>
      <c r="CB1" s="55">
        <v>10327</v>
      </c>
      <c r="CC1" s="55">
        <v>10328</v>
      </c>
      <c r="CD1" s="55">
        <v>10320</v>
      </c>
      <c r="CE1" s="55">
        <v>10331</v>
      </c>
      <c r="CF1" s="55">
        <v>10332</v>
      </c>
      <c r="CG1" s="55">
        <v>10309</v>
      </c>
      <c r="CH1" s="55">
        <v>10322</v>
      </c>
      <c r="CI1" s="55">
        <v>10329</v>
      </c>
      <c r="CJ1" s="55">
        <v>10335</v>
      </c>
      <c r="CK1" s="55">
        <v>10333</v>
      </c>
      <c r="CL1" s="55">
        <v>10336</v>
      </c>
      <c r="CM1" s="55">
        <v>10330</v>
      </c>
      <c r="CN1" s="55">
        <v>10334</v>
      </c>
      <c r="CO1" s="55">
        <v>10337</v>
      </c>
      <c r="CP1" s="55">
        <v>10338</v>
      </c>
      <c r="CQ1" s="55">
        <v>10339</v>
      </c>
      <c r="CR1" s="55">
        <v>10342</v>
      </c>
      <c r="CS1" s="55">
        <v>10341</v>
      </c>
      <c r="CT1" s="55">
        <v>10344</v>
      </c>
      <c r="CU1" s="55">
        <v>10343</v>
      </c>
      <c r="CV1" s="55">
        <v>10340</v>
      </c>
      <c r="CW1" s="55">
        <v>10346</v>
      </c>
      <c r="CX1" s="55">
        <v>10347</v>
      </c>
      <c r="CY1" s="55">
        <v>10345</v>
      </c>
      <c r="CZ1" s="55">
        <v>10348</v>
      </c>
      <c r="DA1" s="55">
        <v>10349</v>
      </c>
      <c r="DB1" s="55">
        <v>10352</v>
      </c>
      <c r="DC1" s="55">
        <v>10351</v>
      </c>
      <c r="DD1" s="55">
        <v>10354</v>
      </c>
      <c r="DE1" s="55">
        <v>10355</v>
      </c>
      <c r="DF1" s="55">
        <v>10353</v>
      </c>
      <c r="DG1" s="55">
        <v>10359</v>
      </c>
      <c r="DH1" s="55">
        <v>10356</v>
      </c>
      <c r="DI1" s="55">
        <v>10358</v>
      </c>
      <c r="DJ1" s="55">
        <v>10362</v>
      </c>
      <c r="DK1" s="55">
        <v>10357</v>
      </c>
      <c r="DL1" s="55">
        <v>10360</v>
      </c>
      <c r="DM1" s="55">
        <v>10365</v>
      </c>
      <c r="DN1" s="55">
        <v>10367</v>
      </c>
      <c r="DO1" s="55">
        <v>10368</v>
      </c>
      <c r="DP1" s="55">
        <v>10350</v>
      </c>
      <c r="DQ1" s="55">
        <v>10361</v>
      </c>
      <c r="DR1" s="55">
        <v>10363</v>
      </c>
      <c r="DS1" s="55">
        <v>10364</v>
      </c>
      <c r="DT1" s="55">
        <v>10369</v>
      </c>
      <c r="DU1" s="55">
        <v>10372</v>
      </c>
      <c r="DV1" s="55">
        <v>10374</v>
      </c>
      <c r="DW1" s="55">
        <v>10375</v>
      </c>
      <c r="DX1" s="55">
        <v>10373</v>
      </c>
      <c r="DY1" s="55">
        <v>10376</v>
      </c>
      <c r="DZ1" s="55">
        <v>10377</v>
      </c>
      <c r="EA1" s="55">
        <v>10379</v>
      </c>
      <c r="EB1" s="55">
        <v>10381</v>
      </c>
      <c r="EC1" s="55">
        <v>10382</v>
      </c>
      <c r="ED1" s="55">
        <v>10383</v>
      </c>
      <c r="EE1" s="55">
        <v>10378</v>
      </c>
      <c r="EF1" s="55">
        <v>10384</v>
      </c>
      <c r="EG1" s="55">
        <v>10387</v>
      </c>
      <c r="EH1" s="55">
        <v>10388</v>
      </c>
      <c r="EI1" s="55">
        <v>10385</v>
      </c>
      <c r="EJ1" s="55">
        <v>10371</v>
      </c>
      <c r="EK1" s="55">
        <v>10389</v>
      </c>
      <c r="EL1" s="55">
        <v>10386</v>
      </c>
      <c r="EM1" s="55">
        <v>10390</v>
      </c>
      <c r="EN1" s="55">
        <v>10370</v>
      </c>
      <c r="EO1" s="55">
        <v>10366</v>
      </c>
      <c r="EP1" s="55">
        <v>10391</v>
      </c>
      <c r="EQ1" s="55">
        <v>10392</v>
      </c>
      <c r="ER1" s="55">
        <v>10397</v>
      </c>
      <c r="ES1" s="55">
        <v>10393</v>
      </c>
      <c r="ET1" s="55">
        <v>10394</v>
      </c>
      <c r="EU1" s="55">
        <v>10395</v>
      </c>
      <c r="EV1" s="55">
        <v>10396</v>
      </c>
      <c r="EW1" s="55">
        <v>10399</v>
      </c>
      <c r="EX1" s="55">
        <v>10404</v>
      </c>
      <c r="EY1" s="55">
        <v>10398</v>
      </c>
      <c r="EZ1" s="55">
        <v>10403</v>
      </c>
      <c r="FA1" s="55">
        <v>10401</v>
      </c>
      <c r="FB1" s="55">
        <v>10402</v>
      </c>
      <c r="FC1" s="55">
        <v>10406</v>
      </c>
      <c r="FD1" s="55">
        <v>10408</v>
      </c>
      <c r="FE1" s="55">
        <v>10409</v>
      </c>
      <c r="FF1" s="55">
        <v>10410</v>
      </c>
      <c r="FG1" s="55">
        <v>10412</v>
      </c>
      <c r="FH1" s="55">
        <v>10380</v>
      </c>
      <c r="FI1" s="55">
        <v>10400</v>
      </c>
      <c r="FJ1" s="55">
        <v>10413</v>
      </c>
      <c r="FK1" s="55">
        <v>10414</v>
      </c>
      <c r="FL1" s="55">
        <v>10411</v>
      </c>
      <c r="FM1" s="55">
        <v>10405</v>
      </c>
      <c r="FN1" s="55">
        <v>10415</v>
      </c>
      <c r="FO1" s="55">
        <v>10418</v>
      </c>
      <c r="FP1" s="55">
        <v>10416</v>
      </c>
      <c r="FQ1" s="55">
        <v>10420</v>
      </c>
      <c r="FR1" s="55">
        <v>10421</v>
      </c>
      <c r="FS1" s="55">
        <v>10424</v>
      </c>
      <c r="FT1" s="55">
        <v>10417</v>
      </c>
      <c r="FU1" s="55">
        <v>10407</v>
      </c>
      <c r="FV1" s="55">
        <v>10419</v>
      </c>
      <c r="FW1" s="55">
        <v>10422</v>
      </c>
      <c r="FX1" s="55">
        <v>10430</v>
      </c>
      <c r="FY1" s="55">
        <v>10428</v>
      </c>
      <c r="FZ1" s="55">
        <v>10426</v>
      </c>
      <c r="GA1" s="55">
        <v>10429</v>
      </c>
      <c r="GB1" s="55">
        <v>10431</v>
      </c>
      <c r="GC1" s="55">
        <v>10432</v>
      </c>
      <c r="GD1" s="55">
        <v>10435</v>
      </c>
      <c r="GE1" s="55">
        <v>10439</v>
      </c>
      <c r="GF1" s="55">
        <v>10436</v>
      </c>
      <c r="GG1" s="55">
        <v>10437</v>
      </c>
      <c r="GH1" s="55">
        <v>10434</v>
      </c>
      <c r="GI1" s="55">
        <v>10425</v>
      </c>
      <c r="GJ1" s="55">
        <v>10438</v>
      </c>
      <c r="GK1" s="55">
        <v>10443</v>
      </c>
      <c r="GL1" s="55">
        <v>10442</v>
      </c>
      <c r="GM1" s="55">
        <v>10446</v>
      </c>
      <c r="GN1" s="55">
        <v>10445</v>
      </c>
      <c r="GO1" s="55">
        <v>10444</v>
      </c>
      <c r="GP1" s="55">
        <v>10423</v>
      </c>
      <c r="GQ1" s="55">
        <v>10448</v>
      </c>
      <c r="GR1" s="55">
        <v>10454</v>
      </c>
      <c r="GS1" s="55">
        <v>10452</v>
      </c>
      <c r="GT1" s="55">
        <v>10453</v>
      </c>
      <c r="GU1" s="55">
        <v>10449</v>
      </c>
      <c r="GV1" s="55">
        <v>10440</v>
      </c>
      <c r="GW1" s="55">
        <v>10456</v>
      </c>
      <c r="GX1" s="55">
        <v>10459</v>
      </c>
      <c r="GY1" s="55">
        <v>10427</v>
      </c>
      <c r="GZ1" s="55">
        <v>10455</v>
      </c>
      <c r="HA1" s="55">
        <v>10457</v>
      </c>
      <c r="HB1" s="55">
        <v>10460</v>
      </c>
      <c r="HC1" s="55">
        <v>10433</v>
      </c>
      <c r="HD1" s="55">
        <v>10458</v>
      </c>
      <c r="HE1" s="55">
        <v>10461</v>
      </c>
      <c r="HF1" s="55">
        <v>10463</v>
      </c>
      <c r="HG1" s="55">
        <v>10447</v>
      </c>
      <c r="HH1" s="55">
        <v>10450</v>
      </c>
      <c r="HI1" s="55">
        <v>10467</v>
      </c>
      <c r="HJ1" s="55">
        <v>10451</v>
      </c>
      <c r="HK1" s="55">
        <v>10468</v>
      </c>
      <c r="HL1" s="55">
        <v>10466</v>
      </c>
      <c r="HM1" s="55">
        <v>10441</v>
      </c>
      <c r="HN1" s="55">
        <v>10464</v>
      </c>
      <c r="HO1" s="55">
        <v>10465</v>
      </c>
      <c r="HP1" s="55">
        <v>10469</v>
      </c>
      <c r="HQ1" s="55">
        <v>10470</v>
      </c>
      <c r="HR1" s="55">
        <v>10462</v>
      </c>
      <c r="HS1" s="55">
        <v>10471</v>
      </c>
      <c r="HT1" s="55">
        <v>10472</v>
      </c>
      <c r="HU1" s="55">
        <v>10473</v>
      </c>
      <c r="HV1" s="55">
        <v>10474</v>
      </c>
      <c r="HW1" s="55">
        <v>10479</v>
      </c>
      <c r="HX1" s="55">
        <v>10476</v>
      </c>
      <c r="HY1" s="55">
        <v>10480</v>
      </c>
      <c r="HZ1" s="55">
        <v>10477</v>
      </c>
      <c r="IA1" s="55">
        <v>10481</v>
      </c>
      <c r="IB1" s="55">
        <v>10478</v>
      </c>
      <c r="IC1" s="55">
        <v>10487</v>
      </c>
      <c r="ID1" s="55">
        <v>10485</v>
      </c>
      <c r="IE1" s="55">
        <v>10484</v>
      </c>
      <c r="IF1" s="55">
        <v>10486</v>
      </c>
    </row>
    <row r="2" spans="1:240">
      <c r="A2" s="10" t="s">
        <v>548</v>
      </c>
      <c r="B2" s="55" t="s">
        <v>549</v>
      </c>
      <c r="C2" s="55" t="s">
        <v>550</v>
      </c>
      <c r="D2" s="55" t="s">
        <v>551</v>
      </c>
      <c r="E2" s="55" t="s">
        <v>552</v>
      </c>
      <c r="F2" s="55" t="s">
        <v>553</v>
      </c>
      <c r="G2" s="55" t="s">
        <v>554</v>
      </c>
      <c r="H2" s="55" t="s">
        <v>555</v>
      </c>
      <c r="I2" s="55" t="s">
        <v>556</v>
      </c>
      <c r="J2" s="55" t="s">
        <v>553</v>
      </c>
      <c r="K2" s="55" t="s">
        <v>557</v>
      </c>
      <c r="L2" s="55" t="s">
        <v>558</v>
      </c>
      <c r="M2" s="55" t="s">
        <v>559</v>
      </c>
      <c r="N2" s="55" t="s">
        <v>549</v>
      </c>
      <c r="O2" s="55" t="s">
        <v>560</v>
      </c>
      <c r="P2" s="55" t="s">
        <v>561</v>
      </c>
      <c r="Q2" s="55" t="s">
        <v>562</v>
      </c>
      <c r="R2" s="55" t="s">
        <v>563</v>
      </c>
      <c r="S2" s="55" t="s">
        <v>549</v>
      </c>
      <c r="T2" s="55" t="s">
        <v>556</v>
      </c>
      <c r="U2" s="55" t="s">
        <v>564</v>
      </c>
      <c r="V2" s="55" t="s">
        <v>556</v>
      </c>
      <c r="W2" s="55" t="s">
        <v>565</v>
      </c>
      <c r="X2" s="55" t="s">
        <v>561</v>
      </c>
      <c r="Y2" s="55" t="s">
        <v>566</v>
      </c>
      <c r="Z2" s="55" t="s">
        <v>567</v>
      </c>
      <c r="AA2" s="55" t="s">
        <v>568</v>
      </c>
      <c r="AB2" s="55" t="s">
        <v>569</v>
      </c>
      <c r="AC2" s="55" t="s">
        <v>570</v>
      </c>
      <c r="AD2" s="55" t="s">
        <v>571</v>
      </c>
      <c r="AE2" s="55" t="s">
        <v>572</v>
      </c>
      <c r="AF2" s="55" t="s">
        <v>573</v>
      </c>
      <c r="AG2" s="55" t="s">
        <v>574</v>
      </c>
      <c r="AH2" s="55" t="s">
        <v>575</v>
      </c>
      <c r="AI2" s="55" t="s">
        <v>575</v>
      </c>
      <c r="AJ2" s="55" t="s">
        <v>576</v>
      </c>
      <c r="AK2" s="55" t="s">
        <v>577</v>
      </c>
      <c r="AL2" s="55" t="s">
        <v>569</v>
      </c>
      <c r="AM2" s="55" t="s">
        <v>574</v>
      </c>
      <c r="AN2" s="55" t="s">
        <v>578</v>
      </c>
      <c r="AO2" s="55" t="s">
        <v>579</v>
      </c>
      <c r="AP2" s="55" t="s">
        <v>580</v>
      </c>
      <c r="AQ2" s="55" t="s">
        <v>569</v>
      </c>
      <c r="AR2" s="55" t="s">
        <v>581</v>
      </c>
      <c r="AS2" s="55" t="s">
        <v>582</v>
      </c>
      <c r="AT2" s="55" t="s">
        <v>583</v>
      </c>
      <c r="AU2" s="55" t="s">
        <v>563</v>
      </c>
      <c r="AV2" s="55" t="s">
        <v>561</v>
      </c>
      <c r="AW2" s="55" t="s">
        <v>572</v>
      </c>
      <c r="AX2" s="55" t="s">
        <v>568</v>
      </c>
      <c r="AY2" s="55" t="s">
        <v>571</v>
      </c>
      <c r="AZ2" s="55" t="s">
        <v>577</v>
      </c>
      <c r="BA2" s="55" t="s">
        <v>584</v>
      </c>
      <c r="BB2" s="55" t="s">
        <v>573</v>
      </c>
      <c r="BC2" s="55" t="s">
        <v>578</v>
      </c>
      <c r="BD2" s="55" t="s">
        <v>585</v>
      </c>
      <c r="BE2" s="55" t="s">
        <v>571</v>
      </c>
      <c r="BF2" s="55" t="s">
        <v>567</v>
      </c>
      <c r="BG2" s="55" t="s">
        <v>586</v>
      </c>
      <c r="BH2" s="55" t="s">
        <v>575</v>
      </c>
      <c r="BI2" s="55" t="s">
        <v>587</v>
      </c>
      <c r="BJ2" s="55" t="s">
        <v>588</v>
      </c>
      <c r="BK2" s="55" t="s">
        <v>589</v>
      </c>
      <c r="BL2" s="55" t="s">
        <v>590</v>
      </c>
      <c r="BM2" s="55" t="s">
        <v>585</v>
      </c>
      <c r="BN2" s="55" t="s">
        <v>591</v>
      </c>
      <c r="BO2" s="55" t="s">
        <v>569</v>
      </c>
      <c r="BP2" s="55" t="s">
        <v>561</v>
      </c>
      <c r="BQ2" s="55" t="s">
        <v>591</v>
      </c>
      <c r="BR2" s="55" t="s">
        <v>561</v>
      </c>
      <c r="BS2" s="55" t="s">
        <v>552</v>
      </c>
      <c r="BT2" s="55" t="s">
        <v>592</v>
      </c>
      <c r="BU2" s="55" t="s">
        <v>588</v>
      </c>
      <c r="BV2" s="55" t="s">
        <v>593</v>
      </c>
      <c r="BW2" s="55" t="s">
        <v>571</v>
      </c>
      <c r="BX2" s="55" t="s">
        <v>591</v>
      </c>
      <c r="BY2" s="55" t="s">
        <v>594</v>
      </c>
      <c r="BZ2" s="55" t="s">
        <v>594</v>
      </c>
      <c r="CA2" s="55" t="s">
        <v>595</v>
      </c>
      <c r="CB2" s="55" t="s">
        <v>576</v>
      </c>
      <c r="CC2" s="55" t="s">
        <v>596</v>
      </c>
      <c r="CD2" s="55" t="s">
        <v>556</v>
      </c>
      <c r="CE2" s="55" t="s">
        <v>597</v>
      </c>
      <c r="CF2" s="55" t="s">
        <v>598</v>
      </c>
      <c r="CG2" s="55" t="s">
        <v>584</v>
      </c>
      <c r="CH2" s="55" t="s">
        <v>599</v>
      </c>
      <c r="CI2" s="55" t="s">
        <v>580</v>
      </c>
      <c r="CJ2" s="55" t="s">
        <v>584</v>
      </c>
      <c r="CK2" s="55" t="s">
        <v>556</v>
      </c>
      <c r="CL2" s="55" t="s">
        <v>600</v>
      </c>
      <c r="CM2" s="55" t="s">
        <v>577</v>
      </c>
      <c r="CN2" s="55" t="s">
        <v>554</v>
      </c>
      <c r="CO2" s="55" t="s">
        <v>565</v>
      </c>
      <c r="CP2" s="55" t="s">
        <v>592</v>
      </c>
      <c r="CQ2" s="55" t="s">
        <v>598</v>
      </c>
      <c r="CR2" s="55" t="s">
        <v>565</v>
      </c>
      <c r="CS2" s="55" t="s">
        <v>601</v>
      </c>
      <c r="CT2" s="55" t="s">
        <v>566</v>
      </c>
      <c r="CU2" s="55" t="s">
        <v>574</v>
      </c>
      <c r="CV2" s="55" t="s">
        <v>597</v>
      </c>
      <c r="CW2" s="55" t="s">
        <v>561</v>
      </c>
      <c r="CX2" s="55" t="s">
        <v>602</v>
      </c>
      <c r="CY2" s="55" t="s">
        <v>569</v>
      </c>
      <c r="CZ2" s="55" t="s">
        <v>585</v>
      </c>
      <c r="DA2" s="55" t="s">
        <v>580</v>
      </c>
      <c r="DB2" s="55" t="s">
        <v>596</v>
      </c>
      <c r="DC2" s="55" t="s">
        <v>549</v>
      </c>
      <c r="DD2" s="55" t="s">
        <v>599</v>
      </c>
      <c r="DE2" s="55" t="s">
        <v>603</v>
      </c>
      <c r="DF2" s="55" t="s">
        <v>604</v>
      </c>
      <c r="DG2" s="55" t="s">
        <v>605</v>
      </c>
      <c r="DH2" s="55" t="s">
        <v>585</v>
      </c>
      <c r="DI2" s="55" t="s">
        <v>606</v>
      </c>
      <c r="DJ2" s="55" t="s">
        <v>597</v>
      </c>
      <c r="DK2" s="55" t="s">
        <v>577</v>
      </c>
      <c r="DL2" s="55" t="s">
        <v>568</v>
      </c>
      <c r="DM2" s="55" t="s">
        <v>607</v>
      </c>
      <c r="DN2" s="55" t="s">
        <v>608</v>
      </c>
      <c r="DO2" s="55" t="s">
        <v>549</v>
      </c>
      <c r="DP2" s="55" t="s">
        <v>606</v>
      </c>
      <c r="DQ2" s="55" t="s">
        <v>569</v>
      </c>
      <c r="DR2" s="55" t="s">
        <v>609</v>
      </c>
      <c r="DS2" s="55" t="s">
        <v>610</v>
      </c>
      <c r="DT2" s="55" t="s">
        <v>580</v>
      </c>
      <c r="DU2" s="55" t="s">
        <v>611</v>
      </c>
      <c r="DV2" s="55" t="s">
        <v>612</v>
      </c>
      <c r="DW2" s="55" t="s">
        <v>613</v>
      </c>
      <c r="DX2" s="55" t="s">
        <v>584</v>
      </c>
      <c r="DY2" s="55" t="s">
        <v>598</v>
      </c>
      <c r="DZ2" s="55" t="s">
        <v>605</v>
      </c>
      <c r="EA2" s="55" t="s">
        <v>563</v>
      </c>
      <c r="EB2" s="55" t="s">
        <v>577</v>
      </c>
      <c r="EC2" s="55" t="s">
        <v>549</v>
      </c>
      <c r="ED2" s="55" t="s">
        <v>603</v>
      </c>
      <c r="EE2" s="55" t="s">
        <v>576</v>
      </c>
      <c r="EF2" s="55" t="s">
        <v>573</v>
      </c>
      <c r="EG2" s="55" t="s">
        <v>614</v>
      </c>
      <c r="EH2" s="55" t="s">
        <v>605</v>
      </c>
      <c r="EI2" s="55" t="s">
        <v>580</v>
      </c>
      <c r="EJ2" s="55" t="s">
        <v>606</v>
      </c>
      <c r="EK2" s="55" t="s">
        <v>615</v>
      </c>
      <c r="EL2" s="55" t="s">
        <v>602</v>
      </c>
      <c r="EM2" s="55" t="s">
        <v>549</v>
      </c>
      <c r="EN2" s="55" t="s">
        <v>559</v>
      </c>
      <c r="EO2" s="55" t="s">
        <v>616</v>
      </c>
      <c r="EP2" s="55" t="s">
        <v>609</v>
      </c>
      <c r="EQ2" s="55" t="s">
        <v>604</v>
      </c>
      <c r="ER2" s="55" t="s">
        <v>600</v>
      </c>
      <c r="ES2" s="55" t="s">
        <v>593</v>
      </c>
      <c r="ET2" s="55" t="s">
        <v>613</v>
      </c>
      <c r="EU2" s="55" t="s">
        <v>558</v>
      </c>
      <c r="EV2" s="55" t="s">
        <v>565</v>
      </c>
      <c r="EW2" s="55" t="s">
        <v>608</v>
      </c>
      <c r="EX2" s="55" t="s">
        <v>567</v>
      </c>
      <c r="EY2" s="55" t="s">
        <v>593</v>
      </c>
      <c r="EZ2" s="55" t="s">
        <v>549</v>
      </c>
      <c r="FA2" s="55" t="s">
        <v>561</v>
      </c>
      <c r="FB2" s="55" t="s">
        <v>549</v>
      </c>
      <c r="FC2" s="55" t="s">
        <v>611</v>
      </c>
      <c r="FD2" s="55" t="s">
        <v>617</v>
      </c>
      <c r="FE2" s="55" t="s">
        <v>618</v>
      </c>
      <c r="FF2" s="55" t="s">
        <v>615</v>
      </c>
      <c r="FG2" s="55" t="s">
        <v>556</v>
      </c>
      <c r="FH2" s="55" t="s">
        <v>584</v>
      </c>
      <c r="FI2" s="55" t="s">
        <v>610</v>
      </c>
      <c r="FJ2" s="55" t="s">
        <v>606</v>
      </c>
      <c r="FK2" s="55" t="s">
        <v>602</v>
      </c>
      <c r="FL2" s="55" t="s">
        <v>615</v>
      </c>
      <c r="FM2" s="55" t="s">
        <v>619</v>
      </c>
      <c r="FN2" s="55" t="s">
        <v>613</v>
      </c>
      <c r="FO2" s="55" t="s">
        <v>569</v>
      </c>
      <c r="FP2" s="55" t="s">
        <v>556</v>
      </c>
      <c r="FQ2" s="55" t="s">
        <v>557</v>
      </c>
      <c r="FR2" s="55" t="s">
        <v>563</v>
      </c>
      <c r="FS2" s="55" t="s">
        <v>598</v>
      </c>
      <c r="FT2" s="55" t="s">
        <v>601</v>
      </c>
      <c r="FU2" s="55" t="s">
        <v>562</v>
      </c>
      <c r="FV2" s="55" t="s">
        <v>555</v>
      </c>
      <c r="FW2" s="55" t="s">
        <v>620</v>
      </c>
      <c r="FX2" s="55" t="s">
        <v>549</v>
      </c>
      <c r="FY2" s="55" t="s">
        <v>582</v>
      </c>
      <c r="FZ2" s="55" t="s">
        <v>616</v>
      </c>
      <c r="GA2" s="55" t="s">
        <v>584</v>
      </c>
      <c r="GB2" s="55" t="s">
        <v>615</v>
      </c>
      <c r="GC2" s="55" t="s">
        <v>580</v>
      </c>
      <c r="GD2" s="55" t="s">
        <v>621</v>
      </c>
      <c r="GE2" s="55" t="s">
        <v>598</v>
      </c>
      <c r="GF2" s="55" t="s">
        <v>568</v>
      </c>
      <c r="GG2" s="55" t="s">
        <v>556</v>
      </c>
      <c r="GH2" s="55" t="s">
        <v>576</v>
      </c>
      <c r="GI2" s="55" t="s">
        <v>606</v>
      </c>
      <c r="GJ2" s="55" t="s">
        <v>551</v>
      </c>
      <c r="GK2" s="55" t="s">
        <v>582</v>
      </c>
      <c r="GL2" s="55" t="s">
        <v>549</v>
      </c>
      <c r="GM2" s="55" t="s">
        <v>551</v>
      </c>
      <c r="GN2" s="55" t="s">
        <v>573</v>
      </c>
      <c r="GO2" s="55" t="s">
        <v>573</v>
      </c>
      <c r="GP2" s="55" t="s">
        <v>622</v>
      </c>
      <c r="GQ2" s="55" t="s">
        <v>550</v>
      </c>
      <c r="GR2" s="55" t="s">
        <v>606</v>
      </c>
      <c r="GS2" s="55" t="s">
        <v>593</v>
      </c>
      <c r="GT2" s="55" t="s">
        <v>603</v>
      </c>
      <c r="GU2" s="55" t="s">
        <v>568</v>
      </c>
      <c r="GV2" s="55" t="s">
        <v>593</v>
      </c>
      <c r="GW2" s="55" t="s">
        <v>594</v>
      </c>
      <c r="GX2" s="55" t="s">
        <v>554</v>
      </c>
      <c r="GY2" s="55" t="s">
        <v>604</v>
      </c>
      <c r="GZ2" s="55" t="s">
        <v>556</v>
      </c>
      <c r="HA2" s="55" t="s">
        <v>594</v>
      </c>
      <c r="HB2" s="55" t="s">
        <v>576</v>
      </c>
      <c r="HC2" s="55" t="s">
        <v>600</v>
      </c>
      <c r="HD2" s="55" t="s">
        <v>552</v>
      </c>
      <c r="HE2" s="55" t="s">
        <v>577</v>
      </c>
      <c r="HF2" s="55" t="s">
        <v>552</v>
      </c>
      <c r="HG2" s="55" t="s">
        <v>578</v>
      </c>
      <c r="HH2" s="55" t="s">
        <v>554</v>
      </c>
      <c r="HI2" s="55" t="s">
        <v>567</v>
      </c>
      <c r="HJ2" s="55" t="s">
        <v>569</v>
      </c>
      <c r="HK2" s="55" t="s">
        <v>594</v>
      </c>
      <c r="HL2" s="55" t="s">
        <v>583</v>
      </c>
      <c r="HM2" s="55" t="s">
        <v>592</v>
      </c>
      <c r="HN2" s="55" t="s">
        <v>596</v>
      </c>
      <c r="HO2" s="55" t="s">
        <v>608</v>
      </c>
      <c r="HP2" s="55" t="s">
        <v>566</v>
      </c>
      <c r="HQ2" s="55" t="s">
        <v>597</v>
      </c>
      <c r="HR2" s="55" t="s">
        <v>621</v>
      </c>
      <c r="HS2" s="55" t="s">
        <v>579</v>
      </c>
      <c r="HT2" s="55" t="s">
        <v>605</v>
      </c>
      <c r="HU2" s="55" t="s">
        <v>591</v>
      </c>
      <c r="HV2" s="55" t="s">
        <v>599</v>
      </c>
      <c r="HW2" s="55" t="s">
        <v>561</v>
      </c>
      <c r="HX2" s="55" t="s">
        <v>558</v>
      </c>
      <c r="HY2" s="55" t="s">
        <v>617</v>
      </c>
      <c r="HZ2" s="55" t="s">
        <v>600</v>
      </c>
      <c r="IA2" s="55" t="s">
        <v>578</v>
      </c>
      <c r="IB2" s="55" t="s">
        <v>554</v>
      </c>
      <c r="IC2" s="55" t="s">
        <v>611</v>
      </c>
      <c r="ID2" s="55" t="s">
        <v>619</v>
      </c>
      <c r="IE2" s="55" t="s">
        <v>579</v>
      </c>
      <c r="IF2" s="55" t="s">
        <v>558</v>
      </c>
    </row>
    <row r="3" spans="1:240">
      <c r="A3" s="10" t="s">
        <v>623</v>
      </c>
      <c r="B3" s="55" t="s">
        <v>436</v>
      </c>
      <c r="C3" s="55" t="s">
        <v>438</v>
      </c>
      <c r="D3" s="55" t="s">
        <v>438</v>
      </c>
      <c r="E3" s="55" t="s">
        <v>441</v>
      </c>
      <c r="F3" s="55" t="s">
        <v>443</v>
      </c>
      <c r="G3" s="55" t="s">
        <v>445</v>
      </c>
      <c r="H3" s="55" t="s">
        <v>447</v>
      </c>
      <c r="I3" s="55" t="s">
        <v>449</v>
      </c>
      <c r="J3" s="55" t="s">
        <v>445</v>
      </c>
      <c r="K3" s="55" t="s">
        <v>441</v>
      </c>
      <c r="L3" s="55" t="s">
        <v>443</v>
      </c>
      <c r="M3" s="55" t="s">
        <v>449</v>
      </c>
      <c r="N3" s="55" t="s">
        <v>453</v>
      </c>
      <c r="O3" s="55" t="s">
        <v>443</v>
      </c>
      <c r="P3" s="55" t="s">
        <v>456</v>
      </c>
      <c r="Q3" s="55" t="s">
        <v>443</v>
      </c>
      <c r="R3" s="55" t="s">
        <v>443</v>
      </c>
      <c r="S3" s="55" t="s">
        <v>447</v>
      </c>
      <c r="T3" s="55" t="s">
        <v>445</v>
      </c>
      <c r="U3" s="55" t="s">
        <v>456</v>
      </c>
      <c r="V3" s="55" t="s">
        <v>453</v>
      </c>
      <c r="W3" s="55" t="s">
        <v>443</v>
      </c>
      <c r="X3" s="55" t="s">
        <v>438</v>
      </c>
      <c r="Y3" s="55" t="s">
        <v>449</v>
      </c>
      <c r="Z3" s="55" t="s">
        <v>453</v>
      </c>
      <c r="AA3" s="55" t="s">
        <v>464</v>
      </c>
      <c r="AB3" s="55" t="s">
        <v>445</v>
      </c>
      <c r="AC3" s="55" t="s">
        <v>464</v>
      </c>
      <c r="AD3" s="55" t="s">
        <v>456</v>
      </c>
      <c r="AE3" s="55" t="s">
        <v>438</v>
      </c>
      <c r="AF3" s="55" t="s">
        <v>456</v>
      </c>
      <c r="AG3" s="55" t="s">
        <v>456</v>
      </c>
      <c r="AH3" s="55" t="s">
        <v>443</v>
      </c>
      <c r="AI3" s="55" t="s">
        <v>441</v>
      </c>
      <c r="AJ3" s="55" t="s">
        <v>438</v>
      </c>
      <c r="AK3" s="55" t="s">
        <v>445</v>
      </c>
      <c r="AL3" s="55" t="s">
        <v>453</v>
      </c>
      <c r="AM3" s="55" t="s">
        <v>443</v>
      </c>
      <c r="AN3" s="55" t="s">
        <v>456</v>
      </c>
      <c r="AO3" s="55" t="s">
        <v>436</v>
      </c>
      <c r="AP3" s="55" t="s">
        <v>438</v>
      </c>
      <c r="AQ3" s="55" t="s">
        <v>456</v>
      </c>
      <c r="AR3" s="55" t="s">
        <v>453</v>
      </c>
      <c r="AS3" s="55" t="s">
        <v>443</v>
      </c>
      <c r="AT3" s="55" t="s">
        <v>456</v>
      </c>
      <c r="AU3" s="55" t="s">
        <v>438</v>
      </c>
      <c r="AV3" s="55" t="s">
        <v>443</v>
      </c>
      <c r="AW3" s="55" t="s">
        <v>464</v>
      </c>
      <c r="AX3" s="55" t="s">
        <v>449</v>
      </c>
      <c r="AY3" s="55" t="s">
        <v>453</v>
      </c>
      <c r="AZ3" s="55" t="s">
        <v>438</v>
      </c>
      <c r="BA3" s="55" t="s">
        <v>438</v>
      </c>
      <c r="BB3" s="55" t="s">
        <v>464</v>
      </c>
      <c r="BC3" s="55" t="s">
        <v>443</v>
      </c>
      <c r="BD3" s="55" t="s">
        <v>456</v>
      </c>
      <c r="BE3" s="55" t="s">
        <v>453</v>
      </c>
      <c r="BF3" s="55" t="s">
        <v>441</v>
      </c>
      <c r="BG3" s="55" t="s">
        <v>436</v>
      </c>
      <c r="BH3" s="55" t="s">
        <v>453</v>
      </c>
      <c r="BI3" s="55" t="s">
        <v>436</v>
      </c>
      <c r="BJ3" s="55" t="s">
        <v>464</v>
      </c>
      <c r="BK3" s="55" t="s">
        <v>453</v>
      </c>
      <c r="BL3" s="55" t="s">
        <v>456</v>
      </c>
      <c r="BM3" s="55" t="s">
        <v>464</v>
      </c>
      <c r="BN3" s="55" t="s">
        <v>443</v>
      </c>
      <c r="BO3" s="55" t="s">
        <v>464</v>
      </c>
      <c r="BP3" s="55" t="s">
        <v>453</v>
      </c>
      <c r="BQ3" s="55" t="s">
        <v>456</v>
      </c>
      <c r="BR3" s="55" t="s">
        <v>453</v>
      </c>
      <c r="BS3" s="55" t="s">
        <v>443</v>
      </c>
      <c r="BT3" s="55" t="s">
        <v>456</v>
      </c>
      <c r="BU3" s="55" t="s">
        <v>438</v>
      </c>
      <c r="BV3" s="55" t="s">
        <v>447</v>
      </c>
      <c r="BW3" s="55" t="s">
        <v>436</v>
      </c>
      <c r="BX3" s="55" t="s">
        <v>445</v>
      </c>
      <c r="BY3" s="55" t="s">
        <v>443</v>
      </c>
      <c r="BZ3" s="55" t="s">
        <v>453</v>
      </c>
      <c r="CA3" s="55" t="s">
        <v>443</v>
      </c>
      <c r="CB3" s="55" t="s">
        <v>464</v>
      </c>
      <c r="CC3" s="55" t="s">
        <v>443</v>
      </c>
      <c r="CD3" s="55" t="s">
        <v>449</v>
      </c>
      <c r="CE3" s="55" t="s">
        <v>447</v>
      </c>
      <c r="CF3" s="55" t="s">
        <v>445</v>
      </c>
      <c r="CG3" s="55" t="s">
        <v>445</v>
      </c>
      <c r="CH3" s="55" t="s">
        <v>436</v>
      </c>
      <c r="CI3" s="55" t="s">
        <v>443</v>
      </c>
      <c r="CJ3" s="55" t="s">
        <v>436</v>
      </c>
      <c r="CK3" s="55" t="s">
        <v>449</v>
      </c>
      <c r="CL3" s="55" t="s">
        <v>436</v>
      </c>
      <c r="CM3" s="55" t="s">
        <v>445</v>
      </c>
      <c r="CN3" s="55" t="s">
        <v>456</v>
      </c>
      <c r="CO3" s="55" t="s">
        <v>443</v>
      </c>
      <c r="CP3" s="55" t="s">
        <v>441</v>
      </c>
      <c r="CQ3" s="55" t="s">
        <v>464</v>
      </c>
      <c r="CR3" s="55" t="s">
        <v>443</v>
      </c>
      <c r="CS3" s="55" t="s">
        <v>436</v>
      </c>
      <c r="CT3" s="55" t="s">
        <v>443</v>
      </c>
      <c r="CU3" s="55" t="s">
        <v>443</v>
      </c>
      <c r="CV3" s="55" t="s">
        <v>453</v>
      </c>
      <c r="CW3" s="55" t="s">
        <v>445</v>
      </c>
      <c r="CX3" s="55" t="s">
        <v>443</v>
      </c>
      <c r="CY3" s="55" t="s">
        <v>464</v>
      </c>
      <c r="CZ3" s="55" t="s">
        <v>443</v>
      </c>
      <c r="DA3" s="55" t="s">
        <v>436</v>
      </c>
      <c r="DB3" s="55" t="s">
        <v>445</v>
      </c>
      <c r="DC3" s="55" t="s">
        <v>453</v>
      </c>
      <c r="DD3" s="55" t="s">
        <v>456</v>
      </c>
      <c r="DE3" s="55" t="s">
        <v>438</v>
      </c>
      <c r="DF3" s="55" t="s">
        <v>436</v>
      </c>
      <c r="DG3" s="55" t="s">
        <v>449</v>
      </c>
      <c r="DH3" s="55" t="s">
        <v>438</v>
      </c>
      <c r="DI3" s="55" t="s">
        <v>449</v>
      </c>
      <c r="DJ3" s="55" t="s">
        <v>456</v>
      </c>
      <c r="DK3" s="55" t="s">
        <v>453</v>
      </c>
      <c r="DL3" s="55" t="s">
        <v>443</v>
      </c>
      <c r="DM3" s="55" t="s">
        <v>445</v>
      </c>
      <c r="DN3" s="55" t="s">
        <v>436</v>
      </c>
      <c r="DO3" s="55" t="s">
        <v>464</v>
      </c>
      <c r="DP3" s="55" t="s">
        <v>438</v>
      </c>
      <c r="DQ3" s="55" t="s">
        <v>453</v>
      </c>
      <c r="DR3" s="55" t="s">
        <v>443</v>
      </c>
      <c r="DS3" s="55" t="s">
        <v>453</v>
      </c>
      <c r="DT3" s="55" t="s">
        <v>456</v>
      </c>
      <c r="DU3" s="55" t="s">
        <v>449</v>
      </c>
      <c r="DV3" s="55" t="s">
        <v>453</v>
      </c>
      <c r="DW3" s="55" t="s">
        <v>445</v>
      </c>
      <c r="DX3" s="55" t="s">
        <v>443</v>
      </c>
      <c r="DY3" s="55" t="s">
        <v>453</v>
      </c>
      <c r="DZ3" s="55" t="s">
        <v>453</v>
      </c>
      <c r="EA3" s="55" t="s">
        <v>464</v>
      </c>
      <c r="EB3" s="55" t="s">
        <v>445</v>
      </c>
      <c r="EC3" s="55" t="s">
        <v>443</v>
      </c>
      <c r="ED3" s="55" t="s">
        <v>443</v>
      </c>
      <c r="EE3" s="55" t="s">
        <v>449</v>
      </c>
      <c r="EF3" s="55" t="s">
        <v>445</v>
      </c>
      <c r="EG3" s="55" t="s">
        <v>453</v>
      </c>
      <c r="EH3" s="55" t="s">
        <v>464</v>
      </c>
      <c r="EI3" s="55" t="s">
        <v>453</v>
      </c>
      <c r="EJ3" s="55" t="s">
        <v>453</v>
      </c>
      <c r="EK3" s="55" t="s">
        <v>443</v>
      </c>
      <c r="EL3" s="55" t="s">
        <v>447</v>
      </c>
      <c r="EM3" s="55" t="s">
        <v>438</v>
      </c>
      <c r="EN3" s="55" t="s">
        <v>438</v>
      </c>
      <c r="EO3" s="55" t="s">
        <v>456</v>
      </c>
      <c r="EP3" s="55" t="s">
        <v>445</v>
      </c>
      <c r="EQ3" s="55" t="s">
        <v>464</v>
      </c>
      <c r="ER3" s="55" t="s">
        <v>449</v>
      </c>
      <c r="ES3" s="55" t="s">
        <v>453</v>
      </c>
      <c r="ET3" s="55" t="s">
        <v>453</v>
      </c>
      <c r="EU3" s="55" t="s">
        <v>441</v>
      </c>
      <c r="EV3" s="55" t="s">
        <v>453</v>
      </c>
      <c r="EW3" s="55" t="s">
        <v>456</v>
      </c>
      <c r="EX3" s="55" t="s">
        <v>464</v>
      </c>
      <c r="EY3" s="55" t="s">
        <v>464</v>
      </c>
      <c r="EZ3" s="55" t="s">
        <v>443</v>
      </c>
      <c r="FA3" s="55" t="s">
        <v>453</v>
      </c>
      <c r="FB3" s="55" t="s">
        <v>456</v>
      </c>
      <c r="FC3" s="55" t="s">
        <v>436</v>
      </c>
      <c r="FD3" s="55" t="s">
        <v>456</v>
      </c>
      <c r="FE3" s="55" t="s">
        <v>445</v>
      </c>
      <c r="FF3" s="55" t="s">
        <v>445</v>
      </c>
      <c r="FG3" s="55" t="s">
        <v>456</v>
      </c>
      <c r="FH3" s="55" t="s">
        <v>456</v>
      </c>
      <c r="FI3" s="55" t="s">
        <v>453</v>
      </c>
      <c r="FJ3" s="55" t="s">
        <v>445</v>
      </c>
      <c r="FK3" s="55" t="s">
        <v>464</v>
      </c>
      <c r="FL3" s="55" t="s">
        <v>447</v>
      </c>
      <c r="FM3" s="55" t="s">
        <v>453</v>
      </c>
      <c r="FN3" s="55" t="s">
        <v>445</v>
      </c>
      <c r="FO3" s="55" t="s">
        <v>443</v>
      </c>
      <c r="FP3" s="55" t="s">
        <v>456</v>
      </c>
      <c r="FQ3" s="55" t="s">
        <v>445</v>
      </c>
      <c r="FR3" s="55" t="s">
        <v>456</v>
      </c>
      <c r="FS3" s="55" t="s">
        <v>436</v>
      </c>
      <c r="FT3" s="55" t="s">
        <v>443</v>
      </c>
      <c r="FU3" s="55" t="s">
        <v>464</v>
      </c>
      <c r="FV3" s="55" t="s">
        <v>443</v>
      </c>
      <c r="FW3" s="55" t="s">
        <v>464</v>
      </c>
      <c r="FX3" s="55" t="s">
        <v>443</v>
      </c>
      <c r="FY3" s="55" t="s">
        <v>436</v>
      </c>
      <c r="FZ3" s="55" t="s">
        <v>443</v>
      </c>
      <c r="GA3" s="55" t="s">
        <v>445</v>
      </c>
      <c r="GB3" s="55" t="s">
        <v>443</v>
      </c>
      <c r="GC3" s="55" t="s">
        <v>445</v>
      </c>
      <c r="GD3" s="55" t="s">
        <v>456</v>
      </c>
      <c r="GE3" s="55" t="s">
        <v>438</v>
      </c>
      <c r="GF3" s="55" t="s">
        <v>445</v>
      </c>
      <c r="GG3" s="55" t="s">
        <v>456</v>
      </c>
      <c r="GH3" s="55" t="s">
        <v>445</v>
      </c>
      <c r="GI3" s="55" t="s">
        <v>438</v>
      </c>
      <c r="GJ3" s="55" t="s">
        <v>445</v>
      </c>
      <c r="GK3" s="55" t="s">
        <v>456</v>
      </c>
      <c r="GL3" s="55" t="s">
        <v>445</v>
      </c>
      <c r="GM3" s="55" t="s">
        <v>438</v>
      </c>
      <c r="GN3" s="55" t="s">
        <v>445</v>
      </c>
      <c r="GO3" s="55" t="s">
        <v>445</v>
      </c>
      <c r="GP3" s="55" t="s">
        <v>438</v>
      </c>
      <c r="GQ3" s="55" t="s">
        <v>443</v>
      </c>
      <c r="GR3" s="55" t="s">
        <v>443</v>
      </c>
      <c r="GS3" s="55" t="s">
        <v>456</v>
      </c>
      <c r="GT3" s="55" t="s">
        <v>453</v>
      </c>
      <c r="GU3" s="55" t="s">
        <v>445</v>
      </c>
      <c r="GV3" s="55" t="s">
        <v>443</v>
      </c>
      <c r="GW3" s="55" t="s">
        <v>456</v>
      </c>
      <c r="GX3" s="55" t="s">
        <v>443</v>
      </c>
      <c r="GY3" s="55" t="s">
        <v>443</v>
      </c>
      <c r="GZ3" s="55" t="s">
        <v>456</v>
      </c>
      <c r="HA3" s="55" t="s">
        <v>464</v>
      </c>
      <c r="HB3" s="55" t="s">
        <v>456</v>
      </c>
      <c r="HC3" s="55" t="s">
        <v>441</v>
      </c>
      <c r="HD3" s="55" t="s">
        <v>436</v>
      </c>
      <c r="HE3" s="55" t="s">
        <v>453</v>
      </c>
      <c r="HF3" s="55" t="s">
        <v>449</v>
      </c>
      <c r="HG3" s="55" t="s">
        <v>443</v>
      </c>
      <c r="HH3" s="55" t="s">
        <v>456</v>
      </c>
      <c r="HI3" s="55" t="s">
        <v>456</v>
      </c>
      <c r="HJ3" s="55" t="s">
        <v>443</v>
      </c>
      <c r="HK3" s="55" t="s">
        <v>445</v>
      </c>
      <c r="HL3" s="55" t="s">
        <v>443</v>
      </c>
      <c r="HM3" s="55" t="s">
        <v>445</v>
      </c>
      <c r="HN3" s="55" t="s">
        <v>443</v>
      </c>
      <c r="HO3" s="55" t="s">
        <v>453</v>
      </c>
      <c r="HP3" s="55" t="s">
        <v>453</v>
      </c>
      <c r="HQ3" s="55" t="s">
        <v>443</v>
      </c>
      <c r="HR3" s="55" t="s">
        <v>464</v>
      </c>
      <c r="HS3" s="55" t="s">
        <v>464</v>
      </c>
      <c r="HT3" s="55" t="s">
        <v>456</v>
      </c>
      <c r="HU3" s="55" t="s">
        <v>453</v>
      </c>
      <c r="HV3" s="55" t="s">
        <v>449</v>
      </c>
      <c r="HW3" s="55" t="s">
        <v>445</v>
      </c>
      <c r="HX3" s="55" t="s">
        <v>456</v>
      </c>
      <c r="HY3" s="55" t="s">
        <v>438</v>
      </c>
      <c r="HZ3" s="55" t="s">
        <v>449</v>
      </c>
      <c r="IA3" s="55" t="s">
        <v>456</v>
      </c>
      <c r="IB3" s="55" t="s">
        <v>464</v>
      </c>
      <c r="IC3" s="55" t="s">
        <v>464</v>
      </c>
      <c r="ID3" s="55" t="s">
        <v>443</v>
      </c>
      <c r="IE3" s="55" t="s">
        <v>445</v>
      </c>
      <c r="IF3" s="55" t="s">
        <v>453</v>
      </c>
    </row>
    <row r="4" spans="1:240">
      <c r="A4" s="10" t="s">
        <v>624</v>
      </c>
      <c r="B4" s="55">
        <v>79.459999999999994</v>
      </c>
      <c r="C4" s="55">
        <v>3.17</v>
      </c>
      <c r="D4" s="55">
        <v>11.61</v>
      </c>
      <c r="E4" s="55">
        <v>51.3</v>
      </c>
      <c r="F4" s="55">
        <v>65.83</v>
      </c>
      <c r="G4" s="55">
        <v>41.34</v>
      </c>
      <c r="H4" s="55">
        <v>148.33000000000001</v>
      </c>
      <c r="I4" s="55">
        <v>32.380000000000003</v>
      </c>
      <c r="J4" s="55">
        <v>58.17</v>
      </c>
      <c r="K4" s="55">
        <v>13.97</v>
      </c>
      <c r="L4" s="55">
        <v>81.91</v>
      </c>
      <c r="M4" s="55">
        <v>22.98</v>
      </c>
      <c r="N4" s="55">
        <v>140.51</v>
      </c>
      <c r="O4" s="55">
        <v>3.25</v>
      </c>
      <c r="P4" s="55">
        <v>48.29</v>
      </c>
      <c r="Q4" s="55">
        <v>55.09</v>
      </c>
      <c r="R4" s="55">
        <v>3.05</v>
      </c>
      <c r="S4" s="55">
        <v>146.06</v>
      </c>
      <c r="T4" s="55">
        <v>25.73</v>
      </c>
      <c r="U4" s="55">
        <v>66.290000000000006</v>
      </c>
      <c r="V4" s="55">
        <v>136.54</v>
      </c>
      <c r="W4" s="55">
        <v>208.58</v>
      </c>
      <c r="X4" s="55">
        <v>98.03</v>
      </c>
      <c r="Y4" s="55">
        <v>4.5599999999999996</v>
      </c>
      <c r="Z4" s="55">
        <v>26.93</v>
      </c>
      <c r="AA4" s="55">
        <v>55.28</v>
      </c>
      <c r="AB4" s="55">
        <v>76.069999999999993</v>
      </c>
      <c r="AC4" s="55">
        <v>125.77</v>
      </c>
      <c r="AD4" s="55">
        <v>13.84</v>
      </c>
      <c r="AE4" s="55">
        <v>6.01</v>
      </c>
      <c r="AF4" s="55">
        <v>92.69</v>
      </c>
      <c r="AG4" s="55">
        <v>25.83</v>
      </c>
      <c r="AH4" s="55">
        <v>2.94</v>
      </c>
      <c r="AI4" s="55">
        <v>12.69</v>
      </c>
      <c r="AJ4" s="55">
        <v>3.67</v>
      </c>
      <c r="AK4" s="55">
        <v>84.81</v>
      </c>
      <c r="AL4" s="55">
        <v>76.83</v>
      </c>
      <c r="AM4" s="55">
        <v>76.56</v>
      </c>
      <c r="AN4" s="55">
        <v>12.76</v>
      </c>
      <c r="AO4" s="55">
        <v>22.77</v>
      </c>
      <c r="AP4" s="55">
        <v>4.54</v>
      </c>
      <c r="AQ4" s="55">
        <v>229.24</v>
      </c>
      <c r="AR4" s="55">
        <v>1.35</v>
      </c>
      <c r="AS4" s="55">
        <v>7.45</v>
      </c>
      <c r="AT4" s="55">
        <v>79.7</v>
      </c>
      <c r="AU4" s="55">
        <v>6.4</v>
      </c>
      <c r="AV4" s="55">
        <v>147.26</v>
      </c>
      <c r="AW4" s="55">
        <v>1.1499999999999999</v>
      </c>
      <c r="AX4" s="55">
        <v>5.74</v>
      </c>
      <c r="AY4" s="55">
        <v>21.18</v>
      </c>
      <c r="AZ4" s="55">
        <v>0.12</v>
      </c>
      <c r="BA4" s="55">
        <v>168.22</v>
      </c>
      <c r="BB4" s="55">
        <v>8.98</v>
      </c>
      <c r="BC4" s="55">
        <v>29.76</v>
      </c>
      <c r="BD4" s="55">
        <v>45.08</v>
      </c>
      <c r="BE4" s="55">
        <v>63.79</v>
      </c>
      <c r="BF4" s="55">
        <v>17.68</v>
      </c>
      <c r="BG4" s="55">
        <v>107.83</v>
      </c>
      <c r="BH4" s="55">
        <v>7.56</v>
      </c>
      <c r="BI4" s="55">
        <v>1.61</v>
      </c>
      <c r="BJ4" s="55">
        <v>0.56000000000000005</v>
      </c>
      <c r="BK4" s="55">
        <v>24.69</v>
      </c>
      <c r="BL4" s="55">
        <v>17.52</v>
      </c>
      <c r="BM4" s="55">
        <v>40.26</v>
      </c>
      <c r="BN4" s="55">
        <v>41.76</v>
      </c>
      <c r="BO4" s="55">
        <v>1.96</v>
      </c>
      <c r="BP4" s="55">
        <v>74.16</v>
      </c>
      <c r="BQ4" s="55">
        <v>4.7300000000000004</v>
      </c>
      <c r="BR4" s="55">
        <v>150.15</v>
      </c>
      <c r="BS4" s="55">
        <v>6.27</v>
      </c>
      <c r="BT4" s="55">
        <v>257.62</v>
      </c>
      <c r="BU4" s="55">
        <v>12.69</v>
      </c>
      <c r="BV4" s="55">
        <v>214.27</v>
      </c>
      <c r="BW4" s="55">
        <v>64.5</v>
      </c>
      <c r="BX4" s="55">
        <v>3.43</v>
      </c>
      <c r="BY4" s="55">
        <v>4.88</v>
      </c>
      <c r="BZ4" s="55">
        <v>64.86</v>
      </c>
      <c r="CA4" s="55">
        <v>77.92</v>
      </c>
      <c r="CB4" s="55">
        <v>63.36</v>
      </c>
      <c r="CC4" s="55">
        <v>87.03</v>
      </c>
      <c r="CD4" s="55">
        <v>34.57</v>
      </c>
      <c r="CE4" s="55">
        <v>10.19</v>
      </c>
      <c r="CF4" s="55">
        <v>52.84</v>
      </c>
      <c r="CG4" s="55">
        <v>47.3</v>
      </c>
      <c r="CH4" s="55">
        <v>0.4</v>
      </c>
      <c r="CI4" s="55">
        <v>191.67</v>
      </c>
      <c r="CJ4" s="55">
        <v>42.11</v>
      </c>
      <c r="CK4" s="55">
        <v>0.59</v>
      </c>
      <c r="CL4" s="55">
        <v>15.51</v>
      </c>
      <c r="CM4" s="55">
        <v>12.75</v>
      </c>
      <c r="CN4" s="55">
        <v>8.56</v>
      </c>
      <c r="CO4" s="55">
        <v>108.26</v>
      </c>
      <c r="CP4" s="55">
        <v>84.21</v>
      </c>
      <c r="CQ4" s="55">
        <v>15.66</v>
      </c>
      <c r="CR4" s="55">
        <v>54.83</v>
      </c>
      <c r="CS4" s="55">
        <v>26.78</v>
      </c>
      <c r="CT4" s="55">
        <v>23.29</v>
      </c>
      <c r="CU4" s="55">
        <v>110.37</v>
      </c>
      <c r="CV4" s="55">
        <v>166.31</v>
      </c>
      <c r="CW4" s="55">
        <v>142.08000000000001</v>
      </c>
      <c r="CX4" s="55">
        <v>3.1</v>
      </c>
      <c r="CY4" s="55">
        <v>249.06</v>
      </c>
      <c r="CZ4" s="55">
        <v>0.78</v>
      </c>
      <c r="DA4" s="55">
        <v>8.6300000000000008</v>
      </c>
      <c r="DB4" s="55">
        <v>1.3</v>
      </c>
      <c r="DC4" s="55">
        <v>162.33000000000001</v>
      </c>
      <c r="DD4" s="55">
        <v>53.8</v>
      </c>
      <c r="DE4" s="55">
        <v>41.95</v>
      </c>
      <c r="DF4" s="55">
        <v>360.63</v>
      </c>
      <c r="DG4" s="55">
        <v>288.43</v>
      </c>
      <c r="DH4" s="55">
        <v>36.71</v>
      </c>
      <c r="DI4" s="55">
        <v>19.64</v>
      </c>
      <c r="DJ4" s="55">
        <v>96.04</v>
      </c>
      <c r="DK4" s="55">
        <v>34.880000000000003</v>
      </c>
      <c r="DL4" s="55">
        <v>131.69999999999999</v>
      </c>
      <c r="DM4" s="55">
        <v>22</v>
      </c>
      <c r="DN4" s="55">
        <v>13.55</v>
      </c>
      <c r="DO4" s="55">
        <v>101.95</v>
      </c>
      <c r="DP4" s="55">
        <v>64.19</v>
      </c>
      <c r="DQ4" s="55">
        <v>183.17</v>
      </c>
      <c r="DR4" s="55">
        <v>30.54</v>
      </c>
      <c r="DS4" s="55">
        <v>71.97</v>
      </c>
      <c r="DT4" s="55">
        <v>195.68</v>
      </c>
      <c r="DU4" s="55">
        <v>890.78</v>
      </c>
      <c r="DV4" s="55">
        <v>3.94</v>
      </c>
      <c r="DW4" s="55">
        <v>20.12</v>
      </c>
      <c r="DX4" s="55">
        <v>124.12</v>
      </c>
      <c r="DY4" s="55">
        <v>20.39</v>
      </c>
      <c r="DZ4" s="55">
        <v>22.21</v>
      </c>
      <c r="EA4" s="55">
        <v>45.03</v>
      </c>
      <c r="EB4" s="55">
        <v>7.99</v>
      </c>
      <c r="EC4" s="55">
        <v>94.77</v>
      </c>
      <c r="ED4" s="55">
        <v>34.24</v>
      </c>
      <c r="EE4" s="55">
        <v>5.44</v>
      </c>
      <c r="EF4" s="55">
        <v>168.64</v>
      </c>
      <c r="EG4" s="55">
        <v>93.63</v>
      </c>
      <c r="EH4" s="55">
        <v>34.86</v>
      </c>
      <c r="EI4" s="55">
        <v>30.96</v>
      </c>
      <c r="EJ4" s="55">
        <v>0.45</v>
      </c>
      <c r="EK4" s="55">
        <v>47.42</v>
      </c>
      <c r="EL4" s="55">
        <v>13.99</v>
      </c>
      <c r="EM4" s="55">
        <v>126.38</v>
      </c>
      <c r="EN4" s="55">
        <v>1.17</v>
      </c>
      <c r="EO4" s="55">
        <v>10.14</v>
      </c>
      <c r="EP4" s="55">
        <v>5.45</v>
      </c>
      <c r="EQ4" s="55">
        <v>122.46</v>
      </c>
      <c r="ER4" s="55">
        <v>60.26</v>
      </c>
      <c r="ES4" s="55">
        <v>126.56</v>
      </c>
      <c r="ET4" s="55">
        <v>30.34</v>
      </c>
      <c r="EU4" s="55">
        <v>184.41</v>
      </c>
      <c r="EV4" s="55">
        <v>135.35</v>
      </c>
      <c r="EW4" s="55">
        <v>27.36</v>
      </c>
      <c r="EX4" s="55">
        <v>155.97</v>
      </c>
      <c r="EY4" s="55">
        <v>89.16</v>
      </c>
      <c r="EZ4" s="55">
        <v>73.790000000000006</v>
      </c>
      <c r="FA4" s="55">
        <v>12.51</v>
      </c>
      <c r="FB4" s="55">
        <v>67.88</v>
      </c>
      <c r="FC4" s="55">
        <v>108.04</v>
      </c>
      <c r="FD4" s="55">
        <v>11.26</v>
      </c>
      <c r="FE4" s="55">
        <v>29.83</v>
      </c>
      <c r="FF4" s="55">
        <v>2.4</v>
      </c>
      <c r="FG4" s="55">
        <v>3.77</v>
      </c>
      <c r="FH4" s="55">
        <v>35.03</v>
      </c>
      <c r="FI4" s="55">
        <v>83.93</v>
      </c>
      <c r="FJ4" s="55">
        <v>95.66</v>
      </c>
      <c r="FK4" s="55">
        <v>21.48</v>
      </c>
      <c r="FL4" s="55">
        <v>23.65</v>
      </c>
      <c r="FM4" s="55">
        <v>34.82</v>
      </c>
      <c r="FN4" s="55">
        <v>0.2</v>
      </c>
      <c r="FO4" s="55">
        <v>17.55</v>
      </c>
      <c r="FP4" s="55">
        <v>22.72</v>
      </c>
      <c r="FQ4" s="55">
        <v>44.12</v>
      </c>
      <c r="FR4" s="55">
        <v>99.23</v>
      </c>
      <c r="FS4" s="55">
        <v>370.61</v>
      </c>
      <c r="FT4" s="55">
        <v>70.290000000000006</v>
      </c>
      <c r="FU4" s="55">
        <v>91.48</v>
      </c>
      <c r="FV4" s="55">
        <v>137.35</v>
      </c>
      <c r="FW4" s="55">
        <v>3.02</v>
      </c>
      <c r="FX4" s="55">
        <v>458.78</v>
      </c>
      <c r="FY4" s="55">
        <v>11.09</v>
      </c>
      <c r="FZ4" s="55">
        <v>18.690000000000001</v>
      </c>
      <c r="GA4" s="55">
        <v>56.63</v>
      </c>
      <c r="GB4" s="55">
        <v>44.17</v>
      </c>
      <c r="GC4" s="55">
        <v>4.34</v>
      </c>
      <c r="GD4" s="55">
        <v>9.2100000000000009</v>
      </c>
      <c r="GE4" s="55">
        <v>4.07</v>
      </c>
      <c r="GF4" s="55">
        <v>156.66</v>
      </c>
      <c r="GG4" s="55">
        <v>19.97</v>
      </c>
      <c r="GH4" s="55">
        <v>17.920000000000002</v>
      </c>
      <c r="GI4" s="55">
        <v>7.93</v>
      </c>
      <c r="GJ4" s="55">
        <v>8.24</v>
      </c>
      <c r="GK4" s="55">
        <v>13.95</v>
      </c>
      <c r="GL4" s="55">
        <v>47.94</v>
      </c>
      <c r="GM4" s="55">
        <v>14.68</v>
      </c>
      <c r="GN4" s="55">
        <v>9.3000000000000007</v>
      </c>
      <c r="GO4" s="55">
        <v>3.5</v>
      </c>
      <c r="GP4" s="55">
        <v>24.5</v>
      </c>
      <c r="GQ4" s="55">
        <v>38.82</v>
      </c>
      <c r="GR4" s="55">
        <v>2.74</v>
      </c>
      <c r="GS4" s="55">
        <v>140.26</v>
      </c>
      <c r="GT4" s="55">
        <v>25.36</v>
      </c>
      <c r="GU4" s="55">
        <v>53.3</v>
      </c>
      <c r="GV4" s="55">
        <v>86.53</v>
      </c>
      <c r="GW4" s="55">
        <v>8.1199999999999992</v>
      </c>
      <c r="GX4" s="55">
        <v>25.09</v>
      </c>
      <c r="GY4" s="55">
        <v>31.29</v>
      </c>
      <c r="GZ4" s="55">
        <v>180.45</v>
      </c>
      <c r="HA4" s="55">
        <v>11.57</v>
      </c>
      <c r="HB4" s="55">
        <v>16.27</v>
      </c>
      <c r="HC4" s="55">
        <v>73.83</v>
      </c>
      <c r="HD4" s="55">
        <v>147.06</v>
      </c>
      <c r="HE4" s="55">
        <v>148.61000000000001</v>
      </c>
      <c r="HF4" s="55">
        <v>14.78</v>
      </c>
      <c r="HG4" s="55">
        <v>68.66</v>
      </c>
      <c r="HH4" s="55">
        <v>7.23</v>
      </c>
      <c r="HI4" s="55">
        <v>4.93</v>
      </c>
      <c r="HJ4" s="55">
        <v>189.09</v>
      </c>
      <c r="HK4" s="55">
        <v>44.12</v>
      </c>
      <c r="HL4" s="55">
        <v>11.93</v>
      </c>
      <c r="HM4" s="55">
        <v>73.02</v>
      </c>
      <c r="HN4" s="55">
        <v>89</v>
      </c>
      <c r="HO4" s="55">
        <v>145.04</v>
      </c>
      <c r="HP4" s="55">
        <v>60.18</v>
      </c>
      <c r="HQ4" s="55">
        <v>64.56</v>
      </c>
      <c r="HR4" s="55">
        <v>6.17</v>
      </c>
      <c r="HS4" s="55">
        <v>45.59</v>
      </c>
      <c r="HT4" s="55">
        <v>4.2</v>
      </c>
      <c r="HU4" s="55">
        <v>16.37</v>
      </c>
      <c r="HV4" s="55">
        <v>83.49</v>
      </c>
      <c r="HW4" s="55">
        <v>708.95</v>
      </c>
      <c r="HX4" s="55">
        <v>4.41</v>
      </c>
      <c r="HY4" s="55">
        <v>1.35</v>
      </c>
      <c r="HZ4" s="55">
        <v>13.02</v>
      </c>
      <c r="IA4" s="55">
        <v>64.33</v>
      </c>
      <c r="IB4" s="55">
        <v>4.8099999999999996</v>
      </c>
      <c r="IC4" s="55">
        <v>71.069999999999993</v>
      </c>
      <c r="ID4" s="55">
        <v>64.45</v>
      </c>
      <c r="IE4" s="55">
        <v>6.88</v>
      </c>
      <c r="IF4" s="55">
        <v>30.53</v>
      </c>
    </row>
    <row r="7" spans="1:240" ht="30">
      <c r="A7" s="1" t="s">
        <v>547</v>
      </c>
      <c r="B7" s="1" t="s">
        <v>548</v>
      </c>
      <c r="C7" s="1" t="s">
        <v>624</v>
      </c>
    </row>
    <row r="8" spans="1:240">
      <c r="A8" s="55">
        <v>10253</v>
      </c>
      <c r="B8" s="93">
        <f>HLOOKUP(A8,$B$1:$IF$4,1,FALSE)</f>
        <v>10253</v>
      </c>
      <c r="C8" s="93">
        <f>HLOOKUP(A8,$B$1:$IF$4,4,FALSE)</f>
        <v>58.17</v>
      </c>
      <c r="D8" s="56">
        <v>58.17</v>
      </c>
    </row>
    <row r="9" spans="1:240">
      <c r="A9" s="55">
        <v>10355</v>
      </c>
      <c r="B9" s="93">
        <f t="shared" ref="B9:B15" si="0">HLOOKUP(A9,$B$1:$IF$4,1,FALSE)</f>
        <v>10355</v>
      </c>
      <c r="C9" s="93">
        <f t="shared" ref="C9:C15" si="1">HLOOKUP(A9,$B$1:$IF$4,4,FALSE)</f>
        <v>41.95</v>
      </c>
      <c r="D9" s="56">
        <v>41.95</v>
      </c>
    </row>
    <row r="10" spans="1:240">
      <c r="A10" s="55">
        <v>10290</v>
      </c>
      <c r="B10" s="93">
        <f t="shared" si="0"/>
        <v>10290</v>
      </c>
      <c r="C10" s="93">
        <f t="shared" si="1"/>
        <v>79.7</v>
      </c>
      <c r="D10" s="56">
        <v>79.7</v>
      </c>
    </row>
    <row r="11" spans="1:240">
      <c r="A11" s="55">
        <v>10291</v>
      </c>
      <c r="B11" s="93">
        <f t="shared" si="0"/>
        <v>10291</v>
      </c>
      <c r="C11" s="93">
        <f t="shared" si="1"/>
        <v>6.4</v>
      </c>
      <c r="D11" s="56">
        <v>6.4</v>
      </c>
    </row>
    <row r="12" spans="1:240">
      <c r="A12" s="55">
        <v>10479</v>
      </c>
      <c r="B12" s="93">
        <f t="shared" si="0"/>
        <v>10479</v>
      </c>
      <c r="C12" s="93">
        <f t="shared" si="1"/>
        <v>708.95</v>
      </c>
      <c r="D12" s="56">
        <v>708.95</v>
      </c>
    </row>
    <row r="13" spans="1:240">
      <c r="A13" s="55">
        <v>10300</v>
      </c>
      <c r="B13" s="93">
        <f t="shared" si="0"/>
        <v>10300</v>
      </c>
      <c r="C13" s="93">
        <f t="shared" si="1"/>
        <v>17.68</v>
      </c>
      <c r="D13" s="56">
        <v>17.68</v>
      </c>
    </row>
    <row r="14" spans="1:240">
      <c r="A14" s="55">
        <v>10480</v>
      </c>
      <c r="B14" s="93">
        <f t="shared" si="0"/>
        <v>10480</v>
      </c>
      <c r="C14" s="93">
        <f t="shared" si="1"/>
        <v>1.35</v>
      </c>
      <c r="D14" s="56">
        <v>1.35</v>
      </c>
    </row>
    <row r="15" spans="1:240">
      <c r="A15" s="55">
        <v>10500</v>
      </c>
      <c r="B15" s="93" t="e">
        <f t="shared" si="0"/>
        <v>#N/A</v>
      </c>
      <c r="C15" s="93" t="e">
        <f t="shared" si="1"/>
        <v>#N/A</v>
      </c>
      <c r="D15" s="56" t="e">
        <v>#N/A</v>
      </c>
    </row>
  </sheetData>
  <conditionalFormatting sqref="C8:C15">
    <cfRule type="cellIs" dxfId="76" priority="1" operator="equal">
      <formula>$D8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0FA9A-5B09-4661-B6FF-3804FB0D6330}">
  <sheetPr>
    <tabColor rgb="FF0070C0"/>
    <pageSetUpPr fitToPage="1"/>
  </sheetPr>
  <dimension ref="A1:H17"/>
  <sheetViews>
    <sheetView showGridLines="0" zoomScale="65" zoomScaleNormal="65" workbookViewId="0">
      <selection activeCell="G19" sqref="G19"/>
    </sheetView>
  </sheetViews>
  <sheetFormatPr defaultColWidth="11.42578125" defaultRowHeight="12.75"/>
  <cols>
    <col min="1" max="1" width="55" style="30" bestFit="1" customWidth="1"/>
    <col min="2" max="2" width="25.7109375" style="30" bestFit="1" customWidth="1"/>
    <col min="3" max="3" width="17.28515625" style="30" bestFit="1" customWidth="1"/>
    <col min="4" max="4" width="12.85546875" style="30" customWidth="1"/>
    <col min="5" max="6" width="13" style="30" customWidth="1"/>
    <col min="7" max="16384" width="11.42578125" style="30"/>
  </cols>
  <sheetData>
    <row r="1" spans="1:8" s="75" customFormat="1" ht="30">
      <c r="A1" s="1" t="s">
        <v>0</v>
      </c>
      <c r="B1" s="1" t="s">
        <v>1</v>
      </c>
      <c r="C1" s="1" t="s">
        <v>2</v>
      </c>
      <c r="D1" s="1" t="s">
        <v>405</v>
      </c>
      <c r="E1" s="1" t="s">
        <v>4</v>
      </c>
    </row>
    <row r="2" spans="1:8" ht="14.25">
      <c r="A2" s="3" t="s">
        <v>7</v>
      </c>
      <c r="B2" s="3" t="s">
        <v>18</v>
      </c>
      <c r="C2" s="3">
        <v>8</v>
      </c>
      <c r="D2" s="3" cm="1">
        <f t="array" ref="D2">INDEX(Исполнители!$A$2:$C$7,'4.9'!G2,1)</f>
        <v>50</v>
      </c>
      <c r="E2" s="3">
        <f t="shared" ref="E2:E15" si="0">C2*D2</f>
        <v>400</v>
      </c>
      <c r="G2" s="30">
        <f>MATCH(B2,Исполнители!$C$2:$C$7,0)</f>
        <v>3</v>
      </c>
      <c r="H2" s="30" cm="1">
        <f t="array" ref="H2">INDEX(Исполнители!$A$2:$C$7,'4.9'!G2,1)</f>
        <v>50</v>
      </c>
    </row>
    <row r="3" spans="1:8" ht="14.25">
      <c r="A3" s="3" t="s">
        <v>9</v>
      </c>
      <c r="B3" s="3" t="s">
        <v>18</v>
      </c>
      <c r="C3" s="3">
        <v>4</v>
      </c>
      <c r="D3" s="3" cm="1">
        <f t="array" ref="D3">INDEX(Исполнители!$A$2:$C$7,'4.9'!G3,1)</f>
        <v>50</v>
      </c>
      <c r="E3" s="3">
        <f t="shared" si="0"/>
        <v>200</v>
      </c>
      <c r="G3" s="30">
        <f>MATCH(B3,Исполнители!$C$2:$C$7,0)</f>
        <v>3</v>
      </c>
      <c r="H3" s="30" cm="1">
        <f t="array" ref="H3">INDEX(Исполнители!$A$2:$C$7,'4.9'!G3,1)</f>
        <v>50</v>
      </c>
    </row>
    <row r="4" spans="1:8" ht="14.25">
      <c r="A4" s="3" t="s">
        <v>10</v>
      </c>
      <c r="B4" s="3" t="s">
        <v>8</v>
      </c>
      <c r="C4" s="3">
        <v>4</v>
      </c>
      <c r="D4" s="3" cm="1">
        <f t="array" ref="D4">INDEX(Исполнители!$A$2:$C$7,'4.9'!G4,1)</f>
        <v>45</v>
      </c>
      <c r="E4" s="3">
        <f t="shared" si="0"/>
        <v>180</v>
      </c>
      <c r="G4" s="30">
        <f>MATCH(B4,Исполнители!$C$2:$C$7,0)</f>
        <v>5</v>
      </c>
      <c r="H4" s="30" cm="1">
        <f t="array" ref="H4">INDEX(Исполнители!$A$2:$C$7,'4.9'!G4,1)</f>
        <v>45</v>
      </c>
    </row>
    <row r="5" spans="1:8" ht="14.25">
      <c r="A5" s="3" t="s">
        <v>11</v>
      </c>
      <c r="B5" s="3" t="s">
        <v>12</v>
      </c>
      <c r="C5" s="3">
        <v>24</v>
      </c>
      <c r="D5" s="3" cm="1">
        <f t="array" ref="D5">INDEX(Исполнители!$A$2:$C$7,'4.9'!G5,1)</f>
        <v>90</v>
      </c>
      <c r="E5" s="3">
        <f t="shared" si="0"/>
        <v>2160</v>
      </c>
      <c r="G5" s="30">
        <f>MATCH(B5,Исполнители!$C$2:$C$7,0)</f>
        <v>2</v>
      </c>
      <c r="H5" s="30" cm="1">
        <f t="array" ref="H5">INDEX(Исполнители!$A$2:$C$7,'4.9'!G5,1)</f>
        <v>90</v>
      </c>
    </row>
    <row r="6" spans="1:8" ht="14.25">
      <c r="A6" s="3" t="s">
        <v>13</v>
      </c>
      <c r="B6" s="3" t="s">
        <v>16</v>
      </c>
      <c r="C6" s="3">
        <v>16</v>
      </c>
      <c r="D6" s="3" cm="1">
        <f t="array" ref="D6">INDEX(Исполнители!$A$2:$C$7,'4.9'!G6,1)</f>
        <v>150</v>
      </c>
      <c r="E6" s="3">
        <f t="shared" si="0"/>
        <v>2400</v>
      </c>
      <c r="G6" s="30">
        <f>MATCH(B6,Исполнители!$C$2:$C$7,0)</f>
        <v>1</v>
      </c>
      <c r="H6" s="30" cm="1">
        <f t="array" ref="H6">INDEX(Исполнители!$A$2:$C$7,'4.9'!G6,1)</f>
        <v>150</v>
      </c>
    </row>
    <row r="7" spans="1:8" ht="14.25">
      <c r="A7" s="3" t="s">
        <v>15</v>
      </c>
      <c r="B7" s="3" t="s">
        <v>12</v>
      </c>
      <c r="C7" s="3">
        <v>24</v>
      </c>
      <c r="D7" s="3" cm="1">
        <f t="array" ref="D7">INDEX(Исполнители!$A$2:$C$7,'4.9'!G7,1)</f>
        <v>90</v>
      </c>
      <c r="E7" s="3">
        <f t="shared" si="0"/>
        <v>2160</v>
      </c>
      <c r="G7" s="30">
        <f>MATCH(B7,Исполнители!$C$2:$C$7,0)</f>
        <v>2</v>
      </c>
      <c r="H7" s="30" cm="1">
        <f t="array" ref="H7">INDEX(Исполнители!$A$2:$C$7,'4.9'!G7,1)</f>
        <v>90</v>
      </c>
    </row>
    <row r="8" spans="1:8" ht="14.25">
      <c r="A8" s="3" t="s">
        <v>17</v>
      </c>
      <c r="B8" s="3" t="s">
        <v>18</v>
      </c>
      <c r="C8" s="3">
        <v>40</v>
      </c>
      <c r="D8" s="3" cm="1">
        <f t="array" ref="D8">INDEX(Исполнители!$A$2:$C$7,'4.9'!G8,1)</f>
        <v>50</v>
      </c>
      <c r="E8" s="3">
        <f t="shared" si="0"/>
        <v>2000</v>
      </c>
      <c r="G8" s="30">
        <f>MATCH(B8,Исполнители!$C$2:$C$7,0)</f>
        <v>3</v>
      </c>
      <c r="H8" s="30" cm="1">
        <f t="array" ref="H8">INDEX(Исполнители!$A$2:$C$7,'4.9'!G8,1)</f>
        <v>50</v>
      </c>
    </row>
    <row r="9" spans="1:8" ht="14.25">
      <c r="A9" s="3" t="s">
        <v>19</v>
      </c>
      <c r="B9" s="3" t="s">
        <v>18</v>
      </c>
      <c r="C9" s="3">
        <v>32</v>
      </c>
      <c r="D9" s="3" cm="1">
        <f t="array" ref="D9">INDEX(Исполнители!$A$2:$C$7,'4.9'!G9,1)</f>
        <v>50</v>
      </c>
      <c r="E9" s="3">
        <f t="shared" si="0"/>
        <v>1600</v>
      </c>
      <c r="G9" s="30">
        <f>MATCH(B9,Исполнители!$C$2:$C$7,0)</f>
        <v>3</v>
      </c>
      <c r="H9" s="30" cm="1">
        <f t="array" ref="H9">INDEX(Исполнители!$A$2:$C$7,'4.9'!G9,1)</f>
        <v>50</v>
      </c>
    </row>
    <row r="10" spans="1:8" ht="14.25">
      <c r="A10" s="3" t="s">
        <v>20</v>
      </c>
      <c r="B10" s="3" t="s">
        <v>14</v>
      </c>
      <c r="C10" s="3">
        <v>8</v>
      </c>
      <c r="D10" s="3" cm="1">
        <f t="array" ref="D10">INDEX(Исполнители!$A$2:$C$7,'4.9'!G10,1)</f>
        <v>25</v>
      </c>
      <c r="E10" s="3">
        <f t="shared" si="0"/>
        <v>200</v>
      </c>
      <c r="G10" s="30">
        <f>MATCH(B10,Исполнители!$C$2:$C$7,0)</f>
        <v>6</v>
      </c>
      <c r="H10" s="30" cm="1">
        <f t="array" ref="H10">INDEX(Исполнители!$A$2:$C$7,'4.9'!G10,1)</f>
        <v>25</v>
      </c>
    </row>
    <row r="11" spans="1:8" ht="14.25">
      <c r="A11" s="3" t="s">
        <v>21</v>
      </c>
      <c r="B11" s="3" t="s">
        <v>14</v>
      </c>
      <c r="C11" s="3">
        <v>8</v>
      </c>
      <c r="D11" s="3" cm="1">
        <f t="array" ref="D11">INDEX(Исполнители!$A$2:$C$7,'4.9'!G11,1)</f>
        <v>25</v>
      </c>
      <c r="E11" s="3">
        <f t="shared" si="0"/>
        <v>200</v>
      </c>
      <c r="G11" s="30">
        <f>MATCH(B11,Исполнители!$C$2:$C$7,0)</f>
        <v>6</v>
      </c>
      <c r="H11" s="30" cm="1">
        <f t="array" ref="H11">INDEX(Исполнители!$A$2:$C$7,'4.9'!G11,1)</f>
        <v>25</v>
      </c>
    </row>
    <row r="12" spans="1:8" ht="14.25">
      <c r="A12" s="3" t="s">
        <v>22</v>
      </c>
      <c r="B12" s="3" t="s">
        <v>23</v>
      </c>
      <c r="C12" s="3">
        <v>8</v>
      </c>
      <c r="D12" s="3" cm="1">
        <f t="array" ref="D12">INDEX(Исполнители!$A$2:$C$7,'4.9'!G12,1)</f>
        <v>30</v>
      </c>
      <c r="E12" s="3">
        <f t="shared" si="0"/>
        <v>240</v>
      </c>
      <c r="G12" s="30">
        <f>MATCH(B12,Исполнители!$C$2:$C$7,0)</f>
        <v>4</v>
      </c>
      <c r="H12" s="30" cm="1">
        <f t="array" ref="H12">INDEX(Исполнители!$A$2:$C$7,'4.9'!G12,1)</f>
        <v>30</v>
      </c>
    </row>
    <row r="13" spans="1:8" ht="14.25">
      <c r="A13" s="3" t="s">
        <v>24</v>
      </c>
      <c r="B13" s="3" t="s">
        <v>14</v>
      </c>
      <c r="C13" s="3">
        <v>16</v>
      </c>
      <c r="D13" s="3" cm="1">
        <f t="array" ref="D13">INDEX(Исполнители!$A$2:$C$7,'4.9'!G13,1)</f>
        <v>25</v>
      </c>
      <c r="E13" s="3">
        <f t="shared" si="0"/>
        <v>400</v>
      </c>
      <c r="G13" s="30">
        <f>MATCH(B13,Исполнители!$C$2:$C$7,0)</f>
        <v>6</v>
      </c>
      <c r="H13" s="30" cm="1">
        <f t="array" ref="H13">INDEX(Исполнители!$A$2:$C$7,'4.9'!G13,1)</f>
        <v>25</v>
      </c>
    </row>
    <row r="14" spans="1:8" ht="14.25">
      <c r="A14" s="3" t="s">
        <v>25</v>
      </c>
      <c r="B14" s="3" t="s">
        <v>18</v>
      </c>
      <c r="C14" s="3">
        <v>8</v>
      </c>
      <c r="D14" s="3" cm="1">
        <f t="array" ref="D14">INDEX(Исполнители!$A$2:$C$7,'4.9'!G14,1)</f>
        <v>50</v>
      </c>
      <c r="E14" s="3">
        <f t="shared" si="0"/>
        <v>400</v>
      </c>
      <c r="G14" s="30">
        <f>MATCH(B14,Исполнители!$C$2:$C$7,0)</f>
        <v>3</v>
      </c>
      <c r="H14" s="30" cm="1">
        <f t="array" ref="H14">INDEX(Исполнители!$A$2:$C$7,'4.9'!G14,1)</f>
        <v>50</v>
      </c>
    </row>
    <row r="15" spans="1:8" ht="14.25">
      <c r="A15" s="3" t="s">
        <v>26</v>
      </c>
      <c r="B15" s="3" t="s">
        <v>12</v>
      </c>
      <c r="C15" s="3">
        <v>8</v>
      </c>
      <c r="D15" s="3" cm="1">
        <f t="array" ref="D15">INDEX(Исполнители!$A$2:$C$7,'4.9'!G15,1)</f>
        <v>90</v>
      </c>
      <c r="E15" s="3">
        <f t="shared" si="0"/>
        <v>720</v>
      </c>
      <c r="G15" s="30">
        <f>MATCH(B15,Исполнители!$C$2:$C$7,0)</f>
        <v>2</v>
      </c>
      <c r="H15" s="30" cm="1">
        <f t="array" ref="H15">INDEX(Исполнители!$A$2:$C$7,'4.9'!G15,1)</f>
        <v>90</v>
      </c>
    </row>
    <row r="17" spans="4:6" ht="14.25">
      <c r="D17" s="76" t="s">
        <v>153</v>
      </c>
      <c r="E17" s="15">
        <f>SUM(E2:E15)</f>
        <v>13260</v>
      </c>
      <c r="F17" s="71">
        <v>13260</v>
      </c>
    </row>
  </sheetData>
  <conditionalFormatting sqref="E17">
    <cfRule type="cellIs" dxfId="75" priority="1" operator="equal">
      <formula>$F$17</formula>
    </cfRule>
  </conditionalFormatting>
  <dataValidations count="1">
    <dataValidation type="list" allowBlank="1" showInputMessage="1" showErrorMessage="1" sqref="B2:B15" xr:uid="{49283C63-D68A-4E35-94AC-467992F17F92}">
      <formula1>Ресурс</formula1>
    </dataValidation>
  </dataValidations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>
    <oddHeader>&amp;C&amp;A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E782-B2E8-495D-8495-F6D17B8D8D4F}">
  <dimension ref="A1:C7"/>
  <sheetViews>
    <sheetView showGridLines="0" workbookViewId="0">
      <selection activeCell="A10" sqref="A10"/>
    </sheetView>
  </sheetViews>
  <sheetFormatPr defaultRowHeight="15"/>
  <cols>
    <col min="1" max="1" width="14.7109375" style="2" customWidth="1"/>
    <col min="2" max="2" width="18.42578125" style="2" bestFit="1" customWidth="1"/>
    <col min="3" max="3" width="26.5703125" style="2" bestFit="1" customWidth="1"/>
    <col min="4" max="16384" width="9.140625" style="2"/>
  </cols>
  <sheetData>
    <row r="1" spans="1:3" s="79" customFormat="1" ht="31.5">
      <c r="A1" s="77" t="s">
        <v>405</v>
      </c>
      <c r="B1" s="78" t="s">
        <v>407</v>
      </c>
      <c r="C1" s="78" t="s">
        <v>406</v>
      </c>
    </row>
    <row r="2" spans="1:3">
      <c r="A2" s="80">
        <v>150</v>
      </c>
      <c r="B2" s="81" t="s">
        <v>408</v>
      </c>
      <c r="C2" s="81" t="s">
        <v>16</v>
      </c>
    </row>
    <row r="3" spans="1:3">
      <c r="A3" s="82">
        <v>90</v>
      </c>
      <c r="B3" s="83" t="s">
        <v>408</v>
      </c>
      <c r="C3" s="83" t="s">
        <v>12</v>
      </c>
    </row>
    <row r="4" spans="1:3">
      <c r="A4" s="80">
        <v>50</v>
      </c>
      <c r="B4" s="81" t="s">
        <v>409</v>
      </c>
      <c r="C4" s="81" t="s">
        <v>18</v>
      </c>
    </row>
    <row r="5" spans="1:3">
      <c r="A5" s="82">
        <v>30</v>
      </c>
      <c r="B5" s="83" t="s">
        <v>409</v>
      </c>
      <c r="C5" s="83" t="s">
        <v>23</v>
      </c>
    </row>
    <row r="6" spans="1:3">
      <c r="A6" s="80">
        <v>45</v>
      </c>
      <c r="B6" s="81" t="s">
        <v>409</v>
      </c>
      <c r="C6" s="81" t="s">
        <v>8</v>
      </c>
    </row>
    <row r="7" spans="1:3">
      <c r="A7" s="84">
        <v>25</v>
      </c>
      <c r="B7" s="85" t="s">
        <v>409</v>
      </c>
      <c r="C7" s="85" t="s">
        <v>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3D25E-9F3A-4C57-B144-7C93B342279D}">
  <sheetPr>
    <tabColor rgb="FF0070C0"/>
  </sheetPr>
  <dimension ref="A1:G13"/>
  <sheetViews>
    <sheetView showGridLines="0" zoomScaleNormal="100" workbookViewId="0">
      <selection activeCell="G10" sqref="G10"/>
    </sheetView>
  </sheetViews>
  <sheetFormatPr defaultColWidth="9.140625" defaultRowHeight="12.75"/>
  <cols>
    <col min="1" max="1" width="10.5703125" style="30" bestFit="1" customWidth="1"/>
    <col min="2" max="4" width="11.28515625" style="30" customWidth="1"/>
    <col min="5" max="5" width="10.28515625" style="30" customWidth="1"/>
    <col min="6" max="6" width="23.28515625" style="30" bestFit="1" customWidth="1"/>
    <col min="7" max="7" width="17" style="30" bestFit="1" customWidth="1"/>
    <col min="8" max="8" width="11.28515625" style="30" customWidth="1"/>
    <col min="9" max="9" width="11.140625" style="30" bestFit="1" customWidth="1"/>
    <col min="10" max="16384" width="9.140625" style="30"/>
  </cols>
  <sheetData>
    <row r="1" spans="1:7" ht="30">
      <c r="A1" s="326" t="s">
        <v>152</v>
      </c>
      <c r="B1" s="326" t="s">
        <v>2179</v>
      </c>
      <c r="C1" s="326" t="s">
        <v>2180</v>
      </c>
      <c r="D1" s="326" t="s">
        <v>2181</v>
      </c>
    </row>
    <row r="2" spans="1:7" ht="14.25">
      <c r="A2" s="327" t="s">
        <v>2131</v>
      </c>
      <c r="B2" s="328">
        <v>264000</v>
      </c>
      <c r="C2" s="328">
        <v>594000</v>
      </c>
      <c r="D2" s="328">
        <v>432000</v>
      </c>
      <c r="F2" s="329" t="s">
        <v>152</v>
      </c>
      <c r="G2" s="264" t="s">
        <v>2132</v>
      </c>
    </row>
    <row r="3" spans="1:7" ht="14.25">
      <c r="A3" s="327" t="s">
        <v>2132</v>
      </c>
      <c r="B3" s="328">
        <v>213000</v>
      </c>
      <c r="C3" s="328">
        <v>896500</v>
      </c>
      <c r="D3" s="328">
        <v>121500</v>
      </c>
      <c r="F3" s="329" t="s">
        <v>2182</v>
      </c>
      <c r="G3" s="264" t="s">
        <v>2180</v>
      </c>
    </row>
    <row r="4" spans="1:7" ht="14.25">
      <c r="A4" s="327" t="s">
        <v>2133</v>
      </c>
      <c r="B4" s="328">
        <v>219000</v>
      </c>
      <c r="C4" s="328">
        <v>676500</v>
      </c>
      <c r="D4" s="328">
        <v>549000</v>
      </c>
    </row>
    <row r="5" spans="1:7" ht="14.25">
      <c r="A5" s="327" t="s">
        <v>2183</v>
      </c>
      <c r="B5" s="328">
        <v>249000</v>
      </c>
      <c r="C5" s="328">
        <v>742500</v>
      </c>
      <c r="D5" s="328">
        <v>576000</v>
      </c>
      <c r="F5" s="329" t="s">
        <v>2184</v>
      </c>
      <c r="G5" s="264">
        <f>MATCH($G$2,A2:A13,0)</f>
        <v>2</v>
      </c>
    </row>
    <row r="6" spans="1:7" ht="14.25">
      <c r="A6" s="327" t="s">
        <v>2101</v>
      </c>
      <c r="B6" s="328">
        <v>264000</v>
      </c>
      <c r="C6" s="328">
        <v>588500</v>
      </c>
      <c r="D6" s="328">
        <v>342000</v>
      </c>
      <c r="F6" s="329" t="s">
        <v>2185</v>
      </c>
      <c r="G6" s="264">
        <f>MATCH(G3,B1:D1)</f>
        <v>2</v>
      </c>
    </row>
    <row r="7" spans="1:7" ht="14.25">
      <c r="A7" s="327" t="s">
        <v>2186</v>
      </c>
      <c r="B7" s="328">
        <v>447000</v>
      </c>
      <c r="C7" s="328">
        <v>456500</v>
      </c>
      <c r="D7" s="328">
        <v>409500</v>
      </c>
    </row>
    <row r="8" spans="1:7" ht="14.25">
      <c r="A8" s="327" t="s">
        <v>2187</v>
      </c>
      <c r="B8" s="328">
        <v>225000</v>
      </c>
      <c r="C8" s="328">
        <v>440000</v>
      </c>
      <c r="D8" s="328">
        <v>553500</v>
      </c>
      <c r="F8" s="329" t="s">
        <v>2188</v>
      </c>
      <c r="G8" s="264" cm="1">
        <f t="array" ref="G8">INDEX(B2:D13,G5,G6)</f>
        <v>896500</v>
      </c>
    </row>
    <row r="9" spans="1:7" ht="14.25">
      <c r="A9" s="327" t="s">
        <v>2189</v>
      </c>
      <c r="B9" s="328">
        <v>294000</v>
      </c>
      <c r="C9" s="328">
        <v>946000</v>
      </c>
      <c r="D9" s="328">
        <v>486000</v>
      </c>
    </row>
    <row r="10" spans="1:7" ht="14.25">
      <c r="A10" s="327" t="s">
        <v>2190</v>
      </c>
      <c r="B10" s="328">
        <v>300000</v>
      </c>
      <c r="C10" s="328">
        <v>902000</v>
      </c>
      <c r="D10" s="328">
        <v>963000</v>
      </c>
      <c r="F10" s="329" t="s">
        <v>2043</v>
      </c>
      <c r="G10" s="264">
        <f>INDEX(СуммаПродажи,MATCH(Месяц,Месяцы,0),MATCH(Набор,Наборы,0))</f>
        <v>896500</v>
      </c>
    </row>
    <row r="11" spans="1:7" ht="14.25">
      <c r="A11" s="327" t="s">
        <v>2191</v>
      </c>
      <c r="B11" s="328">
        <v>180000</v>
      </c>
      <c r="C11" s="328">
        <v>1138500</v>
      </c>
      <c r="D11" s="328">
        <v>724500</v>
      </c>
      <c r="F11" s="329" t="s">
        <v>2192</v>
      </c>
      <c r="G11" s="264">
        <f>VLOOKUP(Месяц,A2:D13,MATCH(Набор,Наборы,0)+1,FALSE)</f>
        <v>896500</v>
      </c>
    </row>
    <row r="12" spans="1:7" ht="14.25">
      <c r="A12" s="327" t="s">
        <v>2193</v>
      </c>
      <c r="B12" s="328">
        <v>687000</v>
      </c>
      <c r="C12" s="328">
        <v>286000</v>
      </c>
      <c r="D12" s="328">
        <v>369000</v>
      </c>
      <c r="F12" s="329" t="s">
        <v>2194</v>
      </c>
      <c r="G12" s="264">
        <f>HLOOKUP(Набор,A1:D13,MATCH(Набор,Наборы,0)+1,FALSE)</f>
        <v>896500</v>
      </c>
    </row>
    <row r="13" spans="1:7" ht="14.25">
      <c r="A13" s="327" t="s">
        <v>2195</v>
      </c>
      <c r="B13" s="328">
        <v>288000</v>
      </c>
      <c r="C13" s="328">
        <v>709500</v>
      </c>
      <c r="D13" s="328">
        <v>715500</v>
      </c>
    </row>
  </sheetData>
  <phoneticPr fontId="61" type="noConversion"/>
  <conditionalFormatting sqref="B2:D13">
    <cfRule type="expression" dxfId="74" priority="1">
      <formula>AND($A2=$G$2,B$1=$G$3)</formula>
    </cfRule>
  </conditionalFormatting>
  <dataValidations count="2">
    <dataValidation type="list" allowBlank="1" showInputMessage="1" showErrorMessage="1" sqref="G2" xr:uid="{78EA3A56-38FB-427D-ABDF-5ACC5F81DCE8}">
      <formula1>$A$2:$A$13</formula1>
    </dataValidation>
    <dataValidation type="list" allowBlank="1" showInputMessage="1" showErrorMessage="1" sqref="G3" xr:uid="{B4FC1FEB-8C6B-45EF-ABA0-21ED85A11F60}">
      <formula1>$B$1:$D$1</formula1>
    </dataValidation>
  </dataValidations>
  <pageMargins left="0.7" right="0.7" top="0.75" bottom="0.75" header="0.3" footer="0.3"/>
  <pageSetup paperSize="9" orientation="portrait" horizontalDpi="360" verticalDpi="36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47D92-C0C5-4D38-A013-B703444B6CAC}">
  <sheetPr>
    <tabColor rgb="FF0070C0"/>
  </sheetPr>
  <dimension ref="A1:K29"/>
  <sheetViews>
    <sheetView showGridLines="0" topLeftCell="B1" zoomScale="90" zoomScaleNormal="90" workbookViewId="0">
      <selection activeCell="M12" sqref="M12"/>
    </sheetView>
  </sheetViews>
  <sheetFormatPr defaultColWidth="9.140625" defaultRowHeight="14.25"/>
  <cols>
    <col min="1" max="1" width="10" style="213" customWidth="1"/>
    <col min="2" max="2" width="29" style="213" bestFit="1" customWidth="1"/>
    <col min="3" max="3" width="13.7109375" style="213" customWidth="1"/>
    <col min="4" max="4" width="9.140625" style="213" customWidth="1"/>
    <col min="5" max="5" width="14" style="213" customWidth="1"/>
    <col min="6" max="6" width="3.28515625" style="213" customWidth="1"/>
    <col min="7" max="7" width="22.85546875" style="213" bestFit="1" customWidth="1"/>
    <col min="8" max="8" width="16.28515625" style="213" customWidth="1"/>
    <col min="9" max="9" width="10.140625" style="213" customWidth="1"/>
    <col min="10" max="10" width="10.85546875" style="213" customWidth="1"/>
    <col min="11" max="11" width="14" style="213" customWidth="1"/>
    <col min="12" max="16384" width="9.140625" style="213"/>
  </cols>
  <sheetData>
    <row r="1" spans="1:11" ht="30">
      <c r="A1" s="263" t="s">
        <v>2196</v>
      </c>
      <c r="B1" s="263" t="s">
        <v>2197</v>
      </c>
      <c r="C1" s="263" t="s">
        <v>2198</v>
      </c>
      <c r="D1" s="263" t="s">
        <v>429</v>
      </c>
      <c r="E1" s="263" t="s">
        <v>432</v>
      </c>
      <c r="J1" s="263" t="s">
        <v>548</v>
      </c>
      <c r="K1" s="263" t="s">
        <v>623</v>
      </c>
    </row>
    <row r="2" spans="1:11" ht="15">
      <c r="A2" s="286" t="s">
        <v>562</v>
      </c>
      <c r="B2" s="264" t="s">
        <v>2199</v>
      </c>
      <c r="C2" s="330">
        <v>32.380000000000003</v>
      </c>
      <c r="D2" s="331">
        <v>10248</v>
      </c>
      <c r="E2" s="332" t="s">
        <v>2200</v>
      </c>
      <c r="F2" s="333"/>
      <c r="G2" s="334" t="s">
        <v>548</v>
      </c>
      <c r="H2" s="286" t="s">
        <v>553</v>
      </c>
      <c r="I2" s="333"/>
      <c r="J2" s="286" t="s">
        <v>2201</v>
      </c>
      <c r="K2" s="332" t="s">
        <v>2202</v>
      </c>
    </row>
    <row r="3" spans="1:11" ht="15">
      <c r="A3" s="286" t="s">
        <v>562</v>
      </c>
      <c r="B3" s="264" t="s">
        <v>2203</v>
      </c>
      <c r="C3" s="330">
        <v>11.61</v>
      </c>
      <c r="D3" s="331">
        <v>10249</v>
      </c>
      <c r="E3" s="332" t="s">
        <v>2202</v>
      </c>
      <c r="F3" s="333"/>
      <c r="G3" s="334" t="s">
        <v>623</v>
      </c>
      <c r="H3" s="264" t="s">
        <v>2204</v>
      </c>
      <c r="J3" s="286" t="s">
        <v>2205</v>
      </c>
      <c r="K3" s="332" t="s">
        <v>2206</v>
      </c>
    </row>
    <row r="4" spans="1:11">
      <c r="A4" s="286" t="s">
        <v>553</v>
      </c>
      <c r="B4" s="264" t="s">
        <v>2207</v>
      </c>
      <c r="C4" s="330">
        <v>65.83</v>
      </c>
      <c r="D4" s="331">
        <v>10250</v>
      </c>
      <c r="E4" s="332" t="s">
        <v>2200</v>
      </c>
      <c r="F4" s="333"/>
      <c r="J4" s="286" t="s">
        <v>553</v>
      </c>
      <c r="K4" s="332" t="s">
        <v>2204</v>
      </c>
    </row>
    <row r="5" spans="1:11" ht="15">
      <c r="A5" s="286" t="s">
        <v>553</v>
      </c>
      <c r="B5" s="264" t="s">
        <v>2208</v>
      </c>
      <c r="C5" s="330">
        <v>41.34</v>
      </c>
      <c r="D5" s="331">
        <v>10251</v>
      </c>
      <c r="E5" s="332" t="s">
        <v>2202</v>
      </c>
      <c r="F5" s="333"/>
      <c r="G5" s="284" t="s">
        <v>429</v>
      </c>
      <c r="H5" s="264" cm="1">
        <f t="array" ref="H5">INDEX(D2:D25,MATCH(H2&amp;H3,A2:A25&amp;E2:E25,0))</f>
        <v>10253</v>
      </c>
      <c r="J5" s="286" t="s">
        <v>562</v>
      </c>
      <c r="K5" s="332" t="s">
        <v>2209</v>
      </c>
    </row>
    <row r="6" spans="1:11">
      <c r="A6" s="286" t="s">
        <v>553</v>
      </c>
      <c r="B6" s="264" t="s">
        <v>2210</v>
      </c>
      <c r="C6" s="330">
        <v>51.3</v>
      </c>
      <c r="D6" s="331">
        <v>10252</v>
      </c>
      <c r="E6" s="332" t="s">
        <v>2206</v>
      </c>
      <c r="F6" s="333"/>
      <c r="I6" s="333"/>
      <c r="J6" s="286" t="s">
        <v>557</v>
      </c>
      <c r="K6" s="332" t="s">
        <v>2200</v>
      </c>
    </row>
    <row r="7" spans="1:11" ht="15">
      <c r="A7" s="286" t="s">
        <v>553</v>
      </c>
      <c r="B7" s="264" t="s">
        <v>2211</v>
      </c>
      <c r="C7" s="330">
        <v>58.17</v>
      </c>
      <c r="D7" s="331">
        <v>10253</v>
      </c>
      <c r="E7" s="332" t="s">
        <v>2204</v>
      </c>
      <c r="F7" s="333"/>
      <c r="G7" s="334" t="s">
        <v>2198</v>
      </c>
      <c r="H7" s="264" cm="1">
        <f t="array" ref="H7">INDEX(C2:C25,MATCH(H2&amp;H3,A2:A25&amp;E2:E25,0))</f>
        <v>58.17</v>
      </c>
      <c r="I7" s="333"/>
      <c r="J7" s="335"/>
    </row>
    <row r="8" spans="1:11">
      <c r="A8" s="286" t="s">
        <v>2201</v>
      </c>
      <c r="B8" s="264" t="s">
        <v>2212</v>
      </c>
      <c r="C8" s="330">
        <v>22.98</v>
      </c>
      <c r="D8" s="331">
        <v>10254</v>
      </c>
      <c r="E8" s="332" t="s">
        <v>2200</v>
      </c>
      <c r="F8" s="333"/>
      <c r="I8" s="333"/>
      <c r="J8" s="336" t="s">
        <v>557</v>
      </c>
      <c r="K8" s="337" t="s">
        <v>2204</v>
      </c>
    </row>
    <row r="9" spans="1:11" ht="15">
      <c r="A9" s="286" t="s">
        <v>2201</v>
      </c>
      <c r="B9" s="264" t="s">
        <v>2213</v>
      </c>
      <c r="C9" s="330">
        <v>148.33000000000001</v>
      </c>
      <c r="D9" s="331">
        <v>10255</v>
      </c>
      <c r="E9" s="332" t="s">
        <v>2202</v>
      </c>
      <c r="F9" s="333"/>
      <c r="G9" s="334" t="s">
        <v>2197</v>
      </c>
      <c r="H9" s="264" t="str" cm="1">
        <f t="array" ref="H9">INDEX(B2:B25,MATCH(H2&amp;H3,A2:A25&amp;E2:E25,0))</f>
        <v>Получатель 6</v>
      </c>
      <c r="I9" s="333"/>
      <c r="J9" s="335"/>
    </row>
    <row r="10" spans="1:11">
      <c r="A10" s="286" t="s">
        <v>557</v>
      </c>
      <c r="B10" s="264" t="s">
        <v>2214</v>
      </c>
      <c r="C10" s="330">
        <v>13.97</v>
      </c>
      <c r="D10" s="331">
        <v>10256</v>
      </c>
      <c r="E10" s="332" t="s">
        <v>2200</v>
      </c>
      <c r="F10" s="333"/>
      <c r="I10" s="333"/>
      <c r="J10" s="333"/>
    </row>
    <row r="11" spans="1:11">
      <c r="A11" s="286" t="s">
        <v>557</v>
      </c>
      <c r="B11" s="264" t="s">
        <v>2215</v>
      </c>
      <c r="C11" s="330">
        <v>81.91</v>
      </c>
      <c r="D11" s="331">
        <v>10257</v>
      </c>
      <c r="E11" s="332" t="s">
        <v>2202</v>
      </c>
      <c r="F11" s="333"/>
      <c r="I11" s="333"/>
      <c r="J11" s="333"/>
    </row>
    <row r="12" spans="1:11" ht="12.75" customHeight="1">
      <c r="A12" s="286" t="s">
        <v>557</v>
      </c>
      <c r="B12" s="264" t="s">
        <v>2216</v>
      </c>
      <c r="C12" s="330">
        <v>140.51</v>
      </c>
      <c r="D12" s="331">
        <v>10258</v>
      </c>
      <c r="E12" s="332" t="s">
        <v>2206</v>
      </c>
      <c r="F12" s="333"/>
      <c r="I12" s="333"/>
      <c r="J12" s="333"/>
    </row>
    <row r="13" spans="1:11">
      <c r="A13" s="286" t="s">
        <v>557</v>
      </c>
      <c r="B13" s="264" t="s">
        <v>2217</v>
      </c>
      <c r="C13" s="330">
        <v>3.25</v>
      </c>
      <c r="D13" s="331">
        <v>10259</v>
      </c>
      <c r="E13" s="332" t="s">
        <v>2209</v>
      </c>
      <c r="F13" s="333"/>
      <c r="I13" s="333"/>
      <c r="J13" s="333"/>
    </row>
    <row r="14" spans="1:11">
      <c r="A14" s="286" t="s">
        <v>562</v>
      </c>
      <c r="B14" s="264" t="s">
        <v>2218</v>
      </c>
      <c r="C14" s="330">
        <v>55.09</v>
      </c>
      <c r="D14" s="331">
        <v>10260</v>
      </c>
      <c r="E14" s="332" t="s">
        <v>2206</v>
      </c>
      <c r="F14" s="333"/>
      <c r="I14" s="333"/>
      <c r="J14" s="333"/>
    </row>
    <row r="15" spans="1:11">
      <c r="A15" s="286" t="s">
        <v>562</v>
      </c>
      <c r="B15" s="264" t="s">
        <v>2219</v>
      </c>
      <c r="C15" s="330">
        <v>3.05</v>
      </c>
      <c r="D15" s="331">
        <v>10261</v>
      </c>
      <c r="E15" s="332" t="s">
        <v>2204</v>
      </c>
      <c r="F15" s="333"/>
      <c r="I15" s="333"/>
      <c r="J15" s="333"/>
    </row>
    <row r="16" spans="1:11">
      <c r="A16" s="286" t="s">
        <v>562</v>
      </c>
      <c r="B16" s="264" t="s">
        <v>2220</v>
      </c>
      <c r="C16" s="330">
        <v>48.29</v>
      </c>
      <c r="D16" s="331">
        <v>10262</v>
      </c>
      <c r="E16" s="332" t="s">
        <v>2209</v>
      </c>
      <c r="F16" s="333"/>
      <c r="J16" s="333"/>
    </row>
    <row r="17" spans="1:10">
      <c r="A17" s="286" t="s">
        <v>2201</v>
      </c>
      <c r="B17" s="264" t="s">
        <v>2221</v>
      </c>
      <c r="C17" s="330">
        <v>146.06</v>
      </c>
      <c r="D17" s="331">
        <v>10263</v>
      </c>
      <c r="E17" s="332" t="s">
        <v>2206</v>
      </c>
      <c r="F17" s="333"/>
      <c r="J17" s="333"/>
    </row>
    <row r="18" spans="1:10">
      <c r="A18" s="286" t="s">
        <v>2201</v>
      </c>
      <c r="B18" s="264" t="s">
        <v>2222</v>
      </c>
      <c r="C18" s="330">
        <v>25.73</v>
      </c>
      <c r="D18" s="331">
        <v>10266</v>
      </c>
      <c r="E18" s="332" t="s">
        <v>2209</v>
      </c>
      <c r="F18" s="333"/>
      <c r="J18" s="333"/>
    </row>
    <row r="19" spans="1:10">
      <c r="A19" s="286" t="s">
        <v>2201</v>
      </c>
      <c r="B19" s="264" t="s">
        <v>2223</v>
      </c>
      <c r="C19" s="330">
        <v>208.58</v>
      </c>
      <c r="D19" s="331">
        <v>10267</v>
      </c>
      <c r="E19" s="332" t="s">
        <v>2204</v>
      </c>
      <c r="F19" s="333"/>
      <c r="J19" s="333"/>
    </row>
    <row r="20" spans="1:10">
      <c r="A20" s="286" t="s">
        <v>2205</v>
      </c>
      <c r="B20" s="264" t="s">
        <v>2224</v>
      </c>
      <c r="C20" s="330">
        <v>66.290000000000006</v>
      </c>
      <c r="D20" s="331">
        <v>10268</v>
      </c>
      <c r="E20" s="332" t="s">
        <v>2200</v>
      </c>
      <c r="F20" s="333"/>
      <c r="J20" s="333"/>
    </row>
    <row r="21" spans="1:10">
      <c r="A21" s="286" t="s">
        <v>2205</v>
      </c>
      <c r="B21" s="264" t="s">
        <v>2225</v>
      </c>
      <c r="C21" s="330">
        <v>136.54</v>
      </c>
      <c r="D21" s="331">
        <v>10270</v>
      </c>
      <c r="E21" s="332" t="s">
        <v>2202</v>
      </c>
      <c r="F21" s="333"/>
      <c r="J21" s="333"/>
    </row>
    <row r="22" spans="1:10">
      <c r="A22" s="286" t="s">
        <v>2205</v>
      </c>
      <c r="B22" s="264" t="s">
        <v>2226</v>
      </c>
      <c r="C22" s="330">
        <v>98.03</v>
      </c>
      <c r="D22" s="331">
        <v>10272</v>
      </c>
      <c r="E22" s="332" t="s">
        <v>2206</v>
      </c>
      <c r="J22" s="333"/>
    </row>
    <row r="23" spans="1:10">
      <c r="A23" s="286" t="s">
        <v>2205</v>
      </c>
      <c r="B23" s="264" t="s">
        <v>2227</v>
      </c>
      <c r="C23" s="330">
        <v>79.459999999999994</v>
      </c>
      <c r="D23" s="331">
        <v>11008</v>
      </c>
      <c r="E23" s="332" t="s">
        <v>2204</v>
      </c>
      <c r="J23" s="333"/>
    </row>
    <row r="24" spans="1:10">
      <c r="A24" s="286" t="s">
        <v>2205</v>
      </c>
      <c r="B24" s="264" t="s">
        <v>2228</v>
      </c>
      <c r="C24" s="330">
        <v>3.17</v>
      </c>
      <c r="D24" s="331">
        <v>11019</v>
      </c>
      <c r="E24" s="332" t="s">
        <v>2209</v>
      </c>
      <c r="J24" s="333"/>
    </row>
    <row r="25" spans="1:10">
      <c r="A25" s="286" t="s">
        <v>553</v>
      </c>
      <c r="B25" s="264" t="s">
        <v>2229</v>
      </c>
      <c r="C25" s="330">
        <v>87.17</v>
      </c>
      <c r="D25" s="331">
        <v>11020</v>
      </c>
      <c r="E25" s="332" t="s">
        <v>2209</v>
      </c>
      <c r="J25" s="333"/>
    </row>
    <row r="26" spans="1:10">
      <c r="J26" s="333"/>
    </row>
    <row r="27" spans="1:10">
      <c r="J27" s="333"/>
    </row>
    <row r="28" spans="1:10">
      <c r="J28" s="333"/>
    </row>
    <row r="29" spans="1:10">
      <c r="J29" s="333"/>
    </row>
  </sheetData>
  <conditionalFormatting sqref="A2:E25">
    <cfRule type="expression" dxfId="73" priority="1">
      <formula>AND($A2=$H$2,$E2=$H$3)</formula>
    </cfRule>
  </conditionalFormatting>
  <dataValidations count="2">
    <dataValidation type="list" allowBlank="1" showInputMessage="1" showErrorMessage="1" sqref="H3" xr:uid="{17CC46F1-E67A-4361-9C45-62D97FBC49A0}">
      <formula1>$K$2:$K$6</formula1>
    </dataValidation>
    <dataValidation type="list" allowBlank="1" showInputMessage="1" showErrorMessage="1" sqref="H2" xr:uid="{01C1BEA2-46A1-4962-A6E3-CF7F9B196B63}">
      <formula1>$J$2:$J$6</formula1>
    </dataValidation>
  </dataValidation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D830-3F2E-456C-B83F-FBFE6D88A7F1}">
  <sheetPr>
    <tabColor rgb="FF0070C0"/>
    <pageSetUpPr autoPageBreaks="0"/>
  </sheetPr>
  <dimension ref="A1:O61"/>
  <sheetViews>
    <sheetView showGridLines="0" workbookViewId="0">
      <selection activeCell="H2" sqref="H2"/>
    </sheetView>
  </sheetViews>
  <sheetFormatPr defaultColWidth="9.140625" defaultRowHeight="14.25"/>
  <cols>
    <col min="1" max="1" width="24.28515625" style="340" bestFit="1" customWidth="1"/>
    <col min="2" max="2" width="10.85546875" style="345" bestFit="1" customWidth="1"/>
    <col min="3" max="3" width="17.42578125" style="340" bestFit="1" customWidth="1"/>
    <col min="4" max="4" width="17.7109375" style="340" bestFit="1" customWidth="1"/>
    <col min="5" max="5" width="24.5703125" style="340" bestFit="1" customWidth="1"/>
    <col min="6" max="6" width="6.42578125" style="340" customWidth="1"/>
    <col min="7" max="7" width="28.28515625" style="340" bestFit="1" customWidth="1"/>
    <col min="8" max="8" width="8.85546875" style="340" bestFit="1" customWidth="1"/>
    <col min="9" max="9" width="12.28515625" style="340" bestFit="1" customWidth="1"/>
    <col min="10" max="10" width="11.7109375" style="340" bestFit="1" customWidth="1"/>
    <col min="11" max="11" width="18.28515625" style="340" bestFit="1" customWidth="1"/>
    <col min="12" max="12" width="28.28515625" style="340" bestFit="1" customWidth="1"/>
    <col min="13" max="16384" width="9.140625" style="340"/>
  </cols>
  <sheetData>
    <row r="1" spans="1:11" ht="15">
      <c r="A1" s="263" t="s">
        <v>2197</v>
      </c>
      <c r="B1" s="263" t="s">
        <v>2230</v>
      </c>
      <c r="C1" s="263" t="s">
        <v>2231</v>
      </c>
      <c r="D1" s="263" t="s">
        <v>237</v>
      </c>
      <c r="E1" s="263" t="s">
        <v>2232</v>
      </c>
      <c r="F1" s="338"/>
      <c r="G1" s="339" t="s">
        <v>2197</v>
      </c>
      <c r="H1" s="339" t="s">
        <v>2230</v>
      </c>
      <c r="I1" s="339" t="s">
        <v>2231</v>
      </c>
      <c r="J1" s="339" t="s">
        <v>237</v>
      </c>
      <c r="K1" s="339" t="s">
        <v>2232</v>
      </c>
    </row>
    <row r="2" spans="1:11" ht="13.5" customHeight="1">
      <c r="A2" s="264" t="s">
        <v>499</v>
      </c>
      <c r="B2" s="264" t="s">
        <v>2233</v>
      </c>
      <c r="C2" s="264" t="s">
        <v>2234</v>
      </c>
      <c r="D2" s="264" t="s">
        <v>2235</v>
      </c>
      <c r="E2" s="264" t="s">
        <v>2236</v>
      </c>
      <c r="F2" s="338"/>
      <c r="G2" s="341" t="s">
        <v>452</v>
      </c>
      <c r="H2" s="341" t="str">
        <f>IFERROR(VLOOKUP($G2,$A$2:$E$57,COLUMN(B$1)),"")</f>
        <v>3012</v>
      </c>
      <c r="I2" s="341" t="str">
        <f t="shared" ref="I2:K2" si="0">IFERROR(VLOOKUP($G2,$A$2:$E$57,COLUMN(C$1)),"")</f>
        <v>Швейцария</v>
      </c>
      <c r="J2" s="341" t="str">
        <f t="shared" si="0"/>
        <v>Берн</v>
      </c>
      <c r="K2" s="341" t="str">
        <f t="shared" si="0"/>
        <v>Hauptstr. 31</v>
      </c>
    </row>
    <row r="3" spans="1:11" ht="13.5" customHeight="1">
      <c r="A3" s="264" t="s">
        <v>469</v>
      </c>
      <c r="B3" s="264" t="s">
        <v>2237</v>
      </c>
      <c r="C3" s="264" t="s">
        <v>2238</v>
      </c>
      <c r="D3" s="264" t="s">
        <v>2239</v>
      </c>
      <c r="E3" s="264" t="s">
        <v>2240</v>
      </c>
      <c r="F3" s="338"/>
      <c r="G3" s="341" t="s">
        <v>503</v>
      </c>
      <c r="H3" s="341" t="str">
        <f t="shared" ref="H3:H9" si="1">IFERROR(VLOOKUP($G3,$A$2:$E$57,COLUMN(B$1)),"")</f>
        <v/>
      </c>
      <c r="I3" s="341" t="str">
        <f t="shared" ref="I3:I9" si="2">IFERROR(VLOOKUP($G3,$A$2:$E$57,COLUMN(C$1)),"")</f>
        <v/>
      </c>
      <c r="J3" s="341" t="str">
        <f t="shared" ref="J3:J9" si="3">IFERROR(VLOOKUP($G3,$A$2:$E$57,COLUMN(D$1)),"")</f>
        <v/>
      </c>
      <c r="K3" s="341" t="str">
        <f t="shared" ref="K3:K9" si="4">IFERROR(VLOOKUP($G3,$A$2:$E$57,COLUMN(E$1)),"")</f>
        <v/>
      </c>
    </row>
    <row r="4" spans="1:11" ht="13.5" customHeight="1">
      <c r="A4" s="264" t="s">
        <v>521</v>
      </c>
      <c r="B4" s="264" t="s">
        <v>2241</v>
      </c>
      <c r="C4" s="264" t="s">
        <v>2242</v>
      </c>
      <c r="D4" s="264" t="s">
        <v>241</v>
      </c>
      <c r="E4" s="264" t="s">
        <v>2243</v>
      </c>
      <c r="F4" s="338"/>
      <c r="G4" s="341" t="s">
        <v>435</v>
      </c>
      <c r="H4" s="341" t="str">
        <f t="shared" si="1"/>
        <v>8010</v>
      </c>
      <c r="I4" s="341" t="str">
        <f t="shared" si="2"/>
        <v>Австрия</v>
      </c>
      <c r="J4" s="341" t="str">
        <f t="shared" si="3"/>
        <v>Грасс</v>
      </c>
      <c r="K4" s="341" t="str">
        <f t="shared" si="4"/>
        <v>Kirchgasse 6</v>
      </c>
    </row>
    <row r="5" spans="1:11" ht="13.5" customHeight="1">
      <c r="A5" s="264" t="s">
        <v>463</v>
      </c>
      <c r="B5" s="264" t="s">
        <v>2244</v>
      </c>
      <c r="C5" s="264" t="s">
        <v>2245</v>
      </c>
      <c r="D5" s="264" t="s">
        <v>2246</v>
      </c>
      <c r="E5" s="264" t="s">
        <v>2247</v>
      </c>
      <c r="F5" s="338"/>
      <c r="G5" s="341" t="s">
        <v>495</v>
      </c>
      <c r="H5" s="341" t="str">
        <f t="shared" si="1"/>
        <v>50739</v>
      </c>
      <c r="I5" s="341" t="str">
        <f t="shared" si="2"/>
        <v>Германия</v>
      </c>
      <c r="J5" s="341" t="str">
        <f t="shared" si="3"/>
        <v>Кельн</v>
      </c>
      <c r="K5" s="341" t="str">
        <f t="shared" si="4"/>
        <v>Mehrheimerstr. 369</v>
      </c>
    </row>
    <row r="6" spans="1:11" ht="13.5" customHeight="1">
      <c r="A6" s="264" t="s">
        <v>493</v>
      </c>
      <c r="B6" s="264" t="s">
        <v>2248</v>
      </c>
      <c r="C6" s="264" t="s">
        <v>2245</v>
      </c>
      <c r="D6" s="264" t="s">
        <v>2249</v>
      </c>
      <c r="E6" s="264" t="s">
        <v>2250</v>
      </c>
      <c r="F6" s="338"/>
      <c r="G6" s="341" t="s">
        <v>455</v>
      </c>
      <c r="H6" s="341" t="str">
        <f t="shared" si="1"/>
        <v>01307</v>
      </c>
      <c r="I6" s="341" t="str">
        <f t="shared" si="2"/>
        <v>Германия</v>
      </c>
      <c r="J6" s="341" t="str">
        <f t="shared" si="3"/>
        <v>Кюневальд</v>
      </c>
      <c r="K6" s="341" t="str">
        <f t="shared" si="4"/>
        <v>Taucherstrasse 10</v>
      </c>
    </row>
    <row r="7" spans="1:11" ht="13.5" customHeight="1">
      <c r="A7" s="264" t="s">
        <v>511</v>
      </c>
      <c r="B7" s="264" t="s">
        <v>2251</v>
      </c>
      <c r="C7" s="264" t="s">
        <v>2252</v>
      </c>
      <c r="D7" s="264" t="s">
        <v>2253</v>
      </c>
      <c r="E7" s="264" t="s">
        <v>2254</v>
      </c>
      <c r="F7" s="338"/>
      <c r="G7" s="341" t="s">
        <v>497</v>
      </c>
      <c r="H7" s="341" t="str">
        <f t="shared" si="1"/>
        <v>1734</v>
      </c>
      <c r="I7" s="341" t="str">
        <f t="shared" si="2"/>
        <v>Дания</v>
      </c>
      <c r="J7" s="341" t="str">
        <f t="shared" si="3"/>
        <v>Копенгаген</v>
      </c>
      <c r="K7" s="341" t="str">
        <f t="shared" si="4"/>
        <v>Vinbaeltet 34</v>
      </c>
    </row>
    <row r="8" spans="1:11" ht="13.5" customHeight="1">
      <c r="A8" s="264" t="s">
        <v>475</v>
      </c>
      <c r="B8" s="264" t="s">
        <v>2255</v>
      </c>
      <c r="C8" s="264" t="s">
        <v>2234</v>
      </c>
      <c r="D8" s="264" t="s">
        <v>2256</v>
      </c>
      <c r="E8" s="264" t="s">
        <v>2257</v>
      </c>
      <c r="F8" s="338"/>
      <c r="G8" s="341" t="s">
        <v>504</v>
      </c>
      <c r="H8" s="341" t="str">
        <f t="shared" si="1"/>
        <v>8200</v>
      </c>
      <c r="I8" s="341" t="str">
        <f t="shared" si="2"/>
        <v>Дания</v>
      </c>
      <c r="J8" s="341" t="str">
        <f t="shared" si="3"/>
        <v>Орхус</v>
      </c>
      <c r="K8" s="341" t="str">
        <f t="shared" si="4"/>
        <v>Smagsloget 45</v>
      </c>
    </row>
    <row r="9" spans="1:11" ht="13.5" customHeight="1">
      <c r="A9" s="264" t="s">
        <v>452</v>
      </c>
      <c r="B9" s="264" t="s">
        <v>2258</v>
      </c>
      <c r="C9" s="264" t="s">
        <v>2259</v>
      </c>
      <c r="D9" s="264" t="s">
        <v>2260</v>
      </c>
      <c r="E9" s="264" t="s">
        <v>2261</v>
      </c>
      <c r="F9" s="338"/>
      <c r="G9" s="341" t="s">
        <v>2262</v>
      </c>
      <c r="H9" s="341" t="str">
        <f t="shared" si="1"/>
        <v>51100</v>
      </c>
      <c r="I9" s="341" t="str">
        <f t="shared" si="2"/>
        <v>Франция</v>
      </c>
      <c r="J9" s="341" t="str">
        <f t="shared" si="3"/>
        <v>Реймс</v>
      </c>
      <c r="K9" s="341" t="str">
        <f t="shared" si="4"/>
        <v>59 rue de l'Abbaye</v>
      </c>
    </row>
    <row r="10" spans="1:11" ht="13.5" customHeight="1">
      <c r="A10" s="264" t="s">
        <v>481</v>
      </c>
      <c r="B10" s="264" t="s">
        <v>2263</v>
      </c>
      <c r="C10" s="264" t="s">
        <v>2264</v>
      </c>
      <c r="D10" s="264" t="s">
        <v>2265</v>
      </c>
      <c r="E10" s="264" t="s">
        <v>2266</v>
      </c>
      <c r="F10" s="338"/>
    </row>
    <row r="11" spans="1:11" ht="13.5" customHeight="1">
      <c r="A11" s="264" t="s">
        <v>506</v>
      </c>
      <c r="B11" s="264" t="s">
        <v>2267</v>
      </c>
      <c r="C11" s="264" t="s">
        <v>2234</v>
      </c>
      <c r="D11" s="264" t="s">
        <v>2256</v>
      </c>
      <c r="E11" s="264" t="s">
        <v>2268</v>
      </c>
      <c r="F11" s="338"/>
      <c r="G11" s="342" t="s">
        <v>2269</v>
      </c>
    </row>
    <row r="12" spans="1:11" ht="13.5" customHeight="1">
      <c r="A12" s="264" t="s">
        <v>435</v>
      </c>
      <c r="B12" s="264" t="s">
        <v>2270</v>
      </c>
      <c r="C12" s="264" t="s">
        <v>2271</v>
      </c>
      <c r="D12" s="264" t="s">
        <v>2272</v>
      </c>
      <c r="E12" s="264" t="s">
        <v>2273</v>
      </c>
      <c r="F12" s="338"/>
      <c r="G12" s="263" t="s">
        <v>2197</v>
      </c>
      <c r="H12" s="263" t="s">
        <v>2230</v>
      </c>
      <c r="I12" s="263" t="s">
        <v>2231</v>
      </c>
      <c r="J12" s="263" t="s">
        <v>237</v>
      </c>
      <c r="K12" s="263" t="s">
        <v>2232</v>
      </c>
    </row>
    <row r="13" spans="1:11" ht="13.5" customHeight="1">
      <c r="A13" s="264" t="s">
        <v>498</v>
      </c>
      <c r="B13" s="264" t="s">
        <v>2274</v>
      </c>
      <c r="C13" s="264" t="s">
        <v>2275</v>
      </c>
      <c r="D13" s="264" t="s">
        <v>2276</v>
      </c>
      <c r="E13" s="264" t="s">
        <v>2277</v>
      </c>
      <c r="F13" s="338"/>
      <c r="G13" s="264" t="s">
        <v>452</v>
      </c>
      <c r="H13" s="264" t="s">
        <v>2258</v>
      </c>
      <c r="I13" s="264" t="s">
        <v>2259</v>
      </c>
      <c r="J13" s="264" t="s">
        <v>2260</v>
      </c>
      <c r="K13" s="264" t="s">
        <v>2261</v>
      </c>
    </row>
    <row r="14" spans="1:11" ht="13.5" customHeight="1">
      <c r="A14" s="264" t="s">
        <v>472</v>
      </c>
      <c r="B14" s="264" t="s">
        <v>2278</v>
      </c>
      <c r="C14" s="264" t="s">
        <v>2238</v>
      </c>
      <c r="D14" s="264" t="s">
        <v>2279</v>
      </c>
      <c r="E14" s="264" t="s">
        <v>2280</v>
      </c>
      <c r="F14" s="338"/>
      <c r="G14" s="264" t="s">
        <v>503</v>
      </c>
    </row>
    <row r="15" spans="1:11" ht="13.5" customHeight="1">
      <c r="A15" s="264" t="s">
        <v>516</v>
      </c>
      <c r="B15" s="264" t="s">
        <v>2281</v>
      </c>
      <c r="C15" s="264" t="s">
        <v>2282</v>
      </c>
      <c r="D15" s="264" t="s">
        <v>2283</v>
      </c>
      <c r="E15" s="264" t="s">
        <v>2284</v>
      </c>
      <c r="F15" s="338"/>
      <c r="G15" s="264" t="s">
        <v>435</v>
      </c>
      <c r="H15" s="264" t="s">
        <v>2270</v>
      </c>
      <c r="I15" s="264" t="s">
        <v>2271</v>
      </c>
      <c r="J15" s="264" t="s">
        <v>2272</v>
      </c>
      <c r="K15" s="264" t="s">
        <v>2273</v>
      </c>
    </row>
    <row r="16" spans="1:11" ht="13.5" customHeight="1">
      <c r="A16" s="264" t="s">
        <v>460</v>
      </c>
      <c r="B16" s="264" t="s">
        <v>2285</v>
      </c>
      <c r="C16" s="264" t="s">
        <v>2264</v>
      </c>
      <c r="D16" s="264" t="s">
        <v>2286</v>
      </c>
      <c r="E16" s="264" t="s">
        <v>2287</v>
      </c>
      <c r="F16" s="338"/>
      <c r="G16" s="264" t="s">
        <v>495</v>
      </c>
      <c r="H16" s="264" t="s">
        <v>1855</v>
      </c>
      <c r="I16" s="264" t="s">
        <v>1855</v>
      </c>
      <c r="J16" s="264" t="s">
        <v>1855</v>
      </c>
      <c r="K16" s="264" t="s">
        <v>1855</v>
      </c>
    </row>
    <row r="17" spans="1:11" ht="13.5" customHeight="1">
      <c r="A17" s="264" t="s">
        <v>2288</v>
      </c>
      <c r="B17" s="264" t="s">
        <v>2289</v>
      </c>
      <c r="C17" s="264" t="s">
        <v>2290</v>
      </c>
      <c r="D17" s="264" t="s">
        <v>2291</v>
      </c>
      <c r="E17" s="264" t="s">
        <v>2292</v>
      </c>
      <c r="F17" s="338"/>
      <c r="G17" s="264" t="s">
        <v>455</v>
      </c>
      <c r="H17" s="264" t="s">
        <v>1855</v>
      </c>
      <c r="I17" s="264" t="s">
        <v>1855</v>
      </c>
      <c r="J17" s="264" t="s">
        <v>1855</v>
      </c>
      <c r="K17" s="264" t="s">
        <v>1855</v>
      </c>
    </row>
    <row r="18" spans="1:11" ht="13.5" customHeight="1">
      <c r="A18" s="264" t="s">
        <v>518</v>
      </c>
      <c r="B18" s="264" t="s">
        <v>2293</v>
      </c>
      <c r="C18" s="264" t="s">
        <v>2275</v>
      </c>
      <c r="D18" s="264" t="s">
        <v>2294</v>
      </c>
      <c r="E18" s="264" t="s">
        <v>2295</v>
      </c>
      <c r="F18" s="338"/>
      <c r="G18" s="264" t="s">
        <v>497</v>
      </c>
      <c r="H18" s="264" t="s">
        <v>2296</v>
      </c>
      <c r="I18" s="264" t="s">
        <v>2297</v>
      </c>
      <c r="J18" s="264" t="s">
        <v>2298</v>
      </c>
      <c r="K18" s="264" t="s">
        <v>2299</v>
      </c>
    </row>
    <row r="19" spans="1:11" ht="13.5" customHeight="1">
      <c r="A19" s="264" t="s">
        <v>442</v>
      </c>
      <c r="B19" s="264" t="s">
        <v>2300</v>
      </c>
      <c r="C19" s="264" t="s">
        <v>2275</v>
      </c>
      <c r="D19" s="264" t="s">
        <v>2301</v>
      </c>
      <c r="E19" s="264" t="s">
        <v>2302</v>
      </c>
      <c r="F19" s="338"/>
      <c r="G19" s="264" t="s">
        <v>504</v>
      </c>
      <c r="H19" s="264" t="s">
        <v>2303</v>
      </c>
      <c r="I19" s="264" t="s">
        <v>2297</v>
      </c>
      <c r="J19" s="264" t="s">
        <v>2304</v>
      </c>
      <c r="K19" s="264" t="s">
        <v>2305</v>
      </c>
    </row>
    <row r="20" spans="1:11" ht="13.5" customHeight="1">
      <c r="A20" s="264" t="s">
        <v>487</v>
      </c>
      <c r="B20" s="264" t="s">
        <v>2306</v>
      </c>
      <c r="C20" s="264" t="s">
        <v>2234</v>
      </c>
      <c r="D20" s="264" t="s">
        <v>2307</v>
      </c>
      <c r="E20" s="264" t="s">
        <v>2308</v>
      </c>
      <c r="F20" s="338"/>
      <c r="G20" s="264" t="s">
        <v>2262</v>
      </c>
      <c r="H20" s="264" t="s">
        <v>2309</v>
      </c>
      <c r="I20" s="264" t="s">
        <v>2245</v>
      </c>
      <c r="J20" s="264" t="s">
        <v>2310</v>
      </c>
      <c r="K20" s="264" t="s">
        <v>2311</v>
      </c>
    </row>
    <row r="21" spans="1:11" ht="13.5" customHeight="1">
      <c r="A21" s="264" t="s">
        <v>490</v>
      </c>
      <c r="B21" s="264" t="s">
        <v>2312</v>
      </c>
      <c r="C21" s="264" t="s">
        <v>2264</v>
      </c>
      <c r="D21" s="264" t="s">
        <v>2313</v>
      </c>
      <c r="E21" s="264" t="s">
        <v>2314</v>
      </c>
    </row>
    <row r="22" spans="1:11" ht="13.5" customHeight="1">
      <c r="A22" s="264" t="s">
        <v>502</v>
      </c>
      <c r="B22" s="264" t="s">
        <v>2315</v>
      </c>
      <c r="C22" s="264" t="s">
        <v>2245</v>
      </c>
      <c r="D22" s="264" t="s">
        <v>2316</v>
      </c>
      <c r="E22" s="264" t="s">
        <v>2317</v>
      </c>
    </row>
    <row r="23" spans="1:11" ht="13.5" customHeight="1">
      <c r="A23" s="264" t="s">
        <v>519</v>
      </c>
      <c r="B23" s="264" t="s">
        <v>2318</v>
      </c>
      <c r="C23" s="264" t="s">
        <v>2319</v>
      </c>
      <c r="D23" s="264" t="s">
        <v>2320</v>
      </c>
      <c r="E23" s="264" t="s">
        <v>2321</v>
      </c>
      <c r="G23" s="30"/>
      <c r="H23" s="30"/>
      <c r="I23" s="30"/>
      <c r="J23" s="30"/>
      <c r="K23" s="30"/>
    </row>
    <row r="24" spans="1:11" ht="13.5" customHeight="1">
      <c r="A24" s="264" t="s">
        <v>470</v>
      </c>
      <c r="B24" s="264" t="s">
        <v>2322</v>
      </c>
      <c r="C24" s="264" t="s">
        <v>2264</v>
      </c>
      <c r="D24" s="264" t="s">
        <v>2323</v>
      </c>
      <c r="E24" s="264" t="s">
        <v>2324</v>
      </c>
      <c r="G24" s="30"/>
      <c r="H24" s="30"/>
      <c r="I24" s="30"/>
      <c r="J24" s="30"/>
      <c r="K24" s="30"/>
    </row>
    <row r="25" spans="1:11" ht="13.5" customHeight="1">
      <c r="A25" s="264" t="s">
        <v>527</v>
      </c>
      <c r="B25" s="264" t="s">
        <v>2325</v>
      </c>
      <c r="C25" s="264" t="s">
        <v>2319</v>
      </c>
      <c r="D25" s="264" t="s">
        <v>2326</v>
      </c>
      <c r="E25" s="264" t="s">
        <v>2327</v>
      </c>
      <c r="G25" s="30"/>
      <c r="H25" s="30"/>
      <c r="I25" s="30"/>
      <c r="J25" s="30"/>
      <c r="K25" s="30"/>
    </row>
    <row r="26" spans="1:11" ht="13.5" customHeight="1">
      <c r="A26" s="264" t="s">
        <v>515</v>
      </c>
      <c r="B26" s="264" t="s">
        <v>2328</v>
      </c>
      <c r="C26" s="264" t="s">
        <v>2329</v>
      </c>
      <c r="D26" s="264" t="s">
        <v>2330</v>
      </c>
      <c r="E26" s="264" t="s">
        <v>2331</v>
      </c>
      <c r="G26" s="30"/>
      <c r="H26" s="30"/>
      <c r="I26" s="30"/>
      <c r="J26" s="30"/>
      <c r="K26" s="30"/>
    </row>
    <row r="27" spans="1:11" ht="13.5" customHeight="1">
      <c r="A27" s="264" t="s">
        <v>525</v>
      </c>
      <c r="B27" s="264" t="s">
        <v>2332</v>
      </c>
      <c r="C27" s="264" t="s">
        <v>2333</v>
      </c>
      <c r="D27" s="264" t="s">
        <v>2334</v>
      </c>
      <c r="E27" s="264" t="s">
        <v>2335</v>
      </c>
      <c r="G27" s="30"/>
      <c r="H27" s="30"/>
      <c r="I27" s="30"/>
      <c r="J27" s="30"/>
      <c r="K27" s="30"/>
    </row>
    <row r="28" spans="1:11" ht="13.5" customHeight="1">
      <c r="A28" s="264" t="s">
        <v>494</v>
      </c>
      <c r="B28" s="264" t="s">
        <v>2336</v>
      </c>
      <c r="C28" s="264" t="s">
        <v>2252</v>
      </c>
      <c r="D28" s="264" t="s">
        <v>2337</v>
      </c>
      <c r="E28" s="264" t="s">
        <v>2338</v>
      </c>
      <c r="G28" s="30"/>
      <c r="H28" s="30"/>
      <c r="I28" s="30"/>
      <c r="J28" s="30"/>
      <c r="K28" s="30"/>
    </row>
    <row r="29" spans="1:11" ht="13.5" customHeight="1">
      <c r="A29" s="264" t="s">
        <v>522</v>
      </c>
      <c r="B29" s="264" t="s">
        <v>2339</v>
      </c>
      <c r="C29" s="264" t="s">
        <v>2234</v>
      </c>
      <c r="D29" s="264" t="s">
        <v>2256</v>
      </c>
      <c r="E29" s="264" t="s">
        <v>2340</v>
      </c>
      <c r="G29" s="30"/>
      <c r="H29" s="30"/>
      <c r="I29" s="30"/>
      <c r="J29" s="30"/>
      <c r="K29" s="30"/>
    </row>
    <row r="30" spans="1:11" ht="13.5" customHeight="1">
      <c r="A30" s="264" t="s">
        <v>488</v>
      </c>
      <c r="B30" s="264" t="s">
        <v>2341</v>
      </c>
      <c r="C30" s="264" t="s">
        <v>2319</v>
      </c>
      <c r="D30" s="264" t="s">
        <v>2342</v>
      </c>
      <c r="E30" s="264" t="s">
        <v>2343</v>
      </c>
      <c r="G30" s="30"/>
      <c r="H30" s="30"/>
      <c r="I30" s="30"/>
      <c r="J30" s="30"/>
      <c r="K30" s="30"/>
    </row>
    <row r="31" spans="1:11" ht="13.5" customHeight="1">
      <c r="A31" s="264" t="s">
        <v>457</v>
      </c>
      <c r="B31" s="264" t="s">
        <v>2344</v>
      </c>
      <c r="C31" s="264" t="s">
        <v>2264</v>
      </c>
      <c r="D31" s="264" t="s">
        <v>2345</v>
      </c>
      <c r="E31" s="264" t="s">
        <v>2346</v>
      </c>
      <c r="G31" s="30"/>
      <c r="H31" s="30"/>
      <c r="I31" s="30"/>
      <c r="J31" s="30"/>
      <c r="K31" s="30"/>
    </row>
    <row r="32" spans="1:11" ht="13.5" customHeight="1">
      <c r="A32" s="264" t="s">
        <v>500</v>
      </c>
      <c r="B32" s="264" t="s">
        <v>2347</v>
      </c>
      <c r="C32" s="264" t="s">
        <v>2271</v>
      </c>
      <c r="D32" s="264" t="s">
        <v>2348</v>
      </c>
      <c r="E32" s="264" t="s">
        <v>2349</v>
      </c>
      <c r="G32" s="30"/>
      <c r="H32" s="30"/>
      <c r="I32" s="30"/>
      <c r="J32" s="30"/>
      <c r="K32" s="30"/>
    </row>
    <row r="33" spans="1:5" ht="13.5" customHeight="1">
      <c r="A33" s="264" t="s">
        <v>496</v>
      </c>
      <c r="B33" s="264" t="s">
        <v>2350</v>
      </c>
      <c r="C33" s="264" t="s">
        <v>2351</v>
      </c>
      <c r="D33" s="264" t="s">
        <v>2352</v>
      </c>
      <c r="E33" s="264" t="s">
        <v>2353</v>
      </c>
    </row>
    <row r="34" spans="1:5" ht="13.5" customHeight="1">
      <c r="A34" s="264" t="s">
        <v>458</v>
      </c>
      <c r="B34" s="264" t="s">
        <v>2354</v>
      </c>
      <c r="C34" s="264" t="s">
        <v>2275</v>
      </c>
      <c r="D34" s="264" t="s">
        <v>2301</v>
      </c>
      <c r="E34" s="264" t="s">
        <v>2355</v>
      </c>
    </row>
    <row r="35" spans="1:5" ht="13.5" customHeight="1">
      <c r="A35" s="264" t="s">
        <v>465</v>
      </c>
      <c r="B35" s="264" t="s">
        <v>2356</v>
      </c>
      <c r="C35" s="264" t="s">
        <v>2264</v>
      </c>
      <c r="D35" s="264" t="s">
        <v>2357</v>
      </c>
      <c r="E35" s="264" t="s">
        <v>2358</v>
      </c>
    </row>
    <row r="36" spans="1:5" ht="13.5" customHeight="1">
      <c r="A36" s="264" t="s">
        <v>478</v>
      </c>
      <c r="B36" s="264" t="s">
        <v>2359</v>
      </c>
      <c r="C36" s="264" t="s">
        <v>2282</v>
      </c>
      <c r="D36" s="264" t="s">
        <v>2360</v>
      </c>
      <c r="E36" s="264" t="s">
        <v>2361</v>
      </c>
    </row>
    <row r="37" spans="1:5" ht="13.5" customHeight="1">
      <c r="A37" s="264" t="s">
        <v>474</v>
      </c>
      <c r="B37" s="264" t="s">
        <v>2362</v>
      </c>
      <c r="C37" s="264" t="s">
        <v>2275</v>
      </c>
      <c r="D37" s="264" t="s">
        <v>2301</v>
      </c>
      <c r="E37" s="264" t="s">
        <v>2363</v>
      </c>
    </row>
    <row r="38" spans="1:5" ht="13.5" customHeight="1">
      <c r="A38" s="264" t="s">
        <v>446</v>
      </c>
      <c r="B38" s="264" t="s">
        <v>2364</v>
      </c>
      <c r="C38" s="264" t="s">
        <v>2259</v>
      </c>
      <c r="D38" s="264" t="s">
        <v>2365</v>
      </c>
      <c r="E38" s="264" t="s">
        <v>2366</v>
      </c>
    </row>
    <row r="39" spans="1:5" ht="13.5" customHeight="1">
      <c r="A39" s="264" t="s">
        <v>2367</v>
      </c>
      <c r="B39" s="264" t="s">
        <v>2368</v>
      </c>
      <c r="C39" s="264" t="s">
        <v>2369</v>
      </c>
      <c r="D39" s="264" t="s">
        <v>2370</v>
      </c>
      <c r="E39" s="264" t="s">
        <v>2371</v>
      </c>
    </row>
    <row r="40" spans="1:5" ht="13.5" customHeight="1">
      <c r="A40" s="264" t="s">
        <v>489</v>
      </c>
      <c r="B40" s="264" t="s">
        <v>2372</v>
      </c>
      <c r="C40" s="264" t="s">
        <v>2319</v>
      </c>
      <c r="D40" s="264" t="s">
        <v>2373</v>
      </c>
      <c r="E40" s="264" t="s">
        <v>2374</v>
      </c>
    </row>
    <row r="41" spans="1:5" ht="13.5" customHeight="1">
      <c r="A41" s="264" t="s">
        <v>501</v>
      </c>
      <c r="B41" s="264" t="s">
        <v>2375</v>
      </c>
      <c r="C41" s="264" t="s">
        <v>2234</v>
      </c>
      <c r="D41" s="264" t="s">
        <v>2256</v>
      </c>
      <c r="E41" s="264" t="s">
        <v>2376</v>
      </c>
    </row>
    <row r="42" spans="1:5" ht="13.5" customHeight="1">
      <c r="A42" s="264" t="s">
        <v>497</v>
      </c>
      <c r="B42" s="264" t="s">
        <v>2296</v>
      </c>
      <c r="C42" s="264" t="s">
        <v>2297</v>
      </c>
      <c r="D42" s="264" t="s">
        <v>2298</v>
      </c>
      <c r="E42" s="264" t="s">
        <v>2299</v>
      </c>
    </row>
    <row r="43" spans="1:5" ht="13.5" customHeight="1">
      <c r="A43" s="264" t="s">
        <v>533</v>
      </c>
      <c r="B43" s="264" t="s">
        <v>2377</v>
      </c>
      <c r="C43" s="264" t="s">
        <v>2245</v>
      </c>
      <c r="D43" s="264" t="s">
        <v>2378</v>
      </c>
      <c r="E43" s="264" t="s">
        <v>2379</v>
      </c>
    </row>
    <row r="44" spans="1:5" ht="13.5" customHeight="1">
      <c r="A44" s="264" t="s">
        <v>476</v>
      </c>
      <c r="B44" s="264" t="s">
        <v>2380</v>
      </c>
      <c r="C44" s="264" t="s">
        <v>2319</v>
      </c>
      <c r="D44" s="264" t="s">
        <v>2381</v>
      </c>
      <c r="E44" s="264" t="s">
        <v>2382</v>
      </c>
    </row>
    <row r="45" spans="1:5" ht="13.5" customHeight="1">
      <c r="A45" s="264" t="s">
        <v>486</v>
      </c>
      <c r="B45" s="264" t="s">
        <v>2383</v>
      </c>
      <c r="C45" s="264" t="s">
        <v>2319</v>
      </c>
      <c r="D45" s="264" t="s">
        <v>2384</v>
      </c>
      <c r="E45" s="264" t="s">
        <v>2385</v>
      </c>
    </row>
    <row r="46" spans="1:5" ht="13.5" customHeight="1">
      <c r="A46" s="264" t="s">
        <v>529</v>
      </c>
      <c r="B46" s="264" t="s">
        <v>2386</v>
      </c>
      <c r="C46" s="264" t="s">
        <v>2319</v>
      </c>
      <c r="D46" s="264" t="s">
        <v>2387</v>
      </c>
      <c r="E46" s="264" t="s">
        <v>2388</v>
      </c>
    </row>
    <row r="47" spans="1:5" ht="13.5" customHeight="1">
      <c r="A47" s="264" t="s">
        <v>439</v>
      </c>
      <c r="B47" s="264" t="s">
        <v>2389</v>
      </c>
      <c r="C47" s="264" t="s">
        <v>2264</v>
      </c>
      <c r="D47" s="264" t="s">
        <v>2390</v>
      </c>
      <c r="E47" s="264" t="s">
        <v>2391</v>
      </c>
    </row>
    <row r="48" spans="1:5" ht="13.5" customHeight="1">
      <c r="A48" s="264" t="s">
        <v>467</v>
      </c>
      <c r="B48" s="264" t="s">
        <v>2392</v>
      </c>
      <c r="C48" s="264" t="s">
        <v>2393</v>
      </c>
      <c r="D48" s="264" t="s">
        <v>2394</v>
      </c>
      <c r="E48" s="264" t="s">
        <v>2395</v>
      </c>
    </row>
    <row r="49" spans="1:15" ht="13.5" customHeight="1">
      <c r="A49" s="264" t="s">
        <v>2396</v>
      </c>
      <c r="B49" s="264" t="s">
        <v>2397</v>
      </c>
      <c r="C49" s="264" t="s">
        <v>2275</v>
      </c>
      <c r="D49" s="264" t="s">
        <v>2276</v>
      </c>
      <c r="E49" s="264" t="s">
        <v>2398</v>
      </c>
    </row>
    <row r="50" spans="1:15" ht="13.5" customHeight="1">
      <c r="A50" s="264" t="s">
        <v>504</v>
      </c>
      <c r="B50" s="264" t="s">
        <v>2303</v>
      </c>
      <c r="C50" s="264" t="s">
        <v>2297</v>
      </c>
      <c r="D50" s="264" t="s">
        <v>2304</v>
      </c>
      <c r="E50" s="264" t="s">
        <v>2305</v>
      </c>
    </row>
    <row r="51" spans="1:15" ht="13.5" customHeight="1">
      <c r="A51" s="264" t="s">
        <v>444</v>
      </c>
      <c r="B51" s="264" t="s">
        <v>2399</v>
      </c>
      <c r="C51" s="264" t="s">
        <v>2245</v>
      </c>
      <c r="D51" s="264" t="s">
        <v>2400</v>
      </c>
      <c r="E51" s="264" t="s">
        <v>2401</v>
      </c>
    </row>
    <row r="52" spans="1:15" ht="13.5" customHeight="1">
      <c r="A52" s="264" t="s">
        <v>2262</v>
      </c>
      <c r="B52" s="264" t="s">
        <v>2309</v>
      </c>
      <c r="C52" s="264" t="s">
        <v>2245</v>
      </c>
      <c r="D52" s="264" t="s">
        <v>2310</v>
      </c>
      <c r="E52" s="264" t="s">
        <v>2311</v>
      </c>
      <c r="G52" s="30"/>
      <c r="H52" s="30"/>
      <c r="I52" s="30"/>
      <c r="J52" s="30"/>
      <c r="K52" s="30"/>
      <c r="L52" s="30"/>
      <c r="M52" s="30"/>
      <c r="N52" s="30"/>
      <c r="O52" s="30"/>
    </row>
    <row r="53" spans="1:15" ht="13.5" customHeight="1">
      <c r="A53" s="264" t="s">
        <v>448</v>
      </c>
      <c r="B53" s="264" t="s">
        <v>2402</v>
      </c>
      <c r="C53" s="264" t="s">
        <v>2403</v>
      </c>
      <c r="D53" s="264" t="s">
        <v>2404</v>
      </c>
      <c r="E53" s="264" t="s">
        <v>2405</v>
      </c>
      <c r="G53" s="30"/>
      <c r="H53" s="30"/>
      <c r="I53" s="30"/>
      <c r="J53" s="30"/>
      <c r="K53" s="30"/>
      <c r="L53" s="30"/>
      <c r="M53" s="30"/>
      <c r="N53" s="30"/>
      <c r="O53" s="30"/>
    </row>
    <row r="54" spans="1:15" ht="13.5" customHeight="1">
      <c r="A54" s="264" t="s">
        <v>450</v>
      </c>
      <c r="B54" s="264" t="s">
        <v>2406</v>
      </c>
      <c r="C54" s="264" t="s">
        <v>2275</v>
      </c>
      <c r="D54" s="264" t="s">
        <v>2407</v>
      </c>
      <c r="E54" s="264" t="s">
        <v>2408</v>
      </c>
    </row>
    <row r="55" spans="1:15" ht="13.5" customHeight="1">
      <c r="A55" s="264" t="s">
        <v>461</v>
      </c>
      <c r="B55" s="264" t="s">
        <v>2409</v>
      </c>
      <c r="C55" s="264" t="s">
        <v>2319</v>
      </c>
      <c r="D55" s="264" t="s">
        <v>2410</v>
      </c>
      <c r="E55" s="264" t="s">
        <v>2411</v>
      </c>
    </row>
    <row r="56" spans="1:15" ht="13.5" customHeight="1">
      <c r="A56" s="264" t="s">
        <v>528</v>
      </c>
      <c r="B56" s="264" t="s">
        <v>2412</v>
      </c>
      <c r="C56" s="264" t="s">
        <v>2403</v>
      </c>
      <c r="D56" s="264" t="s">
        <v>2413</v>
      </c>
      <c r="E56" s="264" t="s">
        <v>2414</v>
      </c>
    </row>
    <row r="57" spans="1:15" ht="13.5" customHeight="1">
      <c r="A57" s="264" t="s">
        <v>2415</v>
      </c>
      <c r="B57" s="264" t="s">
        <v>2416</v>
      </c>
      <c r="C57" s="264" t="s">
        <v>2417</v>
      </c>
      <c r="D57" s="264" t="s">
        <v>2418</v>
      </c>
      <c r="E57" s="264" t="s">
        <v>2419</v>
      </c>
    </row>
    <row r="58" spans="1:15">
      <c r="A58" s="343"/>
      <c r="B58" s="344"/>
      <c r="C58" s="343"/>
      <c r="D58" s="343"/>
      <c r="E58" s="343"/>
    </row>
    <row r="59" spans="1:15">
      <c r="A59" s="343"/>
      <c r="B59" s="344"/>
      <c r="C59" s="343"/>
      <c r="D59" s="343"/>
      <c r="E59" s="343"/>
    </row>
    <row r="60" spans="1:15">
      <c r="A60" s="343"/>
      <c r="B60" s="344"/>
      <c r="C60" s="343"/>
      <c r="D60" s="343"/>
      <c r="E60" s="343"/>
    </row>
    <row r="61" spans="1:15">
      <c r="A61" s="343"/>
      <c r="B61" s="344"/>
      <c r="C61" s="343"/>
      <c r="D61" s="343"/>
      <c r="E61" s="343"/>
    </row>
  </sheetData>
  <conditionalFormatting sqref="E2:E57">
    <cfRule type="duplicateValues" dxfId="72" priority="1"/>
  </conditionalFormatting>
  <dataValidations count="1">
    <dataValidation type="list" allowBlank="1" showInputMessage="1" showErrorMessage="1" sqref="H1:K1" xr:uid="{5F6FC7D1-E5BE-494E-8101-2D054F8CE3CA}">
      <formula1>$B$1:$E$1</formula1>
    </dataValidation>
  </dataValidations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3DFD-4CD3-42AB-8531-3BD694CAC18C}">
  <sheetPr>
    <tabColor rgb="FF0070C0"/>
  </sheetPr>
  <dimension ref="A1:H13"/>
  <sheetViews>
    <sheetView showGridLines="0" zoomScaleNormal="100" workbookViewId="0">
      <selection activeCell="D17" sqref="D17"/>
    </sheetView>
  </sheetViews>
  <sheetFormatPr defaultColWidth="9.140625" defaultRowHeight="14.25"/>
  <cols>
    <col min="1" max="1" width="24.28515625" style="213" bestFit="1" customWidth="1"/>
    <col min="2" max="2" width="24.140625" style="213" customWidth="1"/>
    <col min="3" max="4" width="9.140625" style="213"/>
    <col min="5" max="6" width="11.28515625" style="213" customWidth="1"/>
    <col min="7" max="7" width="11.140625" style="213" bestFit="1" customWidth="1"/>
    <col min="8" max="16384" width="9.140625" style="213"/>
  </cols>
  <sheetData>
    <row r="1" spans="1:8" ht="30">
      <c r="E1" s="263" t="s">
        <v>152</v>
      </c>
      <c r="F1" s="263" t="s">
        <v>2188</v>
      </c>
    </row>
    <row r="2" spans="1:8">
      <c r="A2" s="329" t="s">
        <v>2420</v>
      </c>
      <c r="B2" s="264" t="s">
        <v>2187</v>
      </c>
      <c r="E2" s="264" t="s">
        <v>2131</v>
      </c>
      <c r="F2" s="289">
        <v>264000</v>
      </c>
    </row>
    <row r="3" spans="1:8">
      <c r="A3" s="329" t="s">
        <v>2421</v>
      </c>
      <c r="B3" s="264" t="s">
        <v>2191</v>
      </c>
      <c r="E3" s="264" t="s">
        <v>2132</v>
      </c>
      <c r="F3" s="289">
        <v>213000</v>
      </c>
    </row>
    <row r="4" spans="1:8">
      <c r="E4" s="264" t="s">
        <v>2133</v>
      </c>
      <c r="F4" s="289">
        <v>219000</v>
      </c>
    </row>
    <row r="5" spans="1:8">
      <c r="A5" s="329" t="s">
        <v>2422</v>
      </c>
      <c r="B5" s="264">
        <f>MATCH(B2,$E$2:$E$13,0)</f>
        <v>7</v>
      </c>
      <c r="E5" s="264" t="s">
        <v>2183</v>
      </c>
      <c r="F5" s="289">
        <v>249000</v>
      </c>
      <c r="H5" s="346"/>
    </row>
    <row r="6" spans="1:8">
      <c r="A6" s="329" t="s">
        <v>2423</v>
      </c>
      <c r="B6" s="264">
        <f>MATCH(B3,$E$2:$E$13,0)</f>
        <v>10</v>
      </c>
      <c r="E6" s="264" t="s">
        <v>2101</v>
      </c>
      <c r="F6" s="289">
        <v>264000</v>
      </c>
    </row>
    <row r="7" spans="1:8">
      <c r="E7" s="264" t="s">
        <v>2186</v>
      </c>
      <c r="F7" s="289">
        <v>447000</v>
      </c>
    </row>
    <row r="8" spans="1:8">
      <c r="A8" s="329" t="s">
        <v>2188</v>
      </c>
      <c r="B8" s="264">
        <f ca="1">SUM(INDIRECT("F"&amp;'4.13'!B5&amp;":"&amp;"F"&amp;B6))</f>
        <v>1266000</v>
      </c>
      <c r="E8" s="264" t="s">
        <v>2187</v>
      </c>
      <c r="F8" s="289">
        <v>225000</v>
      </c>
    </row>
    <row r="9" spans="1:8">
      <c r="E9" s="264" t="s">
        <v>2189</v>
      </c>
      <c r="F9" s="289">
        <v>294000</v>
      </c>
    </row>
    <row r="10" spans="1:8">
      <c r="E10" s="264" t="s">
        <v>2190</v>
      </c>
      <c r="F10" s="289">
        <v>300000</v>
      </c>
    </row>
    <row r="11" spans="1:8">
      <c r="E11" s="264" t="s">
        <v>2191</v>
      </c>
      <c r="F11" s="289">
        <v>180000</v>
      </c>
    </row>
    <row r="12" spans="1:8">
      <c r="E12" s="264" t="s">
        <v>2193</v>
      </c>
      <c r="F12" s="289">
        <v>687000</v>
      </c>
    </row>
    <row r="13" spans="1:8">
      <c r="E13" s="264" t="s">
        <v>2195</v>
      </c>
      <c r="F13" s="289">
        <v>288000</v>
      </c>
    </row>
  </sheetData>
  <conditionalFormatting sqref="F2:F13">
    <cfRule type="expression" dxfId="71" priority="1">
      <formula>OR($E2=$B$2,$E2=$B$3)</formula>
    </cfRule>
  </conditionalFormatting>
  <dataValidations count="1">
    <dataValidation type="list" allowBlank="1" showInputMessage="1" showErrorMessage="1" sqref="B2:B3" xr:uid="{CB5D1567-DA75-4625-9085-4BD1765A89B2}">
      <formula1>$E$2:$E$13</formula1>
    </dataValidation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36B4F-BA88-4D30-9C99-896B721EE392}">
  <sheetPr>
    <tabColor rgb="FF0070C0"/>
  </sheetPr>
  <dimension ref="A1:C6"/>
  <sheetViews>
    <sheetView showGridLines="0" zoomScaleNormal="100" workbookViewId="0">
      <selection activeCell="C5" sqref="C5"/>
    </sheetView>
  </sheetViews>
  <sheetFormatPr defaultColWidth="9.140625" defaultRowHeight="14.25"/>
  <cols>
    <col min="1" max="1" width="13.85546875" style="213" bestFit="1" customWidth="1"/>
    <col min="2" max="2" width="18.42578125" style="213" bestFit="1" customWidth="1"/>
    <col min="3" max="3" width="24" style="213" bestFit="1" customWidth="1"/>
    <col min="4" max="16384" width="9.140625" style="213"/>
  </cols>
  <sheetData>
    <row r="1" spans="1:3" ht="15">
      <c r="A1" s="391" t="s">
        <v>237</v>
      </c>
      <c r="B1" s="393" t="s">
        <v>2424</v>
      </c>
      <c r="C1" s="394"/>
    </row>
    <row r="2" spans="1:3" ht="15">
      <c r="A2" s="392"/>
      <c r="B2" s="263" t="s">
        <v>1092</v>
      </c>
      <c r="C2" s="263" t="s">
        <v>2425</v>
      </c>
    </row>
    <row r="3" spans="1:3">
      <c r="A3" s="264" t="s">
        <v>2426</v>
      </c>
      <c r="B3" s="264">
        <f ca="1">SUM(INDIRECT(A3&amp;"!B:B"))</f>
        <v>464</v>
      </c>
      <c r="C3" s="264">
        <f ca="1">SUM(INDIRECT(A3&amp;"!C:C"))</f>
        <v>97</v>
      </c>
    </row>
    <row r="4" spans="1:3">
      <c r="A4" s="264" t="s">
        <v>241</v>
      </c>
      <c r="B4" s="264">
        <f t="shared" ref="B4:B6" ca="1" si="0">SUM(INDIRECT(A4&amp;"!B:B"))</f>
        <v>389</v>
      </c>
      <c r="C4" s="264">
        <f t="shared" ref="C4:C6" ca="1" si="1">SUM(INDIRECT(A4&amp;"!C:C"))</f>
        <v>83</v>
      </c>
    </row>
    <row r="5" spans="1:3">
      <c r="A5" s="264" t="s">
        <v>2427</v>
      </c>
      <c r="B5" s="264">
        <f t="shared" ca="1" si="0"/>
        <v>879</v>
      </c>
      <c r="C5" s="264">
        <f t="shared" ca="1" si="1"/>
        <v>179</v>
      </c>
    </row>
    <row r="6" spans="1:3">
      <c r="A6" s="264" t="s">
        <v>2428</v>
      </c>
      <c r="B6" s="264">
        <f t="shared" ca="1" si="0"/>
        <v>356</v>
      </c>
      <c r="C6" s="264">
        <f t="shared" ca="1" si="1"/>
        <v>75</v>
      </c>
    </row>
  </sheetData>
  <dataConsolidate/>
  <mergeCells count="2">
    <mergeCell ref="A1:A2"/>
    <mergeCell ref="B1:C1"/>
  </mergeCells>
  <pageMargins left="0.75" right="0.75" top="1" bottom="1" header="0.5" footer="0.5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8A0F-8AF4-42C0-B8C0-1E2C8E78F164}">
  <dimension ref="A1:C24"/>
  <sheetViews>
    <sheetView showGridLines="0" workbookViewId="0">
      <selection activeCell="P9" sqref="P9"/>
    </sheetView>
  </sheetViews>
  <sheetFormatPr defaultColWidth="9.140625" defaultRowHeight="14.25"/>
  <cols>
    <col min="1" max="1" width="24.7109375" style="347" bestFit="1" customWidth="1"/>
    <col min="2" max="2" width="18.42578125" style="347" bestFit="1" customWidth="1"/>
    <col min="3" max="3" width="24" style="347" bestFit="1" customWidth="1"/>
    <col min="4" max="16384" width="9.140625" style="347"/>
  </cols>
  <sheetData>
    <row r="1" spans="1:3" ht="15">
      <c r="A1" s="263" t="s">
        <v>298</v>
      </c>
      <c r="B1" s="263" t="s">
        <v>1092</v>
      </c>
      <c r="C1" s="263" t="s">
        <v>2425</v>
      </c>
    </row>
    <row r="2" spans="1:3">
      <c r="A2" s="264" t="s">
        <v>2429</v>
      </c>
      <c r="B2" s="264">
        <v>50</v>
      </c>
      <c r="C2" s="264">
        <v>10</v>
      </c>
    </row>
    <row r="3" spans="1:3">
      <c r="A3" s="264" t="s">
        <v>2430</v>
      </c>
      <c r="B3" s="264">
        <v>60</v>
      </c>
      <c r="C3" s="264">
        <v>12</v>
      </c>
    </row>
    <row r="4" spans="1:3">
      <c r="A4" s="264" t="s">
        <v>2431</v>
      </c>
      <c r="B4" s="264">
        <v>18</v>
      </c>
      <c r="C4" s="264">
        <v>4</v>
      </c>
    </row>
    <row r="5" spans="1:3">
      <c r="A5" s="264" t="s">
        <v>2432</v>
      </c>
      <c r="B5" s="264">
        <v>25</v>
      </c>
      <c r="C5" s="264">
        <v>5</v>
      </c>
    </row>
    <row r="6" spans="1:3">
      <c r="A6" s="264" t="s">
        <v>2433</v>
      </c>
      <c r="B6" s="264">
        <v>10</v>
      </c>
      <c r="C6" s="264">
        <v>2</v>
      </c>
    </row>
    <row r="7" spans="1:3">
      <c r="A7" s="264" t="s">
        <v>2434</v>
      </c>
      <c r="B7" s="264">
        <v>28</v>
      </c>
      <c r="C7" s="264">
        <v>6</v>
      </c>
    </row>
    <row r="8" spans="1:3">
      <c r="A8" s="264" t="s">
        <v>2435</v>
      </c>
      <c r="B8" s="264">
        <v>6</v>
      </c>
      <c r="C8" s="264">
        <v>2</v>
      </c>
    </row>
    <row r="9" spans="1:3">
      <c r="A9" s="264" t="s">
        <v>2436</v>
      </c>
      <c r="B9" s="264">
        <v>5</v>
      </c>
      <c r="C9" s="264">
        <v>1</v>
      </c>
    </row>
    <row r="10" spans="1:3">
      <c r="A10" s="264" t="s">
        <v>2437</v>
      </c>
      <c r="B10" s="264">
        <v>45</v>
      </c>
      <c r="C10" s="264">
        <v>9</v>
      </c>
    </row>
    <row r="11" spans="1:3">
      <c r="A11" s="264" t="s">
        <v>2438</v>
      </c>
      <c r="B11" s="264">
        <v>10</v>
      </c>
      <c r="C11" s="264">
        <v>2</v>
      </c>
    </row>
    <row r="12" spans="1:3">
      <c r="A12" s="264" t="s">
        <v>2439</v>
      </c>
      <c r="B12" s="264">
        <v>10</v>
      </c>
      <c r="C12" s="264">
        <v>2</v>
      </c>
    </row>
    <row r="13" spans="1:3">
      <c r="A13" s="264" t="s">
        <v>2440</v>
      </c>
      <c r="B13" s="264">
        <v>20</v>
      </c>
      <c r="C13" s="264">
        <v>4</v>
      </c>
    </row>
    <row r="14" spans="1:3">
      <c r="A14" s="264" t="s">
        <v>2441</v>
      </c>
      <c r="B14" s="264">
        <v>30</v>
      </c>
      <c r="C14" s="264">
        <v>6</v>
      </c>
    </row>
    <row r="15" spans="1:3">
      <c r="A15" s="264" t="s">
        <v>2442</v>
      </c>
      <c r="B15" s="264">
        <v>12</v>
      </c>
      <c r="C15" s="264">
        <v>3</v>
      </c>
    </row>
    <row r="16" spans="1:3">
      <c r="A16" s="264" t="s">
        <v>2443</v>
      </c>
      <c r="B16" s="264">
        <v>20</v>
      </c>
      <c r="C16" s="264">
        <v>4</v>
      </c>
    </row>
    <row r="17" spans="1:3">
      <c r="A17" s="264" t="s">
        <v>2444</v>
      </c>
      <c r="B17" s="264">
        <v>25</v>
      </c>
      <c r="C17" s="264">
        <v>5</v>
      </c>
    </row>
    <row r="18" spans="1:3">
      <c r="A18" s="264" t="s">
        <v>2445</v>
      </c>
      <c r="B18" s="264">
        <v>25</v>
      </c>
      <c r="C18" s="264">
        <v>5</v>
      </c>
    </row>
    <row r="19" spans="1:3">
      <c r="A19" s="264" t="s">
        <v>2446</v>
      </c>
      <c r="B19" s="264">
        <v>20</v>
      </c>
      <c r="C19" s="264">
        <v>4</v>
      </c>
    </row>
    <row r="20" spans="1:3">
      <c r="A20" s="264" t="s">
        <v>2447</v>
      </c>
      <c r="B20" s="264">
        <v>15</v>
      </c>
      <c r="C20" s="264">
        <v>3</v>
      </c>
    </row>
    <row r="21" spans="1:3">
      <c r="A21" s="264" t="s">
        <v>2448</v>
      </c>
      <c r="B21" s="264">
        <v>13</v>
      </c>
      <c r="C21" s="264">
        <v>3</v>
      </c>
    </row>
    <row r="22" spans="1:3">
      <c r="A22" s="264" t="s">
        <v>2449</v>
      </c>
      <c r="B22" s="264">
        <v>5</v>
      </c>
      <c r="C22" s="264">
        <v>1</v>
      </c>
    </row>
    <row r="23" spans="1:3">
      <c r="A23" s="264" t="s">
        <v>2450</v>
      </c>
      <c r="B23" s="264">
        <v>6</v>
      </c>
      <c r="C23" s="264">
        <v>2</v>
      </c>
    </row>
    <row r="24" spans="1:3">
      <c r="A24" s="264" t="s">
        <v>2451</v>
      </c>
      <c r="B24" s="264">
        <v>6</v>
      </c>
      <c r="C24" s="264">
        <v>2</v>
      </c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0E16-FB13-4BB0-9AF5-B9A4DF33FCA3}">
  <dimension ref="A1:C25"/>
  <sheetViews>
    <sheetView showGridLines="0" workbookViewId="0">
      <selection activeCell="G15" sqref="G15"/>
    </sheetView>
  </sheetViews>
  <sheetFormatPr defaultColWidth="9.140625" defaultRowHeight="14.25"/>
  <cols>
    <col min="1" max="1" width="28.5703125" style="213" bestFit="1" customWidth="1"/>
    <col min="2" max="2" width="18.42578125" style="213" bestFit="1" customWidth="1"/>
    <col min="3" max="3" width="24" style="349" bestFit="1" customWidth="1"/>
    <col min="4" max="16384" width="9.140625" style="347"/>
  </cols>
  <sheetData>
    <row r="1" spans="1:3" ht="15">
      <c r="A1" s="263" t="s">
        <v>298</v>
      </c>
      <c r="B1" s="263" t="s">
        <v>1092</v>
      </c>
      <c r="C1" s="263" t="s">
        <v>2425</v>
      </c>
    </row>
    <row r="2" spans="1:3">
      <c r="A2" s="264" t="s">
        <v>2430</v>
      </c>
      <c r="B2" s="264">
        <v>50</v>
      </c>
      <c r="C2" s="264">
        <v>10</v>
      </c>
    </row>
    <row r="3" spans="1:3">
      <c r="A3" s="264" t="s">
        <v>2452</v>
      </c>
      <c r="B3" s="264">
        <v>25</v>
      </c>
      <c r="C3" s="264">
        <v>5</v>
      </c>
    </row>
    <row r="4" spans="1:3">
      <c r="A4" s="264" t="s">
        <v>2432</v>
      </c>
      <c r="B4" s="264">
        <v>28</v>
      </c>
      <c r="C4" s="264">
        <v>6</v>
      </c>
    </row>
    <row r="5" spans="1:3">
      <c r="A5" s="264" t="s">
        <v>2453</v>
      </c>
      <c r="B5" s="264">
        <v>16</v>
      </c>
      <c r="C5" s="264">
        <v>4</v>
      </c>
    </row>
    <row r="6" spans="1:3">
      <c r="A6" s="264" t="s">
        <v>2433</v>
      </c>
      <c r="B6" s="264">
        <v>14</v>
      </c>
      <c r="C6" s="264">
        <v>3</v>
      </c>
    </row>
    <row r="7" spans="1:3">
      <c r="A7" s="264" t="s">
        <v>2434</v>
      </c>
      <c r="B7" s="264">
        <v>22</v>
      </c>
      <c r="C7" s="264">
        <v>5</v>
      </c>
    </row>
    <row r="8" spans="1:3">
      <c r="A8" s="264" t="s">
        <v>2454</v>
      </c>
      <c r="B8" s="264">
        <v>30</v>
      </c>
      <c r="C8" s="264">
        <v>6</v>
      </c>
    </row>
    <row r="9" spans="1:3">
      <c r="A9" s="264" t="s">
        <v>2455</v>
      </c>
      <c r="B9" s="264">
        <v>25</v>
      </c>
      <c r="C9" s="264">
        <v>5</v>
      </c>
    </row>
    <row r="10" spans="1:3">
      <c r="A10" s="264" t="s">
        <v>2437</v>
      </c>
      <c r="B10" s="264">
        <v>40</v>
      </c>
      <c r="C10" s="264">
        <v>8</v>
      </c>
    </row>
    <row r="11" spans="1:3">
      <c r="A11" s="264" t="s">
        <v>2456</v>
      </c>
      <c r="B11" s="264">
        <v>16</v>
      </c>
      <c r="C11" s="264">
        <v>4</v>
      </c>
    </row>
    <row r="12" spans="1:3">
      <c r="A12" s="264" t="s">
        <v>2439</v>
      </c>
      <c r="B12" s="264">
        <v>12</v>
      </c>
      <c r="C12" s="264">
        <v>3</v>
      </c>
    </row>
    <row r="13" spans="1:3">
      <c r="A13" s="264" t="s">
        <v>2440</v>
      </c>
      <c r="B13" s="264">
        <v>18</v>
      </c>
      <c r="C13" s="264">
        <v>4</v>
      </c>
    </row>
    <row r="14" spans="1:3">
      <c r="A14" s="264" t="s">
        <v>2457</v>
      </c>
      <c r="B14" s="264">
        <v>5</v>
      </c>
      <c r="C14" s="264">
        <v>1</v>
      </c>
    </row>
    <row r="15" spans="1:3">
      <c r="A15" s="264" t="s">
        <v>2441</v>
      </c>
      <c r="B15" s="264">
        <v>20</v>
      </c>
      <c r="C15" s="264">
        <v>4</v>
      </c>
    </row>
    <row r="16" spans="1:3">
      <c r="A16" s="264" t="s">
        <v>2444</v>
      </c>
      <c r="B16" s="264">
        <v>18</v>
      </c>
      <c r="C16" s="264">
        <v>4</v>
      </c>
    </row>
    <row r="17" spans="1:3">
      <c r="A17" s="264" t="s">
        <v>2445</v>
      </c>
      <c r="B17" s="264">
        <v>15</v>
      </c>
      <c r="C17" s="264">
        <v>3</v>
      </c>
    </row>
    <row r="18" spans="1:3">
      <c r="A18" s="264" t="s">
        <v>2458</v>
      </c>
      <c r="B18" s="264">
        <v>10</v>
      </c>
      <c r="C18" s="264">
        <v>2</v>
      </c>
    </row>
    <row r="19" spans="1:3">
      <c r="A19" s="264" t="s">
        <v>2447</v>
      </c>
      <c r="B19" s="264">
        <v>14</v>
      </c>
      <c r="C19" s="264">
        <v>3</v>
      </c>
    </row>
    <row r="20" spans="1:3">
      <c r="A20" s="264" t="s">
        <v>2449</v>
      </c>
      <c r="B20" s="264">
        <v>3</v>
      </c>
      <c r="C20" s="264">
        <v>1</v>
      </c>
    </row>
    <row r="21" spans="1:3">
      <c r="A21" s="264" t="s">
        <v>2459</v>
      </c>
      <c r="B21" s="264">
        <v>4</v>
      </c>
      <c r="C21" s="264">
        <v>1</v>
      </c>
    </row>
    <row r="22" spans="1:3">
      <c r="A22" s="264" t="s">
        <v>2450</v>
      </c>
      <c r="B22" s="264">
        <v>4</v>
      </c>
      <c r="C22" s="264">
        <v>1</v>
      </c>
    </row>
    <row r="25" spans="1:3">
      <c r="A25" s="348"/>
      <c r="B25" s="347"/>
      <c r="C25" s="347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6B5D-A0CD-4240-814F-A95F97D63932}">
  <dimension ref="A1:C28"/>
  <sheetViews>
    <sheetView showGridLines="0" workbookViewId="0">
      <selection activeCell="P9" sqref="P9"/>
    </sheetView>
  </sheetViews>
  <sheetFormatPr defaultColWidth="9.140625" defaultRowHeight="14.25"/>
  <cols>
    <col min="1" max="1" width="28.5703125" style="347" bestFit="1" customWidth="1"/>
    <col min="2" max="2" width="18.42578125" style="347" bestFit="1" customWidth="1"/>
    <col min="3" max="3" width="24" style="347" bestFit="1" customWidth="1"/>
    <col min="4" max="16384" width="9.140625" style="347"/>
  </cols>
  <sheetData>
    <row r="1" spans="1:3" ht="15">
      <c r="A1" s="263" t="s">
        <v>298</v>
      </c>
      <c r="B1" s="263" t="s">
        <v>1092</v>
      </c>
      <c r="C1" s="263" t="s">
        <v>2425</v>
      </c>
    </row>
    <row r="2" spans="1:3">
      <c r="A2" s="264" t="s">
        <v>2429</v>
      </c>
      <c r="B2" s="264">
        <v>80</v>
      </c>
      <c r="C2" s="264">
        <v>16</v>
      </c>
    </row>
    <row r="3" spans="1:3">
      <c r="A3" s="264" t="s">
        <v>2430</v>
      </c>
      <c r="B3" s="264">
        <v>100</v>
      </c>
      <c r="C3" s="264">
        <v>20</v>
      </c>
    </row>
    <row r="4" spans="1:3">
      <c r="A4" s="264" t="s">
        <v>2452</v>
      </c>
      <c r="B4" s="264">
        <v>70</v>
      </c>
      <c r="C4" s="264">
        <v>14</v>
      </c>
    </row>
    <row r="5" spans="1:3">
      <c r="A5" s="264" t="s">
        <v>2431</v>
      </c>
      <c r="B5" s="264">
        <v>10</v>
      </c>
      <c r="C5" s="264">
        <v>2</v>
      </c>
    </row>
    <row r="6" spans="1:3">
      <c r="A6" s="264" t="s">
        <v>2432</v>
      </c>
      <c r="B6" s="264">
        <v>40</v>
      </c>
      <c r="C6" s="264">
        <v>8</v>
      </c>
    </row>
    <row r="7" spans="1:3">
      <c r="A7" s="264" t="s">
        <v>2453</v>
      </c>
      <c r="B7" s="264">
        <v>20</v>
      </c>
      <c r="C7" s="264">
        <v>4</v>
      </c>
    </row>
    <row r="8" spans="1:3">
      <c r="A8" s="264" t="s">
        <v>2433</v>
      </c>
      <c r="B8" s="264">
        <v>15</v>
      </c>
      <c r="C8" s="264">
        <v>3</v>
      </c>
    </row>
    <row r="9" spans="1:3">
      <c r="A9" s="264" t="s">
        <v>2434</v>
      </c>
      <c r="B9" s="264">
        <v>40</v>
      </c>
      <c r="C9" s="264">
        <v>8</v>
      </c>
    </row>
    <row r="10" spans="1:3">
      <c r="A10" s="264" t="s">
        <v>2454</v>
      </c>
      <c r="B10" s="264">
        <v>50</v>
      </c>
      <c r="C10" s="264">
        <v>10</v>
      </c>
    </row>
    <row r="11" spans="1:3">
      <c r="A11" s="264" t="s">
        <v>2435</v>
      </c>
      <c r="B11" s="264">
        <v>8</v>
      </c>
      <c r="C11" s="264">
        <v>2</v>
      </c>
    </row>
    <row r="12" spans="1:3">
      <c r="A12" s="264" t="s">
        <v>2455</v>
      </c>
      <c r="B12" s="264">
        <v>30</v>
      </c>
      <c r="C12" s="264">
        <v>6</v>
      </c>
    </row>
    <row r="13" spans="1:3">
      <c r="A13" s="264" t="s">
        <v>2436</v>
      </c>
      <c r="B13" s="264">
        <v>10</v>
      </c>
      <c r="C13" s="264">
        <v>2</v>
      </c>
    </row>
    <row r="14" spans="1:3">
      <c r="A14" s="264" t="s">
        <v>2460</v>
      </c>
      <c r="B14" s="264">
        <v>30</v>
      </c>
      <c r="C14" s="264">
        <v>6</v>
      </c>
    </row>
    <row r="15" spans="1:3">
      <c r="A15" s="264" t="s">
        <v>2438</v>
      </c>
      <c r="B15" s="264">
        <v>22</v>
      </c>
      <c r="C15" s="264">
        <v>5</v>
      </c>
    </row>
    <row r="16" spans="1:3">
      <c r="A16" s="264" t="s">
        <v>2456</v>
      </c>
      <c r="B16" s="264">
        <v>10</v>
      </c>
      <c r="C16" s="264">
        <v>2</v>
      </c>
    </row>
    <row r="17" spans="1:3">
      <c r="A17" s="264" t="s">
        <v>2440</v>
      </c>
      <c r="B17" s="264">
        <v>30</v>
      </c>
      <c r="C17" s="264">
        <v>6</v>
      </c>
    </row>
    <row r="18" spans="1:3">
      <c r="A18" s="264" t="s">
        <v>2457</v>
      </c>
      <c r="B18" s="264">
        <v>5</v>
      </c>
      <c r="C18" s="264">
        <v>1</v>
      </c>
    </row>
    <row r="19" spans="1:3">
      <c r="A19" s="264" t="s">
        <v>2441</v>
      </c>
      <c r="B19" s="264">
        <v>35</v>
      </c>
      <c r="C19" s="264">
        <v>7</v>
      </c>
    </row>
    <row r="20" spans="1:3">
      <c r="A20" s="264" t="s">
        <v>2442</v>
      </c>
      <c r="B20" s="264">
        <v>28</v>
      </c>
      <c r="C20" s="264">
        <v>6</v>
      </c>
    </row>
    <row r="21" spans="1:3">
      <c r="A21" s="264" t="s">
        <v>2443</v>
      </c>
      <c r="B21" s="264">
        <v>44</v>
      </c>
      <c r="C21" s="264">
        <v>9</v>
      </c>
    </row>
    <row r="22" spans="1:3">
      <c r="A22" s="264" t="s">
        <v>2445</v>
      </c>
      <c r="B22" s="264">
        <v>33</v>
      </c>
      <c r="C22" s="264">
        <v>7</v>
      </c>
    </row>
    <row r="23" spans="1:3">
      <c r="A23" s="264" t="s">
        <v>2447</v>
      </c>
      <c r="B23" s="264">
        <v>45</v>
      </c>
      <c r="C23" s="264">
        <v>9</v>
      </c>
    </row>
    <row r="24" spans="1:3">
      <c r="A24" s="264" t="s">
        <v>2459</v>
      </c>
      <c r="B24" s="264">
        <v>23</v>
      </c>
      <c r="C24" s="264">
        <v>5</v>
      </c>
    </row>
    <row r="25" spans="1:3">
      <c r="A25" s="264" t="s">
        <v>2446</v>
      </c>
      <c r="B25" s="264">
        <v>34</v>
      </c>
      <c r="C25" s="264">
        <v>7</v>
      </c>
    </row>
    <row r="26" spans="1:3">
      <c r="A26" s="264" t="s">
        <v>2437</v>
      </c>
      <c r="B26" s="264">
        <v>67</v>
      </c>
      <c r="C26" s="264">
        <v>14</v>
      </c>
    </row>
    <row r="28" spans="1:3">
      <c r="A28" s="350"/>
    </row>
  </sheetData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43F62-74D4-4495-9D44-B14A57FE7CB5}">
  <dimension ref="A1:D24"/>
  <sheetViews>
    <sheetView showGridLines="0" workbookViewId="0">
      <selection activeCell="D7" sqref="D7"/>
    </sheetView>
  </sheetViews>
  <sheetFormatPr defaultColWidth="9.140625" defaultRowHeight="14.25"/>
  <cols>
    <col min="1" max="1" width="24.7109375" style="213" bestFit="1" customWidth="1"/>
    <col min="2" max="2" width="18.42578125" style="213" bestFit="1" customWidth="1"/>
    <col min="3" max="3" width="25.28515625" style="349" bestFit="1" customWidth="1"/>
    <col min="4" max="4" width="9.140625" style="347"/>
    <col min="5" max="5" width="28.5703125" style="347" bestFit="1" customWidth="1"/>
    <col min="6" max="7" width="9.140625" style="347"/>
    <col min="8" max="8" width="24.42578125" style="347" bestFit="1" customWidth="1"/>
    <col min="9" max="10" width="9.140625" style="347"/>
    <col min="11" max="11" width="28.5703125" style="347" bestFit="1" customWidth="1"/>
    <col min="12" max="16384" width="9.140625" style="347"/>
  </cols>
  <sheetData>
    <row r="1" spans="1:3" ht="15">
      <c r="A1" s="263" t="s">
        <v>298</v>
      </c>
      <c r="B1" s="263" t="s">
        <v>1092</v>
      </c>
      <c r="C1" s="263" t="s">
        <v>2425</v>
      </c>
    </row>
    <row r="2" spans="1:3">
      <c r="A2" s="264" t="s">
        <v>2429</v>
      </c>
      <c r="B2" s="264">
        <v>40</v>
      </c>
      <c r="C2" s="264">
        <v>8</v>
      </c>
    </row>
    <row r="3" spans="1:3">
      <c r="A3" s="264" t="s">
        <v>2430</v>
      </c>
      <c r="B3" s="264">
        <v>45</v>
      </c>
      <c r="C3" s="264">
        <v>9</v>
      </c>
    </row>
    <row r="4" spans="1:3">
      <c r="A4" s="264" t="s">
        <v>2431</v>
      </c>
      <c r="B4" s="264">
        <v>12</v>
      </c>
      <c r="C4" s="264">
        <v>3</v>
      </c>
    </row>
    <row r="5" spans="1:3">
      <c r="A5" s="264" t="s">
        <v>2432</v>
      </c>
      <c r="B5" s="264">
        <v>18</v>
      </c>
      <c r="C5" s="264">
        <v>4</v>
      </c>
    </row>
    <row r="6" spans="1:3">
      <c r="A6" s="264" t="s">
        <v>2453</v>
      </c>
      <c r="B6" s="264">
        <v>14</v>
      </c>
      <c r="C6" s="264">
        <v>3</v>
      </c>
    </row>
    <row r="7" spans="1:3">
      <c r="A7" s="264" t="s">
        <v>2454</v>
      </c>
      <c r="B7" s="264">
        <v>20</v>
      </c>
      <c r="C7" s="264">
        <v>4</v>
      </c>
    </row>
    <row r="8" spans="1:3">
      <c r="A8" s="264" t="s">
        <v>2436</v>
      </c>
      <c r="B8" s="264">
        <v>8</v>
      </c>
      <c r="C8" s="264">
        <v>2</v>
      </c>
    </row>
    <row r="9" spans="1:3">
      <c r="A9" s="264" t="s">
        <v>2437</v>
      </c>
      <c r="B9" s="264">
        <v>35</v>
      </c>
      <c r="C9" s="264">
        <v>7</v>
      </c>
    </row>
    <row r="10" spans="1:3">
      <c r="A10" s="264" t="s">
        <v>2438</v>
      </c>
      <c r="B10" s="264">
        <v>15</v>
      </c>
      <c r="C10" s="264">
        <v>3</v>
      </c>
    </row>
    <row r="11" spans="1:3">
      <c r="A11" s="264" t="s">
        <v>2440</v>
      </c>
      <c r="B11" s="264">
        <v>30</v>
      </c>
      <c r="C11" s="264">
        <v>6</v>
      </c>
    </row>
    <row r="12" spans="1:3">
      <c r="A12" s="264" t="s">
        <v>2441</v>
      </c>
      <c r="B12" s="264">
        <v>38</v>
      </c>
      <c r="C12" s="264">
        <v>8</v>
      </c>
    </row>
    <row r="13" spans="1:3">
      <c r="A13" s="264" t="s">
        <v>2443</v>
      </c>
      <c r="B13" s="264">
        <v>15</v>
      </c>
      <c r="C13" s="264">
        <v>3</v>
      </c>
    </row>
    <row r="14" spans="1:3">
      <c r="A14" s="264" t="s">
        <v>2444</v>
      </c>
      <c r="B14" s="264">
        <v>12</v>
      </c>
      <c r="C14" s="264">
        <v>3</v>
      </c>
    </row>
    <row r="15" spans="1:3">
      <c r="A15" s="264" t="s">
        <v>2458</v>
      </c>
      <c r="B15" s="264">
        <v>9</v>
      </c>
      <c r="C15" s="264">
        <v>2</v>
      </c>
    </row>
    <row r="16" spans="1:3">
      <c r="A16" s="264" t="s">
        <v>2446</v>
      </c>
      <c r="B16" s="264">
        <v>8</v>
      </c>
      <c r="C16" s="264">
        <v>2</v>
      </c>
    </row>
    <row r="17" spans="1:4">
      <c r="A17" s="264" t="s">
        <v>2447</v>
      </c>
      <c r="B17" s="264">
        <v>17</v>
      </c>
      <c r="C17" s="264">
        <v>4</v>
      </c>
    </row>
    <row r="18" spans="1:4">
      <c r="A18" s="264" t="s">
        <v>2448</v>
      </c>
      <c r="B18" s="264">
        <v>10</v>
      </c>
      <c r="C18" s="264">
        <v>2</v>
      </c>
    </row>
    <row r="19" spans="1:4">
      <c r="A19" s="264" t="s">
        <v>2459</v>
      </c>
      <c r="B19" s="264">
        <v>5</v>
      </c>
      <c r="C19" s="264">
        <v>1</v>
      </c>
    </row>
    <row r="20" spans="1:4">
      <c r="A20" s="264" t="s">
        <v>2451</v>
      </c>
      <c r="B20" s="264">
        <v>5</v>
      </c>
      <c r="C20" s="264">
        <v>1</v>
      </c>
    </row>
    <row r="23" spans="1:4">
      <c r="D23" s="351"/>
    </row>
    <row r="24" spans="1:4">
      <c r="B24" s="347"/>
      <c r="C24" s="347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49C4-8140-47D1-BE4E-8FB23F2F08D7}">
  <sheetPr>
    <tabColor rgb="FF0070C0"/>
  </sheetPr>
  <dimension ref="C1:Y57"/>
  <sheetViews>
    <sheetView workbookViewId="0">
      <selection activeCell="I6" sqref="I6"/>
    </sheetView>
  </sheetViews>
  <sheetFormatPr defaultRowHeight="14.25"/>
  <cols>
    <col min="1" max="2" width="6.42578125" style="213" customWidth="1"/>
    <col min="3" max="3" width="10.5703125" style="213" bestFit="1" customWidth="1"/>
    <col min="4" max="4" width="9.28515625" style="213" bestFit="1" customWidth="1"/>
    <col min="5" max="5" width="11.7109375" style="213" customWidth="1"/>
    <col min="6" max="6" width="8.85546875" style="213" bestFit="1" customWidth="1"/>
    <col min="7" max="254" width="9.140625" style="213"/>
    <col min="255" max="255" width="6.42578125" style="213" customWidth="1"/>
    <col min="256" max="256" width="16.7109375" style="213" bestFit="1" customWidth="1"/>
    <col min="257" max="257" width="15" style="213" customWidth="1"/>
    <col min="258" max="258" width="14.85546875" style="213" customWidth="1"/>
    <col min="259" max="259" width="9.85546875" style="213" bestFit="1" customWidth="1"/>
    <col min="260" max="260" width="14.7109375" style="213" bestFit="1" customWidth="1"/>
    <col min="261" max="510" width="9.140625" style="213"/>
    <col min="511" max="511" width="6.42578125" style="213" customWidth="1"/>
    <col min="512" max="512" width="16.7109375" style="213" bestFit="1" customWidth="1"/>
    <col min="513" max="513" width="15" style="213" customWidth="1"/>
    <col min="514" max="514" width="14.85546875" style="213" customWidth="1"/>
    <col min="515" max="515" width="9.85546875" style="213" bestFit="1" customWidth="1"/>
    <col min="516" max="516" width="14.7109375" style="213" bestFit="1" customWidth="1"/>
    <col min="517" max="766" width="9.140625" style="213"/>
    <col min="767" max="767" width="6.42578125" style="213" customWidth="1"/>
    <col min="768" max="768" width="16.7109375" style="213" bestFit="1" customWidth="1"/>
    <col min="769" max="769" width="15" style="213" customWidth="1"/>
    <col min="770" max="770" width="14.85546875" style="213" customWidth="1"/>
    <col min="771" max="771" width="9.85546875" style="213" bestFit="1" customWidth="1"/>
    <col min="772" max="772" width="14.7109375" style="213" bestFit="1" customWidth="1"/>
    <col min="773" max="1022" width="9.140625" style="213"/>
    <col min="1023" max="1023" width="6.42578125" style="213" customWidth="1"/>
    <col min="1024" max="1024" width="16.7109375" style="213" bestFit="1" customWidth="1"/>
    <col min="1025" max="1025" width="15" style="213" customWidth="1"/>
    <col min="1026" max="1026" width="14.85546875" style="213" customWidth="1"/>
    <col min="1027" max="1027" width="9.85546875" style="213" bestFit="1" customWidth="1"/>
    <col min="1028" max="1028" width="14.7109375" style="213" bestFit="1" customWidth="1"/>
    <col min="1029" max="1278" width="9.140625" style="213"/>
    <col min="1279" max="1279" width="6.42578125" style="213" customWidth="1"/>
    <col min="1280" max="1280" width="16.7109375" style="213" bestFit="1" customWidth="1"/>
    <col min="1281" max="1281" width="15" style="213" customWidth="1"/>
    <col min="1282" max="1282" width="14.85546875" style="213" customWidth="1"/>
    <col min="1283" max="1283" width="9.85546875" style="213" bestFit="1" customWidth="1"/>
    <col min="1284" max="1284" width="14.7109375" style="213" bestFit="1" customWidth="1"/>
    <col min="1285" max="1534" width="9.140625" style="213"/>
    <col min="1535" max="1535" width="6.42578125" style="213" customWidth="1"/>
    <col min="1536" max="1536" width="16.7109375" style="213" bestFit="1" customWidth="1"/>
    <col min="1537" max="1537" width="15" style="213" customWidth="1"/>
    <col min="1538" max="1538" width="14.85546875" style="213" customWidth="1"/>
    <col min="1539" max="1539" width="9.85546875" style="213" bestFit="1" customWidth="1"/>
    <col min="1540" max="1540" width="14.7109375" style="213" bestFit="1" customWidth="1"/>
    <col min="1541" max="1790" width="9.140625" style="213"/>
    <col min="1791" max="1791" width="6.42578125" style="213" customWidth="1"/>
    <col min="1792" max="1792" width="16.7109375" style="213" bestFit="1" customWidth="1"/>
    <col min="1793" max="1793" width="15" style="213" customWidth="1"/>
    <col min="1794" max="1794" width="14.85546875" style="213" customWidth="1"/>
    <col min="1795" max="1795" width="9.85546875" style="213" bestFit="1" customWidth="1"/>
    <col min="1796" max="1796" width="14.7109375" style="213" bestFit="1" customWidth="1"/>
    <col min="1797" max="2046" width="9.140625" style="213"/>
    <col min="2047" max="2047" width="6.42578125" style="213" customWidth="1"/>
    <col min="2048" max="2048" width="16.7109375" style="213" bestFit="1" customWidth="1"/>
    <col min="2049" max="2049" width="15" style="213" customWidth="1"/>
    <col min="2050" max="2050" width="14.85546875" style="213" customWidth="1"/>
    <col min="2051" max="2051" width="9.85546875" style="213" bestFit="1" customWidth="1"/>
    <col min="2052" max="2052" width="14.7109375" style="213" bestFit="1" customWidth="1"/>
    <col min="2053" max="2302" width="9.140625" style="213"/>
    <col min="2303" max="2303" width="6.42578125" style="213" customWidth="1"/>
    <col min="2304" max="2304" width="16.7109375" style="213" bestFit="1" customWidth="1"/>
    <col min="2305" max="2305" width="15" style="213" customWidth="1"/>
    <col min="2306" max="2306" width="14.85546875" style="213" customWidth="1"/>
    <col min="2307" max="2307" width="9.85546875" style="213" bestFit="1" customWidth="1"/>
    <col min="2308" max="2308" width="14.7109375" style="213" bestFit="1" customWidth="1"/>
    <col min="2309" max="2558" width="9.140625" style="213"/>
    <col min="2559" max="2559" width="6.42578125" style="213" customWidth="1"/>
    <col min="2560" max="2560" width="16.7109375" style="213" bestFit="1" customWidth="1"/>
    <col min="2561" max="2561" width="15" style="213" customWidth="1"/>
    <col min="2562" max="2562" width="14.85546875" style="213" customWidth="1"/>
    <col min="2563" max="2563" width="9.85546875" style="213" bestFit="1" customWidth="1"/>
    <col min="2564" max="2564" width="14.7109375" style="213" bestFit="1" customWidth="1"/>
    <col min="2565" max="2814" width="9.140625" style="213"/>
    <col min="2815" max="2815" width="6.42578125" style="213" customWidth="1"/>
    <col min="2816" max="2816" width="16.7109375" style="213" bestFit="1" customWidth="1"/>
    <col min="2817" max="2817" width="15" style="213" customWidth="1"/>
    <col min="2818" max="2818" width="14.85546875" style="213" customWidth="1"/>
    <col min="2819" max="2819" width="9.85546875" style="213" bestFit="1" customWidth="1"/>
    <col min="2820" max="2820" width="14.7109375" style="213" bestFit="1" customWidth="1"/>
    <col min="2821" max="3070" width="9.140625" style="213"/>
    <col min="3071" max="3071" width="6.42578125" style="213" customWidth="1"/>
    <col min="3072" max="3072" width="16.7109375" style="213" bestFit="1" customWidth="1"/>
    <col min="3073" max="3073" width="15" style="213" customWidth="1"/>
    <col min="3074" max="3074" width="14.85546875" style="213" customWidth="1"/>
    <col min="3075" max="3075" width="9.85546875" style="213" bestFit="1" customWidth="1"/>
    <col min="3076" max="3076" width="14.7109375" style="213" bestFit="1" customWidth="1"/>
    <col min="3077" max="3326" width="9.140625" style="213"/>
    <col min="3327" max="3327" width="6.42578125" style="213" customWidth="1"/>
    <col min="3328" max="3328" width="16.7109375" style="213" bestFit="1" customWidth="1"/>
    <col min="3329" max="3329" width="15" style="213" customWidth="1"/>
    <col min="3330" max="3330" width="14.85546875" style="213" customWidth="1"/>
    <col min="3331" max="3331" width="9.85546875" style="213" bestFit="1" customWidth="1"/>
    <col min="3332" max="3332" width="14.7109375" style="213" bestFit="1" customWidth="1"/>
    <col min="3333" max="3582" width="9.140625" style="213"/>
    <col min="3583" max="3583" width="6.42578125" style="213" customWidth="1"/>
    <col min="3584" max="3584" width="16.7109375" style="213" bestFit="1" customWidth="1"/>
    <col min="3585" max="3585" width="15" style="213" customWidth="1"/>
    <col min="3586" max="3586" width="14.85546875" style="213" customWidth="1"/>
    <col min="3587" max="3587" width="9.85546875" style="213" bestFit="1" customWidth="1"/>
    <col min="3588" max="3588" width="14.7109375" style="213" bestFit="1" customWidth="1"/>
    <col min="3589" max="3838" width="9.140625" style="213"/>
    <col min="3839" max="3839" width="6.42578125" style="213" customWidth="1"/>
    <col min="3840" max="3840" width="16.7109375" style="213" bestFit="1" customWidth="1"/>
    <col min="3841" max="3841" width="15" style="213" customWidth="1"/>
    <col min="3842" max="3842" width="14.85546875" style="213" customWidth="1"/>
    <col min="3843" max="3843" width="9.85546875" style="213" bestFit="1" customWidth="1"/>
    <col min="3844" max="3844" width="14.7109375" style="213" bestFit="1" customWidth="1"/>
    <col min="3845" max="4094" width="9.140625" style="213"/>
    <col min="4095" max="4095" width="6.42578125" style="213" customWidth="1"/>
    <col min="4096" max="4096" width="16.7109375" style="213" bestFit="1" customWidth="1"/>
    <col min="4097" max="4097" width="15" style="213" customWidth="1"/>
    <col min="4098" max="4098" width="14.85546875" style="213" customWidth="1"/>
    <col min="4099" max="4099" width="9.85546875" style="213" bestFit="1" customWidth="1"/>
    <col min="4100" max="4100" width="14.7109375" style="213" bestFit="1" customWidth="1"/>
    <col min="4101" max="4350" width="9.140625" style="213"/>
    <col min="4351" max="4351" width="6.42578125" style="213" customWidth="1"/>
    <col min="4352" max="4352" width="16.7109375" style="213" bestFit="1" customWidth="1"/>
    <col min="4353" max="4353" width="15" style="213" customWidth="1"/>
    <col min="4354" max="4354" width="14.85546875" style="213" customWidth="1"/>
    <col min="4355" max="4355" width="9.85546875" style="213" bestFit="1" customWidth="1"/>
    <col min="4356" max="4356" width="14.7109375" style="213" bestFit="1" customWidth="1"/>
    <col min="4357" max="4606" width="9.140625" style="213"/>
    <col min="4607" max="4607" width="6.42578125" style="213" customWidth="1"/>
    <col min="4608" max="4608" width="16.7109375" style="213" bestFit="1" customWidth="1"/>
    <col min="4609" max="4609" width="15" style="213" customWidth="1"/>
    <col min="4610" max="4610" width="14.85546875" style="213" customWidth="1"/>
    <col min="4611" max="4611" width="9.85546875" style="213" bestFit="1" customWidth="1"/>
    <col min="4612" max="4612" width="14.7109375" style="213" bestFit="1" customWidth="1"/>
    <col min="4613" max="4862" width="9.140625" style="213"/>
    <col min="4863" max="4863" width="6.42578125" style="213" customWidth="1"/>
    <col min="4864" max="4864" width="16.7109375" style="213" bestFit="1" customWidth="1"/>
    <col min="4865" max="4865" width="15" style="213" customWidth="1"/>
    <col min="4866" max="4866" width="14.85546875" style="213" customWidth="1"/>
    <col min="4867" max="4867" width="9.85546875" style="213" bestFit="1" customWidth="1"/>
    <col min="4868" max="4868" width="14.7109375" style="213" bestFit="1" customWidth="1"/>
    <col min="4869" max="5118" width="9.140625" style="213"/>
    <col min="5119" max="5119" width="6.42578125" style="213" customWidth="1"/>
    <col min="5120" max="5120" width="16.7109375" style="213" bestFit="1" customWidth="1"/>
    <col min="5121" max="5121" width="15" style="213" customWidth="1"/>
    <col min="5122" max="5122" width="14.85546875" style="213" customWidth="1"/>
    <col min="5123" max="5123" width="9.85546875" style="213" bestFit="1" customWidth="1"/>
    <col min="5124" max="5124" width="14.7109375" style="213" bestFit="1" customWidth="1"/>
    <col min="5125" max="5374" width="9.140625" style="213"/>
    <col min="5375" max="5375" width="6.42578125" style="213" customWidth="1"/>
    <col min="5376" max="5376" width="16.7109375" style="213" bestFit="1" customWidth="1"/>
    <col min="5377" max="5377" width="15" style="213" customWidth="1"/>
    <col min="5378" max="5378" width="14.85546875" style="213" customWidth="1"/>
    <col min="5379" max="5379" width="9.85546875" style="213" bestFit="1" customWidth="1"/>
    <col min="5380" max="5380" width="14.7109375" style="213" bestFit="1" customWidth="1"/>
    <col min="5381" max="5630" width="9.140625" style="213"/>
    <col min="5631" max="5631" width="6.42578125" style="213" customWidth="1"/>
    <col min="5632" max="5632" width="16.7109375" style="213" bestFit="1" customWidth="1"/>
    <col min="5633" max="5633" width="15" style="213" customWidth="1"/>
    <col min="5634" max="5634" width="14.85546875" style="213" customWidth="1"/>
    <col min="5635" max="5635" width="9.85546875" style="213" bestFit="1" customWidth="1"/>
    <col min="5636" max="5636" width="14.7109375" style="213" bestFit="1" customWidth="1"/>
    <col min="5637" max="5886" width="9.140625" style="213"/>
    <col min="5887" max="5887" width="6.42578125" style="213" customWidth="1"/>
    <col min="5888" max="5888" width="16.7109375" style="213" bestFit="1" customWidth="1"/>
    <col min="5889" max="5889" width="15" style="213" customWidth="1"/>
    <col min="5890" max="5890" width="14.85546875" style="213" customWidth="1"/>
    <col min="5891" max="5891" width="9.85546875" style="213" bestFit="1" customWidth="1"/>
    <col min="5892" max="5892" width="14.7109375" style="213" bestFit="1" customWidth="1"/>
    <col min="5893" max="6142" width="9.140625" style="213"/>
    <col min="6143" max="6143" width="6.42578125" style="213" customWidth="1"/>
    <col min="6144" max="6144" width="16.7109375" style="213" bestFit="1" customWidth="1"/>
    <col min="6145" max="6145" width="15" style="213" customWidth="1"/>
    <col min="6146" max="6146" width="14.85546875" style="213" customWidth="1"/>
    <col min="6147" max="6147" width="9.85546875" style="213" bestFit="1" customWidth="1"/>
    <col min="6148" max="6148" width="14.7109375" style="213" bestFit="1" customWidth="1"/>
    <col min="6149" max="6398" width="9.140625" style="213"/>
    <col min="6399" max="6399" width="6.42578125" style="213" customWidth="1"/>
    <col min="6400" max="6400" width="16.7109375" style="213" bestFit="1" customWidth="1"/>
    <col min="6401" max="6401" width="15" style="213" customWidth="1"/>
    <col min="6402" max="6402" width="14.85546875" style="213" customWidth="1"/>
    <col min="6403" max="6403" width="9.85546875" style="213" bestFit="1" customWidth="1"/>
    <col min="6404" max="6404" width="14.7109375" style="213" bestFit="1" customWidth="1"/>
    <col min="6405" max="6654" width="9.140625" style="213"/>
    <col min="6655" max="6655" width="6.42578125" style="213" customWidth="1"/>
    <col min="6656" max="6656" width="16.7109375" style="213" bestFit="1" customWidth="1"/>
    <col min="6657" max="6657" width="15" style="213" customWidth="1"/>
    <col min="6658" max="6658" width="14.85546875" style="213" customWidth="1"/>
    <col min="6659" max="6659" width="9.85546875" style="213" bestFit="1" customWidth="1"/>
    <col min="6660" max="6660" width="14.7109375" style="213" bestFit="1" customWidth="1"/>
    <col min="6661" max="6910" width="9.140625" style="213"/>
    <col min="6911" max="6911" width="6.42578125" style="213" customWidth="1"/>
    <col min="6912" max="6912" width="16.7109375" style="213" bestFit="1" customWidth="1"/>
    <col min="6913" max="6913" width="15" style="213" customWidth="1"/>
    <col min="6914" max="6914" width="14.85546875" style="213" customWidth="1"/>
    <col min="6915" max="6915" width="9.85546875" style="213" bestFit="1" customWidth="1"/>
    <col min="6916" max="6916" width="14.7109375" style="213" bestFit="1" customWidth="1"/>
    <col min="6917" max="7166" width="9.140625" style="213"/>
    <col min="7167" max="7167" width="6.42578125" style="213" customWidth="1"/>
    <col min="7168" max="7168" width="16.7109375" style="213" bestFit="1" customWidth="1"/>
    <col min="7169" max="7169" width="15" style="213" customWidth="1"/>
    <col min="7170" max="7170" width="14.85546875" style="213" customWidth="1"/>
    <col min="7171" max="7171" width="9.85546875" style="213" bestFit="1" customWidth="1"/>
    <col min="7172" max="7172" width="14.7109375" style="213" bestFit="1" customWidth="1"/>
    <col min="7173" max="7422" width="9.140625" style="213"/>
    <col min="7423" max="7423" width="6.42578125" style="213" customWidth="1"/>
    <col min="7424" max="7424" width="16.7109375" style="213" bestFit="1" customWidth="1"/>
    <col min="7425" max="7425" width="15" style="213" customWidth="1"/>
    <col min="7426" max="7426" width="14.85546875" style="213" customWidth="1"/>
    <col min="7427" max="7427" width="9.85546875" style="213" bestFit="1" customWidth="1"/>
    <col min="7428" max="7428" width="14.7109375" style="213" bestFit="1" customWidth="1"/>
    <col min="7429" max="7678" width="9.140625" style="213"/>
    <col min="7679" max="7679" width="6.42578125" style="213" customWidth="1"/>
    <col min="7680" max="7680" width="16.7109375" style="213" bestFit="1" customWidth="1"/>
    <col min="7681" max="7681" width="15" style="213" customWidth="1"/>
    <col min="7682" max="7682" width="14.85546875" style="213" customWidth="1"/>
    <col min="7683" max="7683" width="9.85546875" style="213" bestFit="1" customWidth="1"/>
    <col min="7684" max="7684" width="14.7109375" style="213" bestFit="1" customWidth="1"/>
    <col min="7685" max="7934" width="9.140625" style="213"/>
    <col min="7935" max="7935" width="6.42578125" style="213" customWidth="1"/>
    <col min="7936" max="7936" width="16.7109375" style="213" bestFit="1" customWidth="1"/>
    <col min="7937" max="7937" width="15" style="213" customWidth="1"/>
    <col min="7938" max="7938" width="14.85546875" style="213" customWidth="1"/>
    <col min="7939" max="7939" width="9.85546875" style="213" bestFit="1" customWidth="1"/>
    <col min="7940" max="7940" width="14.7109375" style="213" bestFit="1" customWidth="1"/>
    <col min="7941" max="8190" width="9.140625" style="213"/>
    <col min="8191" max="8191" width="6.42578125" style="213" customWidth="1"/>
    <col min="8192" max="8192" width="16.7109375" style="213" bestFit="1" customWidth="1"/>
    <col min="8193" max="8193" width="15" style="213" customWidth="1"/>
    <col min="8194" max="8194" width="14.85546875" style="213" customWidth="1"/>
    <col min="8195" max="8195" width="9.85546875" style="213" bestFit="1" customWidth="1"/>
    <col min="8196" max="8196" width="14.7109375" style="213" bestFit="1" customWidth="1"/>
    <col min="8197" max="8446" width="9.140625" style="213"/>
    <col min="8447" max="8447" width="6.42578125" style="213" customWidth="1"/>
    <col min="8448" max="8448" width="16.7109375" style="213" bestFit="1" customWidth="1"/>
    <col min="8449" max="8449" width="15" style="213" customWidth="1"/>
    <col min="8450" max="8450" width="14.85546875" style="213" customWidth="1"/>
    <col min="8451" max="8451" width="9.85546875" style="213" bestFit="1" customWidth="1"/>
    <col min="8452" max="8452" width="14.7109375" style="213" bestFit="1" customWidth="1"/>
    <col min="8453" max="8702" width="9.140625" style="213"/>
    <col min="8703" max="8703" width="6.42578125" style="213" customWidth="1"/>
    <col min="8704" max="8704" width="16.7109375" style="213" bestFit="1" customWidth="1"/>
    <col min="8705" max="8705" width="15" style="213" customWidth="1"/>
    <col min="8706" max="8706" width="14.85546875" style="213" customWidth="1"/>
    <col min="8707" max="8707" width="9.85546875" style="213" bestFit="1" customWidth="1"/>
    <col min="8708" max="8708" width="14.7109375" style="213" bestFit="1" customWidth="1"/>
    <col min="8709" max="8958" width="9.140625" style="213"/>
    <col min="8959" max="8959" width="6.42578125" style="213" customWidth="1"/>
    <col min="8960" max="8960" width="16.7109375" style="213" bestFit="1" customWidth="1"/>
    <col min="8961" max="8961" width="15" style="213" customWidth="1"/>
    <col min="8962" max="8962" width="14.85546875" style="213" customWidth="1"/>
    <col min="8963" max="8963" width="9.85546875" style="213" bestFit="1" customWidth="1"/>
    <col min="8964" max="8964" width="14.7109375" style="213" bestFit="1" customWidth="1"/>
    <col min="8965" max="9214" width="9.140625" style="213"/>
    <col min="9215" max="9215" width="6.42578125" style="213" customWidth="1"/>
    <col min="9216" max="9216" width="16.7109375" style="213" bestFit="1" customWidth="1"/>
    <col min="9217" max="9217" width="15" style="213" customWidth="1"/>
    <col min="9218" max="9218" width="14.85546875" style="213" customWidth="1"/>
    <col min="9219" max="9219" width="9.85546875" style="213" bestFit="1" customWidth="1"/>
    <col min="9220" max="9220" width="14.7109375" style="213" bestFit="1" customWidth="1"/>
    <col min="9221" max="9470" width="9.140625" style="213"/>
    <col min="9471" max="9471" width="6.42578125" style="213" customWidth="1"/>
    <col min="9472" max="9472" width="16.7109375" style="213" bestFit="1" customWidth="1"/>
    <col min="9473" max="9473" width="15" style="213" customWidth="1"/>
    <col min="9474" max="9474" width="14.85546875" style="213" customWidth="1"/>
    <col min="9475" max="9475" width="9.85546875" style="213" bestFit="1" customWidth="1"/>
    <col min="9476" max="9476" width="14.7109375" style="213" bestFit="1" customWidth="1"/>
    <col min="9477" max="9726" width="9.140625" style="213"/>
    <col min="9727" max="9727" width="6.42578125" style="213" customWidth="1"/>
    <col min="9728" max="9728" width="16.7109375" style="213" bestFit="1" customWidth="1"/>
    <col min="9729" max="9729" width="15" style="213" customWidth="1"/>
    <col min="9730" max="9730" width="14.85546875" style="213" customWidth="1"/>
    <col min="9731" max="9731" width="9.85546875" style="213" bestFit="1" customWidth="1"/>
    <col min="9732" max="9732" width="14.7109375" style="213" bestFit="1" customWidth="1"/>
    <col min="9733" max="9982" width="9.140625" style="213"/>
    <col min="9983" max="9983" width="6.42578125" style="213" customWidth="1"/>
    <col min="9984" max="9984" width="16.7109375" style="213" bestFit="1" customWidth="1"/>
    <col min="9985" max="9985" width="15" style="213" customWidth="1"/>
    <col min="9986" max="9986" width="14.85546875" style="213" customWidth="1"/>
    <col min="9987" max="9987" width="9.85546875" style="213" bestFit="1" customWidth="1"/>
    <col min="9988" max="9988" width="14.7109375" style="213" bestFit="1" customWidth="1"/>
    <col min="9989" max="10238" width="9.140625" style="213"/>
    <col min="10239" max="10239" width="6.42578125" style="213" customWidth="1"/>
    <col min="10240" max="10240" width="16.7109375" style="213" bestFit="1" customWidth="1"/>
    <col min="10241" max="10241" width="15" style="213" customWidth="1"/>
    <col min="10242" max="10242" width="14.85546875" style="213" customWidth="1"/>
    <col min="10243" max="10243" width="9.85546875" style="213" bestFit="1" customWidth="1"/>
    <col min="10244" max="10244" width="14.7109375" style="213" bestFit="1" customWidth="1"/>
    <col min="10245" max="10494" width="9.140625" style="213"/>
    <col min="10495" max="10495" width="6.42578125" style="213" customWidth="1"/>
    <col min="10496" max="10496" width="16.7109375" style="213" bestFit="1" customWidth="1"/>
    <col min="10497" max="10497" width="15" style="213" customWidth="1"/>
    <col min="10498" max="10498" width="14.85546875" style="213" customWidth="1"/>
    <col min="10499" max="10499" width="9.85546875" style="213" bestFit="1" customWidth="1"/>
    <col min="10500" max="10500" width="14.7109375" style="213" bestFit="1" customWidth="1"/>
    <col min="10501" max="10750" width="9.140625" style="213"/>
    <col min="10751" max="10751" width="6.42578125" style="213" customWidth="1"/>
    <col min="10752" max="10752" width="16.7109375" style="213" bestFit="1" customWidth="1"/>
    <col min="10753" max="10753" width="15" style="213" customWidth="1"/>
    <col min="10754" max="10754" width="14.85546875" style="213" customWidth="1"/>
    <col min="10755" max="10755" width="9.85546875" style="213" bestFit="1" customWidth="1"/>
    <col min="10756" max="10756" width="14.7109375" style="213" bestFit="1" customWidth="1"/>
    <col min="10757" max="11006" width="9.140625" style="213"/>
    <col min="11007" max="11007" width="6.42578125" style="213" customWidth="1"/>
    <col min="11008" max="11008" width="16.7109375" style="213" bestFit="1" customWidth="1"/>
    <col min="11009" max="11009" width="15" style="213" customWidth="1"/>
    <col min="11010" max="11010" width="14.85546875" style="213" customWidth="1"/>
    <col min="11011" max="11011" width="9.85546875" style="213" bestFit="1" customWidth="1"/>
    <col min="11012" max="11012" width="14.7109375" style="213" bestFit="1" customWidth="1"/>
    <col min="11013" max="11262" width="9.140625" style="213"/>
    <col min="11263" max="11263" width="6.42578125" style="213" customWidth="1"/>
    <col min="11264" max="11264" width="16.7109375" style="213" bestFit="1" customWidth="1"/>
    <col min="11265" max="11265" width="15" style="213" customWidth="1"/>
    <col min="11266" max="11266" width="14.85546875" style="213" customWidth="1"/>
    <col min="11267" max="11267" width="9.85546875" style="213" bestFit="1" customWidth="1"/>
    <col min="11268" max="11268" width="14.7109375" style="213" bestFit="1" customWidth="1"/>
    <col min="11269" max="11518" width="9.140625" style="213"/>
    <col min="11519" max="11519" width="6.42578125" style="213" customWidth="1"/>
    <col min="11520" max="11520" width="16.7109375" style="213" bestFit="1" customWidth="1"/>
    <col min="11521" max="11521" width="15" style="213" customWidth="1"/>
    <col min="11522" max="11522" width="14.85546875" style="213" customWidth="1"/>
    <col min="11523" max="11523" width="9.85546875" style="213" bestFit="1" customWidth="1"/>
    <col min="11524" max="11524" width="14.7109375" style="213" bestFit="1" customWidth="1"/>
    <col min="11525" max="11774" width="9.140625" style="213"/>
    <col min="11775" max="11775" width="6.42578125" style="213" customWidth="1"/>
    <col min="11776" max="11776" width="16.7109375" style="213" bestFit="1" customWidth="1"/>
    <col min="11777" max="11777" width="15" style="213" customWidth="1"/>
    <col min="11778" max="11778" width="14.85546875" style="213" customWidth="1"/>
    <col min="11779" max="11779" width="9.85546875" style="213" bestFit="1" customWidth="1"/>
    <col min="11780" max="11780" width="14.7109375" style="213" bestFit="1" customWidth="1"/>
    <col min="11781" max="12030" width="9.140625" style="213"/>
    <col min="12031" max="12031" width="6.42578125" style="213" customWidth="1"/>
    <col min="12032" max="12032" width="16.7109375" style="213" bestFit="1" customWidth="1"/>
    <col min="12033" max="12033" width="15" style="213" customWidth="1"/>
    <col min="12034" max="12034" width="14.85546875" style="213" customWidth="1"/>
    <col min="12035" max="12035" width="9.85546875" style="213" bestFit="1" customWidth="1"/>
    <col min="12036" max="12036" width="14.7109375" style="213" bestFit="1" customWidth="1"/>
    <col min="12037" max="12286" width="9.140625" style="213"/>
    <col min="12287" max="12287" width="6.42578125" style="213" customWidth="1"/>
    <col min="12288" max="12288" width="16.7109375" style="213" bestFit="1" customWidth="1"/>
    <col min="12289" max="12289" width="15" style="213" customWidth="1"/>
    <col min="12290" max="12290" width="14.85546875" style="213" customWidth="1"/>
    <col min="12291" max="12291" width="9.85546875" style="213" bestFit="1" customWidth="1"/>
    <col min="12292" max="12292" width="14.7109375" style="213" bestFit="1" customWidth="1"/>
    <col min="12293" max="12542" width="9.140625" style="213"/>
    <col min="12543" max="12543" width="6.42578125" style="213" customWidth="1"/>
    <col min="12544" max="12544" width="16.7109375" style="213" bestFit="1" customWidth="1"/>
    <col min="12545" max="12545" width="15" style="213" customWidth="1"/>
    <col min="12546" max="12546" width="14.85546875" style="213" customWidth="1"/>
    <col min="12547" max="12547" width="9.85546875" style="213" bestFit="1" customWidth="1"/>
    <col min="12548" max="12548" width="14.7109375" style="213" bestFit="1" customWidth="1"/>
    <col min="12549" max="12798" width="9.140625" style="213"/>
    <col min="12799" max="12799" width="6.42578125" style="213" customWidth="1"/>
    <col min="12800" max="12800" width="16.7109375" style="213" bestFit="1" customWidth="1"/>
    <col min="12801" max="12801" width="15" style="213" customWidth="1"/>
    <col min="12802" max="12802" width="14.85546875" style="213" customWidth="1"/>
    <col min="12803" max="12803" width="9.85546875" style="213" bestFit="1" customWidth="1"/>
    <col min="12804" max="12804" width="14.7109375" style="213" bestFit="1" customWidth="1"/>
    <col min="12805" max="13054" width="9.140625" style="213"/>
    <col min="13055" max="13055" width="6.42578125" style="213" customWidth="1"/>
    <col min="13056" max="13056" width="16.7109375" style="213" bestFit="1" customWidth="1"/>
    <col min="13057" max="13057" width="15" style="213" customWidth="1"/>
    <col min="13058" max="13058" width="14.85546875" style="213" customWidth="1"/>
    <col min="13059" max="13059" width="9.85546875" style="213" bestFit="1" customWidth="1"/>
    <col min="13060" max="13060" width="14.7109375" style="213" bestFit="1" customWidth="1"/>
    <col min="13061" max="13310" width="9.140625" style="213"/>
    <col min="13311" max="13311" width="6.42578125" style="213" customWidth="1"/>
    <col min="13312" max="13312" width="16.7109375" style="213" bestFit="1" customWidth="1"/>
    <col min="13313" max="13313" width="15" style="213" customWidth="1"/>
    <col min="13314" max="13314" width="14.85546875" style="213" customWidth="1"/>
    <col min="13315" max="13315" width="9.85546875" style="213" bestFit="1" customWidth="1"/>
    <col min="13316" max="13316" width="14.7109375" style="213" bestFit="1" customWidth="1"/>
    <col min="13317" max="13566" width="9.140625" style="213"/>
    <col min="13567" max="13567" width="6.42578125" style="213" customWidth="1"/>
    <col min="13568" max="13568" width="16.7109375" style="213" bestFit="1" customWidth="1"/>
    <col min="13569" max="13569" width="15" style="213" customWidth="1"/>
    <col min="13570" max="13570" width="14.85546875" style="213" customWidth="1"/>
    <col min="13571" max="13571" width="9.85546875" style="213" bestFit="1" customWidth="1"/>
    <col min="13572" max="13572" width="14.7109375" style="213" bestFit="1" customWidth="1"/>
    <col min="13573" max="13822" width="9.140625" style="213"/>
    <col min="13823" max="13823" width="6.42578125" style="213" customWidth="1"/>
    <col min="13824" max="13824" width="16.7109375" style="213" bestFit="1" customWidth="1"/>
    <col min="13825" max="13825" width="15" style="213" customWidth="1"/>
    <col min="13826" max="13826" width="14.85546875" style="213" customWidth="1"/>
    <col min="13827" max="13827" width="9.85546875" style="213" bestFit="1" customWidth="1"/>
    <col min="13828" max="13828" width="14.7109375" style="213" bestFit="1" customWidth="1"/>
    <col min="13829" max="14078" width="9.140625" style="213"/>
    <col min="14079" max="14079" width="6.42578125" style="213" customWidth="1"/>
    <col min="14080" max="14080" width="16.7109375" style="213" bestFit="1" customWidth="1"/>
    <col min="14081" max="14081" width="15" style="213" customWidth="1"/>
    <col min="14082" max="14082" width="14.85546875" style="213" customWidth="1"/>
    <col min="14083" max="14083" width="9.85546875" style="213" bestFit="1" customWidth="1"/>
    <col min="14084" max="14084" width="14.7109375" style="213" bestFit="1" customWidth="1"/>
    <col min="14085" max="14334" width="9.140625" style="213"/>
    <col min="14335" max="14335" width="6.42578125" style="213" customWidth="1"/>
    <col min="14336" max="14336" width="16.7109375" style="213" bestFit="1" customWidth="1"/>
    <col min="14337" max="14337" width="15" style="213" customWidth="1"/>
    <col min="14338" max="14338" width="14.85546875" style="213" customWidth="1"/>
    <col min="14339" max="14339" width="9.85546875" style="213" bestFit="1" customWidth="1"/>
    <col min="14340" max="14340" width="14.7109375" style="213" bestFit="1" customWidth="1"/>
    <col min="14341" max="14590" width="9.140625" style="213"/>
    <col min="14591" max="14591" width="6.42578125" style="213" customWidth="1"/>
    <col min="14592" max="14592" width="16.7109375" style="213" bestFit="1" customWidth="1"/>
    <col min="14593" max="14593" width="15" style="213" customWidth="1"/>
    <col min="14594" max="14594" width="14.85546875" style="213" customWidth="1"/>
    <col min="14595" max="14595" width="9.85546875" style="213" bestFit="1" customWidth="1"/>
    <col min="14596" max="14596" width="14.7109375" style="213" bestFit="1" customWidth="1"/>
    <col min="14597" max="14846" width="9.140625" style="213"/>
    <col min="14847" max="14847" width="6.42578125" style="213" customWidth="1"/>
    <col min="14848" max="14848" width="16.7109375" style="213" bestFit="1" customWidth="1"/>
    <col min="14849" max="14849" width="15" style="213" customWidth="1"/>
    <col min="14850" max="14850" width="14.85546875" style="213" customWidth="1"/>
    <col min="14851" max="14851" width="9.85546875" style="213" bestFit="1" customWidth="1"/>
    <col min="14852" max="14852" width="14.7109375" style="213" bestFit="1" customWidth="1"/>
    <col min="14853" max="15102" width="9.140625" style="213"/>
    <col min="15103" max="15103" width="6.42578125" style="213" customWidth="1"/>
    <col min="15104" max="15104" width="16.7109375" style="213" bestFit="1" customWidth="1"/>
    <col min="15105" max="15105" width="15" style="213" customWidth="1"/>
    <col min="15106" max="15106" width="14.85546875" style="213" customWidth="1"/>
    <col min="15107" max="15107" width="9.85546875" style="213" bestFit="1" customWidth="1"/>
    <col min="15108" max="15108" width="14.7109375" style="213" bestFit="1" customWidth="1"/>
    <col min="15109" max="15358" width="9.140625" style="213"/>
    <col min="15359" max="15359" width="6.42578125" style="213" customWidth="1"/>
    <col min="15360" max="15360" width="16.7109375" style="213" bestFit="1" customWidth="1"/>
    <col min="15361" max="15361" width="15" style="213" customWidth="1"/>
    <col min="15362" max="15362" width="14.85546875" style="213" customWidth="1"/>
    <col min="15363" max="15363" width="9.85546875" style="213" bestFit="1" customWidth="1"/>
    <col min="15364" max="15364" width="14.7109375" style="213" bestFit="1" customWidth="1"/>
    <col min="15365" max="15614" width="9.140625" style="213"/>
    <col min="15615" max="15615" width="6.42578125" style="213" customWidth="1"/>
    <col min="15616" max="15616" width="16.7109375" style="213" bestFit="1" customWidth="1"/>
    <col min="15617" max="15617" width="15" style="213" customWidth="1"/>
    <col min="15618" max="15618" width="14.85546875" style="213" customWidth="1"/>
    <col min="15619" max="15619" width="9.85546875" style="213" bestFit="1" customWidth="1"/>
    <col min="15620" max="15620" width="14.7109375" style="213" bestFit="1" customWidth="1"/>
    <col min="15621" max="15870" width="9.140625" style="213"/>
    <col min="15871" max="15871" width="6.42578125" style="213" customWidth="1"/>
    <col min="15872" max="15872" width="16.7109375" style="213" bestFit="1" customWidth="1"/>
    <col min="15873" max="15873" width="15" style="213" customWidth="1"/>
    <col min="15874" max="15874" width="14.85546875" style="213" customWidth="1"/>
    <col min="15875" max="15875" width="9.85546875" style="213" bestFit="1" customWidth="1"/>
    <col min="15876" max="15876" width="14.7109375" style="213" bestFit="1" customWidth="1"/>
    <col min="15877" max="16126" width="9.140625" style="213"/>
    <col min="16127" max="16127" width="6.42578125" style="213" customWidth="1"/>
    <col min="16128" max="16128" width="16.7109375" style="213" bestFit="1" customWidth="1"/>
    <col min="16129" max="16129" width="15" style="213" customWidth="1"/>
    <col min="16130" max="16130" width="14.85546875" style="213" customWidth="1"/>
    <col min="16131" max="16131" width="9.85546875" style="213" bestFit="1" customWidth="1"/>
    <col min="16132" max="16132" width="14.7109375" style="213" bestFit="1" customWidth="1"/>
    <col min="16133" max="16384" width="9.140625" style="213"/>
  </cols>
  <sheetData>
    <row r="1" spans="3:25" ht="15">
      <c r="H1" s="352" t="s">
        <v>2461</v>
      </c>
      <c r="Y1" s="353"/>
    </row>
    <row r="2" spans="3:25" ht="15">
      <c r="C2" s="263" t="s">
        <v>152</v>
      </c>
      <c r="D2" s="263" t="s">
        <v>2462</v>
      </c>
      <c r="E2" s="263" t="s">
        <v>151</v>
      </c>
      <c r="G2" s="30" t="str" cm="1">
        <f t="array" aca="1" ref="G2" ca="1">INDIRECT(ADDRESS(COLUMN(C2)-1, ROW(C2)+1))</f>
        <v>Месяц</v>
      </c>
      <c r="H2" s="30" t="str" cm="1">
        <f t="array" aca="1" ref="H2" ca="1">INDIRECT(ADDRESS(COLUMN(D2)-1, ROW(D2)+1))</f>
        <v>Январь</v>
      </c>
      <c r="I2" s="30" t="str" cm="1">
        <f t="array" aca="1" ref="I2" ca="1">INDIRECT(ADDRESS(COLUMN(E2)-1, ROW(E2)+1))</f>
        <v>Февраль</v>
      </c>
      <c r="J2" s="30" t="str" cm="1">
        <f t="array" aca="1" ref="J2" ca="1">INDIRECT(ADDRESS(COLUMN(F2)-1, ROW(F2)+1))</f>
        <v>Март</v>
      </c>
      <c r="K2" s="30" t="str" cm="1">
        <f t="array" aca="1" ref="K2" ca="1">INDIRECT(ADDRESS(COLUMN(G2)-1, ROW(G2)+1))</f>
        <v>Апрель</v>
      </c>
      <c r="L2" s="30" t="str" cm="1">
        <f t="array" aca="1" ref="L2" ca="1">INDIRECT(ADDRESS(COLUMN(H2)-1, ROW(H2)+1))</f>
        <v>Май</v>
      </c>
      <c r="M2" s="30" t="str" cm="1">
        <f t="array" aca="1" ref="M2" ca="1">INDIRECT(ADDRESS(COLUMN(I2)-1, ROW(I2)+1))</f>
        <v>Июнь</v>
      </c>
      <c r="N2" s="30" t="str" cm="1">
        <f t="array" aca="1" ref="N2" ca="1">INDIRECT(ADDRESS(COLUMN(J2)-1, ROW(J2)+1))</f>
        <v>Июль</v>
      </c>
      <c r="O2" s="30" t="str" cm="1">
        <f t="array" aca="1" ref="O2" ca="1">INDIRECT(ADDRESS(COLUMN(K2)-1, ROW(K2)+1))</f>
        <v>Август</v>
      </c>
      <c r="P2" s="30" t="str" cm="1">
        <f t="array" aca="1" ref="P2" ca="1">INDIRECT(ADDRESS(COLUMN(L2)-1, ROW(L2)+1))</f>
        <v>Сентябрь</v>
      </c>
      <c r="Q2" s="30" t="str" cm="1">
        <f t="array" aca="1" ref="Q2" ca="1">INDIRECT(ADDRESS(COLUMN(M2)-1, ROW(M2)+1))</f>
        <v>Октябрь</v>
      </c>
      <c r="R2" s="30" t="str" cm="1">
        <f t="array" aca="1" ref="R2" ca="1">INDIRECT(ADDRESS(COLUMN(N2)-1, ROW(N2)+1))</f>
        <v>Ноябрь</v>
      </c>
      <c r="S2" s="30" t="str" cm="1">
        <f t="array" aca="1" ref="S2" ca="1">INDIRECT(ADDRESS(COLUMN(O2)-1, ROW(O2)+1))</f>
        <v>Декабрь</v>
      </c>
      <c r="T2" s="30"/>
    </row>
    <row r="3" spans="3:25">
      <c r="C3" s="354" t="s">
        <v>2131</v>
      </c>
      <c r="D3" s="289">
        <v>2000</v>
      </c>
      <c r="E3" s="289">
        <v>807160</v>
      </c>
      <c r="G3" s="30" t="str" cm="1">
        <f t="array" aca="1" ref="G3" ca="1">INDIRECT(ADDRESS(COLUMN(C3)-1, ROW(C3)+1))</f>
        <v>Заказов</v>
      </c>
      <c r="H3" s="30" cm="1">
        <f t="array" aca="1" ref="H3" ca="1">INDIRECT(ADDRESS(COLUMN(D3)-1, ROW(D3)+1))</f>
        <v>2000</v>
      </c>
      <c r="I3" s="30" cm="1">
        <f t="array" aca="1" ref="I3" ca="1">INDIRECT(ADDRESS(COLUMN(E3)-1, ROW(E3)+1))</f>
        <v>3000</v>
      </c>
      <c r="J3" s="30" cm="1">
        <f t="array" aca="1" ref="J3" ca="1">INDIRECT(ADDRESS(COLUMN(F3)-1, ROW(F3)+1))</f>
        <v>5000</v>
      </c>
      <c r="K3" s="30" cm="1">
        <f t="array" aca="1" ref="K3" ca="1">INDIRECT(ADDRESS(COLUMN(G3)-1, ROW(G3)+1))</f>
        <v>4000</v>
      </c>
      <c r="L3" s="30" cm="1">
        <f t="array" aca="1" ref="L3" ca="1">INDIRECT(ADDRESS(COLUMN(H3)-1, ROW(H3)+1))</f>
        <v>4500</v>
      </c>
      <c r="M3" s="30" cm="1">
        <f t="array" aca="1" ref="M3" ca="1">INDIRECT(ADDRESS(COLUMN(I3)-1, ROW(I3)+1))</f>
        <v>3800</v>
      </c>
      <c r="N3" s="30" cm="1">
        <f t="array" aca="1" ref="N3" ca="1">INDIRECT(ADDRESS(COLUMN(J3)-1, ROW(J3)+1))</f>
        <v>3600</v>
      </c>
      <c r="O3" s="30" cm="1">
        <f t="array" aca="1" ref="O3" ca="1">INDIRECT(ADDRESS(COLUMN(K3)-1, ROW(K3)+1))</f>
        <v>4900</v>
      </c>
      <c r="P3" s="30" cm="1">
        <f t="array" aca="1" ref="P3" ca="1">INDIRECT(ADDRESS(COLUMN(L3)-1, ROW(L3)+1))</f>
        <v>5000</v>
      </c>
      <c r="Q3" s="30" cm="1">
        <f t="array" aca="1" ref="Q3" ca="1">INDIRECT(ADDRESS(COLUMN(M3)-1, ROW(M3)+1))</f>
        <v>2500</v>
      </c>
      <c r="R3" s="30" cm="1">
        <f t="array" aca="1" ref="R3" ca="1">INDIRECT(ADDRESS(COLUMN(N3)-1, ROW(N3)+1))</f>
        <v>2000</v>
      </c>
      <c r="S3" s="30" cm="1">
        <f t="array" aca="1" ref="S3" ca="1">INDIRECT(ADDRESS(COLUMN(O3)-1, ROW(O3)+1))</f>
        <v>3500</v>
      </c>
      <c r="T3" s="30"/>
    </row>
    <row r="4" spans="3:25">
      <c r="C4" s="354" t="s">
        <v>2132</v>
      </c>
      <c r="D4" s="289">
        <v>3000</v>
      </c>
      <c r="E4" s="289">
        <v>730140</v>
      </c>
      <c r="G4" s="30" t="str" cm="1">
        <f t="array" aca="1" ref="G4" ca="1">INDIRECT(ADDRESS(COLUMN(C4)-1, ROW(C4)+1))</f>
        <v>Сумма</v>
      </c>
      <c r="H4" s="30" cm="1">
        <f t="array" aca="1" ref="H4" ca="1">INDIRECT(ADDRESS(COLUMN(D4)-1, ROW(D4)+1))</f>
        <v>807160</v>
      </c>
      <c r="I4" s="30" cm="1">
        <f t="array" aca="1" ref="I4" ca="1">INDIRECT(ADDRESS(COLUMN(E4)-1, ROW(E4)+1))</f>
        <v>730140</v>
      </c>
      <c r="J4" s="30" cm="1">
        <f t="array" aca="1" ref="J4" ca="1">INDIRECT(ADDRESS(COLUMN(F4)-1, ROW(F4)+1))</f>
        <v>970750</v>
      </c>
      <c r="K4" s="30" cm="1">
        <f t="array" aca="1" ref="K4" ca="1">INDIRECT(ADDRESS(COLUMN(G4)-1, ROW(G4)+1))</f>
        <v>984640</v>
      </c>
      <c r="L4" s="30" cm="1">
        <f t="array" aca="1" ref="L4" ca="1">INDIRECT(ADDRESS(COLUMN(H4)-1, ROW(H4)+1))</f>
        <v>3150900</v>
      </c>
      <c r="M4" s="30" cm="1">
        <f t="array" aca="1" ref="M4" ca="1">INDIRECT(ADDRESS(COLUMN(I4)-1, ROW(I4)+1))</f>
        <v>3134468</v>
      </c>
      <c r="N4" s="30" cm="1">
        <f t="array" aca="1" ref="N4" ca="1">INDIRECT(ADDRESS(COLUMN(J4)-1, ROW(J4)+1))</f>
        <v>2143908</v>
      </c>
      <c r="O4" s="30" cm="1">
        <f t="array" aca="1" ref="O4" ca="1">INDIRECT(ADDRESS(COLUMN(K4)-1, ROW(K4)+1))</f>
        <v>2099405</v>
      </c>
      <c r="P4" s="30" cm="1">
        <f t="array" aca="1" ref="P4" ca="1">INDIRECT(ADDRESS(COLUMN(L4)-1, ROW(L4)+1))</f>
        <v>2276800</v>
      </c>
      <c r="Q4" s="30" cm="1">
        <f t="array" aca="1" ref="Q4" ca="1">INDIRECT(ADDRESS(COLUMN(M4)-1, ROW(M4)+1))</f>
        <v>1423550</v>
      </c>
      <c r="R4" s="30" cm="1">
        <f t="array" aca="1" ref="R4" ca="1">INDIRECT(ADDRESS(COLUMN(N4)-1, ROW(N4)+1))</f>
        <v>1101200</v>
      </c>
      <c r="S4" s="30" cm="1">
        <f t="array" aca="1" ref="S4" ca="1">INDIRECT(ADDRESS(COLUMN(O4)-1, ROW(O4)+1))</f>
        <v>2614815</v>
      </c>
      <c r="T4" s="30"/>
    </row>
    <row r="5" spans="3:25">
      <c r="C5" s="354" t="s">
        <v>2133</v>
      </c>
      <c r="D5" s="289">
        <v>5000</v>
      </c>
      <c r="E5" s="289">
        <v>970750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</row>
    <row r="6" spans="3:25">
      <c r="C6" s="354" t="s">
        <v>2183</v>
      </c>
      <c r="D6" s="289">
        <v>4000</v>
      </c>
      <c r="E6" s="289">
        <v>984640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</row>
    <row r="7" spans="3:25">
      <c r="C7" s="354" t="s">
        <v>2101</v>
      </c>
      <c r="D7" s="289">
        <v>4500</v>
      </c>
      <c r="E7" s="289">
        <v>3150900</v>
      </c>
    </row>
    <row r="8" spans="3:25">
      <c r="C8" s="354" t="s">
        <v>2186</v>
      </c>
      <c r="D8" s="289">
        <v>3800</v>
      </c>
      <c r="E8" s="289">
        <v>3134468</v>
      </c>
    </row>
    <row r="9" spans="3:25">
      <c r="C9" s="354" t="s">
        <v>2187</v>
      </c>
      <c r="D9" s="289">
        <v>3600</v>
      </c>
      <c r="E9" s="289">
        <v>2143908</v>
      </c>
    </row>
    <row r="10" spans="3:25">
      <c r="C10" s="354" t="s">
        <v>2189</v>
      </c>
      <c r="D10" s="289">
        <v>4900</v>
      </c>
      <c r="E10" s="289">
        <v>2099405</v>
      </c>
    </row>
    <row r="11" spans="3:25">
      <c r="C11" s="354" t="s">
        <v>2190</v>
      </c>
      <c r="D11" s="289">
        <v>5000</v>
      </c>
      <c r="E11" s="289">
        <v>2276800</v>
      </c>
    </row>
    <row r="12" spans="3:25">
      <c r="C12" s="354" t="s">
        <v>2191</v>
      </c>
      <c r="D12" s="289">
        <v>2500</v>
      </c>
      <c r="E12" s="289">
        <v>1423550</v>
      </c>
    </row>
    <row r="13" spans="3:25">
      <c r="C13" s="354" t="s">
        <v>2193</v>
      </c>
      <c r="D13" s="289">
        <v>2000</v>
      </c>
      <c r="E13" s="289">
        <v>1101200</v>
      </c>
    </row>
    <row r="14" spans="3:25">
      <c r="C14" s="354" t="s">
        <v>2195</v>
      </c>
      <c r="D14" s="289">
        <v>3500</v>
      </c>
      <c r="E14" s="289">
        <v>2614815</v>
      </c>
    </row>
    <row r="19" spans="3:5">
      <c r="C19" s="283"/>
      <c r="D19" s="283"/>
      <c r="E19" s="283"/>
    </row>
    <row r="20" spans="3:5">
      <c r="C20" s="355"/>
      <c r="D20" s="283"/>
      <c r="E20" s="283"/>
    </row>
    <row r="21" spans="3:5">
      <c r="C21" s="283"/>
      <c r="D21" s="283"/>
      <c r="E21" s="283"/>
    </row>
    <row r="22" spans="3:5">
      <c r="C22" s="283"/>
      <c r="D22" s="283"/>
      <c r="E22" s="283"/>
    </row>
    <row r="23" spans="3:5">
      <c r="C23" s="283"/>
      <c r="D23" s="283"/>
      <c r="E23" s="283"/>
    </row>
    <row r="24" spans="3:5">
      <c r="C24" s="283"/>
      <c r="D24" s="283"/>
      <c r="E24" s="283"/>
    </row>
    <row r="25" spans="3:5">
      <c r="C25" s="283"/>
      <c r="D25" s="283"/>
      <c r="E25" s="283"/>
    </row>
    <row r="26" spans="3:5">
      <c r="C26" s="283"/>
      <c r="D26" s="283"/>
      <c r="E26" s="283"/>
    </row>
    <row r="27" spans="3:5">
      <c r="C27" s="283"/>
      <c r="D27" s="283"/>
      <c r="E27" s="283"/>
    </row>
    <row r="28" spans="3:5">
      <c r="C28" s="283"/>
      <c r="D28" s="283"/>
      <c r="E28" s="283"/>
    </row>
    <row r="29" spans="3:5">
      <c r="C29" s="283"/>
      <c r="D29" s="283"/>
      <c r="E29" s="283"/>
    </row>
    <row r="30" spans="3:5">
      <c r="C30" s="283"/>
      <c r="D30" s="283"/>
      <c r="E30" s="283"/>
    </row>
    <row r="31" spans="3:5">
      <c r="C31" s="283"/>
      <c r="D31" s="283"/>
      <c r="E31" s="283"/>
    </row>
    <row r="32" spans="3:5">
      <c r="C32" s="283"/>
      <c r="D32" s="283"/>
      <c r="E32" s="283"/>
    </row>
    <row r="33" spans="3:5">
      <c r="C33" s="283"/>
      <c r="D33" s="283"/>
      <c r="E33" s="283"/>
    </row>
    <row r="34" spans="3:5">
      <c r="C34" s="283"/>
      <c r="D34" s="283"/>
      <c r="E34" s="283"/>
    </row>
    <row r="35" spans="3:5">
      <c r="C35" s="283"/>
      <c r="D35" s="283"/>
      <c r="E35" s="283"/>
    </row>
    <row r="36" spans="3:5">
      <c r="C36" s="283"/>
      <c r="D36" s="283"/>
      <c r="E36" s="283"/>
    </row>
    <row r="37" spans="3:5">
      <c r="C37" s="283"/>
      <c r="D37" s="283"/>
      <c r="E37" s="283"/>
    </row>
    <row r="38" spans="3:5">
      <c r="C38" s="283"/>
      <c r="D38" s="283"/>
      <c r="E38" s="283"/>
    </row>
    <row r="39" spans="3:5">
      <c r="C39" s="283"/>
      <c r="D39" s="283"/>
      <c r="E39" s="283"/>
    </row>
    <row r="40" spans="3:5">
      <c r="C40" s="283"/>
      <c r="D40" s="283"/>
      <c r="E40" s="283"/>
    </row>
    <row r="41" spans="3:5">
      <c r="C41" s="283"/>
      <c r="D41" s="283"/>
      <c r="E41" s="283"/>
    </row>
    <row r="42" spans="3:5">
      <c r="C42" s="283"/>
      <c r="D42" s="283"/>
      <c r="E42" s="283"/>
    </row>
    <row r="43" spans="3:5">
      <c r="C43" s="283"/>
      <c r="D43" s="283"/>
      <c r="E43" s="283"/>
    </row>
    <row r="44" spans="3:5">
      <c r="C44" s="283"/>
      <c r="D44" s="283"/>
      <c r="E44" s="283"/>
    </row>
    <row r="45" spans="3:5">
      <c r="C45" s="283"/>
      <c r="D45" s="283"/>
      <c r="E45" s="283"/>
    </row>
    <row r="46" spans="3:5">
      <c r="C46" s="283"/>
      <c r="D46" s="283"/>
      <c r="E46" s="283"/>
    </row>
    <row r="47" spans="3:5">
      <c r="C47" s="283"/>
      <c r="D47" s="283"/>
      <c r="E47" s="283"/>
    </row>
    <row r="48" spans="3:5">
      <c r="C48" s="283"/>
      <c r="D48" s="283"/>
      <c r="E48" s="283"/>
    </row>
    <row r="49" spans="3:5">
      <c r="C49" s="283"/>
      <c r="D49" s="283"/>
      <c r="E49" s="283"/>
    </row>
    <row r="50" spans="3:5">
      <c r="C50" s="283"/>
      <c r="D50" s="283"/>
      <c r="E50" s="283"/>
    </row>
    <row r="51" spans="3:5">
      <c r="C51" s="283"/>
      <c r="D51" s="283"/>
      <c r="E51" s="283"/>
    </row>
    <row r="52" spans="3:5">
      <c r="C52" s="283"/>
      <c r="D52" s="283"/>
      <c r="E52" s="283"/>
    </row>
    <row r="53" spans="3:5">
      <c r="C53" s="283"/>
      <c r="D53" s="283"/>
      <c r="E53" s="283"/>
    </row>
    <row r="54" spans="3:5">
      <c r="C54" s="283"/>
      <c r="D54" s="283"/>
      <c r="E54" s="283"/>
    </row>
    <row r="55" spans="3:5">
      <c r="C55" s="283"/>
      <c r="D55" s="283"/>
      <c r="E55" s="283"/>
    </row>
    <row r="56" spans="3:5">
      <c r="C56" s="283"/>
      <c r="D56" s="283"/>
      <c r="E56" s="283"/>
    </row>
    <row r="57" spans="3:5">
      <c r="C57" s="283"/>
      <c r="D57" s="283"/>
      <c r="E57" s="283"/>
    </row>
  </sheetData>
  <conditionalFormatting sqref="D3:D11">
    <cfRule type="expression" dxfId="70" priority="1">
      <formula>AND(#REF!=$C$3,#REF!=$C$4)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E6F2-DC41-4087-97D7-B75DBF975CE7}">
  <dimension ref="A1:N4"/>
  <sheetViews>
    <sheetView workbookViewId="0">
      <selection activeCell="B2" sqref="B2"/>
    </sheetView>
  </sheetViews>
  <sheetFormatPr defaultColWidth="9.140625" defaultRowHeight="14.25"/>
  <cols>
    <col min="1" max="1" width="9.140625" style="213"/>
    <col min="2" max="5" width="9.28515625" style="213" bestFit="1" customWidth="1"/>
    <col min="6" max="13" width="9.85546875" style="213" bestFit="1" customWidth="1"/>
    <col min="14" max="16384" width="9.140625" style="213"/>
  </cols>
  <sheetData>
    <row r="1" spans="1:14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4">
      <c r="A2" s="30"/>
      <c r="B2" s="30" t="str" cm="1">
        <f t="array" ref="B2:N4">TRANSPOSE('4.15'!C2:E14)</f>
        <v>Месяц</v>
      </c>
      <c r="C2" s="30" t="str">
        <v>Январь</v>
      </c>
      <c r="D2" s="30" t="str">
        <v>Февраль</v>
      </c>
      <c r="E2" s="30" t="str">
        <v>Март</v>
      </c>
      <c r="F2" s="30" t="str">
        <v>Апрель</v>
      </c>
      <c r="G2" s="30" t="str">
        <v>Май</v>
      </c>
      <c r="H2" s="30" t="str">
        <v>Июнь</v>
      </c>
      <c r="I2" s="30" t="str">
        <v>Июль</v>
      </c>
      <c r="J2" s="30" t="str">
        <v>Август</v>
      </c>
      <c r="K2" s="30" t="str">
        <v>Сентябрь</v>
      </c>
      <c r="L2" s="30" t="str">
        <v>Октябрь</v>
      </c>
      <c r="M2" s="30" t="str">
        <v>Ноябрь</v>
      </c>
      <c r="N2" s="213" t="str">
        <v>Декабрь</v>
      </c>
    </row>
    <row r="3" spans="1:14">
      <c r="A3" s="30"/>
      <c r="B3" s="30" t="str">
        <v>Заказов</v>
      </c>
      <c r="C3" s="30">
        <v>2000</v>
      </c>
      <c r="D3" s="30">
        <v>3000</v>
      </c>
      <c r="E3" s="30">
        <v>5000</v>
      </c>
      <c r="F3" s="30">
        <v>4000</v>
      </c>
      <c r="G3" s="30">
        <v>4500</v>
      </c>
      <c r="H3" s="30">
        <v>3800</v>
      </c>
      <c r="I3" s="30">
        <v>3600</v>
      </c>
      <c r="J3" s="30">
        <v>4900</v>
      </c>
      <c r="K3" s="30">
        <v>5000</v>
      </c>
      <c r="L3" s="30">
        <v>2500</v>
      </c>
      <c r="M3" s="30">
        <v>2000</v>
      </c>
      <c r="N3" s="213">
        <v>3500</v>
      </c>
    </row>
    <row r="4" spans="1:14">
      <c r="B4" s="213" t="str">
        <v>Сумма</v>
      </c>
      <c r="C4" s="213">
        <v>807160</v>
      </c>
      <c r="D4" s="213">
        <v>730140</v>
      </c>
      <c r="E4" s="213">
        <v>970750</v>
      </c>
      <c r="F4" s="213">
        <v>984640</v>
      </c>
      <c r="G4" s="213">
        <v>3150900</v>
      </c>
      <c r="H4" s="213">
        <v>3134468</v>
      </c>
      <c r="I4" s="213">
        <v>2143908</v>
      </c>
      <c r="J4" s="213">
        <v>2099405</v>
      </c>
      <c r="K4" s="213">
        <v>2276800</v>
      </c>
      <c r="L4" s="213">
        <v>1423550</v>
      </c>
      <c r="M4" s="213">
        <v>1101200</v>
      </c>
      <c r="N4" s="213">
        <v>2614815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D3DB-B753-47DF-8F78-0C9C70FE3A7D}">
  <sheetPr>
    <tabColor rgb="FF0070C0"/>
  </sheetPr>
  <dimension ref="B2:D57"/>
  <sheetViews>
    <sheetView showGridLines="0" workbookViewId="0">
      <selection activeCell="E7" sqref="E7"/>
    </sheetView>
  </sheetViews>
  <sheetFormatPr defaultRowHeight="14.25"/>
  <cols>
    <col min="1" max="1" width="6.42578125" style="213" customWidth="1"/>
    <col min="2" max="2" width="24" style="213" bestFit="1" customWidth="1"/>
    <col min="3" max="3" width="26.7109375" style="213" customWidth="1"/>
    <col min="4" max="4" width="24" style="213" bestFit="1" customWidth="1"/>
    <col min="5" max="231" width="9.140625" style="213"/>
    <col min="232" max="232" width="6.42578125" style="213" customWidth="1"/>
    <col min="233" max="233" width="16.7109375" style="213" bestFit="1" customWidth="1"/>
    <col min="234" max="234" width="15" style="213" customWidth="1"/>
    <col min="235" max="235" width="14.85546875" style="213" customWidth="1"/>
    <col min="236" max="236" width="9.85546875" style="213" bestFit="1" customWidth="1"/>
    <col min="237" max="237" width="14.7109375" style="213" bestFit="1" customWidth="1"/>
    <col min="238" max="487" width="9.140625" style="213"/>
    <col min="488" max="488" width="6.42578125" style="213" customWidth="1"/>
    <col min="489" max="489" width="16.7109375" style="213" bestFit="1" customWidth="1"/>
    <col min="490" max="490" width="15" style="213" customWidth="1"/>
    <col min="491" max="491" width="14.85546875" style="213" customWidth="1"/>
    <col min="492" max="492" width="9.85546875" style="213" bestFit="1" customWidth="1"/>
    <col min="493" max="493" width="14.7109375" style="213" bestFit="1" customWidth="1"/>
    <col min="494" max="743" width="9.140625" style="213"/>
    <col min="744" max="744" width="6.42578125" style="213" customWidth="1"/>
    <col min="745" max="745" width="16.7109375" style="213" bestFit="1" customWidth="1"/>
    <col min="746" max="746" width="15" style="213" customWidth="1"/>
    <col min="747" max="747" width="14.85546875" style="213" customWidth="1"/>
    <col min="748" max="748" width="9.85546875" style="213" bestFit="1" customWidth="1"/>
    <col min="749" max="749" width="14.7109375" style="213" bestFit="1" customWidth="1"/>
    <col min="750" max="999" width="9.140625" style="213"/>
    <col min="1000" max="1000" width="6.42578125" style="213" customWidth="1"/>
    <col min="1001" max="1001" width="16.7109375" style="213" bestFit="1" customWidth="1"/>
    <col min="1002" max="1002" width="15" style="213" customWidth="1"/>
    <col min="1003" max="1003" width="14.85546875" style="213" customWidth="1"/>
    <col min="1004" max="1004" width="9.85546875" style="213" bestFit="1" customWidth="1"/>
    <col min="1005" max="1005" width="14.7109375" style="213" bestFit="1" customWidth="1"/>
    <col min="1006" max="1255" width="9.140625" style="213"/>
    <col min="1256" max="1256" width="6.42578125" style="213" customWidth="1"/>
    <col min="1257" max="1257" width="16.7109375" style="213" bestFit="1" customWidth="1"/>
    <col min="1258" max="1258" width="15" style="213" customWidth="1"/>
    <col min="1259" max="1259" width="14.85546875" style="213" customWidth="1"/>
    <col min="1260" max="1260" width="9.85546875" style="213" bestFit="1" customWidth="1"/>
    <col min="1261" max="1261" width="14.7109375" style="213" bestFit="1" customWidth="1"/>
    <col min="1262" max="1511" width="9.140625" style="213"/>
    <col min="1512" max="1512" width="6.42578125" style="213" customWidth="1"/>
    <col min="1513" max="1513" width="16.7109375" style="213" bestFit="1" customWidth="1"/>
    <col min="1514" max="1514" width="15" style="213" customWidth="1"/>
    <col min="1515" max="1515" width="14.85546875" style="213" customWidth="1"/>
    <col min="1516" max="1516" width="9.85546875" style="213" bestFit="1" customWidth="1"/>
    <col min="1517" max="1517" width="14.7109375" style="213" bestFit="1" customWidth="1"/>
    <col min="1518" max="1767" width="9.140625" style="213"/>
    <col min="1768" max="1768" width="6.42578125" style="213" customWidth="1"/>
    <col min="1769" max="1769" width="16.7109375" style="213" bestFit="1" customWidth="1"/>
    <col min="1770" max="1770" width="15" style="213" customWidth="1"/>
    <col min="1771" max="1771" width="14.85546875" style="213" customWidth="1"/>
    <col min="1772" max="1772" width="9.85546875" style="213" bestFit="1" customWidth="1"/>
    <col min="1773" max="1773" width="14.7109375" style="213" bestFit="1" customWidth="1"/>
    <col min="1774" max="2023" width="9.140625" style="213"/>
    <col min="2024" max="2024" width="6.42578125" style="213" customWidth="1"/>
    <col min="2025" max="2025" width="16.7109375" style="213" bestFit="1" customWidth="1"/>
    <col min="2026" max="2026" width="15" style="213" customWidth="1"/>
    <col min="2027" max="2027" width="14.85546875" style="213" customWidth="1"/>
    <col min="2028" max="2028" width="9.85546875" style="213" bestFit="1" customWidth="1"/>
    <col min="2029" max="2029" width="14.7109375" style="213" bestFit="1" customWidth="1"/>
    <col min="2030" max="2279" width="9.140625" style="213"/>
    <col min="2280" max="2280" width="6.42578125" style="213" customWidth="1"/>
    <col min="2281" max="2281" width="16.7109375" style="213" bestFit="1" customWidth="1"/>
    <col min="2282" max="2282" width="15" style="213" customWidth="1"/>
    <col min="2283" max="2283" width="14.85546875" style="213" customWidth="1"/>
    <col min="2284" max="2284" width="9.85546875" style="213" bestFit="1" customWidth="1"/>
    <col min="2285" max="2285" width="14.7109375" style="213" bestFit="1" customWidth="1"/>
    <col min="2286" max="2535" width="9.140625" style="213"/>
    <col min="2536" max="2536" width="6.42578125" style="213" customWidth="1"/>
    <col min="2537" max="2537" width="16.7109375" style="213" bestFit="1" customWidth="1"/>
    <col min="2538" max="2538" width="15" style="213" customWidth="1"/>
    <col min="2539" max="2539" width="14.85546875" style="213" customWidth="1"/>
    <col min="2540" max="2540" width="9.85546875" style="213" bestFit="1" customWidth="1"/>
    <col min="2541" max="2541" width="14.7109375" style="213" bestFit="1" customWidth="1"/>
    <col min="2542" max="2791" width="9.140625" style="213"/>
    <col min="2792" max="2792" width="6.42578125" style="213" customWidth="1"/>
    <col min="2793" max="2793" width="16.7109375" style="213" bestFit="1" customWidth="1"/>
    <col min="2794" max="2794" width="15" style="213" customWidth="1"/>
    <col min="2795" max="2795" width="14.85546875" style="213" customWidth="1"/>
    <col min="2796" max="2796" width="9.85546875" style="213" bestFit="1" customWidth="1"/>
    <col min="2797" max="2797" width="14.7109375" style="213" bestFit="1" customWidth="1"/>
    <col min="2798" max="3047" width="9.140625" style="213"/>
    <col min="3048" max="3048" width="6.42578125" style="213" customWidth="1"/>
    <col min="3049" max="3049" width="16.7109375" style="213" bestFit="1" customWidth="1"/>
    <col min="3050" max="3050" width="15" style="213" customWidth="1"/>
    <col min="3051" max="3051" width="14.85546875" style="213" customWidth="1"/>
    <col min="3052" max="3052" width="9.85546875" style="213" bestFit="1" customWidth="1"/>
    <col min="3053" max="3053" width="14.7109375" style="213" bestFit="1" customWidth="1"/>
    <col min="3054" max="3303" width="9.140625" style="213"/>
    <col min="3304" max="3304" width="6.42578125" style="213" customWidth="1"/>
    <col min="3305" max="3305" width="16.7109375" style="213" bestFit="1" customWidth="1"/>
    <col min="3306" max="3306" width="15" style="213" customWidth="1"/>
    <col min="3307" max="3307" width="14.85546875" style="213" customWidth="1"/>
    <col min="3308" max="3308" width="9.85546875" style="213" bestFit="1" customWidth="1"/>
    <col min="3309" max="3309" width="14.7109375" style="213" bestFit="1" customWidth="1"/>
    <col min="3310" max="3559" width="9.140625" style="213"/>
    <col min="3560" max="3560" width="6.42578125" style="213" customWidth="1"/>
    <col min="3561" max="3561" width="16.7109375" style="213" bestFit="1" customWidth="1"/>
    <col min="3562" max="3562" width="15" style="213" customWidth="1"/>
    <col min="3563" max="3563" width="14.85546875" style="213" customWidth="1"/>
    <col min="3564" max="3564" width="9.85546875" style="213" bestFit="1" customWidth="1"/>
    <col min="3565" max="3565" width="14.7109375" style="213" bestFit="1" customWidth="1"/>
    <col min="3566" max="3815" width="9.140625" style="213"/>
    <col min="3816" max="3816" width="6.42578125" style="213" customWidth="1"/>
    <col min="3817" max="3817" width="16.7109375" style="213" bestFit="1" customWidth="1"/>
    <col min="3818" max="3818" width="15" style="213" customWidth="1"/>
    <col min="3819" max="3819" width="14.85546875" style="213" customWidth="1"/>
    <col min="3820" max="3820" width="9.85546875" style="213" bestFit="1" customWidth="1"/>
    <col min="3821" max="3821" width="14.7109375" style="213" bestFit="1" customWidth="1"/>
    <col min="3822" max="4071" width="9.140625" style="213"/>
    <col min="4072" max="4072" width="6.42578125" style="213" customWidth="1"/>
    <col min="4073" max="4073" width="16.7109375" style="213" bestFit="1" customWidth="1"/>
    <col min="4074" max="4074" width="15" style="213" customWidth="1"/>
    <col min="4075" max="4075" width="14.85546875" style="213" customWidth="1"/>
    <col min="4076" max="4076" width="9.85546875" style="213" bestFit="1" customWidth="1"/>
    <col min="4077" max="4077" width="14.7109375" style="213" bestFit="1" customWidth="1"/>
    <col min="4078" max="4327" width="9.140625" style="213"/>
    <col min="4328" max="4328" width="6.42578125" style="213" customWidth="1"/>
    <col min="4329" max="4329" width="16.7109375" style="213" bestFit="1" customWidth="1"/>
    <col min="4330" max="4330" width="15" style="213" customWidth="1"/>
    <col min="4331" max="4331" width="14.85546875" style="213" customWidth="1"/>
    <col min="4332" max="4332" width="9.85546875" style="213" bestFit="1" customWidth="1"/>
    <col min="4333" max="4333" width="14.7109375" style="213" bestFit="1" customWidth="1"/>
    <col min="4334" max="4583" width="9.140625" style="213"/>
    <col min="4584" max="4584" width="6.42578125" style="213" customWidth="1"/>
    <col min="4585" max="4585" width="16.7109375" style="213" bestFit="1" customWidth="1"/>
    <col min="4586" max="4586" width="15" style="213" customWidth="1"/>
    <col min="4587" max="4587" width="14.85546875" style="213" customWidth="1"/>
    <col min="4588" max="4588" width="9.85546875" style="213" bestFit="1" customWidth="1"/>
    <col min="4589" max="4589" width="14.7109375" style="213" bestFit="1" customWidth="1"/>
    <col min="4590" max="4839" width="9.140625" style="213"/>
    <col min="4840" max="4840" width="6.42578125" style="213" customWidth="1"/>
    <col min="4841" max="4841" width="16.7109375" style="213" bestFit="1" customWidth="1"/>
    <col min="4842" max="4842" width="15" style="213" customWidth="1"/>
    <col min="4843" max="4843" width="14.85546875" style="213" customWidth="1"/>
    <col min="4844" max="4844" width="9.85546875" style="213" bestFit="1" customWidth="1"/>
    <col min="4845" max="4845" width="14.7109375" style="213" bestFit="1" customWidth="1"/>
    <col min="4846" max="5095" width="9.140625" style="213"/>
    <col min="5096" max="5096" width="6.42578125" style="213" customWidth="1"/>
    <col min="5097" max="5097" width="16.7109375" style="213" bestFit="1" customWidth="1"/>
    <col min="5098" max="5098" width="15" style="213" customWidth="1"/>
    <col min="5099" max="5099" width="14.85546875" style="213" customWidth="1"/>
    <col min="5100" max="5100" width="9.85546875" style="213" bestFit="1" customWidth="1"/>
    <col min="5101" max="5101" width="14.7109375" style="213" bestFit="1" customWidth="1"/>
    <col min="5102" max="5351" width="9.140625" style="213"/>
    <col min="5352" max="5352" width="6.42578125" style="213" customWidth="1"/>
    <col min="5353" max="5353" width="16.7109375" style="213" bestFit="1" customWidth="1"/>
    <col min="5354" max="5354" width="15" style="213" customWidth="1"/>
    <col min="5355" max="5355" width="14.85546875" style="213" customWidth="1"/>
    <col min="5356" max="5356" width="9.85546875" style="213" bestFit="1" customWidth="1"/>
    <col min="5357" max="5357" width="14.7109375" style="213" bestFit="1" customWidth="1"/>
    <col min="5358" max="5607" width="9.140625" style="213"/>
    <col min="5608" max="5608" width="6.42578125" style="213" customWidth="1"/>
    <col min="5609" max="5609" width="16.7109375" style="213" bestFit="1" customWidth="1"/>
    <col min="5610" max="5610" width="15" style="213" customWidth="1"/>
    <col min="5611" max="5611" width="14.85546875" style="213" customWidth="1"/>
    <col min="5612" max="5612" width="9.85546875" style="213" bestFit="1" customWidth="1"/>
    <col min="5613" max="5613" width="14.7109375" style="213" bestFit="1" customWidth="1"/>
    <col min="5614" max="5863" width="9.140625" style="213"/>
    <col min="5864" max="5864" width="6.42578125" style="213" customWidth="1"/>
    <col min="5865" max="5865" width="16.7109375" style="213" bestFit="1" customWidth="1"/>
    <col min="5866" max="5866" width="15" style="213" customWidth="1"/>
    <col min="5867" max="5867" width="14.85546875" style="213" customWidth="1"/>
    <col min="5868" max="5868" width="9.85546875" style="213" bestFit="1" customWidth="1"/>
    <col min="5869" max="5869" width="14.7109375" style="213" bestFit="1" customWidth="1"/>
    <col min="5870" max="6119" width="9.140625" style="213"/>
    <col min="6120" max="6120" width="6.42578125" style="213" customWidth="1"/>
    <col min="6121" max="6121" width="16.7109375" style="213" bestFit="1" customWidth="1"/>
    <col min="6122" max="6122" width="15" style="213" customWidth="1"/>
    <col min="6123" max="6123" width="14.85546875" style="213" customWidth="1"/>
    <col min="6124" max="6124" width="9.85546875" style="213" bestFit="1" customWidth="1"/>
    <col min="6125" max="6125" width="14.7109375" style="213" bestFit="1" customWidth="1"/>
    <col min="6126" max="6375" width="9.140625" style="213"/>
    <col min="6376" max="6376" width="6.42578125" style="213" customWidth="1"/>
    <col min="6377" max="6377" width="16.7109375" style="213" bestFit="1" customWidth="1"/>
    <col min="6378" max="6378" width="15" style="213" customWidth="1"/>
    <col min="6379" max="6379" width="14.85546875" style="213" customWidth="1"/>
    <col min="6380" max="6380" width="9.85546875" style="213" bestFit="1" customWidth="1"/>
    <col min="6381" max="6381" width="14.7109375" style="213" bestFit="1" customWidth="1"/>
    <col min="6382" max="6631" width="9.140625" style="213"/>
    <col min="6632" max="6632" width="6.42578125" style="213" customWidth="1"/>
    <col min="6633" max="6633" width="16.7109375" style="213" bestFit="1" customWidth="1"/>
    <col min="6634" max="6634" width="15" style="213" customWidth="1"/>
    <col min="6635" max="6635" width="14.85546875" style="213" customWidth="1"/>
    <col min="6636" max="6636" width="9.85546875" style="213" bestFit="1" customWidth="1"/>
    <col min="6637" max="6637" width="14.7109375" style="213" bestFit="1" customWidth="1"/>
    <col min="6638" max="6887" width="9.140625" style="213"/>
    <col min="6888" max="6888" width="6.42578125" style="213" customWidth="1"/>
    <col min="6889" max="6889" width="16.7109375" style="213" bestFit="1" customWidth="1"/>
    <col min="6890" max="6890" width="15" style="213" customWidth="1"/>
    <col min="6891" max="6891" width="14.85546875" style="213" customWidth="1"/>
    <col min="6892" max="6892" width="9.85546875" style="213" bestFit="1" customWidth="1"/>
    <col min="6893" max="6893" width="14.7109375" style="213" bestFit="1" customWidth="1"/>
    <col min="6894" max="7143" width="9.140625" style="213"/>
    <col min="7144" max="7144" width="6.42578125" style="213" customWidth="1"/>
    <col min="7145" max="7145" width="16.7109375" style="213" bestFit="1" customWidth="1"/>
    <col min="7146" max="7146" width="15" style="213" customWidth="1"/>
    <col min="7147" max="7147" width="14.85546875" style="213" customWidth="1"/>
    <col min="7148" max="7148" width="9.85546875" style="213" bestFit="1" customWidth="1"/>
    <col min="7149" max="7149" width="14.7109375" style="213" bestFit="1" customWidth="1"/>
    <col min="7150" max="7399" width="9.140625" style="213"/>
    <col min="7400" max="7400" width="6.42578125" style="213" customWidth="1"/>
    <col min="7401" max="7401" width="16.7109375" style="213" bestFit="1" customWidth="1"/>
    <col min="7402" max="7402" width="15" style="213" customWidth="1"/>
    <col min="7403" max="7403" width="14.85546875" style="213" customWidth="1"/>
    <col min="7404" max="7404" width="9.85546875" style="213" bestFit="1" customWidth="1"/>
    <col min="7405" max="7405" width="14.7109375" style="213" bestFit="1" customWidth="1"/>
    <col min="7406" max="7655" width="9.140625" style="213"/>
    <col min="7656" max="7656" width="6.42578125" style="213" customWidth="1"/>
    <col min="7657" max="7657" width="16.7109375" style="213" bestFit="1" customWidth="1"/>
    <col min="7658" max="7658" width="15" style="213" customWidth="1"/>
    <col min="7659" max="7659" width="14.85546875" style="213" customWidth="1"/>
    <col min="7660" max="7660" width="9.85546875" style="213" bestFit="1" customWidth="1"/>
    <col min="7661" max="7661" width="14.7109375" style="213" bestFit="1" customWidth="1"/>
    <col min="7662" max="7911" width="9.140625" style="213"/>
    <col min="7912" max="7912" width="6.42578125" style="213" customWidth="1"/>
    <col min="7913" max="7913" width="16.7109375" style="213" bestFit="1" customWidth="1"/>
    <col min="7914" max="7914" width="15" style="213" customWidth="1"/>
    <col min="7915" max="7915" width="14.85546875" style="213" customWidth="1"/>
    <col min="7916" max="7916" width="9.85546875" style="213" bestFit="1" customWidth="1"/>
    <col min="7917" max="7917" width="14.7109375" style="213" bestFit="1" customWidth="1"/>
    <col min="7918" max="8167" width="9.140625" style="213"/>
    <col min="8168" max="8168" width="6.42578125" style="213" customWidth="1"/>
    <col min="8169" max="8169" width="16.7109375" style="213" bestFit="1" customWidth="1"/>
    <col min="8170" max="8170" width="15" style="213" customWidth="1"/>
    <col min="8171" max="8171" width="14.85546875" style="213" customWidth="1"/>
    <col min="8172" max="8172" width="9.85546875" style="213" bestFit="1" customWidth="1"/>
    <col min="8173" max="8173" width="14.7109375" style="213" bestFit="1" customWidth="1"/>
    <col min="8174" max="8423" width="9.140625" style="213"/>
    <col min="8424" max="8424" width="6.42578125" style="213" customWidth="1"/>
    <col min="8425" max="8425" width="16.7109375" style="213" bestFit="1" customWidth="1"/>
    <col min="8426" max="8426" width="15" style="213" customWidth="1"/>
    <col min="8427" max="8427" width="14.85546875" style="213" customWidth="1"/>
    <col min="8428" max="8428" width="9.85546875" style="213" bestFit="1" customWidth="1"/>
    <col min="8429" max="8429" width="14.7109375" style="213" bestFit="1" customWidth="1"/>
    <col min="8430" max="8679" width="9.140625" style="213"/>
    <col min="8680" max="8680" width="6.42578125" style="213" customWidth="1"/>
    <col min="8681" max="8681" width="16.7109375" style="213" bestFit="1" customWidth="1"/>
    <col min="8682" max="8682" width="15" style="213" customWidth="1"/>
    <col min="8683" max="8683" width="14.85546875" style="213" customWidth="1"/>
    <col min="8684" max="8684" width="9.85546875" style="213" bestFit="1" customWidth="1"/>
    <col min="8685" max="8685" width="14.7109375" style="213" bestFit="1" customWidth="1"/>
    <col min="8686" max="8935" width="9.140625" style="213"/>
    <col min="8936" max="8936" width="6.42578125" style="213" customWidth="1"/>
    <col min="8937" max="8937" width="16.7109375" style="213" bestFit="1" customWidth="1"/>
    <col min="8938" max="8938" width="15" style="213" customWidth="1"/>
    <col min="8939" max="8939" width="14.85546875" style="213" customWidth="1"/>
    <col min="8940" max="8940" width="9.85546875" style="213" bestFit="1" customWidth="1"/>
    <col min="8941" max="8941" width="14.7109375" style="213" bestFit="1" customWidth="1"/>
    <col min="8942" max="9191" width="9.140625" style="213"/>
    <col min="9192" max="9192" width="6.42578125" style="213" customWidth="1"/>
    <col min="9193" max="9193" width="16.7109375" style="213" bestFit="1" customWidth="1"/>
    <col min="9194" max="9194" width="15" style="213" customWidth="1"/>
    <col min="9195" max="9195" width="14.85546875" style="213" customWidth="1"/>
    <col min="9196" max="9196" width="9.85546875" style="213" bestFit="1" customWidth="1"/>
    <col min="9197" max="9197" width="14.7109375" style="213" bestFit="1" customWidth="1"/>
    <col min="9198" max="9447" width="9.140625" style="213"/>
    <col min="9448" max="9448" width="6.42578125" style="213" customWidth="1"/>
    <col min="9449" max="9449" width="16.7109375" style="213" bestFit="1" customWidth="1"/>
    <col min="9450" max="9450" width="15" style="213" customWidth="1"/>
    <col min="9451" max="9451" width="14.85546875" style="213" customWidth="1"/>
    <col min="9452" max="9452" width="9.85546875" style="213" bestFit="1" customWidth="1"/>
    <col min="9453" max="9453" width="14.7109375" style="213" bestFit="1" customWidth="1"/>
    <col min="9454" max="9703" width="9.140625" style="213"/>
    <col min="9704" max="9704" width="6.42578125" style="213" customWidth="1"/>
    <col min="9705" max="9705" width="16.7109375" style="213" bestFit="1" customWidth="1"/>
    <col min="9706" max="9706" width="15" style="213" customWidth="1"/>
    <col min="9707" max="9707" width="14.85546875" style="213" customWidth="1"/>
    <col min="9708" max="9708" width="9.85546875" style="213" bestFit="1" customWidth="1"/>
    <col min="9709" max="9709" width="14.7109375" style="213" bestFit="1" customWidth="1"/>
    <col min="9710" max="9959" width="9.140625" style="213"/>
    <col min="9960" max="9960" width="6.42578125" style="213" customWidth="1"/>
    <col min="9961" max="9961" width="16.7109375" style="213" bestFit="1" customWidth="1"/>
    <col min="9962" max="9962" width="15" style="213" customWidth="1"/>
    <col min="9963" max="9963" width="14.85546875" style="213" customWidth="1"/>
    <col min="9964" max="9964" width="9.85546875" style="213" bestFit="1" customWidth="1"/>
    <col min="9965" max="9965" width="14.7109375" style="213" bestFit="1" customWidth="1"/>
    <col min="9966" max="10215" width="9.140625" style="213"/>
    <col min="10216" max="10216" width="6.42578125" style="213" customWidth="1"/>
    <col min="10217" max="10217" width="16.7109375" style="213" bestFit="1" customWidth="1"/>
    <col min="10218" max="10218" width="15" style="213" customWidth="1"/>
    <col min="10219" max="10219" width="14.85546875" style="213" customWidth="1"/>
    <col min="10220" max="10220" width="9.85546875" style="213" bestFit="1" customWidth="1"/>
    <col min="10221" max="10221" width="14.7109375" style="213" bestFit="1" customWidth="1"/>
    <col min="10222" max="10471" width="9.140625" style="213"/>
    <col min="10472" max="10472" width="6.42578125" style="213" customWidth="1"/>
    <col min="10473" max="10473" width="16.7109375" style="213" bestFit="1" customWidth="1"/>
    <col min="10474" max="10474" width="15" style="213" customWidth="1"/>
    <col min="10475" max="10475" width="14.85546875" style="213" customWidth="1"/>
    <col min="10476" max="10476" width="9.85546875" style="213" bestFit="1" customWidth="1"/>
    <col min="10477" max="10477" width="14.7109375" style="213" bestFit="1" customWidth="1"/>
    <col min="10478" max="10727" width="9.140625" style="213"/>
    <col min="10728" max="10728" width="6.42578125" style="213" customWidth="1"/>
    <col min="10729" max="10729" width="16.7109375" style="213" bestFit="1" customWidth="1"/>
    <col min="10730" max="10730" width="15" style="213" customWidth="1"/>
    <col min="10731" max="10731" width="14.85546875" style="213" customWidth="1"/>
    <col min="10732" max="10732" width="9.85546875" style="213" bestFit="1" customWidth="1"/>
    <col min="10733" max="10733" width="14.7109375" style="213" bestFit="1" customWidth="1"/>
    <col min="10734" max="10983" width="9.140625" style="213"/>
    <col min="10984" max="10984" width="6.42578125" style="213" customWidth="1"/>
    <col min="10985" max="10985" width="16.7109375" style="213" bestFit="1" customWidth="1"/>
    <col min="10986" max="10986" width="15" style="213" customWidth="1"/>
    <col min="10987" max="10987" width="14.85546875" style="213" customWidth="1"/>
    <col min="10988" max="10988" width="9.85546875" style="213" bestFit="1" customWidth="1"/>
    <col min="10989" max="10989" width="14.7109375" style="213" bestFit="1" customWidth="1"/>
    <col min="10990" max="11239" width="9.140625" style="213"/>
    <col min="11240" max="11240" width="6.42578125" style="213" customWidth="1"/>
    <col min="11241" max="11241" width="16.7109375" style="213" bestFit="1" customWidth="1"/>
    <col min="11242" max="11242" width="15" style="213" customWidth="1"/>
    <col min="11243" max="11243" width="14.85546875" style="213" customWidth="1"/>
    <col min="11244" max="11244" width="9.85546875" style="213" bestFit="1" customWidth="1"/>
    <col min="11245" max="11245" width="14.7109375" style="213" bestFit="1" customWidth="1"/>
    <col min="11246" max="11495" width="9.140625" style="213"/>
    <col min="11496" max="11496" width="6.42578125" style="213" customWidth="1"/>
    <col min="11497" max="11497" width="16.7109375" style="213" bestFit="1" customWidth="1"/>
    <col min="11498" max="11498" width="15" style="213" customWidth="1"/>
    <col min="11499" max="11499" width="14.85546875" style="213" customWidth="1"/>
    <col min="11500" max="11500" width="9.85546875" style="213" bestFit="1" customWidth="1"/>
    <col min="11501" max="11501" width="14.7109375" style="213" bestFit="1" customWidth="1"/>
    <col min="11502" max="11751" width="9.140625" style="213"/>
    <col min="11752" max="11752" width="6.42578125" style="213" customWidth="1"/>
    <col min="11753" max="11753" width="16.7109375" style="213" bestFit="1" customWidth="1"/>
    <col min="11754" max="11754" width="15" style="213" customWidth="1"/>
    <col min="11755" max="11755" width="14.85546875" style="213" customWidth="1"/>
    <col min="11756" max="11756" width="9.85546875" style="213" bestFit="1" customWidth="1"/>
    <col min="11757" max="11757" width="14.7109375" style="213" bestFit="1" customWidth="1"/>
    <col min="11758" max="12007" width="9.140625" style="213"/>
    <col min="12008" max="12008" width="6.42578125" style="213" customWidth="1"/>
    <col min="12009" max="12009" width="16.7109375" style="213" bestFit="1" customWidth="1"/>
    <col min="12010" max="12010" width="15" style="213" customWidth="1"/>
    <col min="12011" max="12011" width="14.85546875" style="213" customWidth="1"/>
    <col min="12012" max="12012" width="9.85546875" style="213" bestFit="1" customWidth="1"/>
    <col min="12013" max="12013" width="14.7109375" style="213" bestFit="1" customWidth="1"/>
    <col min="12014" max="12263" width="9.140625" style="213"/>
    <col min="12264" max="12264" width="6.42578125" style="213" customWidth="1"/>
    <col min="12265" max="12265" width="16.7109375" style="213" bestFit="1" customWidth="1"/>
    <col min="12266" max="12266" width="15" style="213" customWidth="1"/>
    <col min="12267" max="12267" width="14.85546875" style="213" customWidth="1"/>
    <col min="12268" max="12268" width="9.85546875" style="213" bestFit="1" customWidth="1"/>
    <col min="12269" max="12269" width="14.7109375" style="213" bestFit="1" customWidth="1"/>
    <col min="12270" max="12519" width="9.140625" style="213"/>
    <col min="12520" max="12520" width="6.42578125" style="213" customWidth="1"/>
    <col min="12521" max="12521" width="16.7109375" style="213" bestFit="1" customWidth="1"/>
    <col min="12522" max="12522" width="15" style="213" customWidth="1"/>
    <col min="12523" max="12523" width="14.85546875" style="213" customWidth="1"/>
    <col min="12524" max="12524" width="9.85546875" style="213" bestFit="1" customWidth="1"/>
    <col min="12525" max="12525" width="14.7109375" style="213" bestFit="1" customWidth="1"/>
    <col min="12526" max="12775" width="9.140625" style="213"/>
    <col min="12776" max="12776" width="6.42578125" style="213" customWidth="1"/>
    <col min="12777" max="12777" width="16.7109375" style="213" bestFit="1" customWidth="1"/>
    <col min="12778" max="12778" width="15" style="213" customWidth="1"/>
    <col min="12779" max="12779" width="14.85546875" style="213" customWidth="1"/>
    <col min="12780" max="12780" width="9.85546875" style="213" bestFit="1" customWidth="1"/>
    <col min="12781" max="12781" width="14.7109375" style="213" bestFit="1" customWidth="1"/>
    <col min="12782" max="13031" width="9.140625" style="213"/>
    <col min="13032" max="13032" width="6.42578125" style="213" customWidth="1"/>
    <col min="13033" max="13033" width="16.7109375" style="213" bestFit="1" customWidth="1"/>
    <col min="13034" max="13034" width="15" style="213" customWidth="1"/>
    <col min="13035" max="13035" width="14.85546875" style="213" customWidth="1"/>
    <col min="13036" max="13036" width="9.85546875" style="213" bestFit="1" customWidth="1"/>
    <col min="13037" max="13037" width="14.7109375" style="213" bestFit="1" customWidth="1"/>
    <col min="13038" max="13287" width="9.140625" style="213"/>
    <col min="13288" max="13288" width="6.42578125" style="213" customWidth="1"/>
    <col min="13289" max="13289" width="16.7109375" style="213" bestFit="1" customWidth="1"/>
    <col min="13290" max="13290" width="15" style="213" customWidth="1"/>
    <col min="13291" max="13291" width="14.85546875" style="213" customWidth="1"/>
    <col min="13292" max="13292" width="9.85546875" style="213" bestFit="1" customWidth="1"/>
    <col min="13293" max="13293" width="14.7109375" style="213" bestFit="1" customWidth="1"/>
    <col min="13294" max="13543" width="9.140625" style="213"/>
    <col min="13544" max="13544" width="6.42578125" style="213" customWidth="1"/>
    <col min="13545" max="13545" width="16.7109375" style="213" bestFit="1" customWidth="1"/>
    <col min="13546" max="13546" width="15" style="213" customWidth="1"/>
    <col min="13547" max="13547" width="14.85546875" style="213" customWidth="1"/>
    <col min="13548" max="13548" width="9.85546875" style="213" bestFit="1" customWidth="1"/>
    <col min="13549" max="13549" width="14.7109375" style="213" bestFit="1" customWidth="1"/>
    <col min="13550" max="13799" width="9.140625" style="213"/>
    <col min="13800" max="13800" width="6.42578125" style="213" customWidth="1"/>
    <col min="13801" max="13801" width="16.7109375" style="213" bestFit="1" customWidth="1"/>
    <col min="13802" max="13802" width="15" style="213" customWidth="1"/>
    <col min="13803" max="13803" width="14.85546875" style="213" customWidth="1"/>
    <col min="13804" max="13804" width="9.85546875" style="213" bestFit="1" customWidth="1"/>
    <col min="13805" max="13805" width="14.7109375" style="213" bestFit="1" customWidth="1"/>
    <col min="13806" max="14055" width="9.140625" style="213"/>
    <col min="14056" max="14056" width="6.42578125" style="213" customWidth="1"/>
    <col min="14057" max="14057" width="16.7109375" style="213" bestFit="1" customWidth="1"/>
    <col min="14058" max="14058" width="15" style="213" customWidth="1"/>
    <col min="14059" max="14059" width="14.85546875" style="213" customWidth="1"/>
    <col min="14060" max="14060" width="9.85546875" style="213" bestFit="1" customWidth="1"/>
    <col min="14061" max="14061" width="14.7109375" style="213" bestFit="1" customWidth="1"/>
    <col min="14062" max="14311" width="9.140625" style="213"/>
    <col min="14312" max="14312" width="6.42578125" style="213" customWidth="1"/>
    <col min="14313" max="14313" width="16.7109375" style="213" bestFit="1" customWidth="1"/>
    <col min="14314" max="14314" width="15" style="213" customWidth="1"/>
    <col min="14315" max="14315" width="14.85546875" style="213" customWidth="1"/>
    <col min="14316" max="14316" width="9.85546875" style="213" bestFit="1" customWidth="1"/>
    <col min="14317" max="14317" width="14.7109375" style="213" bestFit="1" customWidth="1"/>
    <col min="14318" max="14567" width="9.140625" style="213"/>
    <col min="14568" max="14568" width="6.42578125" style="213" customWidth="1"/>
    <col min="14569" max="14569" width="16.7109375" style="213" bestFit="1" customWidth="1"/>
    <col min="14570" max="14570" width="15" style="213" customWidth="1"/>
    <col min="14571" max="14571" width="14.85546875" style="213" customWidth="1"/>
    <col min="14572" max="14572" width="9.85546875" style="213" bestFit="1" customWidth="1"/>
    <col min="14573" max="14573" width="14.7109375" style="213" bestFit="1" customWidth="1"/>
    <col min="14574" max="14823" width="9.140625" style="213"/>
    <col min="14824" max="14824" width="6.42578125" style="213" customWidth="1"/>
    <col min="14825" max="14825" width="16.7109375" style="213" bestFit="1" customWidth="1"/>
    <col min="14826" max="14826" width="15" style="213" customWidth="1"/>
    <col min="14827" max="14827" width="14.85546875" style="213" customWidth="1"/>
    <col min="14828" max="14828" width="9.85546875" style="213" bestFit="1" customWidth="1"/>
    <col min="14829" max="14829" width="14.7109375" style="213" bestFit="1" customWidth="1"/>
    <col min="14830" max="15079" width="9.140625" style="213"/>
    <col min="15080" max="15080" width="6.42578125" style="213" customWidth="1"/>
    <col min="15081" max="15081" width="16.7109375" style="213" bestFit="1" customWidth="1"/>
    <col min="15082" max="15082" width="15" style="213" customWidth="1"/>
    <col min="15083" max="15083" width="14.85546875" style="213" customWidth="1"/>
    <col min="15084" max="15084" width="9.85546875" style="213" bestFit="1" customWidth="1"/>
    <col min="15085" max="15085" width="14.7109375" style="213" bestFit="1" customWidth="1"/>
    <col min="15086" max="15335" width="9.140625" style="213"/>
    <col min="15336" max="15336" width="6.42578125" style="213" customWidth="1"/>
    <col min="15337" max="15337" width="16.7109375" style="213" bestFit="1" customWidth="1"/>
    <col min="15338" max="15338" width="15" style="213" customWidth="1"/>
    <col min="15339" max="15339" width="14.85546875" style="213" customWidth="1"/>
    <col min="15340" max="15340" width="9.85546875" style="213" bestFit="1" customWidth="1"/>
    <col min="15341" max="15341" width="14.7109375" style="213" bestFit="1" customWidth="1"/>
    <col min="15342" max="15591" width="9.140625" style="213"/>
    <col min="15592" max="15592" width="6.42578125" style="213" customWidth="1"/>
    <col min="15593" max="15593" width="16.7109375" style="213" bestFit="1" customWidth="1"/>
    <col min="15594" max="15594" width="15" style="213" customWidth="1"/>
    <col min="15595" max="15595" width="14.85546875" style="213" customWidth="1"/>
    <col min="15596" max="15596" width="9.85546875" style="213" bestFit="1" customWidth="1"/>
    <col min="15597" max="15597" width="14.7109375" style="213" bestFit="1" customWidth="1"/>
    <col min="15598" max="15847" width="9.140625" style="213"/>
    <col min="15848" max="15848" width="6.42578125" style="213" customWidth="1"/>
    <col min="15849" max="15849" width="16.7109375" style="213" bestFit="1" customWidth="1"/>
    <col min="15850" max="15850" width="15" style="213" customWidth="1"/>
    <col min="15851" max="15851" width="14.85546875" style="213" customWidth="1"/>
    <col min="15852" max="15852" width="9.85546875" style="213" bestFit="1" customWidth="1"/>
    <col min="15853" max="15853" width="14.7109375" style="213" bestFit="1" customWidth="1"/>
    <col min="15854" max="16103" width="9.140625" style="213"/>
    <col min="16104" max="16104" width="6.42578125" style="213" customWidth="1"/>
    <col min="16105" max="16105" width="16.7109375" style="213" bestFit="1" customWidth="1"/>
    <col min="16106" max="16106" width="15" style="213" customWidth="1"/>
    <col min="16107" max="16107" width="14.85546875" style="213" customWidth="1"/>
    <col min="16108" max="16108" width="9.85546875" style="213" bestFit="1" customWidth="1"/>
    <col min="16109" max="16109" width="14.7109375" style="213" bestFit="1" customWidth="1"/>
    <col min="16110" max="16384" width="9.140625" style="213"/>
  </cols>
  <sheetData>
    <row r="2" spans="2:4" ht="15">
      <c r="B2" s="334" t="s">
        <v>69</v>
      </c>
      <c r="C2" s="289" t="s">
        <v>2440</v>
      </c>
    </row>
    <row r="4" spans="2:4" ht="15">
      <c r="B4" s="334" t="s">
        <v>237</v>
      </c>
      <c r="C4" s="334" t="s">
        <v>2425</v>
      </c>
      <c r="D4" s="334" t="s">
        <v>1092</v>
      </c>
    </row>
    <row r="5" spans="2:4" ht="15" customHeight="1">
      <c r="B5" s="289" t="s">
        <v>241</v>
      </c>
      <c r="C5" s="356">
        <f ca="1">SUMIF(INDIRECT($B5&amp;"!A:C"), '4.16'!$C$2, INDIRECT($B5&amp;"!C:C"))</f>
        <v>4</v>
      </c>
      <c r="D5" s="356">
        <f ca="1">SUMIF(INDIRECT(B5&amp;"!A:C"), '4.16'!$C$2, INDIRECT(B5&amp;"!B:B"))</f>
        <v>18</v>
      </c>
    </row>
    <row r="6" spans="2:4">
      <c r="B6" s="289" t="s">
        <v>2427</v>
      </c>
      <c r="C6" s="356">
        <f ca="1">SUMIF(INDIRECT(B6&amp;"!A:C"), '4.16'!$C$2, INDIRECT(B6&amp;"!C:C"))</f>
        <v>6</v>
      </c>
      <c r="D6" s="356">
        <f ca="1">SUMIF(INDIRECT(B6&amp;"!A:C"), '4.16'!$C$2, INDIRECT(B6&amp;"!B:B"))</f>
        <v>30</v>
      </c>
    </row>
    <row r="7" spans="2:4">
      <c r="B7" s="289" t="s">
        <v>2426</v>
      </c>
      <c r="C7" s="356">
        <f ca="1">SUMIF(INDIRECT(B7&amp;"!A:C"), '4.16'!$C$2, INDIRECT(B7&amp;"!C:C"))</f>
        <v>4</v>
      </c>
      <c r="D7" s="356">
        <f ca="1">SUMIF(INDIRECT(B7&amp;"!A:C"), '4.16'!$C$2, INDIRECT(B7&amp;"!B:B"))</f>
        <v>20</v>
      </c>
    </row>
    <row r="8" spans="2:4">
      <c r="B8" s="289" t="s">
        <v>2428</v>
      </c>
      <c r="C8" s="356">
        <f ca="1">SUMIF(INDIRECT(B8&amp;"!A:C"), '4.16'!$C$2, INDIRECT(B8&amp;"!C:C"))</f>
        <v>6</v>
      </c>
      <c r="D8" s="356">
        <f ca="1">SUMIF(INDIRECT(B8&amp;"!A:C"), '4.16'!$C$2, INDIRECT(B8&amp;"!B:B"))</f>
        <v>30</v>
      </c>
    </row>
    <row r="23" spans="2:3">
      <c r="B23" s="283"/>
      <c r="C23" s="283"/>
    </row>
    <row r="24" spans="2:3">
      <c r="B24" s="283"/>
      <c r="C24" s="283"/>
    </row>
    <row r="25" spans="2:3">
      <c r="B25" s="283"/>
      <c r="C25" s="283"/>
    </row>
    <row r="26" spans="2:3">
      <c r="B26" s="283"/>
      <c r="C26" s="283"/>
    </row>
    <row r="27" spans="2:3">
      <c r="B27" s="283"/>
      <c r="C27" s="283"/>
    </row>
    <row r="28" spans="2:3">
      <c r="B28" s="283"/>
      <c r="C28" s="283"/>
    </row>
    <row r="29" spans="2:3">
      <c r="B29" s="283"/>
      <c r="C29" s="283"/>
    </row>
    <row r="30" spans="2:3">
      <c r="B30" s="283"/>
      <c r="C30" s="283"/>
    </row>
    <row r="31" spans="2:3">
      <c r="B31" s="283"/>
      <c r="C31" s="283"/>
    </row>
    <row r="32" spans="2:3">
      <c r="B32" s="283"/>
      <c r="C32" s="283"/>
    </row>
    <row r="33" spans="2:3">
      <c r="B33" s="283"/>
      <c r="C33" s="283"/>
    </row>
    <row r="34" spans="2:3">
      <c r="B34" s="283"/>
      <c r="C34" s="283"/>
    </row>
    <row r="35" spans="2:3">
      <c r="B35" s="283"/>
      <c r="C35" s="283"/>
    </row>
    <row r="36" spans="2:3">
      <c r="B36" s="283"/>
      <c r="C36" s="283"/>
    </row>
    <row r="37" spans="2:3">
      <c r="B37" s="283"/>
      <c r="C37" s="283"/>
    </row>
    <row r="38" spans="2:3">
      <c r="B38" s="283"/>
      <c r="C38" s="283"/>
    </row>
    <row r="39" spans="2:3">
      <c r="B39" s="283"/>
      <c r="C39" s="283"/>
    </row>
    <row r="40" spans="2:3">
      <c r="B40" s="283"/>
      <c r="C40" s="283"/>
    </row>
    <row r="41" spans="2:3">
      <c r="B41" s="283"/>
      <c r="C41" s="283"/>
    </row>
    <row r="42" spans="2:3">
      <c r="B42" s="283"/>
      <c r="C42" s="283"/>
    </row>
    <row r="43" spans="2:3">
      <c r="B43" s="283"/>
      <c r="C43" s="283"/>
    </row>
    <row r="44" spans="2:3">
      <c r="B44" s="283"/>
      <c r="C44" s="283"/>
    </row>
    <row r="45" spans="2:3">
      <c r="B45" s="283"/>
      <c r="C45" s="283"/>
    </row>
    <row r="46" spans="2:3">
      <c r="B46" s="283"/>
      <c r="C46" s="283"/>
    </row>
    <row r="47" spans="2:3">
      <c r="B47" s="283"/>
      <c r="C47" s="283"/>
    </row>
    <row r="48" spans="2:3">
      <c r="B48" s="283"/>
      <c r="C48" s="283"/>
    </row>
    <row r="49" spans="2:3">
      <c r="B49" s="283"/>
      <c r="C49" s="283"/>
    </row>
    <row r="50" spans="2:3">
      <c r="B50" s="283"/>
      <c r="C50" s="283"/>
    </row>
    <row r="51" spans="2:3">
      <c r="B51" s="283"/>
      <c r="C51" s="283"/>
    </row>
    <row r="52" spans="2:3">
      <c r="B52" s="283"/>
      <c r="C52" s="283"/>
    </row>
    <row r="53" spans="2:3">
      <c r="B53" s="283"/>
      <c r="C53" s="283"/>
    </row>
    <row r="54" spans="2:3">
      <c r="B54" s="283"/>
      <c r="C54" s="283"/>
    </row>
    <row r="55" spans="2:3">
      <c r="B55" s="283"/>
      <c r="C55" s="283"/>
    </row>
    <row r="56" spans="2:3">
      <c r="B56" s="283"/>
      <c r="C56" s="283"/>
    </row>
    <row r="57" spans="2:3">
      <c r="B57" s="283"/>
      <c r="C57" s="283"/>
    </row>
  </sheetData>
  <dataConsolidate topLabels="1">
    <dataRefs count="4">
      <dataRef ref="A1:C1048576" sheet="ВЛАДИВОСТОК" r:id="rId1"/>
      <dataRef ref="A1:C1048576" sheet="МОСКВА" r:id="rId2"/>
      <dataRef ref="A1:C1048576" sheet="МУРМАНСК" r:id="rId3"/>
      <dataRef ref="A1:C1048576" sheet="СОЧИ" r:id="rId4"/>
    </dataRefs>
  </dataConsolidate>
  <conditionalFormatting sqref="C2">
    <cfRule type="expression" dxfId="69" priority="3">
      <formula>AND(#REF!=$B$10,#REF!=$B$11)</formula>
    </cfRule>
  </conditionalFormatting>
  <conditionalFormatting sqref="B5:B8">
    <cfRule type="expression" dxfId="68" priority="2">
      <formula>AND(#REF!=$B$10,#REF!=$B$11)</formula>
    </cfRule>
  </conditionalFormatting>
  <conditionalFormatting sqref="C5:D8">
    <cfRule type="expression" dxfId="67" priority="1">
      <formula>AND(#REF!=$B$10,#REF!=$B$11)</formula>
    </cfRule>
  </conditionalFormatting>
  <dataValidations count="3">
    <dataValidation type="list" allowBlank="1" showInputMessage="1" showErrorMessage="1" sqref="C2" xr:uid="{0550A5C0-40F1-40EF-AE4D-1B2035CA74C6}">
      <formula1>СписокНаименований</formula1>
    </dataValidation>
    <dataValidation type="list" allowBlank="1" showInputMessage="1" showErrorMessage="1" sqref="C4:D4" xr:uid="{0FBB49DB-025B-46F6-8EF9-B85ECCA86124}">
      <formula1>Показатель</formula1>
    </dataValidation>
    <dataValidation type="list" allowBlank="1" showInputMessage="1" showErrorMessage="1" sqref="B5:B8" xr:uid="{E13A53E1-857B-43E0-952F-29C7B77740CF}">
      <formula1>"Владивосток,Москва,Мурманск,Сочи"</formula1>
    </dataValidation>
  </dataValidations>
  <pageMargins left="0.75" right="0.75" top="1" bottom="1" header="0.5" footer="0.5"/>
  <pageSetup paperSize="9" orientation="portrait" horizontalDpi="300" verticalDpi="300" r:id="rId5"/>
  <headerFooter alignWithMargins="0"/>
  <drawing r:id="rId6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3E59-1D00-4C83-819B-1E314A02D83E}">
  <sheetPr>
    <tabColor rgb="FF0070C0"/>
  </sheetPr>
  <dimension ref="A1:J13"/>
  <sheetViews>
    <sheetView showGridLines="0" zoomScaleNormal="100" workbookViewId="0">
      <selection activeCell="B8" sqref="B8"/>
    </sheetView>
  </sheetViews>
  <sheetFormatPr defaultColWidth="9.140625" defaultRowHeight="18"/>
  <cols>
    <col min="1" max="1" width="21.7109375" style="359" bestFit="1" customWidth="1"/>
    <col min="2" max="2" width="16.140625" style="359" customWidth="1"/>
    <col min="3" max="3" width="14.28515625" style="359" customWidth="1"/>
    <col min="4" max="4" width="13.5703125" style="359" customWidth="1"/>
    <col min="5" max="5" width="18" style="359" bestFit="1" customWidth="1"/>
    <col min="6" max="10" width="11.140625" style="359" bestFit="1" customWidth="1"/>
    <col min="11" max="16384" width="9.140625" style="359"/>
  </cols>
  <sheetData>
    <row r="1" spans="1:10" ht="19.5" thickTop="1" thickBot="1">
      <c r="A1" s="357" t="s">
        <v>2463</v>
      </c>
      <c r="B1" s="358">
        <v>6</v>
      </c>
      <c r="E1" s="360" t="s">
        <v>2464</v>
      </c>
      <c r="F1" s="361" t="s">
        <v>2465</v>
      </c>
      <c r="G1" s="361" t="s">
        <v>2466</v>
      </c>
      <c r="H1" s="361" t="s">
        <v>2467</v>
      </c>
      <c r="I1" s="361" t="s">
        <v>2468</v>
      </c>
      <c r="J1" s="361" t="s">
        <v>2469</v>
      </c>
    </row>
    <row r="2" spans="1:10" ht="18.75" thickTop="1">
      <c r="A2" s="357" t="s">
        <v>2470</v>
      </c>
      <c r="B2" s="358">
        <v>2</v>
      </c>
      <c r="E2" s="362">
        <v>1</v>
      </c>
      <c r="F2" s="363">
        <v>100</v>
      </c>
      <c r="G2" s="364">
        <v>100</v>
      </c>
      <c r="H2" s="365">
        <v>130</v>
      </c>
      <c r="I2" s="365">
        <v>100</v>
      </c>
      <c r="J2" s="365">
        <v>100</v>
      </c>
    </row>
    <row r="3" spans="1:10">
      <c r="A3" s="357" t="s">
        <v>2471</v>
      </c>
      <c r="B3" s="358">
        <v>3</v>
      </c>
      <c r="E3" s="366">
        <v>2</v>
      </c>
      <c r="F3" s="363">
        <v>110</v>
      </c>
      <c r="G3" s="365">
        <v>100</v>
      </c>
      <c r="H3" s="365">
        <v>150</v>
      </c>
      <c r="I3" s="365">
        <v>200</v>
      </c>
      <c r="J3" s="365">
        <v>100</v>
      </c>
    </row>
    <row r="4" spans="1:10">
      <c r="A4" s="357" t="s">
        <v>2472</v>
      </c>
      <c r="B4" s="358">
        <v>3</v>
      </c>
      <c r="E4" s="366">
        <v>3</v>
      </c>
      <c r="F4" s="365">
        <v>120</v>
      </c>
      <c r="G4" s="365">
        <v>100</v>
      </c>
      <c r="H4" s="365">
        <v>200</v>
      </c>
      <c r="I4" s="365">
        <v>200</v>
      </c>
      <c r="J4" s="365">
        <v>100</v>
      </c>
    </row>
    <row r="5" spans="1:10">
      <c r="E5" s="366">
        <v>4</v>
      </c>
      <c r="F5" s="365">
        <v>125</v>
      </c>
      <c r="G5" s="365">
        <v>80</v>
      </c>
      <c r="H5" s="365">
        <v>250</v>
      </c>
      <c r="I5" s="365">
        <v>300</v>
      </c>
      <c r="J5" s="365">
        <v>100</v>
      </c>
    </row>
    <row r="6" spans="1:10">
      <c r="A6" s="367" t="s">
        <v>2473</v>
      </c>
      <c r="B6" s="358">
        <f ca="1">OFFSET(E1,B1,B2)</f>
        <v>120</v>
      </c>
      <c r="E6" s="366">
        <v>5</v>
      </c>
      <c r="F6" s="365">
        <v>130</v>
      </c>
      <c r="G6" s="365">
        <v>90</v>
      </c>
      <c r="H6" s="365">
        <v>200</v>
      </c>
      <c r="I6" s="365">
        <v>200</v>
      </c>
      <c r="J6" s="365">
        <v>150</v>
      </c>
    </row>
    <row r="7" spans="1:10">
      <c r="E7" s="366">
        <v>6</v>
      </c>
      <c r="F7" s="365">
        <v>135</v>
      </c>
      <c r="G7" s="365">
        <v>120</v>
      </c>
      <c r="H7" s="365">
        <v>150</v>
      </c>
      <c r="I7" s="365">
        <v>300</v>
      </c>
      <c r="J7" s="365">
        <v>150</v>
      </c>
    </row>
    <row r="8" spans="1:10">
      <c r="A8" s="367" t="s">
        <v>151</v>
      </c>
      <c r="B8" s="358" t="e">
        <f ca="1">SUM(   INDIRECT("СМЕЩ(E1;B1;B2)"   &amp;   ":"   &amp; "СМЕЩ(B6;B3;B4)")   )</f>
        <v>#REF!</v>
      </c>
      <c r="E8" s="366">
        <v>7</v>
      </c>
      <c r="F8" s="365">
        <v>120</v>
      </c>
      <c r="G8" s="365">
        <v>110</v>
      </c>
      <c r="H8" s="365">
        <v>130</v>
      </c>
      <c r="I8" s="365">
        <v>400</v>
      </c>
      <c r="J8" s="365">
        <v>150</v>
      </c>
    </row>
    <row r="9" spans="1:10">
      <c r="E9" s="366">
        <v>8</v>
      </c>
      <c r="F9" s="365">
        <v>130</v>
      </c>
      <c r="G9" s="365">
        <v>100</v>
      </c>
      <c r="H9" s="365">
        <v>120</v>
      </c>
      <c r="I9" s="365">
        <v>300</v>
      </c>
      <c r="J9" s="365">
        <v>150</v>
      </c>
    </row>
    <row r="10" spans="1:10">
      <c r="E10" s="366">
        <v>9</v>
      </c>
      <c r="F10" s="365">
        <v>150</v>
      </c>
      <c r="G10" s="365">
        <v>80</v>
      </c>
      <c r="H10" s="365">
        <v>100</v>
      </c>
      <c r="I10" s="365">
        <v>200</v>
      </c>
      <c r="J10" s="365">
        <v>180</v>
      </c>
    </row>
    <row r="11" spans="1:10">
      <c r="E11" s="366">
        <v>10</v>
      </c>
      <c r="F11" s="365">
        <v>170</v>
      </c>
      <c r="G11" s="365">
        <v>120</v>
      </c>
      <c r="H11" s="365">
        <v>170</v>
      </c>
      <c r="I11" s="365">
        <v>200</v>
      </c>
      <c r="J11" s="365">
        <v>200</v>
      </c>
    </row>
    <row r="12" spans="1:10">
      <c r="A12" s="368"/>
      <c r="B12" s="368"/>
      <c r="E12" s="366">
        <v>11</v>
      </c>
      <c r="F12" s="365">
        <v>190</v>
      </c>
      <c r="G12" s="365">
        <v>160</v>
      </c>
      <c r="H12" s="365">
        <v>240</v>
      </c>
      <c r="I12" s="365">
        <v>200</v>
      </c>
      <c r="J12" s="365">
        <v>220</v>
      </c>
    </row>
    <row r="13" spans="1:10">
      <c r="E13" s="366">
        <v>12</v>
      </c>
      <c r="F13" s="365">
        <v>210</v>
      </c>
      <c r="G13" s="365">
        <v>200</v>
      </c>
      <c r="H13" s="365">
        <v>310</v>
      </c>
      <c r="I13" s="365">
        <v>200</v>
      </c>
      <c r="J13" s="365">
        <v>240</v>
      </c>
    </row>
  </sheetData>
  <conditionalFormatting sqref="F2:J13">
    <cfRule type="expression" dxfId="66" priority="1">
      <formula>AND(ROW()-1&gt;=$B$1,ROW()&lt;=$B$1+$B$3,COLUMN()-5&gt;=$B$2,COLUMN()-5&lt;=$B$2+$B$4-1)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6497" r:id="rId4" name="Spinner 1">
              <controlPr defaultSize="0" autoPict="0">
                <anchor moveWithCells="1" sizeWithCells="1">
                  <from>
                    <xdr:col>2</xdr:col>
                    <xdr:colOff>9525</xdr:colOff>
                    <xdr:row>0</xdr:row>
                    <xdr:rowOff>238125</xdr:rowOff>
                  </from>
                  <to>
                    <xdr:col>2</xdr:col>
                    <xdr:colOff>257175</xdr:colOff>
                    <xdr:row>1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98" r:id="rId5" name="Spinner 2">
              <controlPr defaultSize="0" autoPict="0">
                <anchor moveWithCells="1" sizeWithCells="1">
                  <from>
                    <xdr:col>2</xdr:col>
                    <xdr:colOff>9525</xdr:colOff>
                    <xdr:row>2</xdr:row>
                    <xdr:rowOff>9525</xdr:rowOff>
                  </from>
                  <to>
                    <xdr:col>2</xdr:col>
                    <xdr:colOff>257175</xdr:colOff>
                    <xdr:row>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99" r:id="rId6" name="Spinner 3">
              <controlPr defaultSize="0" autoPict="0">
                <anchor moveWithCells="1" sizeWithCells="1">
                  <from>
                    <xdr:col>2</xdr:col>
                    <xdr:colOff>19050</xdr:colOff>
                    <xdr:row>3</xdr:row>
                    <xdr:rowOff>19050</xdr:rowOff>
                  </from>
                  <to>
                    <xdr:col>2</xdr:col>
                    <xdr:colOff>257175</xdr:colOff>
                    <xdr:row>3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00" r:id="rId7" name="Spinner 4">
              <controlPr defaultSize="0" autoPict="0">
                <anchor moveWithCells="1" sizeWithCells="1">
                  <from>
                    <xdr:col>2</xdr:col>
                    <xdr:colOff>0</xdr:colOff>
                    <xdr:row>0</xdr:row>
                    <xdr:rowOff>19050</xdr:rowOff>
                  </from>
                  <to>
                    <xdr:col>2</xdr:col>
                    <xdr:colOff>257175</xdr:colOff>
                    <xdr:row>0</xdr:row>
                    <xdr:rowOff>190500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8D75B-B443-492F-A603-0B38D2AC9CFB}">
  <dimension ref="A1:C32"/>
  <sheetViews>
    <sheetView topLeftCell="A7" workbookViewId="0">
      <selection activeCell="C27" sqref="C27"/>
    </sheetView>
  </sheetViews>
  <sheetFormatPr defaultRowHeight="12.75"/>
  <cols>
    <col min="1" max="1" width="27.140625" style="30" bestFit="1" customWidth="1"/>
    <col min="2" max="2" width="17.5703125" style="30" bestFit="1" customWidth="1"/>
    <col min="3" max="3" width="22.42578125" style="30" bestFit="1" customWidth="1"/>
    <col min="4" max="16384" width="9.140625" style="30"/>
  </cols>
  <sheetData>
    <row r="1" spans="1:3" ht="14.25">
      <c r="A1" s="213" t="s">
        <v>2429</v>
      </c>
      <c r="B1" s="30" t="s">
        <v>1092</v>
      </c>
      <c r="C1" s="30" t="s">
        <v>2425</v>
      </c>
    </row>
    <row r="2" spans="1:3" ht="14.25">
      <c r="A2" s="213" t="s">
        <v>2430</v>
      </c>
    </row>
    <row r="3" spans="1:3" ht="14.25">
      <c r="A3" s="213" t="s">
        <v>2452</v>
      </c>
    </row>
    <row r="4" spans="1:3" ht="14.25">
      <c r="A4" s="213" t="s">
        <v>2431</v>
      </c>
    </row>
    <row r="5" spans="1:3" ht="14.25">
      <c r="A5" s="213" t="s">
        <v>2432</v>
      </c>
    </row>
    <row r="6" spans="1:3" ht="14.25">
      <c r="A6" s="213" t="s">
        <v>2453</v>
      </c>
    </row>
    <row r="7" spans="1:3" ht="14.25">
      <c r="A7" s="213" t="s">
        <v>2433</v>
      </c>
    </row>
    <row r="8" spans="1:3" ht="14.25">
      <c r="A8" s="213" t="s">
        <v>2434</v>
      </c>
    </row>
    <row r="9" spans="1:3" ht="14.25">
      <c r="A9" s="213" t="s">
        <v>2454</v>
      </c>
    </row>
    <row r="10" spans="1:3" ht="14.25">
      <c r="A10" s="213" t="s">
        <v>2435</v>
      </c>
    </row>
    <row r="11" spans="1:3" ht="14.25">
      <c r="A11" s="213" t="s">
        <v>2455</v>
      </c>
    </row>
    <row r="12" spans="1:3" ht="14.25">
      <c r="A12" s="213" t="s">
        <v>2436</v>
      </c>
    </row>
    <row r="13" spans="1:3" ht="14.25">
      <c r="A13" s="213" t="s">
        <v>2437</v>
      </c>
    </row>
    <row r="14" spans="1:3" ht="14.25">
      <c r="A14" s="213" t="s">
        <v>2460</v>
      </c>
    </row>
    <row r="15" spans="1:3" ht="14.25">
      <c r="A15" s="213" t="s">
        <v>2438</v>
      </c>
    </row>
    <row r="16" spans="1:3" ht="14.25">
      <c r="A16" s="213" t="s">
        <v>2456</v>
      </c>
    </row>
    <row r="17" spans="1:1" ht="14.25">
      <c r="A17" s="213" t="s">
        <v>2439</v>
      </c>
    </row>
    <row r="18" spans="1:1" ht="14.25">
      <c r="A18" s="213" t="s">
        <v>2440</v>
      </c>
    </row>
    <row r="19" spans="1:1" ht="14.25">
      <c r="A19" s="213" t="s">
        <v>2457</v>
      </c>
    </row>
    <row r="20" spans="1:1" ht="14.25">
      <c r="A20" s="213" t="s">
        <v>2441</v>
      </c>
    </row>
    <row r="21" spans="1:1" ht="14.25">
      <c r="A21" s="213" t="s">
        <v>2442</v>
      </c>
    </row>
    <row r="22" spans="1:1" ht="14.25">
      <c r="A22" s="213" t="s">
        <v>2443</v>
      </c>
    </row>
    <row r="23" spans="1:1" ht="14.25">
      <c r="A23" s="213" t="s">
        <v>2444</v>
      </c>
    </row>
    <row r="24" spans="1:1" ht="14.25">
      <c r="A24" s="213" t="s">
        <v>2445</v>
      </c>
    </row>
    <row r="25" spans="1:1" ht="14.25">
      <c r="A25" s="213" t="s">
        <v>2458</v>
      </c>
    </row>
    <row r="26" spans="1:1" ht="14.25">
      <c r="A26" s="213" t="s">
        <v>2446</v>
      </c>
    </row>
    <row r="27" spans="1:1" ht="14.25">
      <c r="A27" s="213" t="s">
        <v>2447</v>
      </c>
    </row>
    <row r="28" spans="1:1" ht="14.25">
      <c r="A28" s="213" t="s">
        <v>2448</v>
      </c>
    </row>
    <row r="29" spans="1:1" ht="14.25">
      <c r="A29" s="213" t="s">
        <v>2449</v>
      </c>
    </row>
    <row r="30" spans="1:1" ht="14.25">
      <c r="A30" s="213" t="s">
        <v>2459</v>
      </c>
    </row>
    <row r="31" spans="1:1" ht="14.25">
      <c r="A31" s="213" t="s">
        <v>2450</v>
      </c>
    </row>
    <row r="32" spans="1:1" ht="14.25">
      <c r="A32" s="213" t="s">
        <v>2451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EF64B-E28E-41C2-BF4C-80EFC32DDD98}">
  <sheetPr>
    <tabColor rgb="FF92D050"/>
  </sheetPr>
  <dimension ref="A1:A32"/>
  <sheetViews>
    <sheetView workbookViewId="0">
      <selection activeCell="C27" sqref="C27"/>
    </sheetView>
  </sheetViews>
  <sheetFormatPr defaultRowHeight="14.25"/>
  <cols>
    <col min="1" max="1" width="23.7109375" style="213" bestFit="1" customWidth="1"/>
    <col min="2" max="16384" width="9.140625" style="30"/>
  </cols>
  <sheetData>
    <row r="1" spans="1:1" ht="12.75">
      <c r="A1" s="30" t="s">
        <v>2429</v>
      </c>
    </row>
    <row r="2" spans="1:1" ht="12.75">
      <c r="A2" s="30" t="s">
        <v>2430</v>
      </c>
    </row>
    <row r="3" spans="1:1" ht="12.75">
      <c r="A3" s="30" t="s">
        <v>2431</v>
      </c>
    </row>
    <row r="4" spans="1:1" ht="12.75">
      <c r="A4" s="30" t="s">
        <v>2432</v>
      </c>
    </row>
    <row r="5" spans="1:1" ht="12.75">
      <c r="A5" s="30" t="s">
        <v>2433</v>
      </c>
    </row>
    <row r="6" spans="1:1" ht="12.75">
      <c r="A6" s="30" t="s">
        <v>2434</v>
      </c>
    </row>
    <row r="7" spans="1:1" ht="12.75">
      <c r="A7" s="30" t="s">
        <v>2435</v>
      </c>
    </row>
    <row r="8" spans="1:1" ht="12.75">
      <c r="A8" s="30" t="s">
        <v>2436</v>
      </c>
    </row>
    <row r="9" spans="1:1" ht="12.75">
      <c r="A9" s="30" t="s">
        <v>2437</v>
      </c>
    </row>
    <row r="10" spans="1:1" ht="12.75">
      <c r="A10" s="30" t="s">
        <v>2438</v>
      </c>
    </row>
    <row r="11" spans="1:1" ht="12.75">
      <c r="A11" s="30" t="s">
        <v>2439</v>
      </c>
    </row>
    <row r="12" spans="1:1" ht="12.75">
      <c r="A12" s="30" t="s">
        <v>2440</v>
      </c>
    </row>
    <row r="13" spans="1:1" ht="12.75">
      <c r="A13" s="30" t="s">
        <v>2441</v>
      </c>
    </row>
    <row r="14" spans="1:1" ht="12.75">
      <c r="A14" s="30" t="s">
        <v>2442</v>
      </c>
    </row>
    <row r="15" spans="1:1" ht="12.75">
      <c r="A15" s="30" t="s">
        <v>2443</v>
      </c>
    </row>
    <row r="16" spans="1:1" ht="12.75">
      <c r="A16" s="30" t="s">
        <v>2444</v>
      </c>
    </row>
    <row r="17" spans="1:1" ht="12.75">
      <c r="A17" s="30" t="s">
        <v>2445</v>
      </c>
    </row>
    <row r="18" spans="1:1" ht="12.75">
      <c r="A18" s="30" t="s">
        <v>2446</v>
      </c>
    </row>
    <row r="19" spans="1:1" ht="12.75">
      <c r="A19" s="30" t="s">
        <v>2447</v>
      </c>
    </row>
    <row r="20" spans="1:1" ht="12.75">
      <c r="A20" s="30" t="s">
        <v>2448</v>
      </c>
    </row>
    <row r="21" spans="1:1" ht="12.75">
      <c r="A21" s="30" t="s">
        <v>2449</v>
      </c>
    </row>
    <row r="22" spans="1:1" ht="12.75">
      <c r="A22" s="30" t="s">
        <v>2450</v>
      </c>
    </row>
    <row r="23" spans="1:1" ht="12.75">
      <c r="A23" s="30" t="s">
        <v>2451</v>
      </c>
    </row>
    <row r="24" spans="1:1" ht="12.75">
      <c r="A24" s="30" t="s">
        <v>2452</v>
      </c>
    </row>
    <row r="25" spans="1:1" ht="12.75">
      <c r="A25" s="30" t="s">
        <v>2453</v>
      </c>
    </row>
    <row r="26" spans="1:1" ht="12.75">
      <c r="A26" s="30" t="s">
        <v>2454</v>
      </c>
    </row>
    <row r="27" spans="1:1" ht="12.75">
      <c r="A27" s="30" t="s">
        <v>2455</v>
      </c>
    </row>
    <row r="28" spans="1:1" ht="12.75">
      <c r="A28" s="30" t="s">
        <v>2456</v>
      </c>
    </row>
    <row r="29" spans="1:1" ht="12.75">
      <c r="A29" s="30" t="s">
        <v>2457</v>
      </c>
    </row>
    <row r="30" spans="1:1" ht="12.75">
      <c r="A30" s="30" t="s">
        <v>2458</v>
      </c>
    </row>
    <row r="31" spans="1:1" ht="12.75">
      <c r="A31" s="30" t="s">
        <v>2459</v>
      </c>
    </row>
    <row r="32" spans="1:1" ht="12.75">
      <c r="A32" s="30" t="s">
        <v>2460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4EA23-BF0C-4C9A-A8BD-8122E1737B56}">
  <sheetPr>
    <tabColor theme="4" tint="-0.249977111117893"/>
  </sheetPr>
  <dimension ref="A1:B27"/>
  <sheetViews>
    <sheetView showGridLines="0" zoomScaleNormal="100" workbookViewId="0">
      <selection activeCell="A8" sqref="A8"/>
    </sheetView>
  </sheetViews>
  <sheetFormatPr defaultRowHeight="15"/>
  <cols>
    <col min="1" max="1" width="16.140625" style="2" customWidth="1"/>
    <col min="2" max="2" width="18" style="2" customWidth="1"/>
    <col min="3" max="3" width="13.140625" style="2" bestFit="1" customWidth="1"/>
    <col min="4" max="16384" width="9.140625" style="2"/>
  </cols>
  <sheetData>
    <row r="1" spans="1:2">
      <c r="A1" s="2" t="s">
        <v>155</v>
      </c>
      <c r="B1" s="2" t="s">
        <v>4622</v>
      </c>
    </row>
    <row r="2" spans="1:2">
      <c r="A2" s="2" t="str">
        <f>IFERROR(VLOOKUP(Results!C2,Users!$A$2:$I$784,6,0),"удален")</f>
        <v>Свиноренко</v>
      </c>
      <c r="B2" s="2" t="str">
        <f>Results!M2</f>
        <v>Тест не сдан</v>
      </c>
    </row>
    <row r="3" spans="1:2">
      <c r="A3" s="2" t="str">
        <f>IFERROR(VLOOKUP(Results!C3,Users!$A$2:$I$784,6,0),"удален")</f>
        <v>Апросимова</v>
      </c>
      <c r="B3" s="2" t="str">
        <f>Results!M3</f>
        <v>Тест не сдан</v>
      </c>
    </row>
    <row r="4" spans="1:2">
      <c r="A4" s="2" t="str">
        <f>IFERROR(VLOOKUP(Results!C4,Users!$A$2:$I$784,6,0),"удален")</f>
        <v>Хаматьяров</v>
      </c>
      <c r="B4" s="2" t="str">
        <f>Results!M4</f>
        <v>Тест не сдан</v>
      </c>
    </row>
    <row r="5" spans="1:2">
      <c r="A5" s="2" t="str">
        <f>IFERROR(VLOOKUP(Results!C5,Users!$A$2:$I$784,6,0),"удален")</f>
        <v>Григорьева</v>
      </c>
      <c r="B5" s="2" t="str">
        <f>Results!M5</f>
        <v>Пользователь</v>
      </c>
    </row>
    <row r="6" spans="1:2">
      <c r="A6" s="2" t="str">
        <f>IFERROR(VLOOKUP(Results!C6,Users!$A$2:$I$784,6,0),"удален")</f>
        <v>Татушин</v>
      </c>
      <c r="B6" s="2" t="str">
        <f>Results!M6</f>
        <v>Тест не сдан</v>
      </c>
    </row>
    <row r="7" spans="1:2">
      <c r="A7" s="2" t="str">
        <f>IFERROR(VLOOKUP(Results!C7,Users!$A$2:$I$784,6,0),"удален")</f>
        <v>Юбин</v>
      </c>
      <c r="B7" s="2" t="str">
        <f>Results!M7</f>
        <v>Тест не сдан</v>
      </c>
    </row>
    <row r="8" spans="1:2">
      <c r="A8" s="2" t="str">
        <f>IFERROR(VLOOKUP(Results!C8,Users!$A$2:$I$784,6,0),"удален")</f>
        <v>Лешуков</v>
      </c>
      <c r="B8" s="2" t="str">
        <f>Results!M8</f>
        <v>Тест не сдан</v>
      </c>
    </row>
    <row r="9" spans="1:2">
      <c r="A9" s="2" t="str">
        <f>IFERROR(VLOOKUP(Results!C9,Users!$A$2:$I$784,6,0),"удален")</f>
        <v>Клименко</v>
      </c>
      <c r="B9" s="2" t="str">
        <f>Results!M9</f>
        <v>Тест не сдан</v>
      </c>
    </row>
    <row r="10" spans="1:2">
      <c r="A10" s="2" t="str">
        <f>IFERROR(VLOOKUP(Results!C10,Users!$A$2:$I$784,6,0),"удален")</f>
        <v>Мажара</v>
      </c>
      <c r="B10" s="2" t="str">
        <f>Results!M10</f>
        <v>Тест не сдан</v>
      </c>
    </row>
    <row r="11" spans="1:2">
      <c r="A11" s="2" t="str">
        <f>IFERROR(VLOOKUP(Results!C11,Users!$A$2:$I$784,6,0),"удален")</f>
        <v>Мирошников</v>
      </c>
      <c r="B11" s="2" t="str">
        <f>Results!M11</f>
        <v>Тест не сдан</v>
      </c>
    </row>
    <row r="12" spans="1:2">
      <c r="A12" s="2" t="str">
        <f>IFERROR(VLOOKUP(Results!C12,Users!$A$2:$I$784,6,0),"удален")</f>
        <v>Зайцев</v>
      </c>
      <c r="B12" s="2" t="str">
        <f>Results!M12</f>
        <v>Тест не сдан</v>
      </c>
    </row>
    <row r="13" spans="1:2">
      <c r="A13" s="2" t="str">
        <f>IFERROR(VLOOKUP(Results!C13,Users!$A$2:$I$784,6,0),"удален")</f>
        <v>Агаев</v>
      </c>
      <c r="B13" s="2" t="str">
        <f>Results!M13</f>
        <v>Тест не сдан</v>
      </c>
    </row>
    <row r="14" spans="1:2">
      <c r="A14" s="2" t="str">
        <f>IFERROR(VLOOKUP(Results!C14,Users!$A$2:$I$784,6,0),"удален")</f>
        <v>Бабчик</v>
      </c>
      <c r="B14" s="2" t="str">
        <f>Results!M14</f>
        <v>Тест не сдан</v>
      </c>
    </row>
    <row r="15" spans="1:2">
      <c r="A15" s="2" t="str">
        <f>IFERROR(VLOOKUP(Results!C15,Users!$A$2:$I$784,6,0),"удален")</f>
        <v>Павлов</v>
      </c>
      <c r="B15" s="2" t="str">
        <f>Results!M15</f>
        <v>Тест не сдан</v>
      </c>
    </row>
    <row r="16" spans="1:2">
      <c r="A16" s="2" t="str">
        <f>IFERROR(VLOOKUP(Results!C16,Users!$A$2:$I$784,6,0),"удален")</f>
        <v>Асанова</v>
      </c>
      <c r="B16" s="2" t="str">
        <f>Results!M16</f>
        <v>Тест не сдан</v>
      </c>
    </row>
    <row r="17" spans="1:2">
      <c r="A17" s="2" t="str">
        <f>IFERROR(VLOOKUP(Results!C17,Users!$A$2:$I$784,6,0),"удален")</f>
        <v>Гукаленко</v>
      </c>
      <c r="B17" s="2" t="str">
        <f>Results!M17</f>
        <v>Тест не сдан</v>
      </c>
    </row>
    <row r="18" spans="1:2">
      <c r="A18" s="2" t="str">
        <f>IFERROR(VLOOKUP(Results!C18,Users!$A$2:$I$784,6,0),"удален")</f>
        <v>удален</v>
      </c>
      <c r="B18" s="2" t="str">
        <f>Results!M18</f>
        <v>Тест не сдан</v>
      </c>
    </row>
    <row r="19" spans="1:2">
      <c r="A19" s="2" t="str">
        <f>IFERROR(VLOOKUP(Results!C19,Users!$A$2:$I$784,6,0),"удален")</f>
        <v>Корнюхин</v>
      </c>
      <c r="B19" s="2" t="str">
        <f>Results!M19</f>
        <v>Тест не сдан</v>
      </c>
    </row>
    <row r="20" spans="1:2">
      <c r="A20" s="2" t="str">
        <f>IFERROR(VLOOKUP(Results!C20,Users!$A$2:$I$784,6,0),"удален")</f>
        <v>Мирошников</v>
      </c>
      <c r="B20" s="2" t="str">
        <f>Results!M20</f>
        <v>Пользователь</v>
      </c>
    </row>
    <row r="21" spans="1:2">
      <c r="A21" s="2" t="str">
        <f>IFERROR(VLOOKUP(Results!C21,Users!$A$2:$I$784,6,0),"удален")</f>
        <v>Булгакова</v>
      </c>
      <c r="B21" s="2" t="str">
        <f>Results!M21</f>
        <v>Пользователь</v>
      </c>
    </row>
    <row r="22" spans="1:2">
      <c r="A22" s="2" t="str">
        <f>IFERROR(VLOOKUP(Results!C22,Users!$A$2:$I$784,6,0),"удален")</f>
        <v>Гудков</v>
      </c>
      <c r="B22" s="2" t="str">
        <f>Results!M22</f>
        <v>Тест не сдан</v>
      </c>
    </row>
    <row r="23" spans="1:2">
      <c r="A23" s="2" t="str">
        <f>IFERROR(VLOOKUP(Results!C23,Users!$A$2:$I$784,6,0),"удален")</f>
        <v>Петров</v>
      </c>
      <c r="B23" s="2" t="str">
        <f>Results!M23</f>
        <v>Тест не сдан</v>
      </c>
    </row>
    <row r="24" spans="1:2">
      <c r="A24" s="2" t="str">
        <f>IFERROR(VLOOKUP(Results!C24,Users!$A$2:$I$784,6,0),"удален")</f>
        <v>Ларионов</v>
      </c>
      <c r="B24" s="2" t="str">
        <f>Results!M24</f>
        <v>Пользователь</v>
      </c>
    </row>
    <row r="25" spans="1:2">
      <c r="A25" s="2" t="str">
        <f>IFERROR(VLOOKUP(Results!C25,Users!$A$2:$I$784,6,0),"удален")</f>
        <v>Анохин</v>
      </c>
      <c r="B25" s="2" t="str">
        <f>Results!M25</f>
        <v>Тест не сдан</v>
      </c>
    </row>
    <row r="26" spans="1:2">
      <c r="A26" s="2" t="str">
        <f>IFERROR(VLOOKUP(Results!C26,Users!$A$2:$I$784,6,0),"удален")</f>
        <v>Шестова</v>
      </c>
      <c r="B26" s="2" t="str">
        <f>Results!M26</f>
        <v>Тест не сдан</v>
      </c>
    </row>
    <row r="27" spans="1:2">
      <c r="A27" s="2" t="str">
        <f>IFERROR(VLOOKUP(Results!C27,Users!$A$2:$I$784,6,0),"удален")</f>
        <v>Буянова</v>
      </c>
      <c r="B27" s="2" t="str">
        <f>Results!M27</f>
        <v>Пользователь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7160-591D-4681-BBBD-9AE114052CB0}">
  <sheetPr>
    <tabColor rgb="FFFF0000"/>
  </sheetPr>
  <dimension ref="A1:J24"/>
  <sheetViews>
    <sheetView showGridLines="0" zoomScaleNormal="100" workbookViewId="0">
      <selection activeCell="J6" sqref="J6"/>
    </sheetView>
  </sheetViews>
  <sheetFormatPr defaultRowHeight="15"/>
  <cols>
    <col min="1" max="1" width="3.42578125" style="2" bestFit="1" customWidth="1"/>
    <col min="2" max="2" width="14.28515625" style="2" bestFit="1" customWidth="1"/>
    <col min="3" max="3" width="11.85546875" style="2" customWidth="1"/>
    <col min="4" max="4" width="10.7109375" style="2" customWidth="1"/>
    <col min="5" max="5" width="14.42578125" style="2" customWidth="1"/>
    <col min="6" max="6" width="13.140625" style="2" customWidth="1"/>
    <col min="7" max="7" width="9.28515625" style="2" customWidth="1"/>
    <col min="8" max="8" width="9.140625" style="2"/>
    <col min="9" max="9" width="13.42578125" style="2" bestFit="1" customWidth="1"/>
    <col min="10" max="10" width="16.5703125" style="56" customWidth="1"/>
    <col min="11" max="16384" width="9.140625" style="2"/>
  </cols>
  <sheetData>
    <row r="1" spans="1:10" ht="30">
      <c r="A1" s="1" t="s">
        <v>41</v>
      </c>
      <c r="B1" s="1" t="s">
        <v>42</v>
      </c>
      <c r="C1" s="1" t="s">
        <v>625</v>
      </c>
      <c r="D1" s="1" t="s">
        <v>384</v>
      </c>
      <c r="E1" s="1" t="s">
        <v>626</v>
      </c>
      <c r="F1" s="1" t="s">
        <v>627</v>
      </c>
      <c r="G1" s="15"/>
      <c r="H1" s="15"/>
      <c r="I1" s="15"/>
      <c r="J1" s="35"/>
    </row>
    <row r="2" spans="1:10" ht="15.75">
      <c r="A2" s="3">
        <v>1</v>
      </c>
      <c r="B2" s="3" t="s">
        <v>48</v>
      </c>
      <c r="C2" s="3">
        <v>7</v>
      </c>
      <c r="D2" s="3">
        <v>55000</v>
      </c>
      <c r="E2" s="3">
        <f>IF(C2&gt;8,0.3*D2,5000)</f>
        <v>5000</v>
      </c>
      <c r="F2" s="3" t="str">
        <f>IF(D2+E2&gt;58000,"Группа 1","Группа 2")</f>
        <v>Группа 1</v>
      </c>
      <c r="G2" s="15"/>
      <c r="H2" s="12" t="s">
        <v>628</v>
      </c>
      <c r="I2" s="94">
        <f>SUM(E2:E24)</f>
        <v>202400</v>
      </c>
      <c r="J2" s="95">
        <v>202400</v>
      </c>
    </row>
    <row r="3" spans="1:10" ht="15.75">
      <c r="A3" s="3">
        <v>2</v>
      </c>
      <c r="B3" s="3" t="s">
        <v>49</v>
      </c>
      <c r="C3" s="3">
        <v>4</v>
      </c>
      <c r="D3" s="3">
        <v>42000</v>
      </c>
      <c r="E3" s="3">
        <f t="shared" ref="E3:E24" si="0">IF(C3&gt;8,0.3*D3,5000)</f>
        <v>5000</v>
      </c>
      <c r="F3" s="3" t="str">
        <f t="shared" ref="F3:F24" si="1">IF(D3+E3&gt;58000,"Группа 1","Группа 2")</f>
        <v>Группа 2</v>
      </c>
      <c r="G3" s="15"/>
      <c r="H3" s="96"/>
      <c r="I3" s="97"/>
      <c r="J3" s="95"/>
    </row>
    <row r="4" spans="1:10" ht="15.75" customHeight="1">
      <c r="A4" s="3">
        <v>3</v>
      </c>
      <c r="B4" s="3" t="s">
        <v>50</v>
      </c>
      <c r="C4" s="3">
        <v>5</v>
      </c>
      <c r="D4" s="3">
        <v>45000</v>
      </c>
      <c r="E4" s="3">
        <f t="shared" si="0"/>
        <v>5000</v>
      </c>
      <c r="F4" s="3" t="str">
        <f t="shared" si="1"/>
        <v>Группа 2</v>
      </c>
      <c r="G4" s="15"/>
      <c r="H4" s="12" t="s">
        <v>629</v>
      </c>
      <c r="I4" s="98">
        <f>COUNTIF($F$2:$F$24,H4)</f>
        <v>12</v>
      </c>
      <c r="J4" s="95">
        <v>12</v>
      </c>
    </row>
    <row r="5" spans="1:10" ht="15" customHeight="1">
      <c r="A5" s="3">
        <v>4</v>
      </c>
      <c r="B5" s="3" t="s">
        <v>51</v>
      </c>
      <c r="C5" s="3">
        <v>10</v>
      </c>
      <c r="D5" s="3">
        <v>65000</v>
      </c>
      <c r="E5" s="3">
        <f t="shared" si="0"/>
        <v>19500</v>
      </c>
      <c r="F5" s="3" t="str">
        <f t="shared" si="1"/>
        <v>Группа 1</v>
      </c>
      <c r="G5" s="15"/>
      <c r="H5" s="12" t="s">
        <v>630</v>
      </c>
      <c r="I5" s="98">
        <f>COUNTIF($F$2:$F$24,H5)</f>
        <v>11</v>
      </c>
      <c r="J5" s="95">
        <v>11</v>
      </c>
    </row>
    <row r="6" spans="1:10">
      <c r="A6" s="3">
        <v>5</v>
      </c>
      <c r="B6" s="3" t="s">
        <v>52</v>
      </c>
      <c r="C6" s="3">
        <v>12</v>
      </c>
      <c r="D6" s="3">
        <v>70000</v>
      </c>
      <c r="E6" s="3">
        <f t="shared" si="0"/>
        <v>21000</v>
      </c>
      <c r="F6" s="3" t="str">
        <f t="shared" si="1"/>
        <v>Группа 1</v>
      </c>
      <c r="G6" s="15"/>
      <c r="H6" s="15"/>
      <c r="I6" s="15"/>
      <c r="J6" s="95"/>
    </row>
    <row r="7" spans="1:10">
      <c r="A7" s="3">
        <v>6</v>
      </c>
      <c r="B7" s="3" t="s">
        <v>53</v>
      </c>
      <c r="C7" s="3">
        <v>8</v>
      </c>
      <c r="D7" s="3">
        <v>75000</v>
      </c>
      <c r="E7" s="3">
        <f t="shared" si="0"/>
        <v>5000</v>
      </c>
      <c r="F7" s="3" t="str">
        <f t="shared" si="1"/>
        <v>Группа 1</v>
      </c>
      <c r="G7" s="15"/>
      <c r="H7" s="15"/>
      <c r="I7" s="15"/>
      <c r="J7" s="35"/>
    </row>
    <row r="8" spans="1:10">
      <c r="A8" s="3">
        <v>7</v>
      </c>
      <c r="B8" s="3" t="s">
        <v>54</v>
      </c>
      <c r="C8" s="3">
        <v>3</v>
      </c>
      <c r="D8" s="3">
        <v>33000</v>
      </c>
      <c r="E8" s="3">
        <f t="shared" si="0"/>
        <v>5000</v>
      </c>
      <c r="F8" s="3" t="str">
        <f t="shared" si="1"/>
        <v>Группа 2</v>
      </c>
      <c r="G8" s="15"/>
      <c r="H8" s="15"/>
      <c r="I8" s="15"/>
      <c r="J8" s="35"/>
    </row>
    <row r="9" spans="1:10">
      <c r="A9" s="3">
        <v>8</v>
      </c>
      <c r="B9" s="3" t="s">
        <v>55</v>
      </c>
      <c r="C9" s="3">
        <v>11</v>
      </c>
      <c r="D9" s="3">
        <v>45000</v>
      </c>
      <c r="E9" s="3">
        <f t="shared" si="0"/>
        <v>13500</v>
      </c>
      <c r="F9" s="3" t="str">
        <f t="shared" si="1"/>
        <v>Группа 1</v>
      </c>
      <c r="G9" s="15"/>
      <c r="H9" s="15"/>
      <c r="I9" s="15"/>
      <c r="J9" s="35"/>
    </row>
    <row r="10" spans="1:10">
      <c r="A10" s="3">
        <v>9</v>
      </c>
      <c r="B10" s="3" t="s">
        <v>56</v>
      </c>
      <c r="C10" s="3">
        <v>8</v>
      </c>
      <c r="D10" s="3">
        <v>50000</v>
      </c>
      <c r="E10" s="3">
        <f t="shared" si="0"/>
        <v>5000</v>
      </c>
      <c r="F10" s="3" t="str">
        <f t="shared" si="1"/>
        <v>Группа 2</v>
      </c>
      <c r="G10" s="15"/>
      <c r="H10" s="15"/>
      <c r="I10" s="15"/>
      <c r="J10" s="35"/>
    </row>
    <row r="11" spans="1:10">
      <c r="A11" s="3">
        <v>10</v>
      </c>
      <c r="B11" s="3" t="s">
        <v>57</v>
      </c>
      <c r="C11" s="3">
        <v>6</v>
      </c>
      <c r="D11" s="3">
        <v>60000</v>
      </c>
      <c r="E11" s="3">
        <f t="shared" si="0"/>
        <v>5000</v>
      </c>
      <c r="F11" s="3" t="str">
        <f t="shared" si="1"/>
        <v>Группа 1</v>
      </c>
      <c r="G11" s="15"/>
      <c r="H11" s="15"/>
      <c r="I11" s="15"/>
      <c r="J11" s="35"/>
    </row>
    <row r="12" spans="1:10">
      <c r="A12" s="3">
        <v>11</v>
      </c>
      <c r="B12" s="3" t="s">
        <v>58</v>
      </c>
      <c r="C12" s="3">
        <v>3</v>
      </c>
      <c r="D12" s="3">
        <v>48000</v>
      </c>
      <c r="E12" s="3">
        <f t="shared" si="0"/>
        <v>5000</v>
      </c>
      <c r="F12" s="3" t="str">
        <f t="shared" si="1"/>
        <v>Группа 2</v>
      </c>
      <c r="G12" s="15"/>
      <c r="H12" s="15"/>
      <c r="I12" s="15"/>
      <c r="J12" s="35"/>
    </row>
    <row r="13" spans="1:10">
      <c r="A13" s="3">
        <v>12</v>
      </c>
      <c r="B13" s="3" t="s">
        <v>59</v>
      </c>
      <c r="C13" s="3">
        <v>2</v>
      </c>
      <c r="D13" s="3">
        <v>35000</v>
      </c>
      <c r="E13" s="3">
        <f t="shared" si="0"/>
        <v>5000</v>
      </c>
      <c r="F13" s="3" t="str">
        <f t="shared" si="1"/>
        <v>Группа 2</v>
      </c>
      <c r="G13" s="15"/>
      <c r="H13" s="15"/>
      <c r="I13" s="15"/>
      <c r="J13" s="35"/>
    </row>
    <row r="14" spans="1:10">
      <c r="A14" s="3">
        <v>13</v>
      </c>
      <c r="B14" s="3" t="s">
        <v>60</v>
      </c>
      <c r="C14" s="3">
        <v>1</v>
      </c>
      <c r="D14" s="3">
        <v>40000</v>
      </c>
      <c r="E14" s="3">
        <f t="shared" si="0"/>
        <v>5000</v>
      </c>
      <c r="F14" s="3" t="str">
        <f t="shared" si="1"/>
        <v>Группа 2</v>
      </c>
      <c r="G14" s="15"/>
      <c r="H14" s="15"/>
      <c r="I14" s="15"/>
      <c r="J14" s="35"/>
    </row>
    <row r="15" spans="1:10">
      <c r="A15" s="3">
        <v>14</v>
      </c>
      <c r="B15" s="3" t="s">
        <v>61</v>
      </c>
      <c r="C15" s="3">
        <v>5</v>
      </c>
      <c r="D15" s="3">
        <v>55000</v>
      </c>
      <c r="E15" s="3">
        <f t="shared" si="0"/>
        <v>5000</v>
      </c>
      <c r="F15" s="3" t="str">
        <f t="shared" si="1"/>
        <v>Группа 1</v>
      </c>
      <c r="G15" s="15"/>
      <c r="H15" s="15"/>
      <c r="I15" s="15"/>
      <c r="J15" s="35"/>
    </row>
    <row r="16" spans="1:10">
      <c r="A16" s="3">
        <v>15</v>
      </c>
      <c r="B16" s="3" t="s">
        <v>257</v>
      </c>
      <c r="C16" s="3">
        <v>6</v>
      </c>
      <c r="D16" s="3">
        <v>36000</v>
      </c>
      <c r="E16" s="3">
        <f t="shared" si="0"/>
        <v>5000</v>
      </c>
      <c r="F16" s="3" t="str">
        <f t="shared" si="1"/>
        <v>Группа 2</v>
      </c>
      <c r="G16" s="15"/>
      <c r="H16" s="15"/>
      <c r="I16" s="15"/>
      <c r="J16" s="35"/>
    </row>
    <row r="17" spans="1:10">
      <c r="A17" s="3">
        <v>16</v>
      </c>
      <c r="B17" s="3" t="s">
        <v>258</v>
      </c>
      <c r="C17" s="3">
        <v>9</v>
      </c>
      <c r="D17" s="3">
        <v>58000</v>
      </c>
      <c r="E17" s="3">
        <f t="shared" si="0"/>
        <v>17400</v>
      </c>
      <c r="F17" s="3" t="str">
        <f t="shared" si="1"/>
        <v>Группа 1</v>
      </c>
      <c r="G17" s="15"/>
      <c r="H17" s="15"/>
      <c r="I17" s="15"/>
      <c r="J17" s="35"/>
    </row>
    <row r="18" spans="1:10">
      <c r="A18" s="3">
        <v>17</v>
      </c>
      <c r="B18" s="3" t="s">
        <v>259</v>
      </c>
      <c r="C18" s="3">
        <v>10</v>
      </c>
      <c r="D18" s="3">
        <v>49000</v>
      </c>
      <c r="E18" s="3">
        <f t="shared" si="0"/>
        <v>14700</v>
      </c>
      <c r="F18" s="3" t="str">
        <f t="shared" si="1"/>
        <v>Группа 1</v>
      </c>
      <c r="G18" s="15"/>
      <c r="H18" s="15"/>
      <c r="I18" s="15"/>
      <c r="J18" s="35"/>
    </row>
    <row r="19" spans="1:10">
      <c r="A19" s="3">
        <v>18</v>
      </c>
      <c r="B19" s="3" t="s">
        <v>260</v>
      </c>
      <c r="C19" s="3">
        <v>11</v>
      </c>
      <c r="D19" s="3">
        <v>55000</v>
      </c>
      <c r="E19" s="3">
        <f t="shared" si="0"/>
        <v>16500</v>
      </c>
      <c r="F19" s="3" t="str">
        <f t="shared" si="1"/>
        <v>Группа 1</v>
      </c>
      <c r="G19" s="15"/>
      <c r="H19" s="15"/>
      <c r="I19" s="15"/>
      <c r="J19" s="35"/>
    </row>
    <row r="20" spans="1:10">
      <c r="A20" s="3">
        <v>19</v>
      </c>
      <c r="B20" s="3" t="s">
        <v>262</v>
      </c>
      <c r="C20" s="3">
        <v>13</v>
      </c>
      <c r="D20" s="3">
        <v>66000</v>
      </c>
      <c r="E20" s="3">
        <f t="shared" si="0"/>
        <v>19800</v>
      </c>
      <c r="F20" s="3" t="str">
        <f t="shared" si="1"/>
        <v>Группа 1</v>
      </c>
      <c r="G20" s="15"/>
      <c r="H20" s="15"/>
      <c r="I20" s="15"/>
      <c r="J20" s="35"/>
    </row>
    <row r="21" spans="1:10">
      <c r="A21" s="3">
        <v>20</v>
      </c>
      <c r="B21" s="3" t="s">
        <v>264</v>
      </c>
      <c r="C21" s="3">
        <v>8</v>
      </c>
      <c r="D21" s="3">
        <v>52000</v>
      </c>
      <c r="E21" s="3">
        <f t="shared" si="0"/>
        <v>5000</v>
      </c>
      <c r="F21" s="3" t="str">
        <f t="shared" si="1"/>
        <v>Группа 2</v>
      </c>
      <c r="G21" s="15"/>
      <c r="H21" s="15"/>
      <c r="I21" s="15"/>
      <c r="J21" s="35"/>
    </row>
    <row r="22" spans="1:10">
      <c r="A22" s="3">
        <v>21</v>
      </c>
      <c r="B22" s="3" t="s">
        <v>265</v>
      </c>
      <c r="C22" s="3">
        <v>5</v>
      </c>
      <c r="D22" s="3">
        <v>44000</v>
      </c>
      <c r="E22" s="3">
        <f t="shared" si="0"/>
        <v>5000</v>
      </c>
      <c r="F22" s="3" t="str">
        <f t="shared" si="1"/>
        <v>Группа 2</v>
      </c>
      <c r="G22" s="15"/>
      <c r="H22" s="15"/>
      <c r="I22" s="15"/>
      <c r="J22" s="35"/>
    </row>
    <row r="23" spans="1:10">
      <c r="A23" s="3">
        <v>22</v>
      </c>
      <c r="B23" s="3" t="s">
        <v>266</v>
      </c>
      <c r="C23" s="3">
        <v>6</v>
      </c>
      <c r="D23" s="3">
        <v>30000</v>
      </c>
      <c r="E23" s="3">
        <f t="shared" si="0"/>
        <v>5000</v>
      </c>
      <c r="F23" s="3" t="str">
        <f t="shared" si="1"/>
        <v>Группа 2</v>
      </c>
      <c r="G23" s="15"/>
      <c r="H23" s="15"/>
      <c r="I23" s="15"/>
      <c r="J23" s="35"/>
    </row>
    <row r="24" spans="1:10">
      <c r="A24" s="3">
        <v>23</v>
      </c>
      <c r="B24" s="3" t="s">
        <v>267</v>
      </c>
      <c r="C24" s="3">
        <v>7</v>
      </c>
      <c r="D24" s="3">
        <v>54000</v>
      </c>
      <c r="E24" s="3">
        <f t="shared" si="0"/>
        <v>5000</v>
      </c>
      <c r="F24" s="3" t="str">
        <f t="shared" si="1"/>
        <v>Группа 1</v>
      </c>
      <c r="G24" s="15"/>
      <c r="H24" s="15"/>
      <c r="I24" s="15"/>
      <c r="J24" s="35"/>
    </row>
  </sheetData>
  <conditionalFormatting sqref="I2 I4:I5">
    <cfRule type="cellIs" dxfId="65" priority="1" operator="equal">
      <formula>$J2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719A-5DDA-4815-8CAC-CE90A5893E3D}">
  <sheetPr>
    <tabColor rgb="FFFF0000"/>
  </sheetPr>
  <dimension ref="A1:M24"/>
  <sheetViews>
    <sheetView showGridLines="0" topLeftCell="C1" zoomScaleNormal="100" workbookViewId="0">
      <selection activeCell="L4" sqref="L4"/>
    </sheetView>
  </sheetViews>
  <sheetFormatPr defaultColWidth="13.85546875" defaultRowHeight="15"/>
  <cols>
    <col min="1" max="1" width="3.42578125" style="2" bestFit="1" customWidth="1"/>
    <col min="2" max="2" width="14.28515625" style="2" bestFit="1" customWidth="1"/>
    <col min="3" max="3" width="8.7109375" style="2" bestFit="1" customWidth="1"/>
    <col min="4" max="4" width="9.85546875" style="2" bestFit="1" customWidth="1"/>
    <col min="5" max="5" width="13.85546875" style="2"/>
    <col min="6" max="6" width="16.5703125" style="2" customWidth="1"/>
    <col min="7" max="9" width="13.85546875" style="2"/>
    <col min="10" max="10" width="27.5703125" style="2" customWidth="1"/>
    <col min="11" max="16384" width="13.85546875" style="2"/>
  </cols>
  <sheetData>
    <row r="1" spans="1:13" ht="30">
      <c r="A1" s="1" t="s">
        <v>41</v>
      </c>
      <c r="B1" s="1" t="s">
        <v>42</v>
      </c>
      <c r="C1" s="1" t="s">
        <v>625</v>
      </c>
      <c r="D1" s="1" t="s">
        <v>631</v>
      </c>
      <c r="E1" s="1" t="s">
        <v>384</v>
      </c>
      <c r="F1" s="1" t="s">
        <v>632</v>
      </c>
      <c r="G1" s="1" t="s">
        <v>633</v>
      </c>
      <c r="H1" s="1" t="s">
        <v>634</v>
      </c>
      <c r="I1" s="1" t="s">
        <v>626</v>
      </c>
      <c r="K1" s="99"/>
      <c r="L1" s="100"/>
      <c r="M1" s="99"/>
    </row>
    <row r="2" spans="1:13">
      <c r="A2" s="3">
        <v>1</v>
      </c>
      <c r="B2" s="3" t="s">
        <v>48</v>
      </c>
      <c r="C2" s="3">
        <v>7</v>
      </c>
      <c r="D2" s="3">
        <v>1</v>
      </c>
      <c r="E2" s="3">
        <v>55000</v>
      </c>
      <c r="F2" s="3">
        <v>0.8</v>
      </c>
      <c r="G2" s="3">
        <f>IF(OR(D2=1,D2=3),2000,0)</f>
        <v>2000</v>
      </c>
      <c r="H2" s="3">
        <f>IF(AND(C2&gt;5,F2&gt;=0.8),10000,0)</f>
        <v>10000</v>
      </c>
      <c r="I2" s="3">
        <f>IF(C2&lt;5,2,IF(AND(C2&gt;=5,C2&lt;=10),3,IF(C2&gt;10,5,0)))*E2</f>
        <v>165000</v>
      </c>
      <c r="J2" s="2">
        <f>IFERROR(I2/H2,0)</f>
        <v>16.5</v>
      </c>
      <c r="K2" s="15"/>
      <c r="L2" s="101"/>
      <c r="M2" s="15"/>
    </row>
    <row r="3" spans="1:13" ht="15.75">
      <c r="A3" s="3">
        <v>2</v>
      </c>
      <c r="B3" s="3" t="s">
        <v>49</v>
      </c>
      <c r="C3" s="3">
        <v>4</v>
      </c>
      <c r="D3" s="3">
        <v>4</v>
      </c>
      <c r="E3" s="3">
        <v>42000</v>
      </c>
      <c r="F3" s="3">
        <v>0.6</v>
      </c>
      <c r="G3" s="3">
        <f t="shared" ref="G3:G24" si="0">IF(OR(D3=1,D3=3),2000,0)</f>
        <v>0</v>
      </c>
      <c r="H3" s="3">
        <f t="shared" ref="H3:H24" si="1">IF(AND(C3&gt;5,F3&gt;=0.8),10000,0)</f>
        <v>0</v>
      </c>
      <c r="I3" s="3">
        <f t="shared" ref="I3:I24" si="2">IF(C3&lt;5,2,IF(AND(C3&gt;=5,C3&lt;=10),3,IF(C3&gt;10,5,0)))*E3</f>
        <v>84000</v>
      </c>
      <c r="J3" s="2">
        <f t="shared" ref="J3:J24" si="3">IFERROR(I3/H3,0)</f>
        <v>0</v>
      </c>
      <c r="K3" s="102" t="s">
        <v>633</v>
      </c>
      <c r="L3" s="98">
        <f>SUM(G2:G24)</f>
        <v>24000</v>
      </c>
      <c r="M3" s="71">
        <v>24000</v>
      </c>
    </row>
    <row r="4" spans="1:13" ht="15.75">
      <c r="A4" s="3">
        <v>3</v>
      </c>
      <c r="B4" s="3" t="s">
        <v>50</v>
      </c>
      <c r="C4" s="3">
        <v>5</v>
      </c>
      <c r="D4" s="3">
        <v>2</v>
      </c>
      <c r="E4" s="3">
        <v>45000</v>
      </c>
      <c r="F4" s="3">
        <v>0.5</v>
      </c>
      <c r="G4" s="3">
        <f t="shared" si="0"/>
        <v>0</v>
      </c>
      <c r="H4" s="3">
        <f t="shared" si="1"/>
        <v>0</v>
      </c>
      <c r="I4" s="3">
        <f t="shared" si="2"/>
        <v>135000</v>
      </c>
      <c r="J4" s="2">
        <f t="shared" si="3"/>
        <v>0</v>
      </c>
      <c r="K4" s="102" t="s">
        <v>634</v>
      </c>
      <c r="L4" s="98">
        <f>SUM(H2:H24)</f>
        <v>100000</v>
      </c>
      <c r="M4" s="71">
        <v>100000</v>
      </c>
    </row>
    <row r="5" spans="1:13" ht="15.75">
      <c r="A5" s="3">
        <v>4</v>
      </c>
      <c r="B5" s="3" t="s">
        <v>51</v>
      </c>
      <c r="C5" s="3">
        <v>10</v>
      </c>
      <c r="D5" s="3">
        <v>3</v>
      </c>
      <c r="E5" s="3">
        <v>65000</v>
      </c>
      <c r="F5" s="3">
        <v>0.9</v>
      </c>
      <c r="G5" s="3">
        <f t="shared" si="0"/>
        <v>2000</v>
      </c>
      <c r="H5" s="3">
        <f t="shared" si="1"/>
        <v>10000</v>
      </c>
      <c r="I5" s="3">
        <f t="shared" si="2"/>
        <v>195000</v>
      </c>
      <c r="J5" s="2">
        <f t="shared" si="3"/>
        <v>19.5</v>
      </c>
      <c r="K5" s="102" t="s">
        <v>626</v>
      </c>
      <c r="L5" s="98">
        <f>SUM(I2:I24)</f>
        <v>3760000</v>
      </c>
      <c r="M5" s="71">
        <v>3760000</v>
      </c>
    </row>
    <row r="6" spans="1:13">
      <c r="A6" s="3">
        <v>5</v>
      </c>
      <c r="B6" s="3" t="s">
        <v>52</v>
      </c>
      <c r="C6" s="3">
        <v>12</v>
      </c>
      <c r="D6" s="3">
        <v>4</v>
      </c>
      <c r="E6" s="3">
        <v>70000</v>
      </c>
      <c r="F6" s="3">
        <v>0.9</v>
      </c>
      <c r="G6" s="3">
        <f t="shared" si="0"/>
        <v>0</v>
      </c>
      <c r="H6" s="3">
        <f t="shared" si="1"/>
        <v>10000</v>
      </c>
      <c r="I6" s="3">
        <f t="shared" si="2"/>
        <v>350000</v>
      </c>
      <c r="J6" s="2">
        <f t="shared" si="3"/>
        <v>35</v>
      </c>
    </row>
    <row r="7" spans="1:13">
      <c r="A7" s="3">
        <v>6</v>
      </c>
      <c r="B7" s="3" t="s">
        <v>53</v>
      </c>
      <c r="C7" s="3">
        <v>8</v>
      </c>
      <c r="D7" s="3">
        <v>3</v>
      </c>
      <c r="E7" s="3">
        <v>75000</v>
      </c>
      <c r="F7" s="3">
        <v>0.7</v>
      </c>
      <c r="G7" s="3">
        <f t="shared" si="0"/>
        <v>2000</v>
      </c>
      <c r="H7" s="3">
        <f t="shared" si="1"/>
        <v>0</v>
      </c>
      <c r="I7" s="3">
        <f t="shared" si="2"/>
        <v>225000</v>
      </c>
      <c r="J7" s="2">
        <f t="shared" si="3"/>
        <v>0</v>
      </c>
    </row>
    <row r="8" spans="1:13">
      <c r="A8" s="3">
        <v>7</v>
      </c>
      <c r="B8" s="3" t="s">
        <v>54</v>
      </c>
      <c r="C8" s="3">
        <v>3</v>
      </c>
      <c r="D8" s="3">
        <v>2</v>
      </c>
      <c r="E8" s="3">
        <v>33000</v>
      </c>
      <c r="F8" s="3">
        <v>0.7</v>
      </c>
      <c r="G8" s="3">
        <f t="shared" si="0"/>
        <v>0</v>
      </c>
      <c r="H8" s="3">
        <f t="shared" si="1"/>
        <v>0</v>
      </c>
      <c r="I8" s="3">
        <f t="shared" si="2"/>
        <v>66000</v>
      </c>
      <c r="J8" s="2">
        <f t="shared" si="3"/>
        <v>0</v>
      </c>
    </row>
    <row r="9" spans="1:13">
      <c r="A9" s="3">
        <v>8</v>
      </c>
      <c r="B9" s="3" t="s">
        <v>55</v>
      </c>
      <c r="C9" s="3">
        <v>11</v>
      </c>
      <c r="D9" s="3">
        <v>3</v>
      </c>
      <c r="E9" s="3">
        <v>45000</v>
      </c>
      <c r="F9" s="3">
        <v>1</v>
      </c>
      <c r="G9" s="3">
        <f t="shared" si="0"/>
        <v>2000</v>
      </c>
      <c r="H9" s="3">
        <f t="shared" si="1"/>
        <v>10000</v>
      </c>
      <c r="I9" s="3">
        <f t="shared" si="2"/>
        <v>225000</v>
      </c>
      <c r="J9" s="2">
        <f t="shared" si="3"/>
        <v>22.5</v>
      </c>
    </row>
    <row r="10" spans="1:13">
      <c r="A10" s="3">
        <v>9</v>
      </c>
      <c r="B10" s="3" t="s">
        <v>56</v>
      </c>
      <c r="C10" s="3">
        <v>8</v>
      </c>
      <c r="D10" s="3">
        <v>1</v>
      </c>
      <c r="E10" s="3">
        <v>50000</v>
      </c>
      <c r="F10" s="3">
        <v>0.6</v>
      </c>
      <c r="G10" s="3">
        <f t="shared" si="0"/>
        <v>2000</v>
      </c>
      <c r="H10" s="3">
        <f t="shared" si="1"/>
        <v>0</v>
      </c>
      <c r="I10" s="3">
        <f t="shared" si="2"/>
        <v>150000</v>
      </c>
      <c r="J10" s="2">
        <f t="shared" si="3"/>
        <v>0</v>
      </c>
    </row>
    <row r="11" spans="1:13">
      <c r="A11" s="3">
        <v>10</v>
      </c>
      <c r="B11" s="3" t="s">
        <v>57</v>
      </c>
      <c r="C11" s="3">
        <v>6</v>
      </c>
      <c r="D11" s="3">
        <v>4</v>
      </c>
      <c r="E11" s="3">
        <v>60000</v>
      </c>
      <c r="F11" s="3">
        <v>0.8</v>
      </c>
      <c r="G11" s="3">
        <f t="shared" si="0"/>
        <v>0</v>
      </c>
      <c r="H11" s="3">
        <f t="shared" si="1"/>
        <v>10000</v>
      </c>
      <c r="I11" s="3">
        <f t="shared" si="2"/>
        <v>180000</v>
      </c>
      <c r="J11" s="2">
        <f t="shared" si="3"/>
        <v>18</v>
      </c>
    </row>
    <row r="12" spans="1:13">
      <c r="A12" s="3">
        <v>11</v>
      </c>
      <c r="B12" s="3" t="s">
        <v>58</v>
      </c>
      <c r="C12" s="3">
        <v>3</v>
      </c>
      <c r="D12" s="3">
        <v>2</v>
      </c>
      <c r="E12" s="3">
        <v>48000</v>
      </c>
      <c r="F12" s="3">
        <v>0.5</v>
      </c>
      <c r="G12" s="3">
        <f t="shared" si="0"/>
        <v>0</v>
      </c>
      <c r="H12" s="3">
        <f t="shared" si="1"/>
        <v>0</v>
      </c>
      <c r="I12" s="3">
        <f t="shared" si="2"/>
        <v>96000</v>
      </c>
      <c r="J12" s="2">
        <f t="shared" si="3"/>
        <v>0</v>
      </c>
    </row>
    <row r="13" spans="1:13">
      <c r="A13" s="3">
        <v>12</v>
      </c>
      <c r="B13" s="3" t="s">
        <v>59</v>
      </c>
      <c r="C13" s="3">
        <v>2</v>
      </c>
      <c r="D13" s="3">
        <v>1</v>
      </c>
      <c r="E13" s="3">
        <v>35000</v>
      </c>
      <c r="F13" s="3">
        <v>0.8</v>
      </c>
      <c r="G13" s="3">
        <f t="shared" si="0"/>
        <v>2000</v>
      </c>
      <c r="H13" s="3">
        <f t="shared" si="1"/>
        <v>0</v>
      </c>
      <c r="I13" s="3">
        <f t="shared" si="2"/>
        <v>70000</v>
      </c>
      <c r="J13" s="2">
        <f t="shared" si="3"/>
        <v>0</v>
      </c>
    </row>
    <row r="14" spans="1:13">
      <c r="A14" s="3">
        <v>13</v>
      </c>
      <c r="B14" s="3" t="s">
        <v>60</v>
      </c>
      <c r="C14" s="3">
        <v>1</v>
      </c>
      <c r="D14" s="3">
        <v>4</v>
      </c>
      <c r="E14" s="3">
        <v>40000</v>
      </c>
      <c r="F14" s="3">
        <v>0.7</v>
      </c>
      <c r="G14" s="3">
        <f t="shared" si="0"/>
        <v>0</v>
      </c>
      <c r="H14" s="3">
        <f t="shared" si="1"/>
        <v>0</v>
      </c>
      <c r="I14" s="3">
        <f t="shared" si="2"/>
        <v>80000</v>
      </c>
      <c r="J14" s="2">
        <f t="shared" si="3"/>
        <v>0</v>
      </c>
    </row>
    <row r="15" spans="1:13">
      <c r="A15" s="3">
        <v>14</v>
      </c>
      <c r="B15" s="3" t="s">
        <v>61</v>
      </c>
      <c r="C15" s="3">
        <v>5</v>
      </c>
      <c r="D15" s="3">
        <v>1</v>
      </c>
      <c r="E15" s="3">
        <v>55000</v>
      </c>
      <c r="F15" s="3">
        <v>0.8</v>
      </c>
      <c r="G15" s="3">
        <f t="shared" si="0"/>
        <v>2000</v>
      </c>
      <c r="H15" s="3">
        <f t="shared" si="1"/>
        <v>0</v>
      </c>
      <c r="I15" s="3">
        <f t="shared" si="2"/>
        <v>165000</v>
      </c>
      <c r="J15" s="2">
        <f t="shared" si="3"/>
        <v>0</v>
      </c>
    </row>
    <row r="16" spans="1:13">
      <c r="A16" s="3">
        <v>15</v>
      </c>
      <c r="B16" s="3" t="s">
        <v>257</v>
      </c>
      <c r="C16" s="3">
        <v>6</v>
      </c>
      <c r="D16" s="3">
        <v>2</v>
      </c>
      <c r="E16" s="3">
        <v>36000</v>
      </c>
      <c r="F16" s="3">
        <v>0.9</v>
      </c>
      <c r="G16" s="3">
        <f t="shared" si="0"/>
        <v>0</v>
      </c>
      <c r="H16" s="3">
        <f t="shared" si="1"/>
        <v>10000</v>
      </c>
      <c r="I16" s="3">
        <f t="shared" si="2"/>
        <v>108000</v>
      </c>
      <c r="J16" s="2">
        <f t="shared" si="3"/>
        <v>10.8</v>
      </c>
    </row>
    <row r="17" spans="1:10">
      <c r="A17" s="3">
        <v>16</v>
      </c>
      <c r="B17" s="3" t="s">
        <v>258</v>
      </c>
      <c r="C17" s="3">
        <v>9</v>
      </c>
      <c r="D17" s="3">
        <v>4</v>
      </c>
      <c r="E17" s="3">
        <v>58000</v>
      </c>
      <c r="F17" s="3">
        <v>0.9</v>
      </c>
      <c r="G17" s="3">
        <f t="shared" si="0"/>
        <v>0</v>
      </c>
      <c r="H17" s="3">
        <f t="shared" si="1"/>
        <v>10000</v>
      </c>
      <c r="I17" s="3">
        <f t="shared" si="2"/>
        <v>174000</v>
      </c>
      <c r="J17" s="2">
        <f t="shared" si="3"/>
        <v>17.399999999999999</v>
      </c>
    </row>
    <row r="18" spans="1:10">
      <c r="A18" s="3">
        <v>17</v>
      </c>
      <c r="B18" s="3" t="s">
        <v>259</v>
      </c>
      <c r="C18" s="3">
        <v>10</v>
      </c>
      <c r="D18" s="3">
        <v>1</v>
      </c>
      <c r="E18" s="3">
        <v>49000</v>
      </c>
      <c r="F18" s="3">
        <v>0.8</v>
      </c>
      <c r="G18" s="3">
        <f t="shared" si="0"/>
        <v>2000</v>
      </c>
      <c r="H18" s="3">
        <f t="shared" si="1"/>
        <v>10000</v>
      </c>
      <c r="I18" s="3">
        <f t="shared" si="2"/>
        <v>147000</v>
      </c>
      <c r="J18" s="2">
        <f t="shared" si="3"/>
        <v>14.7</v>
      </c>
    </row>
    <row r="19" spans="1:10">
      <c r="A19" s="3">
        <v>18</v>
      </c>
      <c r="B19" s="3" t="s">
        <v>260</v>
      </c>
      <c r="C19" s="3">
        <v>11</v>
      </c>
      <c r="D19" s="3">
        <v>3</v>
      </c>
      <c r="E19" s="3">
        <v>55000</v>
      </c>
      <c r="F19" s="3">
        <v>0.9</v>
      </c>
      <c r="G19" s="3">
        <f t="shared" si="0"/>
        <v>2000</v>
      </c>
      <c r="H19" s="3">
        <f t="shared" si="1"/>
        <v>10000</v>
      </c>
      <c r="I19" s="3">
        <f t="shared" si="2"/>
        <v>275000</v>
      </c>
      <c r="J19" s="2">
        <f t="shared" si="3"/>
        <v>27.5</v>
      </c>
    </row>
    <row r="20" spans="1:10">
      <c r="A20" s="3">
        <v>19</v>
      </c>
      <c r="B20" s="3" t="s">
        <v>262</v>
      </c>
      <c r="C20" s="3">
        <v>13</v>
      </c>
      <c r="D20" s="3">
        <v>2</v>
      </c>
      <c r="E20" s="3">
        <v>66000</v>
      </c>
      <c r="F20" s="3">
        <v>0.8</v>
      </c>
      <c r="G20" s="3">
        <f t="shared" si="0"/>
        <v>0</v>
      </c>
      <c r="H20" s="3">
        <f t="shared" si="1"/>
        <v>10000</v>
      </c>
      <c r="I20" s="3">
        <f t="shared" si="2"/>
        <v>330000</v>
      </c>
      <c r="J20" s="2">
        <f t="shared" si="3"/>
        <v>33</v>
      </c>
    </row>
    <row r="21" spans="1:10">
      <c r="A21" s="3">
        <v>20</v>
      </c>
      <c r="B21" s="3" t="s">
        <v>264</v>
      </c>
      <c r="C21" s="3">
        <v>8</v>
      </c>
      <c r="D21" s="3">
        <v>3</v>
      </c>
      <c r="E21" s="3">
        <v>52000</v>
      </c>
      <c r="F21" s="3">
        <v>0.7</v>
      </c>
      <c r="G21" s="3">
        <f t="shared" si="0"/>
        <v>2000</v>
      </c>
      <c r="H21" s="3">
        <f t="shared" si="1"/>
        <v>0</v>
      </c>
      <c r="I21" s="3">
        <f t="shared" si="2"/>
        <v>156000</v>
      </c>
      <c r="J21" s="2">
        <f t="shared" si="3"/>
        <v>0</v>
      </c>
    </row>
    <row r="22" spans="1:10">
      <c r="A22" s="3">
        <v>21</v>
      </c>
      <c r="B22" s="3" t="s">
        <v>265</v>
      </c>
      <c r="C22" s="3">
        <v>5</v>
      </c>
      <c r="D22" s="3">
        <v>4</v>
      </c>
      <c r="E22" s="3">
        <v>44000</v>
      </c>
      <c r="F22" s="3">
        <v>0.6</v>
      </c>
      <c r="G22" s="3">
        <f t="shared" si="0"/>
        <v>0</v>
      </c>
      <c r="H22" s="3">
        <f t="shared" si="1"/>
        <v>0</v>
      </c>
      <c r="I22" s="3">
        <f t="shared" si="2"/>
        <v>132000</v>
      </c>
      <c r="J22" s="2">
        <f t="shared" si="3"/>
        <v>0</v>
      </c>
    </row>
    <row r="23" spans="1:10">
      <c r="A23" s="3">
        <v>22</v>
      </c>
      <c r="B23" s="3" t="s">
        <v>266</v>
      </c>
      <c r="C23" s="3">
        <v>6</v>
      </c>
      <c r="D23" s="3">
        <v>3</v>
      </c>
      <c r="E23" s="3">
        <v>30000</v>
      </c>
      <c r="F23" s="3">
        <v>0.7</v>
      </c>
      <c r="G23" s="3">
        <f t="shared" si="0"/>
        <v>2000</v>
      </c>
      <c r="H23" s="3">
        <f t="shared" si="1"/>
        <v>0</v>
      </c>
      <c r="I23" s="3">
        <f t="shared" si="2"/>
        <v>90000</v>
      </c>
      <c r="J23" s="2">
        <f t="shared" si="3"/>
        <v>0</v>
      </c>
    </row>
    <row r="24" spans="1:10">
      <c r="A24" s="3">
        <v>23</v>
      </c>
      <c r="B24" s="3" t="s">
        <v>267</v>
      </c>
      <c r="C24" s="3">
        <v>7</v>
      </c>
      <c r="D24" s="3">
        <v>1</v>
      </c>
      <c r="E24" s="3">
        <v>54000</v>
      </c>
      <c r="F24" s="3">
        <v>0.5</v>
      </c>
      <c r="G24" s="3">
        <f t="shared" si="0"/>
        <v>2000</v>
      </c>
      <c r="H24" s="3">
        <f t="shared" si="1"/>
        <v>0</v>
      </c>
      <c r="I24" s="3">
        <f t="shared" si="2"/>
        <v>162000</v>
      </c>
      <c r="J24" s="2">
        <f t="shared" si="3"/>
        <v>0</v>
      </c>
    </row>
  </sheetData>
  <conditionalFormatting sqref="L3:L5">
    <cfRule type="cellIs" dxfId="64" priority="1" operator="equal">
      <formula>$M3</formula>
    </cfRule>
  </conditionalFormatting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65E6-A0D8-4F3A-9816-F17BE5D19525}">
  <sheetPr>
    <tabColor rgb="FFFF0000"/>
  </sheetPr>
  <dimension ref="A1:M26"/>
  <sheetViews>
    <sheetView showGridLines="0" topLeftCell="A6" zoomScaleNormal="100" workbookViewId="0">
      <selection activeCell="H24" sqref="H24"/>
    </sheetView>
  </sheetViews>
  <sheetFormatPr defaultRowHeight="15"/>
  <cols>
    <col min="1" max="1" width="3.42578125" style="2" bestFit="1" customWidth="1"/>
    <col min="2" max="2" width="14.28515625" style="2" bestFit="1" customWidth="1"/>
    <col min="3" max="3" width="7.7109375" style="2" bestFit="1" customWidth="1"/>
    <col min="4" max="4" width="8.42578125" style="2" bestFit="1" customWidth="1"/>
    <col min="5" max="5" width="10.5703125" style="2" customWidth="1"/>
    <col min="6" max="6" width="11.5703125" style="2" bestFit="1" customWidth="1"/>
    <col min="7" max="7" width="9.140625" style="2"/>
    <col min="8" max="8" width="7.28515625" style="2" bestFit="1" customWidth="1"/>
    <col min="9" max="9" width="10.28515625" style="2" customWidth="1"/>
    <col min="10" max="10" width="16" style="2" customWidth="1"/>
    <col min="11" max="16384" width="9.140625" style="2"/>
  </cols>
  <sheetData>
    <row r="1" spans="1:13" ht="30">
      <c r="A1" s="1" t="s">
        <v>41</v>
      </c>
      <c r="B1" s="1" t="s">
        <v>42</v>
      </c>
      <c r="C1" s="1" t="s">
        <v>238</v>
      </c>
      <c r="D1" s="1" t="s">
        <v>641</v>
      </c>
      <c r="E1" s="1" t="s">
        <v>642</v>
      </c>
      <c r="F1" s="1" t="s">
        <v>628</v>
      </c>
      <c r="G1" s="15"/>
      <c r="H1" s="1" t="s">
        <v>643</v>
      </c>
      <c r="I1" s="1" t="s">
        <v>642</v>
      </c>
      <c r="J1" s="1" t="s">
        <v>644</v>
      </c>
      <c r="K1" s="15"/>
      <c r="L1" s="15"/>
      <c r="M1" s="15"/>
    </row>
    <row r="2" spans="1:13">
      <c r="A2" s="3">
        <v>1</v>
      </c>
      <c r="B2" s="3" t="s">
        <v>48</v>
      </c>
      <c r="C2" s="3" t="s">
        <v>248</v>
      </c>
      <c r="D2" s="3">
        <v>55000</v>
      </c>
      <c r="E2" s="103" t="str">
        <f>IFERROR(VLOOKUP(C2,$H$2:$J$5,2,FALSE),"E")</f>
        <v>B</v>
      </c>
      <c r="F2" s="3">
        <f>IFERROR(VLOOKUP(C2,$H$2:$J$5,3,FALSE),0)*D2</f>
        <v>33000</v>
      </c>
      <c r="G2" s="15"/>
      <c r="H2" s="3" t="s">
        <v>252</v>
      </c>
      <c r="I2" s="103" t="s">
        <v>645</v>
      </c>
      <c r="J2" s="3">
        <v>0.8</v>
      </c>
      <c r="K2" s="15"/>
      <c r="L2" s="15"/>
      <c r="M2" s="15"/>
    </row>
    <row r="3" spans="1:13">
      <c r="A3" s="3">
        <v>2</v>
      </c>
      <c r="B3" s="3" t="s">
        <v>49</v>
      </c>
      <c r="C3" s="3" t="s">
        <v>252</v>
      </c>
      <c r="D3" s="3">
        <v>42000</v>
      </c>
      <c r="E3" s="103" t="str">
        <f t="shared" ref="E3:E24" si="0">IFERROR(VLOOKUP(C3,$H$2:$J$5,2,FALSE),"E")</f>
        <v>A</v>
      </c>
      <c r="F3" s="3">
        <f t="shared" ref="F3:F24" si="1">IFERROR(VLOOKUP(C3,$H$2:$J$5,3,FALSE),0)*D3</f>
        <v>33600</v>
      </c>
      <c r="G3" s="15"/>
      <c r="H3" s="3" t="s">
        <v>248</v>
      </c>
      <c r="I3" s="103" t="s">
        <v>646</v>
      </c>
      <c r="J3" s="3">
        <v>0.6</v>
      </c>
      <c r="K3" s="15"/>
      <c r="L3" s="15"/>
      <c r="M3" s="15"/>
    </row>
    <row r="4" spans="1:13">
      <c r="A4" s="3">
        <v>3</v>
      </c>
      <c r="B4" s="3" t="s">
        <v>50</v>
      </c>
      <c r="C4" s="3" t="s">
        <v>248</v>
      </c>
      <c r="D4" s="3">
        <v>45000</v>
      </c>
      <c r="E4" s="103" t="str">
        <f t="shared" si="0"/>
        <v>B</v>
      </c>
      <c r="F4" s="3">
        <f t="shared" si="1"/>
        <v>27000</v>
      </c>
      <c r="G4" s="15"/>
      <c r="H4" s="3" t="s">
        <v>242</v>
      </c>
      <c r="I4" s="103" t="s">
        <v>647</v>
      </c>
      <c r="J4" s="3">
        <v>0.4</v>
      </c>
      <c r="K4" s="15"/>
      <c r="L4" s="15"/>
      <c r="M4" s="15"/>
    </row>
    <row r="5" spans="1:13">
      <c r="A5" s="3">
        <v>4</v>
      </c>
      <c r="B5" s="3" t="s">
        <v>51</v>
      </c>
      <c r="C5" s="3" t="s">
        <v>648</v>
      </c>
      <c r="D5" s="3">
        <v>65000</v>
      </c>
      <c r="E5" s="103" t="str">
        <f t="shared" si="0"/>
        <v>E</v>
      </c>
      <c r="F5" s="3">
        <f t="shared" si="1"/>
        <v>0</v>
      </c>
      <c r="G5" s="15"/>
      <c r="H5" s="3" t="s">
        <v>649</v>
      </c>
      <c r="I5" s="103" t="s">
        <v>650</v>
      </c>
      <c r="J5" s="3">
        <v>0.3</v>
      </c>
      <c r="K5" s="15"/>
      <c r="L5" s="15"/>
      <c r="M5" s="15"/>
    </row>
    <row r="6" spans="1:13">
      <c r="A6" s="3">
        <v>5</v>
      </c>
      <c r="B6" s="3" t="s">
        <v>52</v>
      </c>
      <c r="C6" s="3" t="s">
        <v>649</v>
      </c>
      <c r="D6" s="3">
        <v>70000</v>
      </c>
      <c r="E6" s="103" t="str">
        <f t="shared" si="0"/>
        <v>D</v>
      </c>
      <c r="F6" s="3">
        <f t="shared" si="1"/>
        <v>21000</v>
      </c>
      <c r="G6" s="15"/>
      <c r="K6" s="15"/>
      <c r="L6" s="15"/>
      <c r="M6" s="15"/>
    </row>
    <row r="7" spans="1:13">
      <c r="A7" s="3">
        <v>6</v>
      </c>
      <c r="B7" s="3" t="s">
        <v>53</v>
      </c>
      <c r="C7" s="3" t="s">
        <v>242</v>
      </c>
      <c r="D7" s="3">
        <v>75000</v>
      </c>
      <c r="E7" s="103" t="str">
        <f t="shared" si="0"/>
        <v>C</v>
      </c>
      <c r="F7" s="3">
        <f t="shared" si="1"/>
        <v>30000</v>
      </c>
      <c r="G7" s="15"/>
      <c r="H7" s="15"/>
      <c r="I7" s="15"/>
      <c r="J7" s="15"/>
      <c r="K7" s="15"/>
      <c r="L7" s="15"/>
      <c r="M7" s="15"/>
    </row>
    <row r="8" spans="1:13">
      <c r="A8" s="3">
        <v>7</v>
      </c>
      <c r="B8" s="3" t="s">
        <v>54</v>
      </c>
      <c r="C8" s="3" t="s">
        <v>252</v>
      </c>
      <c r="D8" s="3">
        <v>33000</v>
      </c>
      <c r="E8" s="103" t="str">
        <f t="shared" si="0"/>
        <v>A</v>
      </c>
      <c r="F8" s="3">
        <f t="shared" si="1"/>
        <v>26400</v>
      </c>
      <c r="G8" s="15"/>
      <c r="H8" s="15"/>
      <c r="I8" s="15"/>
      <c r="J8" s="15"/>
      <c r="K8" s="15"/>
      <c r="L8" s="15"/>
      <c r="M8" s="15"/>
    </row>
    <row r="9" spans="1:13">
      <c r="A9" s="3">
        <v>8</v>
      </c>
      <c r="B9" s="3" t="s">
        <v>55</v>
      </c>
      <c r="C9" s="3" t="s">
        <v>242</v>
      </c>
      <c r="D9" s="3">
        <v>45000</v>
      </c>
      <c r="E9" s="103" t="str">
        <f t="shared" si="0"/>
        <v>C</v>
      </c>
      <c r="F9" s="3">
        <f t="shared" si="1"/>
        <v>18000</v>
      </c>
      <c r="G9" s="15"/>
      <c r="H9" s="15"/>
      <c r="I9" s="15"/>
      <c r="J9" s="15"/>
      <c r="K9" s="15"/>
      <c r="L9" s="15"/>
      <c r="M9" s="15"/>
    </row>
    <row r="10" spans="1:13">
      <c r="A10" s="3">
        <v>9</v>
      </c>
      <c r="B10" s="3" t="s">
        <v>56</v>
      </c>
      <c r="C10" s="3" t="s">
        <v>651</v>
      </c>
      <c r="D10" s="3">
        <v>50000</v>
      </c>
      <c r="E10" s="103" t="str">
        <f t="shared" si="0"/>
        <v>E</v>
      </c>
      <c r="F10" s="3">
        <f t="shared" si="1"/>
        <v>0</v>
      </c>
      <c r="G10" s="15"/>
      <c r="H10" s="15"/>
      <c r="I10" s="15"/>
      <c r="J10" s="15"/>
      <c r="K10" s="15"/>
      <c r="L10" s="15"/>
      <c r="M10" s="15"/>
    </row>
    <row r="11" spans="1:13">
      <c r="A11" s="3">
        <v>10</v>
      </c>
      <c r="B11" s="3" t="s">
        <v>57</v>
      </c>
      <c r="C11" s="3" t="s">
        <v>242</v>
      </c>
      <c r="D11" s="3">
        <v>60000</v>
      </c>
      <c r="E11" s="103" t="str">
        <f t="shared" si="0"/>
        <v>C</v>
      </c>
      <c r="F11" s="3">
        <f t="shared" si="1"/>
        <v>24000</v>
      </c>
      <c r="G11" s="15"/>
      <c r="H11" s="15"/>
      <c r="I11" s="15"/>
      <c r="J11" s="15"/>
      <c r="K11" s="15"/>
      <c r="L11" s="15"/>
      <c r="M11" s="15"/>
    </row>
    <row r="12" spans="1:13">
      <c r="A12" s="3">
        <v>11</v>
      </c>
      <c r="B12" s="3" t="s">
        <v>58</v>
      </c>
      <c r="C12" s="3" t="s">
        <v>248</v>
      </c>
      <c r="D12" s="3">
        <v>48000</v>
      </c>
      <c r="E12" s="103" t="str">
        <f t="shared" si="0"/>
        <v>B</v>
      </c>
      <c r="F12" s="3">
        <f t="shared" si="1"/>
        <v>28800</v>
      </c>
      <c r="G12" s="15"/>
      <c r="H12" s="15"/>
      <c r="I12" s="15"/>
      <c r="J12" s="15"/>
      <c r="K12" s="15"/>
      <c r="L12" s="15"/>
      <c r="M12" s="15"/>
    </row>
    <row r="13" spans="1:13">
      <c r="A13" s="3">
        <v>12</v>
      </c>
      <c r="B13" s="3" t="s">
        <v>59</v>
      </c>
      <c r="C13" s="3" t="s">
        <v>252</v>
      </c>
      <c r="D13" s="3">
        <v>35000</v>
      </c>
      <c r="E13" s="103" t="str">
        <f t="shared" si="0"/>
        <v>A</v>
      </c>
      <c r="F13" s="3">
        <f t="shared" si="1"/>
        <v>28000</v>
      </c>
      <c r="G13" s="15"/>
      <c r="H13" s="15"/>
      <c r="I13" s="15"/>
      <c r="J13" s="15"/>
      <c r="K13" s="15"/>
      <c r="L13" s="15"/>
      <c r="M13" s="15"/>
    </row>
    <row r="14" spans="1:13">
      <c r="A14" s="3">
        <v>13</v>
      </c>
      <c r="B14" s="3" t="s">
        <v>60</v>
      </c>
      <c r="C14" s="3" t="s">
        <v>242</v>
      </c>
      <c r="D14" s="3">
        <v>40000</v>
      </c>
      <c r="E14" s="103" t="str">
        <f t="shared" si="0"/>
        <v>C</v>
      </c>
      <c r="F14" s="3">
        <f t="shared" si="1"/>
        <v>16000</v>
      </c>
      <c r="G14" s="15"/>
      <c r="H14" s="15"/>
      <c r="I14" s="15"/>
      <c r="J14" s="15"/>
      <c r="K14" s="15"/>
      <c r="L14" s="15"/>
      <c r="M14" s="15"/>
    </row>
    <row r="15" spans="1:13">
      <c r="A15" s="3">
        <v>14</v>
      </c>
      <c r="B15" s="3" t="s">
        <v>61</v>
      </c>
      <c r="C15" s="3" t="s">
        <v>651</v>
      </c>
      <c r="D15" s="3">
        <v>55000</v>
      </c>
      <c r="E15" s="103" t="str">
        <f t="shared" si="0"/>
        <v>E</v>
      </c>
      <c r="F15" s="3">
        <f t="shared" si="1"/>
        <v>0</v>
      </c>
      <c r="G15" s="15"/>
      <c r="H15" s="15"/>
      <c r="I15" s="15"/>
      <c r="J15" s="15"/>
      <c r="K15" s="15"/>
      <c r="L15" s="15"/>
      <c r="M15" s="15"/>
    </row>
    <row r="16" spans="1:13">
      <c r="A16" s="3">
        <v>15</v>
      </c>
      <c r="B16" s="3" t="s">
        <v>257</v>
      </c>
      <c r="C16" s="3" t="s">
        <v>248</v>
      </c>
      <c r="D16" s="3">
        <v>36000</v>
      </c>
      <c r="E16" s="103" t="str">
        <f t="shared" si="0"/>
        <v>B</v>
      </c>
      <c r="F16" s="3">
        <f t="shared" si="1"/>
        <v>21600</v>
      </c>
      <c r="G16" s="15"/>
      <c r="H16" s="15"/>
      <c r="I16" s="15"/>
      <c r="J16" s="15"/>
      <c r="K16" s="15"/>
      <c r="L16" s="15"/>
      <c r="M16" s="15"/>
    </row>
    <row r="17" spans="1:13">
      <c r="A17" s="3">
        <v>16</v>
      </c>
      <c r="B17" s="3" t="s">
        <v>258</v>
      </c>
      <c r="C17" s="3" t="s">
        <v>649</v>
      </c>
      <c r="D17" s="3">
        <v>58000</v>
      </c>
      <c r="E17" s="103" t="str">
        <f t="shared" si="0"/>
        <v>D</v>
      </c>
      <c r="F17" s="3">
        <f t="shared" si="1"/>
        <v>17400</v>
      </c>
      <c r="G17" s="15"/>
      <c r="H17" s="15"/>
      <c r="I17" s="15"/>
      <c r="J17" s="15"/>
      <c r="K17" s="15"/>
      <c r="L17" s="15"/>
      <c r="M17" s="15"/>
    </row>
    <row r="18" spans="1:13">
      <c r="A18" s="3">
        <v>17</v>
      </c>
      <c r="B18" s="3" t="s">
        <v>259</v>
      </c>
      <c r="C18" s="3" t="s">
        <v>248</v>
      </c>
      <c r="D18" s="3">
        <v>49000</v>
      </c>
      <c r="E18" s="103" t="str">
        <f t="shared" si="0"/>
        <v>B</v>
      </c>
      <c r="F18" s="3">
        <f t="shared" si="1"/>
        <v>29400</v>
      </c>
      <c r="G18" s="15"/>
      <c r="H18" s="15"/>
      <c r="I18" s="15"/>
      <c r="J18" s="15"/>
      <c r="K18" s="15"/>
      <c r="L18" s="15"/>
      <c r="M18" s="15"/>
    </row>
    <row r="19" spans="1:13">
      <c r="A19" s="3">
        <v>18</v>
      </c>
      <c r="B19" s="3" t="s">
        <v>260</v>
      </c>
      <c r="C19" s="3" t="s">
        <v>248</v>
      </c>
      <c r="D19" s="3">
        <v>55000</v>
      </c>
      <c r="E19" s="103" t="str">
        <f t="shared" si="0"/>
        <v>B</v>
      </c>
      <c r="F19" s="3">
        <f t="shared" si="1"/>
        <v>33000</v>
      </c>
      <c r="G19" s="15"/>
      <c r="H19" s="15"/>
      <c r="I19" s="15"/>
      <c r="J19" s="15"/>
      <c r="K19" s="15"/>
      <c r="L19" s="15"/>
      <c r="M19" s="15"/>
    </row>
    <row r="20" spans="1:13">
      <c r="A20" s="3">
        <v>19</v>
      </c>
      <c r="B20" s="3" t="s">
        <v>262</v>
      </c>
      <c r="C20" s="3" t="s">
        <v>649</v>
      </c>
      <c r="D20" s="3">
        <v>66000</v>
      </c>
      <c r="E20" s="103" t="str">
        <f t="shared" si="0"/>
        <v>D</v>
      </c>
      <c r="F20" s="3">
        <f t="shared" si="1"/>
        <v>19800</v>
      </c>
      <c r="G20" s="15"/>
      <c r="H20" s="15"/>
      <c r="I20" s="15"/>
      <c r="J20" s="15"/>
      <c r="K20" s="15"/>
      <c r="L20" s="15"/>
      <c r="M20" s="15"/>
    </row>
    <row r="21" spans="1:13">
      <c r="A21" s="3">
        <v>20</v>
      </c>
      <c r="B21" s="3" t="s">
        <v>264</v>
      </c>
      <c r="C21" s="3" t="s">
        <v>242</v>
      </c>
      <c r="D21" s="3">
        <v>52000</v>
      </c>
      <c r="E21" s="103" t="str">
        <f t="shared" si="0"/>
        <v>C</v>
      </c>
      <c r="F21" s="3">
        <f t="shared" si="1"/>
        <v>20800</v>
      </c>
      <c r="G21" s="15"/>
      <c r="H21" s="15"/>
      <c r="I21" s="15"/>
      <c r="J21" s="15"/>
      <c r="K21" s="15"/>
      <c r="L21" s="15"/>
      <c r="M21" s="15"/>
    </row>
    <row r="22" spans="1:13">
      <c r="A22" s="3">
        <v>21</v>
      </c>
      <c r="B22" s="3" t="s">
        <v>265</v>
      </c>
      <c r="C22" s="3" t="s">
        <v>242</v>
      </c>
      <c r="D22" s="3">
        <v>44000</v>
      </c>
      <c r="E22" s="103" t="str">
        <f t="shared" si="0"/>
        <v>C</v>
      </c>
      <c r="F22" s="3">
        <f t="shared" si="1"/>
        <v>17600</v>
      </c>
      <c r="G22" s="15"/>
      <c r="H22" s="15"/>
      <c r="I22" s="15"/>
      <c r="J22" s="15"/>
      <c r="K22" s="15"/>
      <c r="L22" s="15"/>
      <c r="M22" s="15"/>
    </row>
    <row r="23" spans="1:13">
      <c r="A23" s="3">
        <v>22</v>
      </c>
      <c r="B23" s="3" t="s">
        <v>266</v>
      </c>
      <c r="C23" s="3" t="s">
        <v>248</v>
      </c>
      <c r="D23" s="3">
        <v>30000</v>
      </c>
      <c r="E23" s="103" t="str">
        <f t="shared" si="0"/>
        <v>B</v>
      </c>
      <c r="F23" s="3">
        <f t="shared" si="1"/>
        <v>18000</v>
      </c>
      <c r="G23" s="15"/>
      <c r="H23" s="15"/>
      <c r="I23" s="15"/>
      <c r="J23" s="15"/>
      <c r="K23" s="15"/>
      <c r="L23" s="15"/>
      <c r="M23" s="15"/>
    </row>
    <row r="24" spans="1:13">
      <c r="A24" s="3">
        <v>23</v>
      </c>
      <c r="B24" s="3" t="s">
        <v>267</v>
      </c>
      <c r="C24" s="3" t="s">
        <v>248</v>
      </c>
      <c r="D24" s="3">
        <v>54000</v>
      </c>
      <c r="E24" s="103" t="str">
        <f t="shared" si="0"/>
        <v>B</v>
      </c>
      <c r="F24" s="3">
        <f t="shared" si="1"/>
        <v>32400</v>
      </c>
      <c r="G24" s="15"/>
      <c r="H24" s="15"/>
      <c r="I24" s="15"/>
      <c r="J24" s="15"/>
      <c r="K24" s="15"/>
      <c r="L24" s="15"/>
      <c r="M24" s="15"/>
    </row>
    <row r="26" spans="1:13" ht="15.75">
      <c r="E26" s="12" t="s">
        <v>153</v>
      </c>
      <c r="F26" s="104">
        <f>SUM(F2:F24)</f>
        <v>495800</v>
      </c>
      <c r="G26" s="71">
        <v>495800</v>
      </c>
    </row>
  </sheetData>
  <conditionalFormatting sqref="F26">
    <cfRule type="cellIs" dxfId="63" priority="1" operator="equal">
      <formula>$G$26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0AB2B-D0BE-4FAC-B77F-D5E5ADDDDDBF}">
  <sheetPr>
    <tabColor rgb="FFFF0000"/>
    <pageSetUpPr fitToPage="1"/>
  </sheetPr>
  <dimension ref="A1:F11"/>
  <sheetViews>
    <sheetView showGridLines="0" zoomScaleNormal="100" workbookViewId="0">
      <selection activeCell="E2" sqref="E2"/>
    </sheetView>
  </sheetViews>
  <sheetFormatPr defaultColWidth="11.42578125" defaultRowHeight="12.75"/>
  <cols>
    <col min="1" max="1" width="28.7109375" style="54" bestFit="1" customWidth="1"/>
    <col min="2" max="2" width="15.85546875" style="54" customWidth="1"/>
    <col min="3" max="4" width="11.7109375" style="54" bestFit="1" customWidth="1"/>
    <col min="5" max="6" width="28.140625" style="54" bestFit="1" customWidth="1"/>
    <col min="7" max="16384" width="11.42578125" style="54"/>
  </cols>
  <sheetData>
    <row r="1" spans="1:6" ht="45">
      <c r="A1" s="1" t="s">
        <v>216</v>
      </c>
      <c r="B1" s="1" t="s">
        <v>217</v>
      </c>
      <c r="C1" s="1" t="s">
        <v>222</v>
      </c>
      <c r="D1" s="1" t="s">
        <v>635</v>
      </c>
      <c r="E1" s="1" t="s">
        <v>636</v>
      </c>
    </row>
    <row r="2" spans="1:6" ht="14.25">
      <c r="A2" s="3" t="s">
        <v>224</v>
      </c>
      <c r="B2" s="3" t="s">
        <v>225</v>
      </c>
      <c r="C2" s="16">
        <v>40809</v>
      </c>
      <c r="D2" s="3">
        <v>25000</v>
      </c>
      <c r="E2" s="3" t="str">
        <f>IF(ISBLANK(C2), "Проект не начался", IF(D2&gt;=500000, "Молодец", IF(D2&gt;=0, "Хорошо", "Срочно на переподготовку!")))</f>
        <v>Хорошо</v>
      </c>
      <c r="F2" s="71" t="s">
        <v>637</v>
      </c>
    </row>
    <row r="3" spans="1:6" ht="14.25">
      <c r="A3" s="3" t="s">
        <v>227</v>
      </c>
      <c r="B3" s="3" t="s">
        <v>228</v>
      </c>
      <c r="C3" s="16">
        <v>40810</v>
      </c>
      <c r="D3" s="3">
        <v>15000</v>
      </c>
      <c r="E3" s="3" t="str">
        <f t="shared" ref="E3:E11" si="0">IF(ISBLANK(C3), "Проект не начался", IF(D3&gt;=500000, "Молодец", IF(D3&gt;=0, "Хорошо", "Срочно на переподготовку!")))</f>
        <v>Хорошо</v>
      </c>
      <c r="F3" s="71" t="s">
        <v>637</v>
      </c>
    </row>
    <row r="4" spans="1:6" ht="14.25">
      <c r="A4" s="3" t="s">
        <v>230</v>
      </c>
      <c r="B4" s="3" t="s">
        <v>231</v>
      </c>
      <c r="C4" s="16"/>
      <c r="D4" s="3"/>
      <c r="E4" s="3" t="str">
        <f t="shared" si="0"/>
        <v>Проект не начался</v>
      </c>
      <c r="F4" s="71" t="s">
        <v>638</v>
      </c>
    </row>
    <row r="5" spans="1:6" ht="14.25">
      <c r="A5" s="3" t="s">
        <v>233</v>
      </c>
      <c r="B5" s="3" t="s">
        <v>225</v>
      </c>
      <c r="C5" s="16">
        <v>40812</v>
      </c>
      <c r="D5" s="3">
        <v>200000</v>
      </c>
      <c r="E5" s="3" t="str">
        <f t="shared" si="0"/>
        <v>Хорошо</v>
      </c>
      <c r="F5" s="71" t="s">
        <v>637</v>
      </c>
    </row>
    <row r="6" spans="1:6" ht="14.25">
      <c r="A6" s="3" t="s">
        <v>234</v>
      </c>
      <c r="B6" s="3" t="s">
        <v>228</v>
      </c>
      <c r="C6" s="16">
        <v>40813</v>
      </c>
      <c r="D6" s="3">
        <v>180000</v>
      </c>
      <c r="E6" s="3" t="str">
        <f t="shared" si="0"/>
        <v>Хорошо</v>
      </c>
      <c r="F6" s="71" t="s">
        <v>637</v>
      </c>
    </row>
    <row r="7" spans="1:6" ht="14.25">
      <c r="A7" s="3" t="s">
        <v>224</v>
      </c>
      <c r="B7" s="3" t="s">
        <v>231</v>
      </c>
      <c r="C7" s="16"/>
      <c r="D7" s="3"/>
      <c r="E7" s="3" t="str">
        <f t="shared" si="0"/>
        <v>Проект не начался</v>
      </c>
      <c r="F7" s="71" t="s">
        <v>638</v>
      </c>
    </row>
    <row r="8" spans="1:6" ht="14.25">
      <c r="A8" s="3" t="s">
        <v>227</v>
      </c>
      <c r="B8" s="3" t="s">
        <v>225</v>
      </c>
      <c r="C8" s="16">
        <v>40815</v>
      </c>
      <c r="D8" s="3">
        <v>580000</v>
      </c>
      <c r="E8" s="3" t="str">
        <f t="shared" si="0"/>
        <v>Молодец</v>
      </c>
      <c r="F8" s="71" t="s">
        <v>639</v>
      </c>
    </row>
    <row r="9" spans="1:6" ht="14.25">
      <c r="A9" s="3" t="s">
        <v>230</v>
      </c>
      <c r="B9" s="3" t="s">
        <v>228</v>
      </c>
      <c r="C9" s="16"/>
      <c r="D9" s="3"/>
      <c r="E9" s="3" t="str">
        <f t="shared" si="0"/>
        <v>Проект не начался</v>
      </c>
      <c r="F9" s="71" t="s">
        <v>638</v>
      </c>
    </row>
    <row r="10" spans="1:6" ht="14.25">
      <c r="A10" s="3" t="s">
        <v>233</v>
      </c>
      <c r="B10" s="3" t="s">
        <v>231</v>
      </c>
      <c r="C10" s="16">
        <v>40817</v>
      </c>
      <c r="D10" s="3">
        <v>-10000</v>
      </c>
      <c r="E10" s="3" t="str">
        <f t="shared" si="0"/>
        <v>Срочно на переподготовку!</v>
      </c>
      <c r="F10" s="71" t="s">
        <v>640</v>
      </c>
    </row>
    <row r="11" spans="1:6" ht="14.25">
      <c r="A11" s="3" t="s">
        <v>234</v>
      </c>
      <c r="B11" s="3" t="s">
        <v>225</v>
      </c>
      <c r="C11" s="16">
        <v>40818</v>
      </c>
      <c r="D11" s="3">
        <v>10000</v>
      </c>
      <c r="E11" s="3" t="str">
        <f t="shared" si="0"/>
        <v>Хорошо</v>
      </c>
      <c r="F11" s="71" t="s">
        <v>637</v>
      </c>
    </row>
  </sheetData>
  <conditionalFormatting sqref="E2:E11">
    <cfRule type="cellIs" dxfId="62" priority="1" operator="equal">
      <formula>$F2</formula>
    </cfRule>
  </conditionalFormatting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>
    <oddHeader>&amp;C&amp;A</oddHead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7B80-9C89-4FA8-806D-09917D257F17}">
  <sheetPr>
    <tabColor rgb="FFFF0000"/>
    <pageSetUpPr fitToPage="1"/>
  </sheetPr>
  <dimension ref="A1:H11"/>
  <sheetViews>
    <sheetView showGridLines="0" zoomScaleNormal="100" workbookViewId="0">
      <selection activeCell="G4" sqref="G4"/>
    </sheetView>
  </sheetViews>
  <sheetFormatPr defaultColWidth="11.42578125" defaultRowHeight="12.75"/>
  <cols>
    <col min="1" max="1" width="28.7109375" style="54" bestFit="1" customWidth="1"/>
    <col min="2" max="2" width="15.85546875" style="54" customWidth="1"/>
    <col min="3" max="3" width="12" style="54" bestFit="1" customWidth="1"/>
    <col min="4" max="4" width="11.7109375" style="54" bestFit="1" customWidth="1"/>
    <col min="5" max="5" width="11.42578125" style="54"/>
    <col min="6" max="6" width="16.7109375" style="54" bestFit="1" customWidth="1"/>
    <col min="7" max="8" width="28.140625" style="54" bestFit="1" customWidth="1"/>
    <col min="9" max="16384" width="11.42578125" style="54"/>
  </cols>
  <sheetData>
    <row r="1" spans="1:8" ht="45">
      <c r="A1" s="1" t="s">
        <v>216</v>
      </c>
      <c r="B1" s="1" t="s">
        <v>217</v>
      </c>
      <c r="C1" s="1" t="s">
        <v>222</v>
      </c>
      <c r="D1" s="1" t="s">
        <v>635</v>
      </c>
      <c r="F1" s="1" t="s">
        <v>217</v>
      </c>
      <c r="G1" s="1" t="s">
        <v>636</v>
      </c>
    </row>
    <row r="2" spans="1:8" ht="14.25">
      <c r="A2" s="3" t="s">
        <v>224</v>
      </c>
      <c r="B2" s="3" t="s">
        <v>225</v>
      </c>
      <c r="C2" s="16">
        <v>40809</v>
      </c>
      <c r="D2" s="3">
        <v>25000</v>
      </c>
      <c r="F2" s="3" t="s">
        <v>225</v>
      </c>
      <c r="G2" s="3" t="str">
        <f ca="1">IF(SUMIF($B$2:$D$11,F2,$D$2:$D$11)&gt;=500000, "Молодец", IF(SUMIF($B$2:$D$11,F2,$D$2:$D$11), "Хорошо", "Срочно на переподготовку!"))</f>
        <v>Молодец</v>
      </c>
      <c r="H2" s="71" t="s">
        <v>639</v>
      </c>
    </row>
    <row r="3" spans="1:8" ht="14.25">
      <c r="A3" s="3" t="s">
        <v>227</v>
      </c>
      <c r="B3" s="3" t="s">
        <v>228</v>
      </c>
      <c r="C3" s="16">
        <v>40810</v>
      </c>
      <c r="D3" s="3">
        <v>15000</v>
      </c>
      <c r="F3" s="3" t="s">
        <v>228</v>
      </c>
      <c r="G3" s="3" t="str">
        <f t="shared" ref="G3" ca="1" si="0">IF(SUMIF($B$2:$D$11,F3,$D$2:$D$11)&gt;=500000, "Молодец", IF(SUMIF($B$2:$D$11,F3,$D$2:$D$11), "Хорошо", "Срочно на переподготовку!"))</f>
        <v>Хорошо</v>
      </c>
      <c r="H3" s="71" t="s">
        <v>637</v>
      </c>
    </row>
    <row r="4" spans="1:8" ht="14.25">
      <c r="A4" s="3" t="s">
        <v>230</v>
      </c>
      <c r="B4" s="3" t="s">
        <v>231</v>
      </c>
      <c r="C4" s="16"/>
      <c r="D4" s="3"/>
      <c r="F4" s="3" t="s">
        <v>231</v>
      </c>
      <c r="G4" s="3" t="str">
        <f ca="1">IF(SUMIF($B$2:$D$11,F4,$D$2:$D$11)&gt;=500000, "Молодец", IF(SUMIF($B$2:$D$11,F4,$D$2:$D$11)&gt;=0, "Хорошо", "Срочно на переподготовку!"))</f>
        <v>Срочно на переподготовку!</v>
      </c>
      <c r="H4" s="71" t="s">
        <v>640</v>
      </c>
    </row>
    <row r="5" spans="1:8" ht="14.25">
      <c r="A5" s="3" t="s">
        <v>233</v>
      </c>
      <c r="B5" s="3" t="s">
        <v>225</v>
      </c>
      <c r="C5" s="16">
        <v>40812</v>
      </c>
      <c r="D5" s="3">
        <v>200000</v>
      </c>
      <c r="F5" s="71"/>
    </row>
    <row r="6" spans="1:8" ht="14.25">
      <c r="A6" s="3" t="s">
        <v>234</v>
      </c>
      <c r="B6" s="3" t="s">
        <v>228</v>
      </c>
      <c r="C6" s="16">
        <v>40813</v>
      </c>
      <c r="D6" s="3">
        <v>180000</v>
      </c>
      <c r="F6" s="71"/>
    </row>
    <row r="7" spans="1:8" ht="14.25">
      <c r="A7" s="3" t="s">
        <v>224</v>
      </c>
      <c r="B7" s="3" t="s">
        <v>231</v>
      </c>
      <c r="C7" s="16"/>
      <c r="D7" s="3"/>
      <c r="F7" s="71"/>
    </row>
    <row r="8" spans="1:8" ht="14.25">
      <c r="A8" s="3" t="s">
        <v>227</v>
      </c>
      <c r="B8" s="3" t="s">
        <v>225</v>
      </c>
      <c r="C8" s="16">
        <v>40815</v>
      </c>
      <c r="D8" s="3">
        <v>580000</v>
      </c>
      <c r="F8" s="71"/>
    </row>
    <row r="9" spans="1:8" ht="14.25">
      <c r="A9" s="3" t="s">
        <v>230</v>
      </c>
      <c r="B9" s="3" t="s">
        <v>228</v>
      </c>
      <c r="C9" s="16"/>
      <c r="D9" s="3"/>
      <c r="F9" s="71"/>
    </row>
    <row r="10" spans="1:8" ht="14.25">
      <c r="A10" s="3" t="s">
        <v>233</v>
      </c>
      <c r="B10" s="3" t="s">
        <v>231</v>
      </c>
      <c r="C10" s="16">
        <v>40817</v>
      </c>
      <c r="D10" s="3">
        <v>-10000</v>
      </c>
      <c r="F10" s="71"/>
    </row>
    <row r="11" spans="1:8" ht="14.25">
      <c r="A11" s="3" t="s">
        <v>234</v>
      </c>
      <c r="B11" s="3" t="s">
        <v>225</v>
      </c>
      <c r="C11" s="16">
        <v>40818</v>
      </c>
      <c r="D11" s="3">
        <v>10000</v>
      </c>
      <c r="F11" s="71"/>
    </row>
  </sheetData>
  <conditionalFormatting sqref="G2:G4">
    <cfRule type="cellIs" dxfId="61" priority="1" operator="equal">
      <formula>$H2</formula>
    </cfRule>
  </conditionalFormatting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>
    <oddHeader>&amp;C&amp;A</oddHead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F1175-CB1D-4E63-ABC7-4BC897680243}">
  <sheetPr>
    <tabColor rgb="FFFFC000"/>
  </sheetPr>
  <dimension ref="A1:F51"/>
  <sheetViews>
    <sheetView showGridLines="0" zoomScale="82" zoomScaleNormal="82" workbookViewId="0">
      <selection activeCell="E55" sqref="E55"/>
    </sheetView>
  </sheetViews>
  <sheetFormatPr defaultRowHeight="15.75"/>
  <cols>
    <col min="1" max="1" width="14.5703125" style="105" bestFit="1" customWidth="1"/>
    <col min="2" max="2" width="11.42578125" style="105" bestFit="1" customWidth="1"/>
    <col min="3" max="3" width="17" style="105" bestFit="1" customWidth="1"/>
    <col min="4" max="6" width="39.5703125" style="105" customWidth="1"/>
    <col min="7" max="16384" width="9.140625" style="105"/>
  </cols>
  <sheetData>
    <row r="1" spans="1:6">
      <c r="A1" s="1" t="s">
        <v>155</v>
      </c>
      <c r="B1" s="1" t="s">
        <v>652</v>
      </c>
      <c r="C1" s="1" t="s">
        <v>653</v>
      </c>
      <c r="D1" s="1" t="s">
        <v>535</v>
      </c>
      <c r="E1" s="1" t="s">
        <v>535</v>
      </c>
    </row>
    <row r="2" spans="1:6">
      <c r="A2" s="3" t="s">
        <v>162</v>
      </c>
      <c r="B2" s="3" t="s">
        <v>654</v>
      </c>
      <c r="C2" s="3" t="s">
        <v>655</v>
      </c>
      <c r="D2" s="106" t="str">
        <f>CONCATENATE(A2," ", B2, " ", C2)</f>
        <v>Андреева Елена Александровна</v>
      </c>
      <c r="E2" s="3" t="str">
        <f>A2&amp; " " &amp; B2 &amp; " " &amp; C2</f>
        <v>Андреева Елена Александровна</v>
      </c>
      <c r="F2" s="106" t="s">
        <v>656</v>
      </c>
    </row>
    <row r="3" spans="1:6">
      <c r="A3" s="3" t="s">
        <v>165</v>
      </c>
      <c r="B3" s="3" t="s">
        <v>657</v>
      </c>
      <c r="C3" s="3" t="s">
        <v>658</v>
      </c>
      <c r="D3" s="106" t="str">
        <f t="shared" ref="D3:D51" si="0">CONCATENATE(A3," ", B3, " ", C3)</f>
        <v>Бесхмельницын Сергей Николаевич</v>
      </c>
      <c r="E3" s="3" t="str">
        <f t="shared" ref="E3:E51" si="1">A3&amp; " " &amp; B3 &amp; " " &amp; C3</f>
        <v>Бесхмельницын Сергей Николаевич</v>
      </c>
      <c r="F3" s="106" t="s">
        <v>659</v>
      </c>
    </row>
    <row r="4" spans="1:6">
      <c r="A4" s="3" t="s">
        <v>660</v>
      </c>
      <c r="B4" s="3" t="s">
        <v>661</v>
      </c>
      <c r="C4" s="3" t="s">
        <v>662</v>
      </c>
      <c r="D4" s="106" t="str">
        <f t="shared" si="0"/>
        <v>Бильская Валерия Викторовна</v>
      </c>
      <c r="E4" s="3" t="str">
        <f t="shared" si="1"/>
        <v>Бильская Валерия Викторовна</v>
      </c>
      <c r="F4" s="106" t="s">
        <v>663</v>
      </c>
    </row>
    <row r="5" spans="1:6">
      <c r="A5" s="3" t="s">
        <v>166</v>
      </c>
      <c r="B5" s="3" t="s">
        <v>664</v>
      </c>
      <c r="C5" s="3" t="s">
        <v>665</v>
      </c>
      <c r="D5" s="106" t="str">
        <f t="shared" si="0"/>
        <v>Блиц Владислав Олегович</v>
      </c>
      <c r="E5" s="3" t="str">
        <f t="shared" si="1"/>
        <v>Блиц Владислав Олегович</v>
      </c>
      <c r="F5" s="106" t="s">
        <v>666</v>
      </c>
    </row>
    <row r="6" spans="1:6">
      <c r="A6" s="3" t="s">
        <v>167</v>
      </c>
      <c r="B6" s="3" t="s">
        <v>667</v>
      </c>
      <c r="C6" s="3" t="s">
        <v>668</v>
      </c>
      <c r="D6" s="106" t="str">
        <f t="shared" si="0"/>
        <v>Бушмина Екатерина Андреевна</v>
      </c>
      <c r="E6" s="3" t="str">
        <f t="shared" si="1"/>
        <v>Бушмина Екатерина Андреевна</v>
      </c>
      <c r="F6" s="106" t="s">
        <v>669</v>
      </c>
    </row>
    <row r="7" spans="1:6">
      <c r="A7" s="3" t="s">
        <v>168</v>
      </c>
      <c r="B7" s="3" t="s">
        <v>670</v>
      </c>
      <c r="C7" s="3" t="s">
        <v>671</v>
      </c>
      <c r="D7" s="106" t="str">
        <f t="shared" si="0"/>
        <v>Василевский Илья Андреевич</v>
      </c>
      <c r="E7" s="3" t="str">
        <f t="shared" si="1"/>
        <v>Василевский Илья Андреевич</v>
      </c>
      <c r="F7" s="106" t="s">
        <v>672</v>
      </c>
    </row>
    <row r="8" spans="1:6">
      <c r="A8" s="3" t="s">
        <v>169</v>
      </c>
      <c r="B8" s="3" t="s">
        <v>654</v>
      </c>
      <c r="C8" s="3" t="s">
        <v>673</v>
      </c>
      <c r="D8" s="106" t="str">
        <f t="shared" si="0"/>
        <v>Гальцова Елена Вадимовна</v>
      </c>
      <c r="E8" s="3" t="str">
        <f t="shared" si="1"/>
        <v>Гальцова Елена Вадимовна</v>
      </c>
      <c r="F8" s="106" t="s">
        <v>674</v>
      </c>
    </row>
    <row r="9" spans="1:6">
      <c r="A9" s="3" t="s">
        <v>171</v>
      </c>
      <c r="B9" s="3" t="s">
        <v>675</v>
      </c>
      <c r="C9" s="3" t="s">
        <v>676</v>
      </c>
      <c r="D9" s="106" t="str">
        <f t="shared" si="0"/>
        <v>Гичан Дарья Дмитриевна</v>
      </c>
      <c r="E9" s="3" t="str">
        <f t="shared" si="1"/>
        <v>Гичан Дарья Дмитриевна</v>
      </c>
      <c r="F9" s="106" t="s">
        <v>677</v>
      </c>
    </row>
    <row r="10" spans="1:6">
      <c r="A10" s="3" t="s">
        <v>174</v>
      </c>
      <c r="B10" s="3" t="s">
        <v>678</v>
      </c>
      <c r="C10" s="3" t="s">
        <v>655</v>
      </c>
      <c r="D10" s="106" t="str">
        <f t="shared" si="0"/>
        <v>Ерофеева Татьяна Александровна</v>
      </c>
      <c r="E10" s="3" t="str">
        <f t="shared" si="1"/>
        <v>Ерофеева Татьяна Александровна</v>
      </c>
      <c r="F10" s="106" t="s">
        <v>679</v>
      </c>
    </row>
    <row r="11" spans="1:6">
      <c r="A11" s="3" t="s">
        <v>176</v>
      </c>
      <c r="B11" s="3" t="s">
        <v>680</v>
      </c>
      <c r="C11" s="3" t="s">
        <v>681</v>
      </c>
      <c r="D11" s="106" t="str">
        <f t="shared" si="0"/>
        <v>Иванова Алена Денисовна</v>
      </c>
      <c r="E11" s="3" t="str">
        <f t="shared" si="1"/>
        <v>Иванова Алена Денисовна</v>
      </c>
      <c r="F11" s="106" t="s">
        <v>682</v>
      </c>
    </row>
    <row r="12" spans="1:6">
      <c r="A12" s="3" t="s">
        <v>177</v>
      </c>
      <c r="B12" s="3" t="s">
        <v>683</v>
      </c>
      <c r="C12" s="3" t="s">
        <v>655</v>
      </c>
      <c r="D12" s="106" t="str">
        <f t="shared" si="0"/>
        <v>Ильина Наталья Александровна</v>
      </c>
      <c r="E12" s="3" t="str">
        <f t="shared" si="1"/>
        <v>Ильина Наталья Александровна</v>
      </c>
      <c r="F12" s="106" t="s">
        <v>684</v>
      </c>
    </row>
    <row r="13" spans="1:6">
      <c r="A13" s="3" t="s">
        <v>180</v>
      </c>
      <c r="B13" s="3" t="s">
        <v>685</v>
      </c>
      <c r="C13" s="3" t="s">
        <v>686</v>
      </c>
      <c r="D13" s="106" t="str">
        <f t="shared" si="0"/>
        <v>Карташев Ярослав Александрович</v>
      </c>
      <c r="E13" s="3" t="str">
        <f t="shared" si="1"/>
        <v>Карташев Ярослав Александрович</v>
      </c>
      <c r="F13" s="106" t="s">
        <v>687</v>
      </c>
    </row>
    <row r="14" spans="1:6">
      <c r="A14" s="3" t="s">
        <v>181</v>
      </c>
      <c r="B14" s="3" t="s">
        <v>688</v>
      </c>
      <c r="C14" s="3" t="s">
        <v>658</v>
      </c>
      <c r="D14" s="106" t="str">
        <f t="shared" si="0"/>
        <v>Князев Александр Николаевич</v>
      </c>
      <c r="E14" s="3" t="str">
        <f t="shared" si="1"/>
        <v>Князев Александр Николаевич</v>
      </c>
      <c r="F14" s="106" t="s">
        <v>689</v>
      </c>
    </row>
    <row r="15" spans="1:6">
      <c r="A15" s="3" t="s">
        <v>182</v>
      </c>
      <c r="B15" s="3" t="s">
        <v>690</v>
      </c>
      <c r="C15" s="3" t="s">
        <v>668</v>
      </c>
      <c r="D15" s="106" t="str">
        <f t="shared" si="0"/>
        <v>Корнюхина Анастасия Андреевна</v>
      </c>
      <c r="E15" s="3" t="str">
        <f t="shared" si="1"/>
        <v>Корнюхина Анастасия Андреевна</v>
      </c>
      <c r="F15" s="106" t="s">
        <v>691</v>
      </c>
    </row>
    <row r="16" spans="1:6">
      <c r="A16" s="3" t="s">
        <v>185</v>
      </c>
      <c r="B16" s="3" t="s">
        <v>692</v>
      </c>
      <c r="C16" s="3" t="s">
        <v>693</v>
      </c>
      <c r="D16" s="106" t="str">
        <f t="shared" si="0"/>
        <v>Крылова Анна Сергеевна</v>
      </c>
      <c r="E16" s="3" t="str">
        <f t="shared" si="1"/>
        <v>Крылова Анна Сергеевна</v>
      </c>
      <c r="F16" s="106" t="s">
        <v>694</v>
      </c>
    </row>
    <row r="17" spans="1:6">
      <c r="A17" s="3" t="s">
        <v>187</v>
      </c>
      <c r="B17" s="3" t="s">
        <v>695</v>
      </c>
      <c r="C17" s="3" t="s">
        <v>696</v>
      </c>
      <c r="D17" s="106" t="str">
        <f t="shared" si="0"/>
        <v>Кулин Павел Юрьевич</v>
      </c>
      <c r="E17" s="3" t="str">
        <f t="shared" si="1"/>
        <v>Кулин Павел Юрьевич</v>
      </c>
      <c r="F17" s="106" t="s">
        <v>697</v>
      </c>
    </row>
    <row r="18" spans="1:6">
      <c r="A18" s="3" t="s">
        <v>188</v>
      </c>
      <c r="B18" s="3" t="s">
        <v>692</v>
      </c>
      <c r="C18" s="3" t="s">
        <v>698</v>
      </c>
      <c r="D18" s="106" t="str">
        <f t="shared" si="0"/>
        <v>Кулипанова Анна Юрьевна</v>
      </c>
      <c r="E18" s="3" t="str">
        <f t="shared" si="1"/>
        <v>Кулипанова Анна Юрьевна</v>
      </c>
      <c r="F18" s="106" t="s">
        <v>699</v>
      </c>
    </row>
    <row r="19" spans="1:6">
      <c r="A19" s="3" t="s">
        <v>189</v>
      </c>
      <c r="B19" s="3" t="s">
        <v>700</v>
      </c>
      <c r="C19" s="3" t="s">
        <v>701</v>
      </c>
      <c r="D19" s="106" t="str">
        <f t="shared" si="0"/>
        <v>Курненкова Ирина Алексеевна</v>
      </c>
      <c r="E19" s="3" t="str">
        <f t="shared" si="1"/>
        <v>Курненкова Ирина Алексеевна</v>
      </c>
      <c r="F19" s="106" t="s">
        <v>702</v>
      </c>
    </row>
    <row r="20" spans="1:6">
      <c r="A20" s="3" t="s">
        <v>190</v>
      </c>
      <c r="B20" s="3" t="s">
        <v>678</v>
      </c>
      <c r="C20" s="3" t="s">
        <v>693</v>
      </c>
      <c r="D20" s="106" t="str">
        <f t="shared" si="0"/>
        <v>Медведева Татьяна Сергеевна</v>
      </c>
      <c r="E20" s="3" t="str">
        <f t="shared" si="1"/>
        <v>Медведева Татьяна Сергеевна</v>
      </c>
      <c r="F20" s="106" t="s">
        <v>703</v>
      </c>
    </row>
    <row r="21" spans="1:6">
      <c r="A21" s="3" t="s">
        <v>191</v>
      </c>
      <c r="B21" s="3" t="s">
        <v>667</v>
      </c>
      <c r="C21" s="3" t="s">
        <v>655</v>
      </c>
      <c r="D21" s="106" t="str">
        <f t="shared" si="0"/>
        <v>Митина Екатерина Александровна</v>
      </c>
      <c r="E21" s="3" t="str">
        <f t="shared" si="1"/>
        <v>Митина Екатерина Александровна</v>
      </c>
      <c r="F21" s="106" t="s">
        <v>704</v>
      </c>
    </row>
    <row r="22" spans="1:6">
      <c r="A22" s="3" t="s">
        <v>192</v>
      </c>
      <c r="B22" s="3" t="s">
        <v>705</v>
      </c>
      <c r="C22" s="3" t="s">
        <v>706</v>
      </c>
      <c r="D22" s="106" t="str">
        <f t="shared" si="0"/>
        <v>Мустафина Светлана Сириновна</v>
      </c>
      <c r="E22" s="3" t="str">
        <f t="shared" si="1"/>
        <v>Мустафина Светлана Сириновна</v>
      </c>
      <c r="F22" s="106" t="s">
        <v>707</v>
      </c>
    </row>
    <row r="23" spans="1:6">
      <c r="A23" s="3" t="s">
        <v>193</v>
      </c>
      <c r="B23" s="3" t="s">
        <v>708</v>
      </c>
      <c r="C23" s="3" t="s">
        <v>709</v>
      </c>
      <c r="D23" s="106" t="str">
        <f t="shared" si="0"/>
        <v>Наприенко Денис Владимирович</v>
      </c>
      <c r="E23" s="3" t="str">
        <f t="shared" si="1"/>
        <v>Наприенко Денис Владимирович</v>
      </c>
      <c r="F23" s="106" t="s">
        <v>710</v>
      </c>
    </row>
    <row r="24" spans="1:6">
      <c r="A24" s="3" t="s">
        <v>194</v>
      </c>
      <c r="B24" s="3" t="s">
        <v>711</v>
      </c>
      <c r="C24" s="3" t="s">
        <v>655</v>
      </c>
      <c r="D24" s="106" t="str">
        <f t="shared" si="0"/>
        <v>Нежурина Евгения Александровна</v>
      </c>
      <c r="E24" s="3" t="str">
        <f t="shared" si="1"/>
        <v>Нежурина Евгения Александровна</v>
      </c>
      <c r="F24" s="106" t="s">
        <v>712</v>
      </c>
    </row>
    <row r="25" spans="1:6">
      <c r="A25" s="3" t="s">
        <v>196</v>
      </c>
      <c r="B25" s="3" t="s">
        <v>678</v>
      </c>
      <c r="C25" s="3" t="s">
        <v>676</v>
      </c>
      <c r="D25" s="106" t="str">
        <f t="shared" si="0"/>
        <v>Новикова Татьяна Дмитриевна</v>
      </c>
      <c r="E25" s="3" t="str">
        <f t="shared" si="1"/>
        <v>Новикова Татьяна Дмитриевна</v>
      </c>
      <c r="F25" s="106" t="s">
        <v>713</v>
      </c>
    </row>
    <row r="26" spans="1:6">
      <c r="A26" s="3" t="s">
        <v>197</v>
      </c>
      <c r="B26" s="3" t="s">
        <v>714</v>
      </c>
      <c r="C26" s="3" t="s">
        <v>715</v>
      </c>
      <c r="D26" s="106" t="str">
        <f t="shared" si="0"/>
        <v>Овчинкин Антон Алексеевич</v>
      </c>
      <c r="E26" s="3" t="str">
        <f t="shared" si="1"/>
        <v>Овчинкин Антон Алексеевич</v>
      </c>
      <c r="F26" s="106" t="s">
        <v>716</v>
      </c>
    </row>
    <row r="27" spans="1:6">
      <c r="A27" s="3" t="s">
        <v>198</v>
      </c>
      <c r="B27" s="3" t="s">
        <v>717</v>
      </c>
      <c r="C27" s="3" t="s">
        <v>718</v>
      </c>
      <c r="D27" s="106" t="str">
        <f t="shared" si="0"/>
        <v>Паршин Дмитрий Сергеевич</v>
      </c>
      <c r="E27" s="3" t="str">
        <f t="shared" si="1"/>
        <v>Паршин Дмитрий Сергеевич</v>
      </c>
      <c r="F27" s="106" t="s">
        <v>719</v>
      </c>
    </row>
    <row r="28" spans="1:6">
      <c r="A28" s="3" t="s">
        <v>199</v>
      </c>
      <c r="B28" s="3" t="s">
        <v>720</v>
      </c>
      <c r="C28" s="3" t="s">
        <v>686</v>
      </c>
      <c r="D28" s="106" t="str">
        <f t="shared" si="0"/>
        <v>Подклетнев Никита Александрович</v>
      </c>
      <c r="E28" s="3" t="str">
        <f t="shared" si="1"/>
        <v>Подклетнев Никита Александрович</v>
      </c>
      <c r="F28" s="106" t="s">
        <v>721</v>
      </c>
    </row>
    <row r="29" spans="1:6">
      <c r="A29" s="3" t="s">
        <v>722</v>
      </c>
      <c r="B29" s="3" t="s">
        <v>723</v>
      </c>
      <c r="C29" s="3" t="s">
        <v>724</v>
      </c>
      <c r="D29" s="106" t="str">
        <f t="shared" si="0"/>
        <v>Полинов Тимур Саналович</v>
      </c>
      <c r="E29" s="3" t="str">
        <f t="shared" si="1"/>
        <v>Полинов Тимур Саналович</v>
      </c>
      <c r="F29" s="106" t="s">
        <v>725</v>
      </c>
    </row>
    <row r="30" spans="1:6">
      <c r="A30" s="3" t="s">
        <v>201</v>
      </c>
      <c r="B30" s="3" t="s">
        <v>688</v>
      </c>
      <c r="C30" s="3" t="s">
        <v>726</v>
      </c>
      <c r="D30" s="106" t="str">
        <f t="shared" si="0"/>
        <v>Рындин Александр Иванович</v>
      </c>
      <c r="E30" s="3" t="str">
        <f t="shared" si="1"/>
        <v>Рындин Александр Иванович</v>
      </c>
      <c r="F30" s="106" t="s">
        <v>727</v>
      </c>
    </row>
    <row r="31" spans="1:6">
      <c r="A31" s="3" t="s">
        <v>202</v>
      </c>
      <c r="B31" s="3" t="s">
        <v>675</v>
      </c>
      <c r="C31" s="3" t="s">
        <v>693</v>
      </c>
      <c r="D31" s="106" t="str">
        <f t="shared" si="0"/>
        <v>Санькова Дарья Сергеевна</v>
      </c>
      <c r="E31" s="3" t="str">
        <f t="shared" si="1"/>
        <v>Санькова Дарья Сергеевна</v>
      </c>
      <c r="F31" s="106" t="s">
        <v>728</v>
      </c>
    </row>
    <row r="32" spans="1:6">
      <c r="A32" s="3" t="s">
        <v>203</v>
      </c>
      <c r="B32" s="3" t="s">
        <v>729</v>
      </c>
      <c r="C32" s="3" t="s">
        <v>730</v>
      </c>
      <c r="D32" s="106" t="str">
        <f t="shared" si="0"/>
        <v>Скорых Ксения Леонидовна</v>
      </c>
      <c r="E32" s="3" t="str">
        <f t="shared" si="1"/>
        <v>Скорых Ксения Леонидовна</v>
      </c>
      <c r="F32" s="106" t="s">
        <v>731</v>
      </c>
    </row>
    <row r="33" spans="1:6">
      <c r="A33" s="3" t="s">
        <v>205</v>
      </c>
      <c r="B33" s="3" t="s">
        <v>732</v>
      </c>
      <c r="C33" s="3" t="s">
        <v>693</v>
      </c>
      <c r="D33" s="106" t="str">
        <f t="shared" si="0"/>
        <v>Сухорукова Ольга Сергеевна</v>
      </c>
      <c r="E33" s="3" t="str">
        <f t="shared" si="1"/>
        <v>Сухорукова Ольга Сергеевна</v>
      </c>
      <c r="F33" s="106" t="s">
        <v>733</v>
      </c>
    </row>
    <row r="34" spans="1:6">
      <c r="A34" s="3" t="s">
        <v>206</v>
      </c>
      <c r="B34" s="3" t="s">
        <v>688</v>
      </c>
      <c r="C34" s="3" t="s">
        <v>709</v>
      </c>
      <c r="D34" s="106" t="str">
        <f t="shared" si="0"/>
        <v>Сытов Александр Владимирович</v>
      </c>
      <c r="E34" s="3" t="str">
        <f t="shared" si="1"/>
        <v>Сытов Александр Владимирович</v>
      </c>
      <c r="F34" s="106" t="s">
        <v>734</v>
      </c>
    </row>
    <row r="35" spans="1:6">
      <c r="A35" s="3" t="s">
        <v>207</v>
      </c>
      <c r="B35" s="3" t="s">
        <v>735</v>
      </c>
      <c r="C35" s="3" t="s">
        <v>671</v>
      </c>
      <c r="D35" s="106" t="str">
        <f t="shared" si="0"/>
        <v>Татарой Виктор Андреевич</v>
      </c>
      <c r="E35" s="3" t="str">
        <f t="shared" si="1"/>
        <v>Татарой Виктор Андреевич</v>
      </c>
      <c r="F35" s="106" t="s">
        <v>736</v>
      </c>
    </row>
    <row r="36" spans="1:6">
      <c r="A36" s="3" t="s">
        <v>208</v>
      </c>
      <c r="B36" s="3" t="s">
        <v>737</v>
      </c>
      <c r="C36" s="3" t="s">
        <v>676</v>
      </c>
      <c r="D36" s="106" t="str">
        <f t="shared" si="0"/>
        <v>Усатенко Инга Дмитриевна</v>
      </c>
      <c r="E36" s="3" t="str">
        <f t="shared" si="1"/>
        <v>Усатенко Инга Дмитриевна</v>
      </c>
      <c r="F36" s="106" t="s">
        <v>738</v>
      </c>
    </row>
    <row r="37" spans="1:6">
      <c r="A37" s="3" t="s">
        <v>209</v>
      </c>
      <c r="B37" s="3" t="s">
        <v>739</v>
      </c>
      <c r="C37" s="3" t="s">
        <v>718</v>
      </c>
      <c r="D37" s="106" t="str">
        <f t="shared" si="0"/>
        <v>Цветков Виталий Сергеевич</v>
      </c>
      <c r="E37" s="3" t="str">
        <f t="shared" si="1"/>
        <v>Цветков Виталий Сергеевич</v>
      </c>
      <c r="F37" s="106" t="s">
        <v>740</v>
      </c>
    </row>
    <row r="38" spans="1:6">
      <c r="A38" s="3" t="s">
        <v>210</v>
      </c>
      <c r="B38" s="3" t="s">
        <v>654</v>
      </c>
      <c r="C38" s="3" t="s">
        <v>693</v>
      </c>
      <c r="D38" s="106" t="str">
        <f t="shared" si="0"/>
        <v>Чиркина Елена Сергеевна</v>
      </c>
      <c r="E38" s="3" t="str">
        <f t="shared" si="1"/>
        <v>Чиркина Елена Сергеевна</v>
      </c>
      <c r="F38" s="106" t="s">
        <v>741</v>
      </c>
    </row>
    <row r="39" spans="1:6">
      <c r="A39" s="3" t="s">
        <v>211</v>
      </c>
      <c r="B39" s="3" t="s">
        <v>742</v>
      </c>
      <c r="C39" s="3" t="s">
        <v>743</v>
      </c>
      <c r="D39" s="106" t="str">
        <f t="shared" si="0"/>
        <v>Ширинов Роман Шаигович</v>
      </c>
      <c r="E39" s="3" t="str">
        <f t="shared" si="1"/>
        <v>Ширинов Роман Шаигович</v>
      </c>
      <c r="F39" s="106" t="s">
        <v>744</v>
      </c>
    </row>
    <row r="40" spans="1:6">
      <c r="A40" s="3" t="s">
        <v>212</v>
      </c>
      <c r="B40" s="3" t="s">
        <v>661</v>
      </c>
      <c r="C40" s="3" t="s">
        <v>693</v>
      </c>
      <c r="D40" s="106" t="str">
        <f t="shared" si="0"/>
        <v>Ширкина Валерия Сергеевна</v>
      </c>
      <c r="E40" s="3" t="str">
        <f t="shared" si="1"/>
        <v>Ширкина Валерия Сергеевна</v>
      </c>
      <c r="F40" s="106" t="s">
        <v>745</v>
      </c>
    </row>
    <row r="41" spans="1:6">
      <c r="A41" s="3" t="s">
        <v>214</v>
      </c>
      <c r="B41" s="3" t="s">
        <v>746</v>
      </c>
      <c r="C41" s="3" t="s">
        <v>658</v>
      </c>
      <c r="D41" s="106" t="str">
        <f t="shared" si="0"/>
        <v>Яшин Юрий Николаевич</v>
      </c>
      <c r="E41" s="3" t="str">
        <f t="shared" si="1"/>
        <v>Яшин Юрий Николаевич</v>
      </c>
      <c r="F41" s="106" t="s">
        <v>747</v>
      </c>
    </row>
    <row r="42" spans="1:6">
      <c r="A42" s="3" t="s">
        <v>160</v>
      </c>
      <c r="B42" s="3" t="s">
        <v>748</v>
      </c>
      <c r="C42" s="3" t="s">
        <v>686</v>
      </c>
      <c r="D42" s="106" t="str">
        <f t="shared" si="0"/>
        <v>Абрамов Иван Александрович</v>
      </c>
      <c r="E42" s="3" t="str">
        <f t="shared" si="1"/>
        <v>Абрамов Иван Александрович</v>
      </c>
      <c r="F42" s="106" t="s">
        <v>749</v>
      </c>
    </row>
    <row r="43" spans="1:6">
      <c r="A43" s="3" t="s">
        <v>163</v>
      </c>
      <c r="B43" s="3" t="s">
        <v>750</v>
      </c>
      <c r="C43" s="3" t="s">
        <v>751</v>
      </c>
      <c r="D43" s="106" t="str">
        <f t="shared" si="0"/>
        <v>Ахияров Константин Фаритович</v>
      </c>
      <c r="E43" s="3" t="str">
        <f t="shared" si="1"/>
        <v>Ахияров Константин Фаритович</v>
      </c>
      <c r="F43" s="106" t="s">
        <v>752</v>
      </c>
    </row>
    <row r="44" spans="1:6">
      <c r="A44" s="3" t="s">
        <v>170</v>
      </c>
      <c r="B44" s="3" t="s">
        <v>675</v>
      </c>
      <c r="C44" s="3" t="s">
        <v>655</v>
      </c>
      <c r="D44" s="106" t="str">
        <f t="shared" si="0"/>
        <v>Геращенко Дарья Александровна</v>
      </c>
      <c r="E44" s="3" t="str">
        <f t="shared" si="1"/>
        <v>Геращенко Дарья Александровна</v>
      </c>
      <c r="F44" s="106" t="s">
        <v>753</v>
      </c>
    </row>
    <row r="45" spans="1:6">
      <c r="A45" s="3" t="s">
        <v>173</v>
      </c>
      <c r="B45" s="3" t="s">
        <v>732</v>
      </c>
      <c r="C45" s="3" t="s">
        <v>754</v>
      </c>
      <c r="D45" s="106" t="str">
        <f t="shared" si="0"/>
        <v>Дружаева Ольга Олеговна</v>
      </c>
      <c r="E45" s="3" t="str">
        <f t="shared" si="1"/>
        <v>Дружаева Ольга Олеговна</v>
      </c>
      <c r="F45" s="106" t="s">
        <v>755</v>
      </c>
    </row>
    <row r="46" spans="1:6">
      <c r="A46" s="3" t="s">
        <v>179</v>
      </c>
      <c r="B46" s="3" t="s">
        <v>695</v>
      </c>
      <c r="C46" s="3" t="s">
        <v>686</v>
      </c>
      <c r="D46" s="106" t="str">
        <f t="shared" si="0"/>
        <v>Каравашкин Павел Александрович</v>
      </c>
      <c r="E46" s="3" t="str">
        <f t="shared" si="1"/>
        <v>Каравашкин Павел Александрович</v>
      </c>
      <c r="F46" s="106" t="s">
        <v>756</v>
      </c>
    </row>
    <row r="47" spans="1:6">
      <c r="A47" s="3" t="s">
        <v>184</v>
      </c>
      <c r="B47" s="3" t="s">
        <v>750</v>
      </c>
      <c r="C47" s="3" t="s">
        <v>757</v>
      </c>
      <c r="D47" s="106" t="str">
        <f t="shared" si="0"/>
        <v>Круглов Константин Дмитриевич</v>
      </c>
      <c r="E47" s="3" t="str">
        <f t="shared" si="1"/>
        <v>Круглов Константин Дмитриевич</v>
      </c>
      <c r="F47" s="106" t="s">
        <v>758</v>
      </c>
    </row>
    <row r="48" spans="1:6">
      <c r="A48" s="3" t="s">
        <v>195</v>
      </c>
      <c r="B48" s="3" t="s">
        <v>759</v>
      </c>
      <c r="C48" s="3" t="s">
        <v>757</v>
      </c>
      <c r="D48" s="106" t="str">
        <f t="shared" si="0"/>
        <v>Нестеров Евгений Дмитриевич</v>
      </c>
      <c r="E48" s="3" t="str">
        <f t="shared" si="1"/>
        <v>Нестеров Евгений Дмитриевич</v>
      </c>
      <c r="F48" s="106" t="s">
        <v>760</v>
      </c>
    </row>
    <row r="49" spans="1:6">
      <c r="A49" s="3" t="s">
        <v>200</v>
      </c>
      <c r="B49" s="3" t="s">
        <v>761</v>
      </c>
      <c r="C49" s="3" t="s">
        <v>671</v>
      </c>
      <c r="D49" s="106" t="str">
        <f t="shared" si="0"/>
        <v>Ротарь Борис Андреевич</v>
      </c>
      <c r="E49" s="3" t="str">
        <f t="shared" si="1"/>
        <v>Ротарь Борис Андреевич</v>
      </c>
      <c r="F49" s="106" t="s">
        <v>762</v>
      </c>
    </row>
    <row r="50" spans="1:6">
      <c r="A50" s="3" t="s">
        <v>204</v>
      </c>
      <c r="B50" s="3" t="s">
        <v>763</v>
      </c>
      <c r="C50" s="3" t="s">
        <v>693</v>
      </c>
      <c r="D50" s="106" t="str">
        <f t="shared" si="0"/>
        <v>Скрябина Анжелика Сергеевна</v>
      </c>
      <c r="E50" s="3" t="str">
        <f t="shared" si="1"/>
        <v>Скрябина Анжелика Сергеевна</v>
      </c>
      <c r="F50" s="106" t="s">
        <v>764</v>
      </c>
    </row>
    <row r="51" spans="1:6">
      <c r="A51" s="3" t="s">
        <v>213</v>
      </c>
      <c r="B51" s="3" t="s">
        <v>759</v>
      </c>
      <c r="C51" s="3" t="s">
        <v>765</v>
      </c>
      <c r="D51" s="106" t="str">
        <f t="shared" si="0"/>
        <v>Щеголяев Евгений Умарович</v>
      </c>
      <c r="E51" s="3" t="str">
        <f t="shared" si="1"/>
        <v>Щеголяев Евгений Умарович</v>
      </c>
      <c r="F51" s="106" t="s">
        <v>766</v>
      </c>
    </row>
  </sheetData>
  <conditionalFormatting sqref="D2:D51">
    <cfRule type="cellIs" dxfId="60" priority="2" operator="equal">
      <formula>$F2</formula>
    </cfRule>
  </conditionalFormatting>
  <conditionalFormatting sqref="E2:E51">
    <cfRule type="cellIs" dxfId="59" priority="1" operator="equal">
      <formula>$F2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ECB5-6F9A-40ED-8481-3A8726A54C76}">
  <sheetPr>
    <tabColor rgb="FFFFC000"/>
  </sheetPr>
  <dimension ref="A1:C51"/>
  <sheetViews>
    <sheetView showGridLines="0" topLeftCell="A24" zoomScale="71" zoomScaleNormal="71" workbookViewId="0">
      <selection activeCell="C49" sqref="C49"/>
    </sheetView>
  </sheetViews>
  <sheetFormatPr defaultRowHeight="15.75"/>
  <cols>
    <col min="1" max="1" width="57.7109375" style="105" bestFit="1" customWidth="1"/>
    <col min="2" max="2" width="35.5703125" style="105" customWidth="1"/>
    <col min="3" max="3" width="39.5703125" style="105" customWidth="1"/>
    <col min="4" max="16384" width="9.140625" style="105"/>
  </cols>
  <sheetData>
    <row r="1" spans="1:3">
      <c r="A1" s="1" t="s">
        <v>767</v>
      </c>
      <c r="B1" s="1" t="s">
        <v>535</v>
      </c>
    </row>
    <row r="2" spans="1:3">
      <c r="A2" s="3" t="s">
        <v>768</v>
      </c>
      <c r="B2" s="3" t="str">
        <f>TRIM(A2)</f>
        <v>Андреева Елена Александровна</v>
      </c>
      <c r="C2" s="106" t="s">
        <v>656</v>
      </c>
    </row>
    <row r="3" spans="1:3">
      <c r="A3" s="3" t="s">
        <v>769</v>
      </c>
      <c r="B3" s="3" t="str">
        <f t="shared" ref="B3:B51" si="0">TRIM(A3)</f>
        <v>Бесхмельницын Сергей Николаевич</v>
      </c>
      <c r="C3" s="106" t="s">
        <v>659</v>
      </c>
    </row>
    <row r="4" spans="1:3">
      <c r="A4" s="3" t="s">
        <v>770</v>
      </c>
      <c r="B4" s="3" t="str">
        <f t="shared" si="0"/>
        <v>Бильская Валерия Викторовна</v>
      </c>
      <c r="C4" s="106" t="s">
        <v>663</v>
      </c>
    </row>
    <row r="5" spans="1:3">
      <c r="A5" s="3" t="s">
        <v>771</v>
      </c>
      <c r="B5" s="3" t="str">
        <f t="shared" si="0"/>
        <v>Блиц Владислав Олегович</v>
      </c>
      <c r="C5" s="106" t="s">
        <v>666</v>
      </c>
    </row>
    <row r="6" spans="1:3">
      <c r="A6" s="3" t="s">
        <v>772</v>
      </c>
      <c r="B6" s="3" t="str">
        <f t="shared" si="0"/>
        <v>Бушмина Екатерина Андреевна</v>
      </c>
      <c r="C6" s="106" t="s">
        <v>669</v>
      </c>
    </row>
    <row r="7" spans="1:3">
      <c r="A7" s="3" t="s">
        <v>773</v>
      </c>
      <c r="B7" s="3" t="str">
        <f t="shared" si="0"/>
        <v>Василевский Илья Андреевич</v>
      </c>
      <c r="C7" s="106" t="s">
        <v>672</v>
      </c>
    </row>
    <row r="8" spans="1:3">
      <c r="A8" s="3" t="s">
        <v>774</v>
      </c>
      <c r="B8" s="3" t="str">
        <f t="shared" si="0"/>
        <v>Гальцова Елена Вадимовна</v>
      </c>
      <c r="C8" s="106" t="s">
        <v>674</v>
      </c>
    </row>
    <row r="9" spans="1:3">
      <c r="A9" s="3" t="s">
        <v>775</v>
      </c>
      <c r="B9" s="3" t="str">
        <f t="shared" si="0"/>
        <v>Гичан Дарья Дмитриевна</v>
      </c>
      <c r="C9" s="106" t="s">
        <v>677</v>
      </c>
    </row>
    <row r="10" spans="1:3">
      <c r="A10" s="3" t="s">
        <v>776</v>
      </c>
      <c r="B10" s="3" t="str">
        <f t="shared" si="0"/>
        <v>Ерофеева Татьяна Александровна</v>
      </c>
      <c r="C10" s="106" t="s">
        <v>679</v>
      </c>
    </row>
    <row r="11" spans="1:3">
      <c r="A11" s="3" t="s">
        <v>777</v>
      </c>
      <c r="B11" s="3" t="str">
        <f t="shared" si="0"/>
        <v>Иванова Алена Денисовна</v>
      </c>
      <c r="C11" s="106" t="s">
        <v>682</v>
      </c>
    </row>
    <row r="12" spans="1:3">
      <c r="A12" s="3" t="s">
        <v>778</v>
      </c>
      <c r="B12" s="3" t="str">
        <f t="shared" si="0"/>
        <v>Ильина Наталья Александровна</v>
      </c>
      <c r="C12" s="106" t="s">
        <v>684</v>
      </c>
    </row>
    <row r="13" spans="1:3">
      <c r="A13" s="3" t="s">
        <v>779</v>
      </c>
      <c r="B13" s="3" t="str">
        <f t="shared" si="0"/>
        <v>Карташев Ярослав Александрович</v>
      </c>
      <c r="C13" s="106" t="s">
        <v>687</v>
      </c>
    </row>
    <row r="14" spans="1:3">
      <c r="A14" s="3" t="s">
        <v>780</v>
      </c>
      <c r="B14" s="3" t="str">
        <f t="shared" si="0"/>
        <v>Князев Александр Николаевич</v>
      </c>
      <c r="C14" s="106" t="s">
        <v>689</v>
      </c>
    </row>
    <row r="15" spans="1:3">
      <c r="A15" s="3" t="s">
        <v>781</v>
      </c>
      <c r="B15" s="3" t="str">
        <f t="shared" si="0"/>
        <v>Корнюхина Анастасия Андреевна</v>
      </c>
      <c r="C15" s="106" t="s">
        <v>691</v>
      </c>
    </row>
    <row r="16" spans="1:3">
      <c r="A16" s="3" t="s">
        <v>782</v>
      </c>
      <c r="B16" s="3" t="str">
        <f t="shared" si="0"/>
        <v>Крылова Анна Сергеевна</v>
      </c>
      <c r="C16" s="106" t="s">
        <v>694</v>
      </c>
    </row>
    <row r="17" spans="1:3">
      <c r="A17" s="3" t="s">
        <v>783</v>
      </c>
      <c r="B17" s="3" t="str">
        <f t="shared" si="0"/>
        <v>Кулин Павел Юрьевич</v>
      </c>
      <c r="C17" s="106" t="s">
        <v>697</v>
      </c>
    </row>
    <row r="18" spans="1:3">
      <c r="A18" s="3" t="s">
        <v>784</v>
      </c>
      <c r="B18" s="3" t="str">
        <f t="shared" si="0"/>
        <v>Кулипанова Анна Юрьевна</v>
      </c>
      <c r="C18" s="106" t="s">
        <v>699</v>
      </c>
    </row>
    <row r="19" spans="1:3">
      <c r="A19" s="3" t="s">
        <v>785</v>
      </c>
      <c r="B19" s="3" t="str">
        <f t="shared" si="0"/>
        <v>Курненкова Ирина Алексеевна</v>
      </c>
      <c r="C19" s="106" t="s">
        <v>702</v>
      </c>
    </row>
    <row r="20" spans="1:3">
      <c r="A20" s="3" t="s">
        <v>786</v>
      </c>
      <c r="B20" s="3" t="str">
        <f t="shared" si="0"/>
        <v>Медведева Татьяна Сергеевна</v>
      </c>
      <c r="C20" s="106" t="s">
        <v>703</v>
      </c>
    </row>
    <row r="21" spans="1:3">
      <c r="A21" s="3" t="s">
        <v>787</v>
      </c>
      <c r="B21" s="3" t="str">
        <f t="shared" si="0"/>
        <v>Митина Екатерина Александровна</v>
      </c>
      <c r="C21" s="106" t="s">
        <v>704</v>
      </c>
    </row>
    <row r="22" spans="1:3">
      <c r="A22" s="3" t="s">
        <v>707</v>
      </c>
      <c r="B22" s="3" t="str">
        <f t="shared" si="0"/>
        <v>Мустафина Светлана Сириновна</v>
      </c>
      <c r="C22" s="106" t="s">
        <v>707</v>
      </c>
    </row>
    <row r="23" spans="1:3">
      <c r="A23" s="3" t="s">
        <v>788</v>
      </c>
      <c r="B23" s="3" t="str">
        <f t="shared" si="0"/>
        <v>Наприенко Денис Владимирович</v>
      </c>
      <c r="C23" s="106" t="s">
        <v>710</v>
      </c>
    </row>
    <row r="24" spans="1:3">
      <c r="A24" s="3" t="s">
        <v>712</v>
      </c>
      <c r="B24" s="3" t="str">
        <f t="shared" si="0"/>
        <v>Нежурина Евгения Александровна</v>
      </c>
      <c r="C24" s="106" t="s">
        <v>712</v>
      </c>
    </row>
    <row r="25" spans="1:3">
      <c r="A25" s="3" t="s">
        <v>789</v>
      </c>
      <c r="B25" s="3" t="str">
        <f t="shared" si="0"/>
        <v>Новикова Татьяна Дмитриевна</v>
      </c>
      <c r="C25" s="106" t="s">
        <v>713</v>
      </c>
    </row>
    <row r="26" spans="1:3">
      <c r="A26" s="3" t="s">
        <v>790</v>
      </c>
      <c r="B26" s="3" t="str">
        <f t="shared" si="0"/>
        <v>Овчинкин Антон Алексеевич</v>
      </c>
      <c r="C26" s="106" t="s">
        <v>716</v>
      </c>
    </row>
    <row r="27" spans="1:3">
      <c r="A27" s="3" t="s">
        <v>791</v>
      </c>
      <c r="B27" s="3" t="str">
        <f t="shared" si="0"/>
        <v>Паршин Дмитрий Сергеевич</v>
      </c>
      <c r="C27" s="106" t="s">
        <v>719</v>
      </c>
    </row>
    <row r="28" spans="1:3">
      <c r="A28" s="3" t="s">
        <v>792</v>
      </c>
      <c r="B28" s="3" t="str">
        <f t="shared" si="0"/>
        <v>Подклетнев Никита Александрович</v>
      </c>
      <c r="C28" s="106" t="s">
        <v>721</v>
      </c>
    </row>
    <row r="29" spans="1:3">
      <c r="A29" s="3" t="s">
        <v>793</v>
      </c>
      <c r="B29" s="3" t="str">
        <f t="shared" si="0"/>
        <v>Полинов Тимур Саналович</v>
      </c>
      <c r="C29" s="106" t="s">
        <v>725</v>
      </c>
    </row>
    <row r="30" spans="1:3">
      <c r="A30" s="3" t="s">
        <v>794</v>
      </c>
      <c r="B30" s="3" t="str">
        <f t="shared" si="0"/>
        <v>Рындин Александр Иванович</v>
      </c>
      <c r="C30" s="106" t="s">
        <v>727</v>
      </c>
    </row>
    <row r="31" spans="1:3">
      <c r="A31" s="3" t="s">
        <v>795</v>
      </c>
      <c r="B31" s="3" t="str">
        <f t="shared" si="0"/>
        <v>Санькова Дарья Сергеевна</v>
      </c>
      <c r="C31" s="106" t="s">
        <v>728</v>
      </c>
    </row>
    <row r="32" spans="1:3">
      <c r="A32" s="3" t="s">
        <v>796</v>
      </c>
      <c r="B32" s="3" t="str">
        <f t="shared" si="0"/>
        <v>Скорых Ксения Леонидовна</v>
      </c>
      <c r="C32" s="106" t="s">
        <v>731</v>
      </c>
    </row>
    <row r="33" spans="1:3">
      <c r="A33" s="3" t="s">
        <v>797</v>
      </c>
      <c r="B33" s="3" t="str">
        <f t="shared" si="0"/>
        <v>Сухорукова Ольга Сергеевна</v>
      </c>
      <c r="C33" s="106" t="s">
        <v>733</v>
      </c>
    </row>
    <row r="34" spans="1:3">
      <c r="A34" s="3" t="s">
        <v>798</v>
      </c>
      <c r="B34" s="3" t="str">
        <f t="shared" si="0"/>
        <v>Сытов Александр Владимирович</v>
      </c>
      <c r="C34" s="106" t="s">
        <v>734</v>
      </c>
    </row>
    <row r="35" spans="1:3">
      <c r="A35" s="3" t="s">
        <v>799</v>
      </c>
      <c r="B35" s="3" t="str">
        <f t="shared" si="0"/>
        <v>Татарой Виктор Андреевич</v>
      </c>
      <c r="C35" s="106" t="s">
        <v>736</v>
      </c>
    </row>
    <row r="36" spans="1:3">
      <c r="A36" s="3" t="s">
        <v>800</v>
      </c>
      <c r="B36" s="3" t="str">
        <f t="shared" si="0"/>
        <v>Усатенко Инга Дмитриевна</v>
      </c>
      <c r="C36" s="106" t="s">
        <v>738</v>
      </c>
    </row>
    <row r="37" spans="1:3">
      <c r="A37" s="3" t="s">
        <v>801</v>
      </c>
      <c r="B37" s="3" t="str">
        <f t="shared" si="0"/>
        <v>Цветков Виталий Сергеевич</v>
      </c>
      <c r="C37" s="106" t="s">
        <v>740</v>
      </c>
    </row>
    <row r="38" spans="1:3">
      <c r="A38" s="3" t="s">
        <v>802</v>
      </c>
      <c r="B38" s="3" t="str">
        <f t="shared" si="0"/>
        <v>Чиркина Елена Сергеевна</v>
      </c>
      <c r="C38" s="106" t="s">
        <v>741</v>
      </c>
    </row>
    <row r="39" spans="1:3">
      <c r="A39" s="3" t="s">
        <v>803</v>
      </c>
      <c r="B39" s="3" t="str">
        <f t="shared" si="0"/>
        <v>Ширинов Роман Шаигович</v>
      </c>
      <c r="C39" s="106" t="s">
        <v>744</v>
      </c>
    </row>
    <row r="40" spans="1:3">
      <c r="A40" s="3" t="s">
        <v>804</v>
      </c>
      <c r="B40" s="3" t="str">
        <f t="shared" si="0"/>
        <v>Ширкина Валерия Сергеевна</v>
      </c>
      <c r="C40" s="106" t="s">
        <v>745</v>
      </c>
    </row>
    <row r="41" spans="1:3">
      <c r="A41" s="3" t="s">
        <v>805</v>
      </c>
      <c r="B41" s="3" t="str">
        <f t="shared" si="0"/>
        <v>Яшин Юрий Николаевич</v>
      </c>
      <c r="C41" s="106" t="s">
        <v>747</v>
      </c>
    </row>
    <row r="42" spans="1:3">
      <c r="A42" s="3" t="s">
        <v>806</v>
      </c>
      <c r="B42" s="3" t="str">
        <f t="shared" si="0"/>
        <v>Абрамов Иван Александрович</v>
      </c>
      <c r="C42" s="106" t="s">
        <v>749</v>
      </c>
    </row>
    <row r="43" spans="1:3">
      <c r="A43" s="3" t="s">
        <v>807</v>
      </c>
      <c r="B43" s="3" t="str">
        <f t="shared" si="0"/>
        <v>Ахияров Константин Фаритович</v>
      </c>
      <c r="C43" s="106" t="s">
        <v>752</v>
      </c>
    </row>
    <row r="44" spans="1:3">
      <c r="A44" s="3" t="s">
        <v>808</v>
      </c>
      <c r="B44" s="3" t="str">
        <f t="shared" si="0"/>
        <v>Геращенко Дарья Александровна</v>
      </c>
      <c r="C44" s="106" t="s">
        <v>753</v>
      </c>
    </row>
    <row r="45" spans="1:3">
      <c r="A45" s="3" t="s">
        <v>809</v>
      </c>
      <c r="B45" s="3" t="str">
        <f t="shared" si="0"/>
        <v>Дружаева Ольга Олеговна</v>
      </c>
      <c r="C45" s="106" t="s">
        <v>755</v>
      </c>
    </row>
    <row r="46" spans="1:3">
      <c r="A46" s="3" t="s">
        <v>810</v>
      </c>
      <c r="B46" s="3" t="str">
        <f t="shared" si="0"/>
        <v>Каравашкин Павел Александрович</v>
      </c>
      <c r="C46" s="106" t="s">
        <v>756</v>
      </c>
    </row>
    <row r="47" spans="1:3">
      <c r="A47" s="3" t="s">
        <v>811</v>
      </c>
      <c r="B47" s="3" t="str">
        <f t="shared" si="0"/>
        <v>Круглов Константин Дмитриевич</v>
      </c>
      <c r="C47" s="106" t="s">
        <v>758</v>
      </c>
    </row>
    <row r="48" spans="1:3">
      <c r="A48" s="3" t="s">
        <v>812</v>
      </c>
      <c r="B48" s="3" t="str">
        <f t="shared" si="0"/>
        <v>Нестеров Евгений Дмитриевич</v>
      </c>
      <c r="C48" s="106" t="s">
        <v>760</v>
      </c>
    </row>
    <row r="49" spans="1:3">
      <c r="A49" s="3" t="s">
        <v>813</v>
      </c>
      <c r="B49" s="3" t="str">
        <f t="shared" si="0"/>
        <v>Ротарь Борис Андреевич</v>
      </c>
      <c r="C49" s="106" t="s">
        <v>762</v>
      </c>
    </row>
    <row r="50" spans="1:3">
      <c r="A50" s="3" t="s">
        <v>814</v>
      </c>
      <c r="B50" s="3" t="str">
        <f t="shared" si="0"/>
        <v>Скрябина Анжелика Сергеевна</v>
      </c>
      <c r="C50" s="106" t="s">
        <v>764</v>
      </c>
    </row>
    <row r="51" spans="1:3">
      <c r="A51" s="3" t="s">
        <v>815</v>
      </c>
      <c r="B51" s="3" t="str">
        <f t="shared" si="0"/>
        <v>Щеголяев Евгений Умарович</v>
      </c>
      <c r="C51" s="106" t="s">
        <v>766</v>
      </c>
    </row>
  </sheetData>
  <conditionalFormatting sqref="B2:B51">
    <cfRule type="cellIs" dxfId="58" priority="1" operator="equal">
      <formula>$C2</formula>
    </cfRule>
  </conditionalFormatting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B56B0-8862-4CDD-B215-B852BF0F1AFE}">
  <sheetPr>
    <tabColor rgb="FFFFC000"/>
  </sheetPr>
  <dimension ref="A1:D37"/>
  <sheetViews>
    <sheetView showGridLines="0" zoomScale="78" zoomScaleNormal="78" workbookViewId="0">
      <selection activeCell="F9" sqref="F9"/>
    </sheetView>
  </sheetViews>
  <sheetFormatPr defaultRowHeight="15.75"/>
  <cols>
    <col min="1" max="4" width="40.7109375" style="105" customWidth="1"/>
    <col min="5" max="16384" width="9.140625" style="105"/>
  </cols>
  <sheetData>
    <row r="1" spans="1:4">
      <c r="A1" s="1" t="s">
        <v>816</v>
      </c>
      <c r="B1" s="1" t="s">
        <v>817</v>
      </c>
      <c r="C1" s="1" t="s">
        <v>818</v>
      </c>
      <c r="D1" s="1" t="s">
        <v>535</v>
      </c>
    </row>
    <row r="2" spans="1:4">
      <c r="A2" s="3" t="s">
        <v>819</v>
      </c>
      <c r="B2" s="3" t="str">
        <f>UPPER(A2)</f>
        <v>РОЖКОВА КСЕНИЯ ЭДУАРДОВНА</v>
      </c>
      <c r="C2" s="3" t="str">
        <f>LOWER(A2)</f>
        <v>рожкова ксения эдуардовна</v>
      </c>
      <c r="D2" s="3" t="str">
        <f>PROPER(A2)</f>
        <v>Рожкова Ксения Эдуардовна</v>
      </c>
    </row>
    <row r="3" spans="1:4">
      <c r="A3" s="3" t="s">
        <v>820</v>
      </c>
      <c r="B3" s="3" t="str">
        <f t="shared" ref="B3:B37" si="0">UPPER(A3)</f>
        <v>АПРОСИМОВА АЙСЕНА ЕГОРОВНА</v>
      </c>
      <c r="C3" s="3" t="str">
        <f t="shared" ref="C3:C37" si="1">LOWER(A3)</f>
        <v>апросимова айсена егоровна</v>
      </c>
      <c r="D3" s="3" t="str">
        <f t="shared" ref="D3:D37" si="2">PROPER(A3)</f>
        <v>Апросимова Айсена Егоровна</v>
      </c>
    </row>
    <row r="4" spans="1:4">
      <c r="A4" s="3" t="s">
        <v>821</v>
      </c>
      <c r="B4" s="3" t="str">
        <f t="shared" si="0"/>
        <v>КЛИМЕНКО АЛЕКСЕЙ АНДРЕЕВИЧ</v>
      </c>
      <c r="C4" s="3" t="str">
        <f t="shared" si="1"/>
        <v>клименко алексей андреевич</v>
      </c>
      <c r="D4" s="3" t="str">
        <f t="shared" si="2"/>
        <v>Клименко Алексей Андреевич</v>
      </c>
    </row>
    <row r="5" spans="1:4">
      <c r="A5" s="3" t="s">
        <v>822</v>
      </c>
      <c r="B5" s="3" t="str">
        <f t="shared" si="0"/>
        <v>ТАТУШИН ВИКТОР АЛЕКСАНДРОВИЧ</v>
      </c>
      <c r="C5" s="3" t="str">
        <f t="shared" si="1"/>
        <v>татушин виктор александрович</v>
      </c>
      <c r="D5" s="3" t="str">
        <f t="shared" si="2"/>
        <v>Татушин Виктор Александрович</v>
      </c>
    </row>
    <row r="6" spans="1:4">
      <c r="A6" s="3" t="s">
        <v>823</v>
      </c>
      <c r="B6" s="3" t="str">
        <f t="shared" si="0"/>
        <v>ГРИГОРЬЕВА КСЕНИЯ АЛЕКСАНДРОВНА</v>
      </c>
      <c r="C6" s="3" t="str">
        <f t="shared" si="1"/>
        <v>григорьева ксения александровна</v>
      </c>
      <c r="D6" s="3" t="str">
        <f t="shared" si="2"/>
        <v>Григорьева Ксения Александровна</v>
      </c>
    </row>
    <row r="7" spans="1:4">
      <c r="A7" s="3" t="s">
        <v>824</v>
      </c>
      <c r="B7" s="3" t="str">
        <f t="shared" si="0"/>
        <v>КОНСТАНТИНОВ АНДРЕЙ АНАТОЛЬЕВИЧ</v>
      </c>
      <c r="C7" s="3" t="str">
        <f t="shared" si="1"/>
        <v>константинов андрей анатольевич</v>
      </c>
      <c r="D7" s="3" t="str">
        <f t="shared" si="2"/>
        <v>Константинов Андрей Анатольевич</v>
      </c>
    </row>
    <row r="8" spans="1:4">
      <c r="A8" s="3" t="s">
        <v>825</v>
      </c>
      <c r="B8" s="3" t="str">
        <f t="shared" si="0"/>
        <v xml:space="preserve">АСАНОВА ДАНА </v>
      </c>
      <c r="C8" s="3" t="str">
        <f t="shared" si="1"/>
        <v xml:space="preserve">асанова дана </v>
      </c>
      <c r="D8" s="3" t="str">
        <f t="shared" si="2"/>
        <v xml:space="preserve">Асанова Дана </v>
      </c>
    </row>
    <row r="9" spans="1:4">
      <c r="A9" s="3" t="s">
        <v>826</v>
      </c>
      <c r="B9" s="3" t="str">
        <f t="shared" si="0"/>
        <v>ЛАРИОНОВ АЛЕКСЕЙ ГЕННАДЬЕВИЧ</v>
      </c>
      <c r="C9" s="3" t="str">
        <f t="shared" si="1"/>
        <v>ларионов алексей геннадьевич</v>
      </c>
      <c r="D9" s="3" t="str">
        <f t="shared" si="2"/>
        <v>Ларионов Алексей Геннадьевич</v>
      </c>
    </row>
    <row r="10" spans="1:4">
      <c r="A10" s="3" t="s">
        <v>827</v>
      </c>
      <c r="B10" s="3" t="str">
        <f t="shared" si="0"/>
        <v>ЮБИН НИКИТА ВЛАДИСЛАВОВИЧ</v>
      </c>
      <c r="C10" s="3" t="str">
        <f t="shared" si="1"/>
        <v>юбин никита владиславович</v>
      </c>
      <c r="D10" s="3" t="str">
        <f t="shared" si="2"/>
        <v>Юбин Никита Владиславович</v>
      </c>
    </row>
    <row r="11" spans="1:4">
      <c r="A11" s="3" t="s">
        <v>828</v>
      </c>
      <c r="B11" s="3" t="str">
        <f t="shared" si="0"/>
        <v>АНОХИН ПАВЕЛ ЕВГЕНЬЕВИЧ</v>
      </c>
      <c r="C11" s="3" t="str">
        <f t="shared" si="1"/>
        <v>анохин павел евгеньевич</v>
      </c>
      <c r="D11" s="3" t="str">
        <f t="shared" si="2"/>
        <v>Анохин Павел Евгеньевич</v>
      </c>
    </row>
    <row r="12" spans="1:4">
      <c r="A12" s="3" t="s">
        <v>829</v>
      </c>
      <c r="B12" s="3" t="str">
        <f t="shared" si="0"/>
        <v>БОНДАРЕНКО АНТОН ЮРЬЕВИЧ</v>
      </c>
      <c r="C12" s="3" t="str">
        <f t="shared" si="1"/>
        <v>бондаренко антон юрьевич</v>
      </c>
      <c r="D12" s="3" t="str">
        <f t="shared" si="2"/>
        <v>Бондаренко Антон Юрьевич</v>
      </c>
    </row>
    <row r="13" spans="1:4">
      <c r="A13" s="3" t="s">
        <v>830</v>
      </c>
      <c r="B13" s="3" t="str">
        <f t="shared" si="0"/>
        <v>ГУКАЛЕНКО АНАСТАСИЯ СЕРГЕЕВНА</v>
      </c>
      <c r="C13" s="3" t="str">
        <f t="shared" si="1"/>
        <v>гукаленко анастасия сергеевна</v>
      </c>
      <c r="D13" s="3" t="str">
        <f t="shared" si="2"/>
        <v>Гукаленко Анастасия Сергеевна</v>
      </c>
    </row>
    <row r="14" spans="1:4">
      <c r="A14" s="3" t="s">
        <v>831</v>
      </c>
      <c r="B14" s="3" t="str">
        <f t="shared" si="0"/>
        <v>ЛЕШУКОВ СЕРГЕЙ ЮРЬЕВИЧ</v>
      </c>
      <c r="C14" s="3" t="str">
        <f t="shared" si="1"/>
        <v>лешуков сергей юрьевич</v>
      </c>
      <c r="D14" s="3" t="str">
        <f t="shared" si="2"/>
        <v>Лешуков Сергей Юрьевич</v>
      </c>
    </row>
    <row r="15" spans="1:4">
      <c r="A15" s="3" t="s">
        <v>832</v>
      </c>
      <c r="B15" s="3" t="str">
        <f t="shared" si="0"/>
        <v>МАЖАРА АННА ВАСИЛЬЕВНА</v>
      </c>
      <c r="C15" s="3" t="str">
        <f t="shared" si="1"/>
        <v>мажара анна васильевна</v>
      </c>
      <c r="D15" s="3" t="str">
        <f t="shared" si="2"/>
        <v>Мажара Анна Васильевна</v>
      </c>
    </row>
    <row r="16" spans="1:4">
      <c r="A16" s="3" t="s">
        <v>833</v>
      </c>
      <c r="B16" s="3" t="str">
        <f t="shared" si="0"/>
        <v>ЕРМОЛАЕВ АЛЕКСАНДР АЛЕКСАНДРОВИЧ</v>
      </c>
      <c r="C16" s="3" t="str">
        <f t="shared" si="1"/>
        <v>ермолаев александр александрович</v>
      </c>
      <c r="D16" s="3" t="str">
        <f t="shared" si="2"/>
        <v>Ермолаев Александр Александрович</v>
      </c>
    </row>
    <row r="17" spans="1:4">
      <c r="A17" s="3" t="s">
        <v>834</v>
      </c>
      <c r="B17" s="3" t="str">
        <f t="shared" si="0"/>
        <v>КОКОРЕВ ПАВЕЛ ВАЛЕРЬЕВИЧ</v>
      </c>
      <c r="C17" s="3" t="str">
        <f t="shared" si="1"/>
        <v>кокорев павел валерьевич</v>
      </c>
      <c r="D17" s="3" t="str">
        <f t="shared" si="2"/>
        <v>Кокорев Павел Валерьевич</v>
      </c>
    </row>
    <row r="18" spans="1:4">
      <c r="A18" s="3" t="s">
        <v>835</v>
      </c>
      <c r="B18" s="3" t="str">
        <f t="shared" si="0"/>
        <v>КОРНЮХИН  АЛЕКСАНДР АНДРЕЕВИЧ</v>
      </c>
      <c r="C18" s="3" t="str">
        <f t="shared" si="1"/>
        <v>корнюхин  александр андреевич</v>
      </c>
      <c r="D18" s="3" t="str">
        <f t="shared" si="2"/>
        <v>Корнюхин  Александр Андреевич</v>
      </c>
    </row>
    <row r="19" spans="1:4">
      <c r="A19" s="3" t="s">
        <v>836</v>
      </c>
      <c r="B19" s="3" t="str">
        <f t="shared" si="0"/>
        <v>ПЕТРОВ НИКИТА АЛЕКСЕЕВИЧ</v>
      </c>
      <c r="C19" s="3" t="str">
        <f t="shared" si="1"/>
        <v>петров никита алексеевич</v>
      </c>
      <c r="D19" s="3" t="str">
        <f t="shared" si="2"/>
        <v>Петров Никита Алексеевич</v>
      </c>
    </row>
    <row r="20" spans="1:4">
      <c r="A20" s="3" t="s">
        <v>837</v>
      </c>
      <c r="B20" s="3" t="str">
        <f t="shared" si="0"/>
        <v>АФАНАСЬЕВА АЛИСА ИГОРЕВНА</v>
      </c>
      <c r="C20" s="3" t="str">
        <f t="shared" si="1"/>
        <v>афанасьева алиса игоревна</v>
      </c>
      <c r="D20" s="3" t="str">
        <f t="shared" si="2"/>
        <v>Афанасьева Алиса Игоревна</v>
      </c>
    </row>
    <row r="21" spans="1:4">
      <c r="A21" s="3" t="s">
        <v>838</v>
      </c>
      <c r="B21" s="3" t="str">
        <f t="shared" si="0"/>
        <v>БАБЧИК МАКСИМ ВЛАДИМИРОВИЧ</v>
      </c>
      <c r="C21" s="3" t="str">
        <f t="shared" si="1"/>
        <v>бабчик максим владимирович</v>
      </c>
      <c r="D21" s="3" t="str">
        <f t="shared" si="2"/>
        <v>Бабчик Максим Владимирович</v>
      </c>
    </row>
    <row r="22" spans="1:4">
      <c r="A22" s="3" t="s">
        <v>839</v>
      </c>
      <c r="B22" s="3" t="str">
        <f t="shared" si="0"/>
        <v>ЗАЙЦЕВ ВЛАДИМИР АЛЕКСАНДРОВИЧ</v>
      </c>
      <c r="C22" s="3" t="str">
        <f t="shared" si="1"/>
        <v>зайцев владимир александрович</v>
      </c>
      <c r="D22" s="3" t="str">
        <f t="shared" si="2"/>
        <v>Зайцев Владимир Александрович</v>
      </c>
    </row>
    <row r="23" spans="1:4">
      <c r="A23" s="3" t="s">
        <v>840</v>
      </c>
      <c r="B23" s="3" t="str">
        <f t="shared" si="0"/>
        <v>МАРИН ИВАН СЕРГЕЕВИЧ</v>
      </c>
      <c r="C23" s="3" t="str">
        <f t="shared" si="1"/>
        <v>марин иван сергеевич</v>
      </c>
      <c r="D23" s="3" t="str">
        <f t="shared" si="2"/>
        <v>Марин Иван Сергеевич</v>
      </c>
    </row>
    <row r="24" spans="1:4">
      <c r="A24" s="3" t="s">
        <v>841</v>
      </c>
      <c r="B24" s="3" t="str">
        <f t="shared" si="0"/>
        <v>ХАМАТЬЯРОВ РАМИЛЬ САФУАТОВИЧ</v>
      </c>
      <c r="C24" s="3" t="str">
        <f t="shared" si="1"/>
        <v>хаматьяров рамиль сафуатович</v>
      </c>
      <c r="D24" s="3" t="str">
        <f t="shared" si="2"/>
        <v>Хаматьяров Рамиль Сафуатович</v>
      </c>
    </row>
    <row r="25" spans="1:4">
      <c r="A25" s="3" t="s">
        <v>842</v>
      </c>
      <c r="B25" s="3" t="str">
        <f t="shared" si="0"/>
        <v>ШЕСТОВА АНАСТАСИЯ ДМИТРИЕВНА</v>
      </c>
      <c r="C25" s="3" t="str">
        <f t="shared" si="1"/>
        <v>шестова анастасия дмитриевна</v>
      </c>
      <c r="D25" s="3" t="str">
        <f t="shared" si="2"/>
        <v>Шестова Анастасия Дмитриевна</v>
      </c>
    </row>
    <row r="26" spans="1:4">
      <c r="A26" s="3" t="s">
        <v>843</v>
      </c>
      <c r="B26" s="3" t="str">
        <f t="shared" si="0"/>
        <v>БУЛГАКОВА ЮЛИЯ АНДРЕЕВНА</v>
      </c>
      <c r="C26" s="3" t="str">
        <f t="shared" si="1"/>
        <v>булгакова юлия андреевна</v>
      </c>
      <c r="D26" s="3" t="str">
        <f t="shared" si="2"/>
        <v>Булгакова Юлия Андреевна</v>
      </c>
    </row>
    <row r="27" spans="1:4">
      <c r="A27" s="3" t="s">
        <v>844</v>
      </c>
      <c r="B27" s="3" t="str">
        <f t="shared" si="0"/>
        <v>ВЕДЕНИНА ВЕРОНИКА ДМИТРИЕВНА</v>
      </c>
      <c r="C27" s="3" t="str">
        <f t="shared" si="1"/>
        <v>веденина вероника дмитриевна</v>
      </c>
      <c r="D27" s="3" t="str">
        <f t="shared" si="2"/>
        <v>Веденина Вероника Дмитриевна</v>
      </c>
    </row>
    <row r="28" spans="1:4">
      <c r="A28" s="3" t="s">
        <v>845</v>
      </c>
      <c r="B28" s="3" t="str">
        <f t="shared" si="0"/>
        <v>МИРОШНИКОВ ДМИТРИЙ КОНСТАНТИНОВИЧ</v>
      </c>
      <c r="C28" s="3" t="str">
        <f t="shared" si="1"/>
        <v>мирошников дмитрий константинович</v>
      </c>
      <c r="D28" s="3" t="str">
        <f t="shared" si="2"/>
        <v>Мирошников Дмитрий Константинович</v>
      </c>
    </row>
    <row r="29" spans="1:4">
      <c r="A29" s="3" t="s">
        <v>846</v>
      </c>
      <c r="B29" s="3" t="str">
        <f t="shared" si="0"/>
        <v>ВАСИЛЬЕВ АЛЕКСАНДР ЭДУАРДОВИЧ</v>
      </c>
      <c r="C29" s="3" t="str">
        <f t="shared" si="1"/>
        <v>васильев александр эдуардович</v>
      </c>
      <c r="D29" s="3" t="str">
        <f t="shared" si="2"/>
        <v>Васильев Александр Эдуардович</v>
      </c>
    </row>
    <row r="30" spans="1:4">
      <c r="A30" s="3" t="s">
        <v>847</v>
      </c>
      <c r="B30" s="3" t="str">
        <f t="shared" si="0"/>
        <v>ГУДКОВ АЛЕКСЕЙ АНАТОЛЬЕВИЧ</v>
      </c>
      <c r="C30" s="3" t="str">
        <f t="shared" si="1"/>
        <v>гудков алексей анатольевич</v>
      </c>
      <c r="D30" s="3" t="str">
        <f t="shared" si="2"/>
        <v>Гудков Алексей Анатольевич</v>
      </c>
    </row>
    <row r="31" spans="1:4">
      <c r="A31" s="3" t="s">
        <v>848</v>
      </c>
      <c r="B31" s="3" t="str">
        <f t="shared" si="0"/>
        <v>ЗЫКИН МИХАИЛ ИГОРЕВИЧ</v>
      </c>
      <c r="C31" s="3" t="str">
        <f t="shared" si="1"/>
        <v>зыкин михаил игоревич</v>
      </c>
      <c r="D31" s="3" t="str">
        <f t="shared" si="2"/>
        <v>Зыкин Михаил Игоревич</v>
      </c>
    </row>
    <row r="32" spans="1:4">
      <c r="A32" s="3" t="s">
        <v>849</v>
      </c>
      <c r="B32" s="3" t="str">
        <f t="shared" si="0"/>
        <v>РАСУЛОВ РУСЛАН ЮНИСОВИЧ</v>
      </c>
      <c r="C32" s="3" t="str">
        <f t="shared" si="1"/>
        <v>расулов руслан юнисович</v>
      </c>
      <c r="D32" s="3" t="str">
        <f t="shared" si="2"/>
        <v>Расулов Руслан Юнисович</v>
      </c>
    </row>
    <row r="33" spans="1:4">
      <c r="A33" s="3" t="s">
        <v>850</v>
      </c>
      <c r="B33" s="3" t="str">
        <f t="shared" si="0"/>
        <v>ПАВЛОВ АНДРЕЙ СЕРГЕЕВИЧ</v>
      </c>
      <c r="C33" s="3" t="str">
        <f t="shared" si="1"/>
        <v>павлов андрей сергеевич</v>
      </c>
      <c r="D33" s="3" t="str">
        <f t="shared" si="2"/>
        <v>Павлов Андрей Сергеевич</v>
      </c>
    </row>
    <row r="34" spans="1:4">
      <c r="A34" s="3" t="s">
        <v>851</v>
      </c>
      <c r="B34" s="3" t="str">
        <f t="shared" si="0"/>
        <v>ШЛЮНДИН ПАВЕЛ  ВИКТОРОВИЧ</v>
      </c>
      <c r="C34" s="3" t="str">
        <f t="shared" si="1"/>
        <v>шлюндин павел  викторович</v>
      </c>
      <c r="D34" s="3" t="str">
        <f t="shared" si="2"/>
        <v>Шлюндин Павел  Викторович</v>
      </c>
    </row>
    <row r="35" spans="1:4">
      <c r="A35" s="3" t="s">
        <v>852</v>
      </c>
      <c r="B35" s="3" t="str">
        <f t="shared" si="0"/>
        <v>АГАЕВ НИДЖАТ  АЛЕКБЕРОВИЧ</v>
      </c>
      <c r="C35" s="3" t="str">
        <f t="shared" si="1"/>
        <v>агаев ниджат  алекберович</v>
      </c>
      <c r="D35" s="3" t="str">
        <f t="shared" si="2"/>
        <v>Агаев Ниджат  Алекберович</v>
      </c>
    </row>
    <row r="36" spans="1:4">
      <c r="A36" s="3" t="s">
        <v>853</v>
      </c>
      <c r="B36" s="3" t="str">
        <f t="shared" si="0"/>
        <v>БУЯНОВА АНАСТАСИЯ ВЛАДИМИРОВНА</v>
      </c>
      <c r="C36" s="3" t="str">
        <f t="shared" si="1"/>
        <v>буянова анастасия владимировна</v>
      </c>
      <c r="D36" s="3" t="str">
        <f t="shared" si="2"/>
        <v>Буянова Анастасия Владимировна</v>
      </c>
    </row>
    <row r="37" spans="1:4">
      <c r="A37" s="3" t="s">
        <v>854</v>
      </c>
      <c r="B37" s="3" t="str">
        <f t="shared" si="0"/>
        <v>СВИНОРЕНКО ИГОРЬ ВАСИЛЬЕВИЧ</v>
      </c>
      <c r="C37" s="3" t="str">
        <f t="shared" si="1"/>
        <v>свиноренко игорь васильевич</v>
      </c>
      <c r="D37" s="3" t="str">
        <f t="shared" si="2"/>
        <v>Свиноренко Игорь Васильевич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729D4-5141-469D-8DF7-278EE5C8756F}">
  <sheetPr>
    <tabColor rgb="FFFFC000"/>
  </sheetPr>
  <dimension ref="A1:J37"/>
  <sheetViews>
    <sheetView showGridLines="0" topLeftCell="A17" zoomScale="97" zoomScaleNormal="97" workbookViewId="0">
      <selection activeCell="G2" sqref="G2:G37"/>
    </sheetView>
  </sheetViews>
  <sheetFormatPr defaultRowHeight="15.75"/>
  <cols>
    <col min="1" max="1" width="14.5703125" style="105" bestFit="1" customWidth="1"/>
    <col min="2" max="2" width="11.42578125" style="105" bestFit="1" customWidth="1"/>
    <col min="3" max="3" width="17" style="105" bestFit="1" customWidth="1"/>
    <col min="4" max="4" width="19" style="105" customWidth="1"/>
    <col min="5" max="5" width="14.28515625" style="105" customWidth="1"/>
    <col min="6" max="6" width="18.28515625" style="105" customWidth="1"/>
    <col min="7" max="7" width="16.85546875" style="105" customWidth="1"/>
    <col min="8" max="8" width="19" style="105" bestFit="1" customWidth="1"/>
    <col min="9" max="9" width="7.5703125" style="105" customWidth="1"/>
    <col min="10" max="10" width="7.140625" style="105" customWidth="1"/>
    <col min="11" max="16384" width="9.140625" style="105"/>
  </cols>
  <sheetData>
    <row r="1" spans="1:10" ht="30">
      <c r="A1" s="1" t="s">
        <v>155</v>
      </c>
      <c r="B1" s="1" t="s">
        <v>652</v>
      </c>
      <c r="C1" s="1" t="s">
        <v>653</v>
      </c>
      <c r="D1" s="1" t="s">
        <v>855</v>
      </c>
      <c r="E1" s="1" t="s">
        <v>856</v>
      </c>
      <c r="F1" s="107" t="s">
        <v>857</v>
      </c>
      <c r="G1" s="107" t="s">
        <v>858</v>
      </c>
    </row>
    <row r="2" spans="1:10">
      <c r="A2" s="3" t="s">
        <v>859</v>
      </c>
      <c r="B2" s="3" t="s">
        <v>729</v>
      </c>
      <c r="C2" s="3" t="s">
        <v>860</v>
      </c>
      <c r="D2" s="3" t="str">
        <f>A2&amp;" "&amp;LEFT(B2, 1)&amp;". "&amp;LEFT(C2, 1) &amp; "."</f>
        <v>Рожкова К. Э.</v>
      </c>
      <c r="E2" s="3" t="s">
        <v>861</v>
      </c>
      <c r="F2" s="3">
        <f>VALUE(MID(E2,2,3))</f>
        <v>454</v>
      </c>
      <c r="G2" s="3" t="str">
        <f>LEFT(E2,1)&amp;RIGHT(E2,2)</f>
        <v>АМР</v>
      </c>
      <c r="H2" s="106" t="s">
        <v>862</v>
      </c>
      <c r="I2" s="106">
        <v>454</v>
      </c>
      <c r="J2" s="106" t="s">
        <v>863</v>
      </c>
    </row>
    <row r="3" spans="1:10">
      <c r="A3" s="3" t="s">
        <v>864</v>
      </c>
      <c r="B3" s="3" t="s">
        <v>865</v>
      </c>
      <c r="C3" s="3" t="s">
        <v>866</v>
      </c>
      <c r="D3" s="3" t="str">
        <f t="shared" ref="D3:D37" si="0">A3&amp;" "&amp;LEFT(B3, 1)&amp;". "&amp;LEFT(C3, 1) &amp; "."</f>
        <v>Апросимова А. Е.</v>
      </c>
      <c r="E3" s="3" t="s">
        <v>867</v>
      </c>
      <c r="F3" s="3">
        <f t="shared" ref="F3:F37" si="1">VALUE(MID(E3,2,3))</f>
        <v>858</v>
      </c>
      <c r="G3" s="3" t="str">
        <f t="shared" ref="G3:G37" si="2">LEFT(E3,1)&amp;RIGHT(E3,2)</f>
        <v>ВОР</v>
      </c>
      <c r="H3" s="106" t="s">
        <v>868</v>
      </c>
      <c r="I3" s="106">
        <v>858</v>
      </c>
      <c r="J3" s="106" t="s">
        <v>869</v>
      </c>
    </row>
    <row r="4" spans="1:10">
      <c r="A4" s="3" t="s">
        <v>870</v>
      </c>
      <c r="B4" s="3" t="s">
        <v>871</v>
      </c>
      <c r="C4" s="3" t="s">
        <v>671</v>
      </c>
      <c r="D4" s="3" t="str">
        <f t="shared" si="0"/>
        <v>Клименко А. А.</v>
      </c>
      <c r="E4" s="3" t="s">
        <v>872</v>
      </c>
      <c r="F4" s="3">
        <f t="shared" si="1"/>
        <v>909</v>
      </c>
      <c r="G4" s="3" t="str">
        <f t="shared" si="2"/>
        <v>КОМ</v>
      </c>
      <c r="H4" s="106" t="s">
        <v>873</v>
      </c>
      <c r="I4" s="106">
        <v>909</v>
      </c>
      <c r="J4" s="106" t="s">
        <v>874</v>
      </c>
    </row>
    <row r="5" spans="1:10">
      <c r="A5" s="3" t="s">
        <v>875</v>
      </c>
      <c r="B5" s="3" t="s">
        <v>735</v>
      </c>
      <c r="C5" s="3" t="s">
        <v>686</v>
      </c>
      <c r="D5" s="3" t="str">
        <f t="shared" si="0"/>
        <v>Татушин В. А.</v>
      </c>
      <c r="E5" s="3" t="s">
        <v>876</v>
      </c>
      <c r="F5" s="3">
        <f t="shared" si="1"/>
        <v>222</v>
      </c>
      <c r="G5" s="3" t="str">
        <f t="shared" si="2"/>
        <v>АСР</v>
      </c>
      <c r="H5" s="106" t="s">
        <v>877</v>
      </c>
      <c r="I5" s="106">
        <v>222</v>
      </c>
      <c r="J5" s="106" t="s">
        <v>878</v>
      </c>
    </row>
    <row r="6" spans="1:10">
      <c r="A6" s="3" t="s">
        <v>879</v>
      </c>
      <c r="B6" s="3" t="s">
        <v>729</v>
      </c>
      <c r="C6" s="3" t="s">
        <v>655</v>
      </c>
      <c r="D6" s="3" t="str">
        <f t="shared" si="0"/>
        <v>Григорьева К. А.</v>
      </c>
      <c r="E6" s="3" t="s">
        <v>880</v>
      </c>
      <c r="F6" s="3">
        <f t="shared" si="1"/>
        <v>555</v>
      </c>
      <c r="G6" s="3" t="str">
        <f t="shared" si="2"/>
        <v>МММ</v>
      </c>
      <c r="H6" s="106" t="s">
        <v>881</v>
      </c>
      <c r="I6" s="106">
        <v>555</v>
      </c>
      <c r="J6" s="106" t="s">
        <v>882</v>
      </c>
    </row>
    <row r="7" spans="1:10">
      <c r="A7" s="3" t="s">
        <v>883</v>
      </c>
      <c r="B7" s="3" t="s">
        <v>884</v>
      </c>
      <c r="C7" s="3" t="s">
        <v>885</v>
      </c>
      <c r="D7" s="3" t="str">
        <f t="shared" si="0"/>
        <v>Константинов А. А.</v>
      </c>
      <c r="E7" s="3" t="s">
        <v>886</v>
      </c>
      <c r="F7" s="3">
        <f t="shared" si="1"/>
        <v>333</v>
      </c>
      <c r="G7" s="3" t="str">
        <f t="shared" si="2"/>
        <v>ТУТ</v>
      </c>
      <c r="H7" s="106" t="s">
        <v>887</v>
      </c>
      <c r="I7" s="106">
        <v>333</v>
      </c>
      <c r="J7" s="106" t="s">
        <v>888</v>
      </c>
    </row>
    <row r="8" spans="1:10">
      <c r="A8" s="3" t="s">
        <v>889</v>
      </c>
      <c r="B8" s="3" t="s">
        <v>890</v>
      </c>
      <c r="C8" s="3"/>
      <c r="D8" s="3" t="str">
        <f t="shared" si="0"/>
        <v>Асанова Д. .</v>
      </c>
      <c r="E8" s="3" t="s">
        <v>891</v>
      </c>
      <c r="F8" s="3">
        <f t="shared" si="1"/>
        <v>656</v>
      </c>
      <c r="G8" s="3" t="str">
        <f t="shared" si="2"/>
        <v>ТАМ</v>
      </c>
      <c r="H8" s="106" t="s">
        <v>892</v>
      </c>
      <c r="I8" s="106">
        <v>656</v>
      </c>
      <c r="J8" s="106" t="s">
        <v>893</v>
      </c>
    </row>
    <row r="9" spans="1:10">
      <c r="A9" s="3" t="s">
        <v>894</v>
      </c>
      <c r="B9" s="3" t="s">
        <v>871</v>
      </c>
      <c r="C9" s="3" t="s">
        <v>895</v>
      </c>
      <c r="D9" s="3" t="str">
        <f t="shared" si="0"/>
        <v>Ларионов А. Г.</v>
      </c>
      <c r="E9" s="3" t="s">
        <v>896</v>
      </c>
      <c r="F9" s="3">
        <f t="shared" si="1"/>
        <v>101</v>
      </c>
      <c r="G9" s="3" t="str">
        <f t="shared" si="2"/>
        <v>СОС</v>
      </c>
      <c r="H9" s="106" t="s">
        <v>897</v>
      </c>
      <c r="I9" s="106">
        <v>101</v>
      </c>
      <c r="J9" s="106" t="s">
        <v>898</v>
      </c>
    </row>
    <row r="10" spans="1:10">
      <c r="A10" s="3" t="s">
        <v>899</v>
      </c>
      <c r="B10" s="3" t="s">
        <v>720</v>
      </c>
      <c r="C10" s="3" t="s">
        <v>900</v>
      </c>
      <c r="D10" s="3" t="str">
        <f t="shared" si="0"/>
        <v>Юбин Н. В.</v>
      </c>
      <c r="E10" s="3" t="s">
        <v>901</v>
      </c>
      <c r="F10" s="3">
        <f t="shared" si="1"/>
        <v>757</v>
      </c>
      <c r="G10" s="3" t="str">
        <f t="shared" si="2"/>
        <v>КОТ</v>
      </c>
      <c r="H10" s="106" t="s">
        <v>902</v>
      </c>
      <c r="I10" s="106">
        <v>757</v>
      </c>
      <c r="J10" s="106" t="s">
        <v>903</v>
      </c>
    </row>
    <row r="11" spans="1:10">
      <c r="A11" s="3" t="s">
        <v>904</v>
      </c>
      <c r="B11" s="3" t="s">
        <v>695</v>
      </c>
      <c r="C11" s="3" t="s">
        <v>905</v>
      </c>
      <c r="D11" s="3" t="str">
        <f t="shared" si="0"/>
        <v>Анохин П. Е.</v>
      </c>
      <c r="E11" s="3" t="s">
        <v>906</v>
      </c>
      <c r="F11" s="3">
        <f t="shared" si="1"/>
        <v>303</v>
      </c>
      <c r="G11" s="3" t="str">
        <f t="shared" si="2"/>
        <v>МРУ</v>
      </c>
      <c r="H11" s="106" t="s">
        <v>907</v>
      </c>
      <c r="I11" s="106">
        <v>303</v>
      </c>
      <c r="J11" s="106" t="s">
        <v>908</v>
      </c>
    </row>
    <row r="12" spans="1:10">
      <c r="A12" s="3" t="s">
        <v>909</v>
      </c>
      <c r="B12" s="3" t="s">
        <v>714</v>
      </c>
      <c r="C12" s="3" t="s">
        <v>696</v>
      </c>
      <c r="D12" s="3" t="str">
        <f t="shared" si="0"/>
        <v>Бондаренко А. Ю.</v>
      </c>
      <c r="E12" s="3" t="s">
        <v>910</v>
      </c>
      <c r="F12" s="3">
        <f t="shared" si="1"/>
        <v>707</v>
      </c>
      <c r="G12" s="3" t="str">
        <f t="shared" si="2"/>
        <v>МНУ</v>
      </c>
      <c r="H12" s="106" t="s">
        <v>911</v>
      </c>
      <c r="I12" s="106">
        <v>707</v>
      </c>
      <c r="J12" s="106" t="s">
        <v>912</v>
      </c>
    </row>
    <row r="13" spans="1:10">
      <c r="A13" s="3" t="s">
        <v>913</v>
      </c>
      <c r="B13" s="3" t="s">
        <v>690</v>
      </c>
      <c r="C13" s="3" t="s">
        <v>693</v>
      </c>
      <c r="D13" s="3" t="str">
        <f t="shared" si="0"/>
        <v>Гукаленко А. С.</v>
      </c>
      <c r="E13" s="3" t="s">
        <v>914</v>
      </c>
      <c r="F13" s="3">
        <f t="shared" si="1"/>
        <v>777</v>
      </c>
      <c r="G13" s="3" t="str">
        <f t="shared" si="2"/>
        <v>ООО</v>
      </c>
      <c r="H13" s="106" t="s">
        <v>915</v>
      </c>
      <c r="I13" s="106">
        <v>777</v>
      </c>
      <c r="J13" s="106" t="s">
        <v>916</v>
      </c>
    </row>
    <row r="14" spans="1:10">
      <c r="A14" s="3" t="s">
        <v>917</v>
      </c>
      <c r="B14" s="3" t="s">
        <v>657</v>
      </c>
      <c r="C14" s="3" t="s">
        <v>696</v>
      </c>
      <c r="D14" s="3" t="str">
        <f t="shared" si="0"/>
        <v>Лешуков С. Ю.</v>
      </c>
      <c r="E14" s="3" t="s">
        <v>918</v>
      </c>
      <c r="F14" s="3">
        <f t="shared" si="1"/>
        <v>555</v>
      </c>
      <c r="G14" s="3" t="str">
        <f t="shared" si="2"/>
        <v>ААА</v>
      </c>
      <c r="H14" s="106" t="s">
        <v>919</v>
      </c>
      <c r="I14" s="106">
        <v>555</v>
      </c>
      <c r="J14" s="106" t="s">
        <v>920</v>
      </c>
    </row>
    <row r="15" spans="1:10">
      <c r="A15" s="3" t="s">
        <v>921</v>
      </c>
      <c r="B15" s="3" t="s">
        <v>692</v>
      </c>
      <c r="C15" s="3" t="s">
        <v>922</v>
      </c>
      <c r="D15" s="3" t="str">
        <f t="shared" si="0"/>
        <v>Мажара А. В.</v>
      </c>
      <c r="E15" s="3" t="s">
        <v>923</v>
      </c>
      <c r="F15" s="3">
        <f t="shared" si="1"/>
        <v>333</v>
      </c>
      <c r="G15" s="3" t="str">
        <f t="shared" si="2"/>
        <v>НОХ</v>
      </c>
      <c r="H15" s="106" t="s">
        <v>924</v>
      </c>
      <c r="I15" s="106">
        <v>333</v>
      </c>
      <c r="J15" s="106" t="s">
        <v>925</v>
      </c>
    </row>
    <row r="16" spans="1:10">
      <c r="A16" s="3" t="s">
        <v>926</v>
      </c>
      <c r="B16" s="3" t="s">
        <v>688</v>
      </c>
      <c r="C16" s="3" t="s">
        <v>686</v>
      </c>
      <c r="D16" s="3" t="str">
        <f t="shared" si="0"/>
        <v>Ермолаев А. А.</v>
      </c>
      <c r="E16" s="3" t="s">
        <v>927</v>
      </c>
      <c r="F16" s="3">
        <f t="shared" si="1"/>
        <v>100</v>
      </c>
      <c r="G16" s="3" t="str">
        <f t="shared" si="2"/>
        <v>РОТ</v>
      </c>
      <c r="H16" s="106" t="s">
        <v>928</v>
      </c>
      <c r="I16" s="106">
        <v>100</v>
      </c>
      <c r="J16" s="106" t="s">
        <v>929</v>
      </c>
    </row>
    <row r="17" spans="1:10">
      <c r="A17" s="3" t="s">
        <v>930</v>
      </c>
      <c r="B17" s="3" t="s">
        <v>695</v>
      </c>
      <c r="C17" s="3" t="s">
        <v>931</v>
      </c>
      <c r="D17" s="3" t="str">
        <f t="shared" si="0"/>
        <v>Кокорев П. В.</v>
      </c>
      <c r="E17" s="3" t="s">
        <v>932</v>
      </c>
      <c r="F17" s="3">
        <f t="shared" si="1"/>
        <v>278</v>
      </c>
      <c r="G17" s="3" t="str">
        <f t="shared" si="2"/>
        <v>РСХ</v>
      </c>
      <c r="H17" s="106" t="s">
        <v>933</v>
      </c>
      <c r="I17" s="106">
        <v>278</v>
      </c>
      <c r="J17" s="106" t="s">
        <v>934</v>
      </c>
    </row>
    <row r="18" spans="1:10">
      <c r="A18" s="3" t="s">
        <v>935</v>
      </c>
      <c r="B18" s="3" t="s">
        <v>688</v>
      </c>
      <c r="C18" s="3" t="s">
        <v>671</v>
      </c>
      <c r="D18" s="3" t="str">
        <f t="shared" si="0"/>
        <v>Корнюхин  А. А.</v>
      </c>
      <c r="E18" s="3" t="s">
        <v>936</v>
      </c>
      <c r="F18" s="3">
        <f t="shared" si="1"/>
        <v>303</v>
      </c>
      <c r="G18" s="3" t="str">
        <f t="shared" si="2"/>
        <v>ЕОС</v>
      </c>
      <c r="H18" s="106" t="s">
        <v>937</v>
      </c>
      <c r="I18" s="106">
        <v>303</v>
      </c>
      <c r="J18" s="106" t="s">
        <v>938</v>
      </c>
    </row>
    <row r="19" spans="1:10">
      <c r="A19" s="3" t="s">
        <v>939</v>
      </c>
      <c r="B19" s="3" t="s">
        <v>720</v>
      </c>
      <c r="C19" s="3" t="s">
        <v>715</v>
      </c>
      <c r="D19" s="3" t="str">
        <f t="shared" si="0"/>
        <v>Петров Н. А.</v>
      </c>
      <c r="E19" s="3" t="s">
        <v>940</v>
      </c>
      <c r="F19" s="3">
        <f t="shared" si="1"/>
        <v>458</v>
      </c>
      <c r="G19" s="3" t="str">
        <f t="shared" si="2"/>
        <v>АМР</v>
      </c>
      <c r="H19" s="106" t="s">
        <v>941</v>
      </c>
      <c r="I19" s="106">
        <v>458</v>
      </c>
      <c r="J19" s="106" t="s">
        <v>863</v>
      </c>
    </row>
    <row r="20" spans="1:10">
      <c r="A20" s="3" t="s">
        <v>942</v>
      </c>
      <c r="B20" s="3" t="s">
        <v>943</v>
      </c>
      <c r="C20" s="3" t="s">
        <v>944</v>
      </c>
      <c r="D20" s="3" t="str">
        <f t="shared" si="0"/>
        <v>Афанасьева А. И.</v>
      </c>
      <c r="E20" s="3" t="s">
        <v>945</v>
      </c>
      <c r="F20" s="3">
        <f t="shared" si="1"/>
        <v>898</v>
      </c>
      <c r="G20" s="3" t="str">
        <f t="shared" si="2"/>
        <v>ВОР</v>
      </c>
      <c r="H20" s="106" t="s">
        <v>946</v>
      </c>
      <c r="I20" s="106">
        <v>898</v>
      </c>
      <c r="J20" s="106" t="s">
        <v>869</v>
      </c>
    </row>
    <row r="21" spans="1:10">
      <c r="A21" s="3" t="s">
        <v>947</v>
      </c>
      <c r="B21" s="3" t="s">
        <v>948</v>
      </c>
      <c r="C21" s="3" t="s">
        <v>709</v>
      </c>
      <c r="D21" s="3" t="str">
        <f t="shared" si="0"/>
        <v>Бабчик М. В.</v>
      </c>
      <c r="E21" s="3" t="s">
        <v>949</v>
      </c>
      <c r="F21" s="3">
        <f t="shared" si="1"/>
        <v>709</v>
      </c>
      <c r="G21" s="3" t="str">
        <f t="shared" si="2"/>
        <v>КОМ</v>
      </c>
      <c r="H21" s="106" t="s">
        <v>950</v>
      </c>
      <c r="I21" s="106">
        <v>709</v>
      </c>
      <c r="J21" s="106" t="s">
        <v>874</v>
      </c>
    </row>
    <row r="22" spans="1:10">
      <c r="A22" s="3" t="s">
        <v>951</v>
      </c>
      <c r="B22" s="3" t="s">
        <v>261</v>
      </c>
      <c r="C22" s="3" t="s">
        <v>686</v>
      </c>
      <c r="D22" s="3" t="str">
        <f t="shared" si="0"/>
        <v>Зайцев В. А.</v>
      </c>
      <c r="E22" s="3" t="s">
        <v>952</v>
      </c>
      <c r="F22" s="3">
        <f t="shared" si="1"/>
        <v>554</v>
      </c>
      <c r="G22" s="3" t="str">
        <f t="shared" si="2"/>
        <v>АСР</v>
      </c>
      <c r="H22" s="106" t="s">
        <v>953</v>
      </c>
      <c r="I22" s="106">
        <v>554</v>
      </c>
      <c r="J22" s="106" t="s">
        <v>878</v>
      </c>
    </row>
    <row r="23" spans="1:10">
      <c r="A23" s="3" t="s">
        <v>954</v>
      </c>
      <c r="B23" s="3" t="s">
        <v>748</v>
      </c>
      <c r="C23" s="3" t="s">
        <v>718</v>
      </c>
      <c r="D23" s="3" t="str">
        <f t="shared" si="0"/>
        <v>Марин И. С.</v>
      </c>
      <c r="E23" s="3" t="s">
        <v>955</v>
      </c>
      <c r="F23" s="3">
        <f t="shared" si="1"/>
        <v>455</v>
      </c>
      <c r="G23" s="3" t="str">
        <f t="shared" si="2"/>
        <v>МММ</v>
      </c>
      <c r="H23" s="106" t="s">
        <v>956</v>
      </c>
      <c r="I23" s="106">
        <v>455</v>
      </c>
      <c r="J23" s="106" t="s">
        <v>882</v>
      </c>
    </row>
    <row r="24" spans="1:10">
      <c r="A24" s="3" t="s">
        <v>957</v>
      </c>
      <c r="B24" s="3" t="s">
        <v>958</v>
      </c>
      <c r="C24" s="3" t="s">
        <v>959</v>
      </c>
      <c r="D24" s="3" t="str">
        <f t="shared" si="0"/>
        <v>Хаматьяров Р. С.</v>
      </c>
      <c r="E24" s="3" t="s">
        <v>960</v>
      </c>
      <c r="F24" s="3">
        <f t="shared" si="1"/>
        <v>897</v>
      </c>
      <c r="G24" s="3" t="str">
        <f t="shared" si="2"/>
        <v>ТУТ</v>
      </c>
      <c r="H24" s="106" t="s">
        <v>961</v>
      </c>
      <c r="I24" s="106">
        <v>897</v>
      </c>
      <c r="J24" s="106" t="s">
        <v>888</v>
      </c>
    </row>
    <row r="25" spans="1:10">
      <c r="A25" s="3" t="s">
        <v>962</v>
      </c>
      <c r="B25" s="3" t="s">
        <v>690</v>
      </c>
      <c r="C25" s="3" t="s">
        <v>676</v>
      </c>
      <c r="D25" s="3" t="str">
        <f t="shared" si="0"/>
        <v>Шестова А. Д.</v>
      </c>
      <c r="E25" s="3" t="s">
        <v>963</v>
      </c>
      <c r="F25" s="3">
        <f t="shared" si="1"/>
        <v>123</v>
      </c>
      <c r="G25" s="3" t="str">
        <f t="shared" si="2"/>
        <v>ТАМ</v>
      </c>
      <c r="H25" s="106" t="s">
        <v>964</v>
      </c>
      <c r="I25" s="106">
        <v>123</v>
      </c>
      <c r="J25" s="106" t="s">
        <v>893</v>
      </c>
    </row>
    <row r="26" spans="1:10">
      <c r="A26" s="3" t="s">
        <v>965</v>
      </c>
      <c r="B26" s="3" t="s">
        <v>966</v>
      </c>
      <c r="C26" s="3" t="s">
        <v>668</v>
      </c>
      <c r="D26" s="3" t="str">
        <f t="shared" si="0"/>
        <v>Булгакова Ю. А.</v>
      </c>
      <c r="E26" s="3" t="s">
        <v>896</v>
      </c>
      <c r="F26" s="3">
        <f t="shared" si="1"/>
        <v>101</v>
      </c>
      <c r="G26" s="3" t="str">
        <f t="shared" si="2"/>
        <v>СОС</v>
      </c>
      <c r="H26" s="106" t="s">
        <v>967</v>
      </c>
      <c r="I26" s="106">
        <v>101</v>
      </c>
      <c r="J26" s="106" t="s">
        <v>898</v>
      </c>
    </row>
    <row r="27" spans="1:10">
      <c r="A27" s="3" t="s">
        <v>968</v>
      </c>
      <c r="B27" s="3" t="s">
        <v>969</v>
      </c>
      <c r="C27" s="3" t="s">
        <v>676</v>
      </c>
      <c r="D27" s="3" t="str">
        <f t="shared" si="0"/>
        <v>Веденина В. Д.</v>
      </c>
      <c r="E27" s="3" t="s">
        <v>861</v>
      </c>
      <c r="F27" s="3">
        <f t="shared" si="1"/>
        <v>454</v>
      </c>
      <c r="G27" s="3" t="str">
        <f t="shared" si="2"/>
        <v>АМР</v>
      </c>
      <c r="H27" s="106" t="s">
        <v>970</v>
      </c>
      <c r="I27" s="106">
        <v>454</v>
      </c>
      <c r="J27" s="106" t="s">
        <v>863</v>
      </c>
    </row>
    <row r="28" spans="1:10">
      <c r="A28" s="3" t="s">
        <v>971</v>
      </c>
      <c r="B28" s="3" t="s">
        <v>717</v>
      </c>
      <c r="C28" s="3" t="s">
        <v>972</v>
      </c>
      <c r="D28" s="3" t="str">
        <f t="shared" si="0"/>
        <v>Мирошников Д. К.</v>
      </c>
      <c r="E28" s="3" t="s">
        <v>867</v>
      </c>
      <c r="F28" s="3">
        <f t="shared" si="1"/>
        <v>858</v>
      </c>
      <c r="G28" s="3" t="str">
        <f t="shared" si="2"/>
        <v>ВОР</v>
      </c>
      <c r="H28" s="106" t="s">
        <v>973</v>
      </c>
      <c r="I28" s="106">
        <v>858</v>
      </c>
      <c r="J28" s="106" t="s">
        <v>869</v>
      </c>
    </row>
    <row r="29" spans="1:10">
      <c r="A29" s="3" t="s">
        <v>974</v>
      </c>
      <c r="B29" s="3" t="s">
        <v>688</v>
      </c>
      <c r="C29" s="3" t="s">
        <v>975</v>
      </c>
      <c r="D29" s="3" t="str">
        <f t="shared" si="0"/>
        <v>Васильев А. Э.</v>
      </c>
      <c r="E29" s="3" t="s">
        <v>872</v>
      </c>
      <c r="F29" s="3">
        <f t="shared" si="1"/>
        <v>909</v>
      </c>
      <c r="G29" s="3" t="str">
        <f t="shared" si="2"/>
        <v>КОМ</v>
      </c>
      <c r="H29" s="106" t="s">
        <v>976</v>
      </c>
      <c r="I29" s="106">
        <v>909</v>
      </c>
      <c r="J29" s="106" t="s">
        <v>874</v>
      </c>
    </row>
    <row r="30" spans="1:10">
      <c r="A30" s="3" t="s">
        <v>977</v>
      </c>
      <c r="B30" s="3" t="s">
        <v>871</v>
      </c>
      <c r="C30" s="3" t="s">
        <v>885</v>
      </c>
      <c r="D30" s="3" t="str">
        <f t="shared" si="0"/>
        <v>Гудков А. А.</v>
      </c>
      <c r="E30" s="3" t="s">
        <v>876</v>
      </c>
      <c r="F30" s="3">
        <f t="shared" si="1"/>
        <v>222</v>
      </c>
      <c r="G30" s="3" t="str">
        <f t="shared" si="2"/>
        <v>АСР</v>
      </c>
      <c r="H30" s="106" t="s">
        <v>978</v>
      </c>
      <c r="I30" s="106">
        <v>222</v>
      </c>
      <c r="J30" s="106" t="s">
        <v>878</v>
      </c>
    </row>
    <row r="31" spans="1:10">
      <c r="A31" s="3" t="s">
        <v>979</v>
      </c>
      <c r="B31" s="3" t="s">
        <v>980</v>
      </c>
      <c r="C31" s="3" t="s">
        <v>981</v>
      </c>
      <c r="D31" s="3" t="str">
        <f t="shared" si="0"/>
        <v>Зыкин М. И.</v>
      </c>
      <c r="E31" s="3" t="s">
        <v>982</v>
      </c>
      <c r="F31" s="3">
        <f t="shared" si="1"/>
        <v>888</v>
      </c>
      <c r="G31" s="3" t="str">
        <f t="shared" si="2"/>
        <v>МММ</v>
      </c>
      <c r="H31" s="106" t="s">
        <v>983</v>
      </c>
      <c r="I31" s="106">
        <v>888</v>
      </c>
      <c r="J31" s="106" t="s">
        <v>882</v>
      </c>
    </row>
    <row r="32" spans="1:10">
      <c r="A32" s="3" t="s">
        <v>984</v>
      </c>
      <c r="B32" s="3" t="s">
        <v>985</v>
      </c>
      <c r="C32" s="3" t="s">
        <v>986</v>
      </c>
      <c r="D32" s="3" t="str">
        <f t="shared" si="0"/>
        <v>Расулов Р. Ю.</v>
      </c>
      <c r="E32" s="3" t="s">
        <v>886</v>
      </c>
      <c r="F32" s="3">
        <f t="shared" si="1"/>
        <v>333</v>
      </c>
      <c r="G32" s="3" t="str">
        <f t="shared" si="2"/>
        <v>ТУТ</v>
      </c>
      <c r="H32" s="106" t="s">
        <v>987</v>
      </c>
      <c r="I32" s="106">
        <v>333</v>
      </c>
      <c r="J32" s="106" t="s">
        <v>888</v>
      </c>
    </row>
    <row r="33" spans="1:10">
      <c r="A33" s="3" t="s">
        <v>988</v>
      </c>
      <c r="B33" s="3" t="s">
        <v>884</v>
      </c>
      <c r="C33" s="3" t="s">
        <v>718</v>
      </c>
      <c r="D33" s="3" t="str">
        <f t="shared" si="0"/>
        <v>Павлов А. С.</v>
      </c>
      <c r="E33" s="3" t="s">
        <v>891</v>
      </c>
      <c r="F33" s="3">
        <f t="shared" si="1"/>
        <v>656</v>
      </c>
      <c r="G33" s="3" t="str">
        <f t="shared" si="2"/>
        <v>ТАМ</v>
      </c>
      <c r="H33" s="106" t="s">
        <v>989</v>
      </c>
      <c r="I33" s="106">
        <v>656</v>
      </c>
      <c r="J33" s="106" t="s">
        <v>893</v>
      </c>
    </row>
    <row r="34" spans="1:10">
      <c r="A34" s="3" t="s">
        <v>990</v>
      </c>
      <c r="B34" s="3" t="s">
        <v>991</v>
      </c>
      <c r="C34" s="3" t="s">
        <v>992</v>
      </c>
      <c r="D34" s="3" t="str">
        <f t="shared" si="0"/>
        <v>Шлюндин П. В.</v>
      </c>
      <c r="E34" s="3" t="s">
        <v>896</v>
      </c>
      <c r="F34" s="3">
        <f t="shared" si="1"/>
        <v>101</v>
      </c>
      <c r="G34" s="3" t="str">
        <f t="shared" si="2"/>
        <v>СОС</v>
      </c>
      <c r="H34" s="106" t="s">
        <v>993</v>
      </c>
      <c r="I34" s="106">
        <v>101</v>
      </c>
      <c r="J34" s="106" t="s">
        <v>898</v>
      </c>
    </row>
    <row r="35" spans="1:10">
      <c r="A35" s="3" t="s">
        <v>994</v>
      </c>
      <c r="B35" s="3" t="s">
        <v>995</v>
      </c>
      <c r="C35" s="3" t="s">
        <v>996</v>
      </c>
      <c r="D35" s="3" t="str">
        <f t="shared" si="0"/>
        <v>Агаев Н. А.</v>
      </c>
      <c r="E35" s="3" t="s">
        <v>997</v>
      </c>
      <c r="F35" s="3">
        <f t="shared" si="1"/>
        <v>111</v>
      </c>
      <c r="G35" s="3" t="str">
        <f t="shared" si="2"/>
        <v>КОТ</v>
      </c>
      <c r="H35" s="106" t="s">
        <v>998</v>
      </c>
      <c r="I35" s="106">
        <v>111</v>
      </c>
      <c r="J35" s="106" t="s">
        <v>903</v>
      </c>
    </row>
    <row r="36" spans="1:10">
      <c r="A36" s="3" t="s">
        <v>999</v>
      </c>
      <c r="B36" s="3" t="s">
        <v>690</v>
      </c>
      <c r="C36" s="3" t="s">
        <v>1000</v>
      </c>
      <c r="D36" s="3" t="str">
        <f t="shared" si="0"/>
        <v>Буянова А. В.</v>
      </c>
      <c r="E36" s="3" t="s">
        <v>1001</v>
      </c>
      <c r="F36" s="3">
        <f t="shared" si="1"/>
        <v>393</v>
      </c>
      <c r="G36" s="3" t="str">
        <f t="shared" si="2"/>
        <v>МРУ</v>
      </c>
      <c r="H36" s="106" t="s">
        <v>1002</v>
      </c>
      <c r="I36" s="106">
        <v>393</v>
      </c>
      <c r="J36" s="106" t="s">
        <v>908</v>
      </c>
    </row>
    <row r="37" spans="1:10">
      <c r="A37" s="3" t="s">
        <v>1003</v>
      </c>
      <c r="B37" s="3" t="s">
        <v>1004</v>
      </c>
      <c r="C37" s="3" t="s">
        <v>1005</v>
      </c>
      <c r="D37" s="3" t="str">
        <f t="shared" si="0"/>
        <v>Свиноренко И. В.</v>
      </c>
      <c r="E37" s="3" t="s">
        <v>910</v>
      </c>
      <c r="F37" s="3">
        <f t="shared" si="1"/>
        <v>707</v>
      </c>
      <c r="G37" s="3" t="str">
        <f t="shared" si="2"/>
        <v>МНУ</v>
      </c>
      <c r="H37" s="106" t="s">
        <v>1006</v>
      </c>
      <c r="I37" s="106">
        <v>707</v>
      </c>
      <c r="J37" s="106" t="s">
        <v>912</v>
      </c>
    </row>
  </sheetData>
  <conditionalFormatting sqref="D2:D37">
    <cfRule type="cellIs" dxfId="57" priority="3" operator="equal">
      <formula>$H2</formula>
    </cfRule>
  </conditionalFormatting>
  <conditionalFormatting sqref="F2:F37">
    <cfRule type="cellIs" dxfId="56" priority="2" operator="equal">
      <formula>$I2</formula>
    </cfRule>
  </conditionalFormatting>
  <conditionalFormatting sqref="G2:G37">
    <cfRule type="cellIs" dxfId="55" priority="1" operator="equal">
      <formula>$J2</formula>
    </cfRule>
  </conditionalFormatting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EDE4F-00B3-4ACD-8815-0EFD5CC33389}">
  <sheetPr>
    <tabColor rgb="FFFFC000"/>
    <pageSetUpPr fitToPage="1"/>
  </sheetPr>
  <dimension ref="A1:F11"/>
  <sheetViews>
    <sheetView showGridLines="0" zoomScale="62" zoomScaleNormal="62" workbookViewId="0">
      <selection activeCell="E2" sqref="E2:E11"/>
    </sheetView>
  </sheetViews>
  <sheetFormatPr defaultColWidth="10.28515625" defaultRowHeight="12.75"/>
  <cols>
    <col min="1" max="1" width="30.5703125" style="30" bestFit="1" customWidth="1"/>
    <col min="2" max="2" width="19.28515625" style="30" customWidth="1"/>
    <col min="3" max="3" width="14.28515625" style="30" bestFit="1" customWidth="1"/>
    <col min="4" max="4" width="16.7109375" style="30" bestFit="1" customWidth="1"/>
    <col min="5" max="5" width="121.7109375" style="30" customWidth="1"/>
    <col min="6" max="6" width="34.42578125" style="30" customWidth="1"/>
    <col min="7" max="16384" width="10.28515625" style="30"/>
  </cols>
  <sheetData>
    <row r="1" spans="1:6" s="108" customFormat="1" ht="40.15" customHeight="1">
      <c r="A1" s="1" t="s">
        <v>216</v>
      </c>
      <c r="B1" s="1" t="s">
        <v>16</v>
      </c>
      <c r="C1" s="1" t="s">
        <v>222</v>
      </c>
      <c r="D1" s="1" t="s">
        <v>223</v>
      </c>
      <c r="E1" s="1" t="s">
        <v>1007</v>
      </c>
    </row>
    <row r="2" spans="1:6" ht="14.25">
      <c r="A2" s="3" t="s">
        <v>224</v>
      </c>
      <c r="B2" s="3" t="s">
        <v>1008</v>
      </c>
      <c r="C2" s="16">
        <v>43001</v>
      </c>
      <c r="D2" s="3">
        <v>21</v>
      </c>
      <c r="E2" s="3" t="str">
        <f>IF(ISBLANK(C2), "Проект не начался", $B$1 &amp; " " &amp; TRIM(B2) &amp; " начинает проект " &amp; TEXT(C2, "ДД МММ. Ггг ")&amp;"г." &amp; " у заказчика «" &amp;A2&amp; "»")</f>
        <v>Руководитель проекта Иванов И.И. начинает проект 23 сен. 2017 г. у заказчика «Ремонтная матерская № 12»</v>
      </c>
      <c r="F2" s="106" t="s">
        <v>1009</v>
      </c>
    </row>
    <row r="3" spans="1:6" ht="14.25">
      <c r="A3" s="3" t="s">
        <v>227</v>
      </c>
      <c r="B3" s="3" t="s">
        <v>1010</v>
      </c>
      <c r="C3" s="16">
        <v>43002</v>
      </c>
      <c r="D3" s="3">
        <v>21</v>
      </c>
      <c r="E3" s="3" t="str">
        <f t="shared" ref="E3:E11" si="0">IF(ISBLANK(C3), "Проект не начался", $B$1 &amp; " " &amp; TRIM(B3) &amp; " начинает проект " &amp; TEXT(C3, "ДД МММ. Ггг ")&amp;"г." &amp; " у заказчика «" &amp;A3&amp; "»")</f>
        <v>Руководитель проекта Петров П.П. начинает проект 24 сен. 2017 г. у заказчика «Ремонтная матерская № 13»</v>
      </c>
      <c r="F3" s="106" t="s">
        <v>1011</v>
      </c>
    </row>
    <row r="4" spans="1:6" ht="14.25">
      <c r="A4" s="3" t="s">
        <v>230</v>
      </c>
      <c r="B4" s="3" t="s">
        <v>231</v>
      </c>
      <c r="C4" s="16"/>
      <c r="D4" s="3">
        <v>21</v>
      </c>
      <c r="E4" s="3" t="str">
        <f t="shared" si="0"/>
        <v>Проект не начался</v>
      </c>
      <c r="F4" s="106" t="s">
        <v>638</v>
      </c>
    </row>
    <row r="5" spans="1:6" ht="14.25">
      <c r="A5" s="3" t="s">
        <v>233</v>
      </c>
      <c r="B5" s="3" t="s">
        <v>1008</v>
      </c>
      <c r="C5" s="16">
        <v>43004</v>
      </c>
      <c r="D5" s="3">
        <v>4</v>
      </c>
      <c r="E5" s="3" t="str">
        <f t="shared" si="0"/>
        <v>Руководитель проекта Иванов И.И. начинает проект 26 сен. 2017 г. у заказчика «Ремонтная матерская № 15»</v>
      </c>
      <c r="F5" s="106" t="s">
        <v>1012</v>
      </c>
    </row>
    <row r="6" spans="1:6" ht="14.25">
      <c r="A6" s="3" t="s">
        <v>234</v>
      </c>
      <c r="B6" s="3" t="s">
        <v>228</v>
      </c>
      <c r="C6" s="16">
        <v>43005</v>
      </c>
      <c r="D6" s="3">
        <v>4</v>
      </c>
      <c r="E6" s="3" t="str">
        <f t="shared" si="0"/>
        <v>Руководитель проекта Петров П.П. начинает проект 27 сен. 2017 г. у заказчика «Ремонтная матерская № 16»</v>
      </c>
      <c r="F6" s="106" t="s">
        <v>1013</v>
      </c>
    </row>
    <row r="7" spans="1:6" ht="14.25">
      <c r="A7" s="3" t="s">
        <v>224</v>
      </c>
      <c r="B7" s="3" t="s">
        <v>231</v>
      </c>
      <c r="C7" s="16"/>
      <c r="D7" s="3">
        <v>4</v>
      </c>
      <c r="E7" s="3" t="str">
        <f t="shared" si="0"/>
        <v>Проект не начался</v>
      </c>
      <c r="F7" s="106" t="s">
        <v>638</v>
      </c>
    </row>
    <row r="8" spans="1:6" ht="14.25">
      <c r="A8" s="3" t="s">
        <v>227</v>
      </c>
      <c r="B8" s="3" t="s">
        <v>225</v>
      </c>
      <c r="C8" s="16">
        <v>43007</v>
      </c>
      <c r="D8" s="3">
        <v>4</v>
      </c>
      <c r="E8" s="3" t="str">
        <f t="shared" si="0"/>
        <v>Руководитель проекта Иванов И.И. начинает проект 29 сен. 2017 г. у заказчика «Ремонтная матерская № 13»</v>
      </c>
      <c r="F8" s="106" t="s">
        <v>1014</v>
      </c>
    </row>
    <row r="9" spans="1:6" ht="14.25">
      <c r="A9" s="3" t="s">
        <v>230</v>
      </c>
      <c r="B9" s="3" t="s">
        <v>1010</v>
      </c>
      <c r="C9" s="16"/>
      <c r="D9" s="3">
        <v>4</v>
      </c>
      <c r="E9" s="3" t="str">
        <f t="shared" si="0"/>
        <v>Проект не начался</v>
      </c>
      <c r="F9" s="106" t="s">
        <v>638</v>
      </c>
    </row>
    <row r="10" spans="1:6" ht="14.25">
      <c r="A10" s="3" t="s">
        <v>233</v>
      </c>
      <c r="B10" s="3" t="s">
        <v>231</v>
      </c>
      <c r="C10" s="16">
        <v>43009</v>
      </c>
      <c r="D10" s="3">
        <v>4</v>
      </c>
      <c r="E10" s="3" t="str">
        <f t="shared" si="0"/>
        <v>Руководитель проекта Сидоров С.С. начинает проект 01 окт. 2017 г. у заказчика «Ремонтная матерская № 15»</v>
      </c>
      <c r="F10" s="106" t="s">
        <v>1015</v>
      </c>
    </row>
    <row r="11" spans="1:6" ht="14.25">
      <c r="A11" s="3" t="s">
        <v>234</v>
      </c>
      <c r="B11" s="3" t="s">
        <v>1008</v>
      </c>
      <c r="C11" s="16">
        <v>43010</v>
      </c>
      <c r="D11" s="3">
        <v>4</v>
      </c>
      <c r="E11" s="3" t="str">
        <f t="shared" si="0"/>
        <v>Руководитель проекта Иванов И.И. начинает проект 02 окт. 2017 г. у заказчика «Ремонтная матерская № 16»</v>
      </c>
      <c r="F11" s="106" t="s">
        <v>1016</v>
      </c>
    </row>
  </sheetData>
  <conditionalFormatting sqref="E2:E11">
    <cfRule type="cellIs" dxfId="54" priority="1" operator="equal">
      <formula>$F2</formula>
    </cfRule>
  </conditionalFormatting>
  <pageMargins left="0.74803149606299213" right="0.74803149606299213" top="0.98425196850393704" bottom="0.98425196850393704" header="0.51181102362204722" footer="0.51181102362204722"/>
  <pageSetup paperSize="9" scale="91" orientation="landscape" r:id="rId1"/>
  <headerFooter alignWithMargins="0">
    <oddHeader>&amp;C&amp;A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9820-0CC2-4E43-B28C-505C6A9074BF}">
  <sheetPr>
    <tabColor rgb="FF7030A0"/>
  </sheetPr>
  <dimension ref="A1:M143"/>
  <sheetViews>
    <sheetView topLeftCell="A93" zoomScaleNormal="100" workbookViewId="0">
      <selection activeCell="B89" sqref="B89"/>
    </sheetView>
  </sheetViews>
  <sheetFormatPr defaultRowHeight="15.75" customHeight="1"/>
  <cols>
    <col min="2" max="2" width="132.28515625" style="241" customWidth="1"/>
    <col min="3" max="3" width="80.140625" style="241" customWidth="1"/>
    <col min="5" max="5" width="89.28515625" customWidth="1"/>
  </cols>
  <sheetData>
    <row r="1" spans="1:12" ht="15.75" customHeight="1">
      <c r="A1" s="255" t="s">
        <v>2016</v>
      </c>
      <c r="B1" s="253" t="s">
        <v>1859</v>
      </c>
      <c r="C1" s="253" t="s">
        <v>1860</v>
      </c>
    </row>
    <row r="2" spans="1:12" ht="15.75" customHeight="1">
      <c r="B2" s="240" t="s">
        <v>1861</v>
      </c>
    </row>
    <row r="3" spans="1:12" ht="15.75" customHeight="1">
      <c r="A3" s="242" t="s">
        <v>1862</v>
      </c>
      <c r="B3" s="254" t="s">
        <v>1863</v>
      </c>
    </row>
    <row r="4" spans="1:12" ht="15.75" customHeight="1">
      <c r="A4" s="242" t="s">
        <v>1864</v>
      </c>
      <c r="B4" s="244" t="s">
        <v>1865</v>
      </c>
      <c r="C4" s="245" t="s">
        <v>1866</v>
      </c>
    </row>
    <row r="5" spans="1:12" ht="15.75" customHeight="1">
      <c r="A5" s="242" t="s">
        <v>1867</v>
      </c>
      <c r="B5" s="244" t="s">
        <v>1868</v>
      </c>
      <c r="C5" s="245" t="s">
        <v>1869</v>
      </c>
      <c r="D5" s="246"/>
    </row>
    <row r="6" spans="1:12" ht="15.75" customHeight="1">
      <c r="A6" s="242" t="s">
        <v>1870</v>
      </c>
      <c r="B6" s="243" t="s">
        <v>1871</v>
      </c>
      <c r="C6" s="245" t="s">
        <v>1872</v>
      </c>
      <c r="D6" s="246"/>
    </row>
    <row r="7" spans="1:12" ht="15.75" customHeight="1">
      <c r="A7" s="242" t="s">
        <v>1873</v>
      </c>
      <c r="B7" s="243" t="s">
        <v>1874</v>
      </c>
      <c r="C7" s="245" t="s">
        <v>1875</v>
      </c>
      <c r="D7" s="246"/>
    </row>
    <row r="8" spans="1:12" ht="15.75" customHeight="1">
      <c r="A8" s="242" t="s">
        <v>1876</v>
      </c>
      <c r="B8" s="243" t="s">
        <v>1877</v>
      </c>
      <c r="C8" s="245" t="s">
        <v>1878</v>
      </c>
      <c r="D8" s="247"/>
      <c r="L8" s="247"/>
    </row>
    <row r="9" spans="1:12" ht="15.75" customHeight="1">
      <c r="B9" s="240" t="s">
        <v>1879</v>
      </c>
      <c r="C9" s="248"/>
    </row>
    <row r="10" spans="1:12" ht="15.75" customHeight="1">
      <c r="A10" s="242" t="s">
        <v>1880</v>
      </c>
      <c r="B10" s="249" t="s">
        <v>1881</v>
      </c>
      <c r="C10" s="241" t="s">
        <v>1882</v>
      </c>
      <c r="K10">
        <v>1.2</v>
      </c>
    </row>
    <row r="11" spans="1:12" ht="15.75" customHeight="1">
      <c r="A11" s="242" t="s">
        <v>1883</v>
      </c>
      <c r="B11" s="250" t="s">
        <v>1884</v>
      </c>
      <c r="C11" s="241" t="s">
        <v>1885</v>
      </c>
      <c r="D11" s="247"/>
      <c r="F11" s="247"/>
    </row>
    <row r="12" spans="1:12" ht="15.75" customHeight="1">
      <c r="A12" s="242" t="s">
        <v>1886</v>
      </c>
      <c r="B12" s="250" t="s">
        <v>1887</v>
      </c>
      <c r="C12" s="241" t="s">
        <v>1888</v>
      </c>
    </row>
    <row r="13" spans="1:12" ht="15.75" customHeight="1">
      <c r="A13" s="242" t="s">
        <v>1889</v>
      </c>
      <c r="B13" s="251" t="s">
        <v>1890</v>
      </c>
      <c r="L13">
        <v>3</v>
      </c>
    </row>
    <row r="14" spans="1:12" ht="15.75" customHeight="1">
      <c r="A14" s="242" t="s">
        <v>1891</v>
      </c>
      <c r="B14" s="251" t="s">
        <v>1892</v>
      </c>
      <c r="C14" s="241" t="s">
        <v>1893</v>
      </c>
    </row>
    <row r="15" spans="1:12" ht="15.75" customHeight="1">
      <c r="A15" s="242" t="s">
        <v>1894</v>
      </c>
      <c r="B15" s="251" t="s">
        <v>1895</v>
      </c>
      <c r="C15" s="241" t="s">
        <v>1896</v>
      </c>
    </row>
    <row r="16" spans="1:12" ht="15.75" customHeight="1">
      <c r="A16" s="242" t="s">
        <v>1897</v>
      </c>
      <c r="B16" s="251" t="s">
        <v>1898</v>
      </c>
    </row>
    <row r="17" spans="1:13" ht="15.75" customHeight="1">
      <c r="A17" s="242" t="s">
        <v>1899</v>
      </c>
      <c r="B17" s="251" t="s">
        <v>1900</v>
      </c>
      <c r="C17" s="241" t="s">
        <v>1901</v>
      </c>
      <c r="K17">
        <v>6.7</v>
      </c>
    </row>
    <row r="18" spans="1:13" ht="15.75" customHeight="1">
      <c r="B18" s="240" t="s">
        <v>1902</v>
      </c>
    </row>
    <row r="19" spans="1:13" ht="15.75" customHeight="1">
      <c r="A19" s="242" t="s">
        <v>1903</v>
      </c>
      <c r="B19" s="251" t="s">
        <v>1904</v>
      </c>
      <c r="C19" s="241" t="s">
        <v>1905</v>
      </c>
      <c r="L19">
        <v>8</v>
      </c>
    </row>
    <row r="20" spans="1:13" ht="15.75" customHeight="1">
      <c r="A20" s="242" t="s">
        <v>1906</v>
      </c>
      <c r="B20" s="249" t="s">
        <v>1907</v>
      </c>
      <c r="C20" s="241" t="s">
        <v>1908</v>
      </c>
    </row>
    <row r="21" spans="1:13" ht="15.75" customHeight="1">
      <c r="A21" s="242" t="s">
        <v>1909</v>
      </c>
      <c r="B21" s="251" t="s">
        <v>1910</v>
      </c>
      <c r="C21" s="241" t="s">
        <v>1911</v>
      </c>
    </row>
    <row r="22" spans="1:13" ht="15.75" customHeight="1">
      <c r="A22" s="242" t="s">
        <v>1912</v>
      </c>
      <c r="B22" s="251" t="s">
        <v>1913</v>
      </c>
      <c r="C22" s="241" t="s">
        <v>1914</v>
      </c>
    </row>
    <row r="23" spans="1:13" ht="15.75" customHeight="1">
      <c r="A23" s="242" t="s">
        <v>1915</v>
      </c>
      <c r="B23" s="251" t="s">
        <v>1916</v>
      </c>
      <c r="C23" s="241" t="s">
        <v>1914</v>
      </c>
    </row>
    <row r="24" spans="1:13" ht="15.75" customHeight="1">
      <c r="B24" s="240" t="s">
        <v>1917</v>
      </c>
    </row>
    <row r="25" spans="1:13" ht="15.75" customHeight="1">
      <c r="A25" s="242" t="s">
        <v>1918</v>
      </c>
      <c r="B25" s="251" t="s">
        <v>1919</v>
      </c>
      <c r="C25" s="241" t="s">
        <v>1920</v>
      </c>
      <c r="M25" t="s">
        <v>1921</v>
      </c>
    </row>
    <row r="26" spans="1:13" ht="15.75" customHeight="1">
      <c r="A26" s="242" t="s">
        <v>1922</v>
      </c>
      <c r="B26" s="251" t="s">
        <v>1923</v>
      </c>
      <c r="C26" s="241" t="s">
        <v>1924</v>
      </c>
    </row>
    <row r="27" spans="1:13" ht="15.75" customHeight="1">
      <c r="A27" s="242" t="s">
        <v>1925</v>
      </c>
      <c r="B27" s="251" t="s">
        <v>1926</v>
      </c>
      <c r="C27" s="241" t="s">
        <v>1927</v>
      </c>
    </row>
    <row r="28" spans="1:13" ht="15.75" customHeight="1">
      <c r="A28" s="242" t="s">
        <v>1928</v>
      </c>
      <c r="B28" s="251" t="s">
        <v>1929</v>
      </c>
    </row>
    <row r="29" spans="1:13" ht="15.75" customHeight="1">
      <c r="B29" s="240" t="s">
        <v>1930</v>
      </c>
    </row>
    <row r="30" spans="1:13" ht="15.75" customHeight="1">
      <c r="A30" s="242" t="s">
        <v>1931</v>
      </c>
      <c r="B30" s="251" t="s">
        <v>1932</v>
      </c>
      <c r="C30" s="241" t="s">
        <v>1933</v>
      </c>
    </row>
    <row r="31" spans="1:13" ht="15.75" customHeight="1">
      <c r="A31" s="242" t="s">
        <v>1934</v>
      </c>
      <c r="B31" s="251" t="s">
        <v>1935</v>
      </c>
      <c r="C31" s="241" t="s">
        <v>1936</v>
      </c>
    </row>
    <row r="32" spans="1:13" ht="15.75" customHeight="1">
      <c r="A32" s="242" t="s">
        <v>1937</v>
      </c>
      <c r="B32" s="251" t="s">
        <v>1938</v>
      </c>
      <c r="C32" s="241" t="s">
        <v>1939</v>
      </c>
    </row>
    <row r="33" spans="1:3" ht="15.75" customHeight="1">
      <c r="A33" s="242" t="s">
        <v>1940</v>
      </c>
      <c r="B33" s="251" t="s">
        <v>1941</v>
      </c>
      <c r="C33" s="241" t="s">
        <v>1942</v>
      </c>
    </row>
    <row r="34" spans="1:3" ht="15.75" customHeight="1">
      <c r="A34" s="242" t="s">
        <v>1943</v>
      </c>
      <c r="B34" s="251" t="s">
        <v>1944</v>
      </c>
    </row>
    <row r="35" spans="1:3" ht="15.75" customHeight="1">
      <c r="A35" s="242" t="s">
        <v>1945</v>
      </c>
      <c r="B35" s="251" t="s">
        <v>1946</v>
      </c>
      <c r="C35" s="241" t="s">
        <v>1947</v>
      </c>
    </row>
    <row r="36" spans="1:3" ht="15.75" customHeight="1">
      <c r="A36" s="242" t="s">
        <v>1948</v>
      </c>
      <c r="B36" s="251" t="s">
        <v>1949</v>
      </c>
    </row>
    <row r="37" spans="1:3" ht="15.75" customHeight="1">
      <c r="B37" s="240" t="s">
        <v>1950</v>
      </c>
    </row>
    <row r="38" spans="1:3" ht="15.75" customHeight="1">
      <c r="A38" s="242" t="s">
        <v>1951</v>
      </c>
      <c r="B38" s="251" t="s">
        <v>1952</v>
      </c>
      <c r="C38" s="252" t="s">
        <v>1953</v>
      </c>
    </row>
    <row r="39" spans="1:3" ht="15.75" customHeight="1">
      <c r="A39" s="242" t="s">
        <v>1954</v>
      </c>
      <c r="B39" s="251" t="s">
        <v>1955</v>
      </c>
      <c r="C39" s="241" t="s">
        <v>1956</v>
      </c>
    </row>
    <row r="40" spans="1:3" ht="15.75" customHeight="1">
      <c r="A40" s="242" t="s">
        <v>1957</v>
      </c>
      <c r="B40" s="251" t="s">
        <v>1958</v>
      </c>
      <c r="C40" s="252" t="s">
        <v>1953</v>
      </c>
    </row>
    <row r="41" spans="1:3" ht="15.75" customHeight="1">
      <c r="A41" s="242" t="s">
        <v>1959</v>
      </c>
      <c r="B41" s="251" t="s">
        <v>1960</v>
      </c>
      <c r="C41" s="241" t="s">
        <v>1961</v>
      </c>
    </row>
    <row r="42" spans="1:3" ht="15.75" customHeight="1">
      <c r="A42" s="242" t="s">
        <v>1962</v>
      </c>
      <c r="B42" s="251" t="s">
        <v>1963</v>
      </c>
      <c r="C42" s="241" t="s">
        <v>1964</v>
      </c>
    </row>
    <row r="43" spans="1:3" ht="15.75" customHeight="1">
      <c r="A43" s="242" t="s">
        <v>1965</v>
      </c>
      <c r="B43" s="251" t="s">
        <v>1966</v>
      </c>
      <c r="C43" s="241" t="s">
        <v>1967</v>
      </c>
    </row>
    <row r="44" spans="1:3" ht="15.75" customHeight="1">
      <c r="B44" s="240" t="s">
        <v>1968</v>
      </c>
    </row>
    <row r="45" spans="1:3" ht="15.75" customHeight="1">
      <c r="A45" s="242" t="s">
        <v>1969</v>
      </c>
      <c r="B45" s="251" t="s">
        <v>1970</v>
      </c>
      <c r="C45" s="241" t="s">
        <v>1971</v>
      </c>
    </row>
    <row r="46" spans="1:3" ht="15.75" customHeight="1">
      <c r="A46" s="242" t="s">
        <v>1972</v>
      </c>
      <c r="B46" s="251" t="s">
        <v>1973</v>
      </c>
    </row>
    <row r="47" spans="1:3" ht="15.75" customHeight="1">
      <c r="A47" s="242" t="s">
        <v>1974</v>
      </c>
      <c r="B47" s="251" t="s">
        <v>1975</v>
      </c>
    </row>
    <row r="48" spans="1:3" ht="15.75" customHeight="1">
      <c r="A48" s="242" t="s">
        <v>1976</v>
      </c>
      <c r="B48" s="251" t="s">
        <v>1977</v>
      </c>
    </row>
    <row r="49" spans="1:3" ht="15.75" customHeight="1">
      <c r="A49" s="242" t="s">
        <v>1978</v>
      </c>
      <c r="B49" s="251" t="s">
        <v>1979</v>
      </c>
    </row>
    <row r="51" spans="1:3" ht="15.75" customHeight="1">
      <c r="A51" s="255" t="s">
        <v>2017</v>
      </c>
      <c r="B51" s="253" t="s">
        <v>1980</v>
      </c>
      <c r="C51" s="253" t="s">
        <v>1860</v>
      </c>
    </row>
    <row r="52" spans="1:3" ht="15.75" customHeight="1">
      <c r="B52" s="240" t="s">
        <v>2003</v>
      </c>
    </row>
    <row r="53" spans="1:3" ht="15.75" customHeight="1">
      <c r="A53" s="242" t="s">
        <v>1862</v>
      </c>
      <c r="B53" s="244" t="s">
        <v>2013</v>
      </c>
      <c r="C53" s="256" t="s">
        <v>2018</v>
      </c>
    </row>
    <row r="54" spans="1:3" ht="15.75" customHeight="1">
      <c r="A54" s="242" t="s">
        <v>1864</v>
      </c>
      <c r="B54" s="244" t="s">
        <v>2028</v>
      </c>
      <c r="C54"/>
    </row>
    <row r="55" spans="1:3" ht="15.75" customHeight="1">
      <c r="A55" s="242" t="s">
        <v>1867</v>
      </c>
      <c r="B55" s="244" t="s">
        <v>2029</v>
      </c>
      <c r="C55" s="256" t="s">
        <v>2019</v>
      </c>
    </row>
    <row r="56" spans="1:3" ht="15.75" customHeight="1">
      <c r="A56" s="242" t="s">
        <v>1870</v>
      </c>
      <c r="C56"/>
    </row>
    <row r="57" spans="1:3" ht="15.75" customHeight="1">
      <c r="A57" s="242" t="s">
        <v>1873</v>
      </c>
      <c r="B57" s="244"/>
      <c r="C57"/>
    </row>
    <row r="58" spans="1:3" ht="15.75" customHeight="1">
      <c r="A58" s="242" t="s">
        <v>1876</v>
      </c>
      <c r="B58" s="244" t="s">
        <v>2014</v>
      </c>
      <c r="C58" t="s">
        <v>2030</v>
      </c>
    </row>
    <row r="59" spans="1:3" ht="15.75" customHeight="1">
      <c r="A59" s="242" t="s">
        <v>1981</v>
      </c>
      <c r="B59" s="244"/>
      <c r="C59"/>
    </row>
    <row r="60" spans="1:3" ht="15.75" customHeight="1">
      <c r="A60" s="242" t="s">
        <v>1982</v>
      </c>
      <c r="B60" s="244" t="s">
        <v>2015</v>
      </c>
      <c r="C60" t="s">
        <v>2031</v>
      </c>
    </row>
    <row r="61" spans="1:3" ht="15.75" customHeight="1">
      <c r="A61" s="242" t="s">
        <v>1983</v>
      </c>
      <c r="B61" s="244"/>
    </row>
    <row r="62" spans="1:3" ht="15.75" customHeight="1">
      <c r="A62" s="242"/>
      <c r="B62" s="240" t="s">
        <v>2004</v>
      </c>
      <c r="C62" s="257" t="s">
        <v>2032</v>
      </c>
    </row>
    <row r="63" spans="1:3" ht="15.75" customHeight="1">
      <c r="A63" s="242" t="s">
        <v>1880</v>
      </c>
      <c r="B63" s="244" t="s">
        <v>2037</v>
      </c>
      <c r="C63" s="257" t="s">
        <v>2020</v>
      </c>
    </row>
    <row r="64" spans="1:3" ht="15.75" customHeight="1">
      <c r="A64" s="242" t="s">
        <v>1883</v>
      </c>
      <c r="B64" s="244" t="s">
        <v>2034</v>
      </c>
      <c r="C64" s="257" t="s">
        <v>2033</v>
      </c>
    </row>
    <row r="65" spans="1:3" ht="15.75" customHeight="1">
      <c r="A65" s="242" t="s">
        <v>1886</v>
      </c>
      <c r="B65" s="244" t="s">
        <v>2036</v>
      </c>
      <c r="C65" s="257" t="s">
        <v>2035</v>
      </c>
    </row>
    <row r="66" spans="1:3" ht="15.75" customHeight="1">
      <c r="A66" s="242" t="s">
        <v>1889</v>
      </c>
      <c r="B66" s="244" t="s">
        <v>2507</v>
      </c>
      <c r="C66" s="257" t="s">
        <v>2508</v>
      </c>
    </row>
    <row r="67" spans="1:3" ht="15.75" customHeight="1">
      <c r="A67" s="242"/>
      <c r="B67" s="240" t="s">
        <v>2005</v>
      </c>
    </row>
    <row r="68" spans="1:3" ht="15.75" customHeight="1">
      <c r="A68" s="242" t="s">
        <v>1903</v>
      </c>
      <c r="B68" s="244" t="s">
        <v>2076</v>
      </c>
      <c r="C68" s="257" t="s">
        <v>2038</v>
      </c>
    </row>
    <row r="69" spans="1:3" ht="15.75" customHeight="1">
      <c r="A69" s="242" t="s">
        <v>1906</v>
      </c>
      <c r="B69" s="244" t="s">
        <v>2040</v>
      </c>
      <c r="C69" t="s">
        <v>2039</v>
      </c>
    </row>
    <row r="70" spans="1:3" ht="15.75" customHeight="1">
      <c r="A70" s="242" t="s">
        <v>1909</v>
      </c>
    </row>
    <row r="71" spans="1:3" ht="15.75" customHeight="1">
      <c r="A71" s="242" t="s">
        <v>1912</v>
      </c>
    </row>
    <row r="72" spans="1:3" ht="15.75" customHeight="1">
      <c r="A72" s="242"/>
      <c r="B72" s="240" t="s">
        <v>2006</v>
      </c>
    </row>
    <row r="73" spans="1:3" ht="15.75" customHeight="1">
      <c r="A73" s="242" t="s">
        <v>1918</v>
      </c>
      <c r="B73" s="244" t="s">
        <v>2489</v>
      </c>
      <c r="C73" s="257" t="s">
        <v>2041</v>
      </c>
    </row>
    <row r="74" spans="1:3" ht="15.75" customHeight="1">
      <c r="A74" s="242" t="s">
        <v>1922</v>
      </c>
      <c r="B74" s="244"/>
      <c r="C74"/>
    </row>
    <row r="75" spans="1:3" ht="15.75" customHeight="1">
      <c r="A75" s="242" t="s">
        <v>1925</v>
      </c>
      <c r="B75" s="244"/>
      <c r="C75"/>
    </row>
    <row r="76" spans="1:3" ht="15.75" customHeight="1">
      <c r="A76" s="242" t="s">
        <v>1928</v>
      </c>
      <c r="B76" s="244"/>
      <c r="C76"/>
    </row>
    <row r="77" spans="1:3" ht="15.75" customHeight="1">
      <c r="A77" s="242" t="s">
        <v>1984</v>
      </c>
      <c r="B77" s="244"/>
      <c r="C77"/>
    </row>
    <row r="78" spans="1:3" ht="15.75" customHeight="1">
      <c r="A78" s="242" t="s">
        <v>1985</v>
      </c>
    </row>
    <row r="79" spans="1:3" ht="15.75" customHeight="1">
      <c r="A79" s="242" t="s">
        <v>1986</v>
      </c>
    </row>
    <row r="80" spans="1:3" ht="15.75" customHeight="1">
      <c r="A80" s="242" t="s">
        <v>2479</v>
      </c>
      <c r="B80" s="244" t="s">
        <v>2044</v>
      </c>
      <c r="C80" s="257" t="s">
        <v>2042</v>
      </c>
    </row>
    <row r="81" spans="1:3" ht="15.75" customHeight="1">
      <c r="A81" s="242" t="s">
        <v>2480</v>
      </c>
      <c r="B81" s="244" t="s">
        <v>2490</v>
      </c>
      <c r="C81" s="257" t="s">
        <v>2043</v>
      </c>
    </row>
    <row r="82" spans="1:3" ht="15.75" customHeight="1">
      <c r="A82" s="242" t="s">
        <v>2481</v>
      </c>
      <c r="B82" s="244"/>
      <c r="C82" s="257"/>
    </row>
    <row r="83" spans="1:3" ht="75">
      <c r="A83" s="242" t="s">
        <v>2482</v>
      </c>
      <c r="B83" s="244"/>
      <c r="C83" s="258" t="s">
        <v>2498</v>
      </c>
    </row>
    <row r="84" spans="1:3" ht="75">
      <c r="A84" s="242" t="s">
        <v>2483</v>
      </c>
      <c r="B84" s="244"/>
      <c r="C84" s="376" t="s">
        <v>2497</v>
      </c>
    </row>
    <row r="85" spans="1:3" ht="15.75" customHeight="1">
      <c r="A85" s="242" t="s">
        <v>2484</v>
      </c>
      <c r="B85" s="244"/>
      <c r="C85" s="257" t="s">
        <v>2496</v>
      </c>
    </row>
    <row r="86" spans="1:3" ht="15.75" customHeight="1">
      <c r="A86" s="242" t="s">
        <v>2485</v>
      </c>
      <c r="B86" s="244"/>
      <c r="C86" s="257"/>
    </row>
    <row r="87" spans="1:3" ht="15.75" customHeight="1">
      <c r="A87" s="242" t="s">
        <v>2486</v>
      </c>
      <c r="B87" s="244" t="s">
        <v>2493</v>
      </c>
      <c r="C87" s="257" t="s">
        <v>2495</v>
      </c>
    </row>
    <row r="88" spans="1:3" ht="15.75" customHeight="1">
      <c r="A88" s="242" t="s">
        <v>2487</v>
      </c>
      <c r="B88" s="244"/>
      <c r="C88" s="376" t="s">
        <v>2494</v>
      </c>
    </row>
    <row r="89" spans="1:3" ht="15.75" customHeight="1">
      <c r="A89" s="242" t="s">
        <v>2488</v>
      </c>
      <c r="B89" s="244" t="s">
        <v>2492</v>
      </c>
      <c r="C89" s="257" t="s">
        <v>2491</v>
      </c>
    </row>
    <row r="90" spans="1:3" ht="15.75" customHeight="1">
      <c r="A90" s="242"/>
      <c r="B90" s="240" t="s">
        <v>2007</v>
      </c>
    </row>
    <row r="91" spans="1:3" ht="15.75" customHeight="1">
      <c r="A91" s="242" t="s">
        <v>1931</v>
      </c>
      <c r="B91" s="244" t="s">
        <v>2046</v>
      </c>
      <c r="C91" t="s">
        <v>2045</v>
      </c>
    </row>
    <row r="92" spans="1:3" ht="15.75" customHeight="1">
      <c r="A92" s="242" t="s">
        <v>1934</v>
      </c>
    </row>
    <row r="93" spans="1:3" ht="15.75" customHeight="1">
      <c r="A93" s="242" t="s">
        <v>1937</v>
      </c>
    </row>
    <row r="94" spans="1:3" ht="15.75" customHeight="1">
      <c r="A94" s="242" t="s">
        <v>1940</v>
      </c>
    </row>
    <row r="95" spans="1:3" ht="15.75" customHeight="1">
      <c r="A95" s="242" t="s">
        <v>1943</v>
      </c>
    </row>
    <row r="96" spans="1:3" ht="15.75" customHeight="1">
      <c r="A96" s="242"/>
      <c r="B96" s="240" t="s">
        <v>2008</v>
      </c>
    </row>
    <row r="97" spans="1:3" ht="15.75" customHeight="1">
      <c r="A97" s="242" t="s">
        <v>1951</v>
      </c>
      <c r="B97" s="244" t="s">
        <v>2050</v>
      </c>
      <c r="C97" s="258" t="s">
        <v>2047</v>
      </c>
    </row>
    <row r="98" spans="1:3" ht="15.75" customHeight="1">
      <c r="A98" s="242" t="s">
        <v>1954</v>
      </c>
      <c r="B98" s="244" t="s">
        <v>2055</v>
      </c>
      <c r="C98" s="257" t="s">
        <v>2054</v>
      </c>
    </row>
    <row r="99" spans="1:3" ht="15.75" customHeight="1">
      <c r="A99" s="242" t="s">
        <v>1957</v>
      </c>
      <c r="B99" s="244" t="s">
        <v>2051</v>
      </c>
      <c r="C99" s="257" t="s">
        <v>2048</v>
      </c>
    </row>
    <row r="100" spans="1:3" ht="15.75" customHeight="1">
      <c r="A100" s="242" t="s">
        <v>1959</v>
      </c>
      <c r="B100" s="244" t="s">
        <v>2052</v>
      </c>
      <c r="C100" s="257" t="s">
        <v>2049</v>
      </c>
    </row>
    <row r="101" spans="1:3" ht="15.75" customHeight="1">
      <c r="A101" s="242" t="s">
        <v>1962</v>
      </c>
      <c r="B101" s="244" t="s">
        <v>2053</v>
      </c>
      <c r="C101" s="257" t="s">
        <v>2021</v>
      </c>
    </row>
    <row r="102" spans="1:3" ht="15.75" customHeight="1">
      <c r="A102" s="242"/>
      <c r="B102" s="240" t="s">
        <v>2009</v>
      </c>
    </row>
    <row r="103" spans="1:3" ht="15.75" customHeight="1">
      <c r="A103" s="242" t="s">
        <v>1969</v>
      </c>
      <c r="B103" s="244" t="s">
        <v>2060</v>
      </c>
      <c r="C103" s="258" t="s">
        <v>2056</v>
      </c>
    </row>
    <row r="104" spans="1:3" ht="15.75" customHeight="1">
      <c r="A104" s="242" t="s">
        <v>1972</v>
      </c>
      <c r="B104" s="244" t="s">
        <v>2061</v>
      </c>
      <c r="C104" s="258" t="s">
        <v>2057</v>
      </c>
    </row>
    <row r="105" spans="1:3" ht="15.75" customHeight="1">
      <c r="A105" s="242" t="s">
        <v>1974</v>
      </c>
      <c r="B105" s="244"/>
      <c r="C105" s="257"/>
    </row>
    <row r="106" spans="1:3" ht="15.75" customHeight="1">
      <c r="A106" s="242" t="s">
        <v>1976</v>
      </c>
      <c r="B106" s="244" t="s">
        <v>2064</v>
      </c>
      <c r="C106" s="257" t="s">
        <v>2065</v>
      </c>
    </row>
    <row r="107" spans="1:3" ht="15.75" customHeight="1">
      <c r="A107" s="242" t="s">
        <v>1978</v>
      </c>
      <c r="B107" s="244" t="s">
        <v>2062</v>
      </c>
      <c r="C107" s="257" t="s">
        <v>2058</v>
      </c>
    </row>
    <row r="108" spans="1:3" ht="15.75" customHeight="1">
      <c r="A108" s="242" t="s">
        <v>1987</v>
      </c>
      <c r="B108" s="244" t="s">
        <v>2063</v>
      </c>
      <c r="C108" s="257" t="s">
        <v>2059</v>
      </c>
    </row>
    <row r="109" spans="1:3" ht="15.75" customHeight="1">
      <c r="A109" s="242"/>
      <c r="B109" s="240" t="s">
        <v>2010</v>
      </c>
    </row>
    <row r="110" spans="1:3" ht="15.75" customHeight="1">
      <c r="A110" s="256" t="s">
        <v>1988</v>
      </c>
      <c r="B110" s="244" t="s">
        <v>2067</v>
      </c>
      <c r="C110" s="257" t="s">
        <v>2066</v>
      </c>
    </row>
    <row r="111" spans="1:3" ht="15.75" customHeight="1">
      <c r="A111" s="242" t="s">
        <v>1989</v>
      </c>
    </row>
    <row r="112" spans="1:3" ht="15.75" customHeight="1">
      <c r="A112" s="242" t="s">
        <v>1990</v>
      </c>
    </row>
    <row r="113" spans="1:3" ht="15.75" customHeight="1">
      <c r="A113" s="242" t="s">
        <v>2873</v>
      </c>
    </row>
    <row r="114" spans="1:3" ht="15.75" customHeight="1">
      <c r="A114" s="242" t="s">
        <v>2874</v>
      </c>
    </row>
    <row r="115" spans="1:3" ht="15.75" customHeight="1">
      <c r="A115" s="242" t="s">
        <v>2875</v>
      </c>
    </row>
    <row r="116" spans="1:3" ht="15.75" customHeight="1">
      <c r="A116" s="242"/>
      <c r="B116" s="240" t="s">
        <v>2011</v>
      </c>
    </row>
    <row r="117" spans="1:3" ht="15.75" customHeight="1">
      <c r="A117" s="242" t="s">
        <v>1991</v>
      </c>
      <c r="B117" s="244" t="s">
        <v>2068</v>
      </c>
      <c r="C117" t="s">
        <v>2022</v>
      </c>
    </row>
    <row r="118" spans="1:3" ht="15.75" customHeight="1">
      <c r="A118" s="242" t="s">
        <v>1992</v>
      </c>
      <c r="C118" t="s">
        <v>2023</v>
      </c>
    </row>
    <row r="119" spans="1:3" ht="15.75" customHeight="1">
      <c r="A119" s="242" t="s">
        <v>1993</v>
      </c>
      <c r="C119" t="s">
        <v>2024</v>
      </c>
    </row>
    <row r="120" spans="1:3" ht="15.75" customHeight="1">
      <c r="A120" s="242" t="s">
        <v>1994</v>
      </c>
      <c r="C120" t="s">
        <v>2025</v>
      </c>
    </row>
    <row r="121" spans="1:3" ht="15.75" customHeight="1">
      <c r="A121" s="242" t="s">
        <v>1995</v>
      </c>
      <c r="C121" t="s">
        <v>2026</v>
      </c>
    </row>
    <row r="122" spans="1:3" ht="15.75" customHeight="1">
      <c r="A122" s="242" t="s">
        <v>1996</v>
      </c>
      <c r="C122" t="s">
        <v>2027</v>
      </c>
    </row>
    <row r="123" spans="1:3" ht="15.75" customHeight="1">
      <c r="A123" s="242"/>
      <c r="B123" s="240" t="s">
        <v>2012</v>
      </c>
    </row>
    <row r="124" spans="1:3" ht="15.75" customHeight="1">
      <c r="A124" s="242" t="s">
        <v>1997</v>
      </c>
      <c r="B124" s="244" t="s">
        <v>2069</v>
      </c>
    </row>
    <row r="125" spans="1:3" ht="15.75" customHeight="1">
      <c r="A125" s="242" t="s">
        <v>1998</v>
      </c>
      <c r="B125" s="244" t="s">
        <v>2073</v>
      </c>
      <c r="C125" s="241" t="s">
        <v>2070</v>
      </c>
    </row>
    <row r="126" spans="1:3" ht="15.75" customHeight="1">
      <c r="A126" s="242" t="s">
        <v>1999</v>
      </c>
      <c r="B126" s="244" t="s">
        <v>2074</v>
      </c>
      <c r="C126" s="241" t="s">
        <v>2071</v>
      </c>
    </row>
    <row r="127" spans="1:3" ht="15.75" customHeight="1">
      <c r="A127" s="242" t="s">
        <v>2000</v>
      </c>
      <c r="B127" s="244" t="s">
        <v>2075</v>
      </c>
      <c r="C127" s="241" t="s">
        <v>2072</v>
      </c>
    </row>
    <row r="128" spans="1:3" ht="15.75" customHeight="1">
      <c r="A128" s="242" t="s">
        <v>2001</v>
      </c>
      <c r="B128" s="244"/>
    </row>
    <row r="129" spans="1:3" ht="15.75" customHeight="1">
      <c r="A129" s="242" t="s">
        <v>2002</v>
      </c>
      <c r="B129" s="244"/>
    </row>
    <row r="130" spans="1:3" ht="15.75" customHeight="1">
      <c r="A130" s="242"/>
      <c r="B130" s="240" t="s">
        <v>2151</v>
      </c>
    </row>
    <row r="131" spans="1:3" ht="15.75" customHeight="1">
      <c r="A131" s="242" t="s">
        <v>2144</v>
      </c>
      <c r="B131" s="244" t="s">
        <v>2499</v>
      </c>
      <c r="C131" s="241" t="s">
        <v>2505</v>
      </c>
    </row>
    <row r="132" spans="1:3" ht="15.75" customHeight="1">
      <c r="A132" s="242" t="s">
        <v>2145</v>
      </c>
      <c r="B132" s="244" t="s">
        <v>2500</v>
      </c>
      <c r="C132" s="241" t="s">
        <v>2505</v>
      </c>
    </row>
    <row r="133" spans="1:3" ht="15.75" customHeight="1">
      <c r="A133" s="242" t="s">
        <v>2146</v>
      </c>
      <c r="B133" s="244"/>
    </row>
    <row r="134" spans="1:3" ht="15.75" customHeight="1">
      <c r="A134" s="242" t="s">
        <v>2147</v>
      </c>
      <c r="B134" s="244"/>
    </row>
    <row r="135" spans="1:3" ht="15.75" customHeight="1">
      <c r="A135" s="242" t="s">
        <v>2148</v>
      </c>
      <c r="B135" s="244" t="s">
        <v>2501</v>
      </c>
      <c r="C135" s="377" t="s">
        <v>2506</v>
      </c>
    </row>
    <row r="136" spans="1:3" ht="15.75" customHeight="1">
      <c r="A136" s="242" t="s">
        <v>2149</v>
      </c>
      <c r="B136" s="244"/>
    </row>
    <row r="137" spans="1:3" ht="15.75" customHeight="1">
      <c r="A137" s="242" t="s">
        <v>2150</v>
      </c>
      <c r="B137" s="244"/>
    </row>
    <row r="138" spans="1:3" ht="15.75" customHeight="1">
      <c r="A138" s="242"/>
      <c r="B138" s="240" t="s">
        <v>2178</v>
      </c>
    </row>
    <row r="139" spans="1:3" ht="15.75" customHeight="1">
      <c r="A139" s="242" t="s">
        <v>2173</v>
      </c>
      <c r="B139" s="244" t="s">
        <v>2502</v>
      </c>
      <c r="C139" s="377" t="s">
        <v>2154</v>
      </c>
    </row>
    <row r="140" spans="1:3" ht="15.75" customHeight="1">
      <c r="A140" s="242" t="s">
        <v>2174</v>
      </c>
      <c r="B140" s="244" t="s">
        <v>2503</v>
      </c>
      <c r="C140" s="377" t="s">
        <v>2504</v>
      </c>
    </row>
    <row r="141" spans="1:3" ht="15.75" customHeight="1">
      <c r="A141" s="242" t="s">
        <v>2175</v>
      </c>
      <c r="B141" s="244"/>
    </row>
    <row r="142" spans="1:3" ht="15.75" customHeight="1">
      <c r="A142" s="242" t="s">
        <v>2176</v>
      </c>
      <c r="B142" s="244"/>
    </row>
    <row r="143" spans="1:3" ht="15.75" customHeight="1">
      <c r="A143" s="242" t="s">
        <v>2177</v>
      </c>
      <c r="B143" s="244"/>
    </row>
  </sheetData>
  <phoneticPr fontId="61" type="noConversion"/>
  <pageMargins left="0.7" right="0.7" top="0.75" bottom="0.75" header="0.3" footer="0.3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E363A-71DE-49E2-9778-29636C8C0F54}">
  <sheetPr>
    <tabColor rgb="FFFFFF00"/>
  </sheetPr>
  <dimension ref="A1:H18"/>
  <sheetViews>
    <sheetView showGridLines="0" workbookViewId="0">
      <selection activeCell="E6" sqref="E6"/>
    </sheetView>
  </sheetViews>
  <sheetFormatPr defaultRowHeight="15.75"/>
  <cols>
    <col min="1" max="1" width="9.140625" style="105"/>
    <col min="2" max="2" width="17.85546875" style="105" customWidth="1"/>
    <col min="3" max="3" width="21" style="105" customWidth="1"/>
    <col min="4" max="4" width="9.140625" style="105"/>
    <col min="5" max="5" width="13.7109375" style="105" customWidth="1"/>
    <col min="6" max="6" width="14.42578125" style="105" customWidth="1"/>
    <col min="7" max="16384" width="9.140625" style="105"/>
  </cols>
  <sheetData>
    <row r="1" spans="1:8">
      <c r="A1" s="109"/>
      <c r="B1" s="109"/>
      <c r="C1" s="109"/>
      <c r="D1" s="109"/>
      <c r="E1" s="109"/>
      <c r="F1" s="109"/>
      <c r="G1" s="109"/>
      <c r="H1" s="109"/>
    </row>
    <row r="2" spans="1:8">
      <c r="A2" s="109"/>
      <c r="B2" s="10" t="s">
        <v>92</v>
      </c>
      <c r="C2" s="16">
        <f ca="1">TODAY()</f>
        <v>44862</v>
      </c>
      <c r="D2" s="109"/>
      <c r="E2" s="109"/>
      <c r="F2" s="109"/>
      <c r="G2" s="109"/>
      <c r="H2" s="109"/>
    </row>
    <row r="3" spans="1:8">
      <c r="A3" s="109"/>
      <c r="B3" s="109"/>
      <c r="C3" s="109"/>
      <c r="D3" s="109"/>
      <c r="E3" s="109"/>
      <c r="F3" s="109"/>
      <c r="G3" s="109"/>
      <c r="H3" s="109"/>
    </row>
    <row r="4" spans="1:8">
      <c r="A4" s="109"/>
      <c r="B4" s="1" t="s">
        <v>1017</v>
      </c>
      <c r="C4" s="382">
        <f ca="1">NOW()</f>
        <v>44862.440119560182</v>
      </c>
      <c r="D4" s="109"/>
      <c r="E4" s="109"/>
      <c r="F4" s="109"/>
      <c r="G4" s="109"/>
      <c r="H4" s="109"/>
    </row>
    <row r="5" spans="1:8">
      <c r="A5" s="109"/>
      <c r="B5" s="109"/>
      <c r="C5" s="109"/>
      <c r="D5" s="109"/>
      <c r="E5" s="109"/>
      <c r="F5" s="109"/>
      <c r="G5" s="109"/>
      <c r="H5" s="109"/>
    </row>
    <row r="6" spans="1:8">
      <c r="A6" s="109"/>
      <c r="B6" s="109"/>
      <c r="C6" s="109"/>
      <c r="D6" s="109"/>
      <c r="E6" s="109"/>
      <c r="F6" s="109"/>
      <c r="G6" s="109"/>
      <c r="H6" s="109"/>
    </row>
    <row r="7" spans="1:8">
      <c r="A7" s="109"/>
      <c r="B7" s="109"/>
      <c r="C7" s="109"/>
      <c r="D7" s="109"/>
      <c r="E7" s="109"/>
      <c r="F7" s="109"/>
      <c r="G7" s="109"/>
      <c r="H7" s="109"/>
    </row>
    <row r="8" spans="1:8">
      <c r="A8" s="109"/>
      <c r="B8" s="109"/>
      <c r="C8" s="109"/>
      <c r="D8" s="109"/>
      <c r="E8" s="109"/>
      <c r="F8" s="109"/>
      <c r="G8" s="109"/>
      <c r="H8" s="109"/>
    </row>
    <row r="9" spans="1:8">
      <c r="A9" s="109"/>
      <c r="B9" s="109"/>
      <c r="C9" s="109"/>
      <c r="D9" s="109"/>
      <c r="E9" s="109"/>
      <c r="F9" s="109"/>
      <c r="G9" s="109"/>
      <c r="H9" s="109"/>
    </row>
    <row r="10" spans="1:8">
      <c r="A10" s="109"/>
      <c r="B10" s="109"/>
      <c r="C10" s="109"/>
      <c r="D10" s="109"/>
      <c r="E10" s="109"/>
      <c r="F10" s="109"/>
      <c r="G10" s="109"/>
      <c r="H10" s="109"/>
    </row>
    <row r="11" spans="1:8">
      <c r="A11" s="109"/>
      <c r="B11" s="109"/>
      <c r="C11" s="109"/>
      <c r="D11" s="109"/>
      <c r="E11" s="109"/>
      <c r="F11" s="109"/>
      <c r="G11" s="109"/>
      <c r="H11" s="109"/>
    </row>
    <row r="12" spans="1:8">
      <c r="A12" s="109"/>
      <c r="B12" s="109"/>
      <c r="C12" s="109"/>
      <c r="D12" s="109"/>
      <c r="E12" s="109"/>
      <c r="F12" s="109"/>
      <c r="G12" s="109"/>
      <c r="H12" s="109"/>
    </row>
    <row r="13" spans="1:8">
      <c r="A13" s="109"/>
      <c r="B13" s="109"/>
      <c r="C13" s="109"/>
      <c r="D13" s="109"/>
      <c r="E13" s="109"/>
      <c r="F13" s="109"/>
      <c r="G13" s="109"/>
      <c r="H13" s="109"/>
    </row>
    <row r="14" spans="1:8">
      <c r="A14" s="109"/>
      <c r="B14" s="109"/>
      <c r="C14" s="109"/>
      <c r="D14" s="109"/>
      <c r="E14" s="109"/>
      <c r="F14" s="109"/>
      <c r="G14" s="109"/>
      <c r="H14" s="109"/>
    </row>
    <row r="15" spans="1:8">
      <c r="A15" s="109"/>
      <c r="B15" s="109"/>
      <c r="C15" s="109"/>
      <c r="D15" s="109"/>
      <c r="E15" s="109"/>
      <c r="F15" s="109"/>
      <c r="G15" s="109"/>
      <c r="H15" s="109"/>
    </row>
    <row r="16" spans="1:8">
      <c r="A16" s="109"/>
      <c r="B16" s="109"/>
      <c r="C16" s="109"/>
      <c r="D16" s="109"/>
      <c r="E16" s="109"/>
      <c r="F16" s="109"/>
      <c r="G16" s="109"/>
      <c r="H16" s="109"/>
    </row>
    <row r="17" spans="1:8">
      <c r="A17" s="109"/>
      <c r="B17" s="109"/>
      <c r="C17" s="109"/>
      <c r="D17" s="109"/>
      <c r="E17" s="109"/>
      <c r="F17" s="109"/>
      <c r="G17" s="109"/>
      <c r="H17" s="109"/>
    </row>
    <row r="18" spans="1:8">
      <c r="A18" s="109"/>
      <c r="B18" s="109"/>
      <c r="C18" s="109"/>
      <c r="D18" s="109"/>
      <c r="E18" s="109"/>
      <c r="F18" s="109"/>
      <c r="G18" s="109"/>
      <c r="H18" s="109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5DEA-A649-43D7-82F1-C6AD28199B64}">
  <sheetPr>
    <tabColor rgb="FFFFFF00"/>
  </sheetPr>
  <dimension ref="A1:I23"/>
  <sheetViews>
    <sheetView showGridLines="0" zoomScale="106" zoomScaleNormal="106" workbookViewId="0">
      <selection activeCell="E6" sqref="E6"/>
    </sheetView>
  </sheetViews>
  <sheetFormatPr defaultRowHeight="15.75"/>
  <cols>
    <col min="1" max="1" width="14.85546875" style="105" customWidth="1"/>
    <col min="2" max="2" width="20.85546875" style="105" customWidth="1"/>
    <col min="3" max="3" width="21" style="105" customWidth="1"/>
    <col min="4" max="4" width="15.28515625" style="105" customWidth="1"/>
    <col min="5" max="5" width="13.5703125" style="105" customWidth="1"/>
    <col min="6" max="6" width="13.28515625" style="105" customWidth="1"/>
    <col min="7" max="7" width="12.28515625" style="105" customWidth="1"/>
    <col min="8" max="8" width="13.85546875" style="105" customWidth="1"/>
    <col min="9" max="9" width="21" style="105" customWidth="1"/>
    <col min="10" max="16384" width="9.140625" style="105"/>
  </cols>
  <sheetData>
    <row r="1" spans="1:9" ht="30">
      <c r="A1" s="1" t="s">
        <v>1018</v>
      </c>
      <c r="B1" s="1" t="s">
        <v>1019</v>
      </c>
      <c r="C1" s="1" t="s">
        <v>1020</v>
      </c>
      <c r="D1" s="1" t="s">
        <v>1021</v>
      </c>
      <c r="E1" s="109"/>
      <c r="F1" s="1" t="s">
        <v>154</v>
      </c>
      <c r="G1" s="109"/>
    </row>
    <row r="2" spans="1:9">
      <c r="A2" s="3" t="s">
        <v>1022</v>
      </c>
      <c r="B2" s="16">
        <v>42480</v>
      </c>
      <c r="C2" s="16">
        <f xml:space="preserve"> B2+7</f>
        <v>42487</v>
      </c>
      <c r="D2" s="16">
        <f>WORKDAY(C2,5,$F$2:$F$4)</f>
        <v>42495</v>
      </c>
      <c r="E2" s="109"/>
      <c r="F2" s="110">
        <v>42492</v>
      </c>
      <c r="G2" s="109"/>
      <c r="H2" s="111">
        <v>42487</v>
      </c>
      <c r="I2" s="111">
        <v>42495</v>
      </c>
    </row>
    <row r="3" spans="1:9">
      <c r="A3" s="3" t="s">
        <v>1023</v>
      </c>
      <c r="B3" s="16">
        <v>42481</v>
      </c>
      <c r="C3" s="16">
        <f t="shared" ref="C3:C11" si="0" xml:space="preserve"> B3+7</f>
        <v>42488</v>
      </c>
      <c r="D3" s="16">
        <f t="shared" ref="D3:D11" si="1">WORKDAY(C3,5,$F$2:$F$4)</f>
        <v>42496</v>
      </c>
      <c r="E3" s="109"/>
      <c r="F3" s="110">
        <v>42499</v>
      </c>
      <c r="G3" s="109"/>
      <c r="H3" s="111">
        <v>42488</v>
      </c>
      <c r="I3" s="111">
        <v>42496</v>
      </c>
    </row>
    <row r="4" spans="1:9">
      <c r="A4" s="3" t="s">
        <v>1024</v>
      </c>
      <c r="B4" s="16">
        <v>42482</v>
      </c>
      <c r="C4" s="16">
        <f t="shared" si="0"/>
        <v>42489</v>
      </c>
      <c r="D4" s="16">
        <f t="shared" si="1"/>
        <v>42501</v>
      </c>
      <c r="E4" s="109"/>
      <c r="F4" s="110">
        <v>42500</v>
      </c>
      <c r="G4" s="109"/>
      <c r="H4" s="111">
        <v>42489</v>
      </c>
      <c r="I4" s="111">
        <v>42501</v>
      </c>
    </row>
    <row r="5" spans="1:9">
      <c r="A5" s="3" t="s">
        <v>1025</v>
      </c>
      <c r="B5" s="16">
        <v>42483</v>
      </c>
      <c r="C5" s="16">
        <f t="shared" si="0"/>
        <v>42490</v>
      </c>
      <c r="D5" s="16">
        <f t="shared" si="1"/>
        <v>42501</v>
      </c>
      <c r="E5" s="109"/>
      <c r="F5" s="109"/>
      <c r="G5" s="109"/>
      <c r="H5" s="111">
        <v>42490</v>
      </c>
      <c r="I5" s="111">
        <v>42501</v>
      </c>
    </row>
    <row r="6" spans="1:9">
      <c r="A6" s="3" t="s">
        <v>1026</v>
      </c>
      <c r="B6" s="16">
        <v>42484</v>
      </c>
      <c r="C6" s="16">
        <f t="shared" si="0"/>
        <v>42491</v>
      </c>
      <c r="D6" s="16">
        <f t="shared" si="1"/>
        <v>42501</v>
      </c>
      <c r="E6" s="109"/>
      <c r="F6" s="109"/>
      <c r="G6" s="109"/>
      <c r="H6" s="111">
        <v>42491</v>
      </c>
      <c r="I6" s="111">
        <v>42501</v>
      </c>
    </row>
    <row r="7" spans="1:9">
      <c r="A7" s="3" t="s">
        <v>1027</v>
      </c>
      <c r="B7" s="16">
        <v>42485</v>
      </c>
      <c r="C7" s="16">
        <f t="shared" si="0"/>
        <v>42492</v>
      </c>
      <c r="D7" s="16">
        <f t="shared" si="1"/>
        <v>42501</v>
      </c>
      <c r="E7" s="109"/>
      <c r="F7" s="109"/>
      <c r="G7" s="109"/>
      <c r="H7" s="111">
        <v>42492</v>
      </c>
      <c r="I7" s="111">
        <v>42501</v>
      </c>
    </row>
    <row r="8" spans="1:9">
      <c r="A8" s="3" t="s">
        <v>1028</v>
      </c>
      <c r="B8" s="16">
        <v>42486</v>
      </c>
      <c r="C8" s="16">
        <f t="shared" si="0"/>
        <v>42493</v>
      </c>
      <c r="D8" s="16">
        <f t="shared" si="1"/>
        <v>42502</v>
      </c>
      <c r="E8" s="109"/>
      <c r="F8" s="109"/>
      <c r="G8" s="109"/>
      <c r="H8" s="111">
        <v>42493</v>
      </c>
      <c r="I8" s="111">
        <v>42502</v>
      </c>
    </row>
    <row r="9" spans="1:9">
      <c r="A9" s="3" t="s">
        <v>1029</v>
      </c>
      <c r="B9" s="16">
        <v>42487</v>
      </c>
      <c r="C9" s="16">
        <f t="shared" si="0"/>
        <v>42494</v>
      </c>
      <c r="D9" s="16">
        <f t="shared" si="1"/>
        <v>42503</v>
      </c>
      <c r="E9" s="109"/>
      <c r="F9" s="109"/>
      <c r="G9" s="109"/>
      <c r="H9" s="111">
        <v>42494</v>
      </c>
      <c r="I9" s="111">
        <v>42503</v>
      </c>
    </row>
    <row r="10" spans="1:9">
      <c r="A10" s="3" t="s">
        <v>1030</v>
      </c>
      <c r="B10" s="16">
        <v>42488</v>
      </c>
      <c r="C10" s="16">
        <f t="shared" si="0"/>
        <v>42495</v>
      </c>
      <c r="D10" s="16">
        <f t="shared" si="1"/>
        <v>42506</v>
      </c>
      <c r="E10" s="109"/>
      <c r="F10" s="109"/>
      <c r="G10" s="109"/>
      <c r="H10" s="111">
        <v>42495</v>
      </c>
      <c r="I10" s="111">
        <v>42506</v>
      </c>
    </row>
    <row r="11" spans="1:9">
      <c r="A11" s="3" t="s">
        <v>1031</v>
      </c>
      <c r="B11" s="16">
        <v>42489</v>
      </c>
      <c r="C11" s="16">
        <f t="shared" si="0"/>
        <v>42496</v>
      </c>
      <c r="D11" s="16">
        <f t="shared" si="1"/>
        <v>42507</v>
      </c>
      <c r="E11" s="109"/>
      <c r="F11" s="109"/>
      <c r="G11" s="109"/>
      <c r="H11" s="111">
        <v>42496</v>
      </c>
      <c r="I11" s="111">
        <v>42507</v>
      </c>
    </row>
    <row r="12" spans="1:9">
      <c r="A12" s="109"/>
      <c r="B12" s="109"/>
      <c r="C12" s="109"/>
      <c r="D12" s="109"/>
      <c r="E12" s="109"/>
      <c r="F12" s="109"/>
      <c r="G12" s="109"/>
      <c r="H12" s="109"/>
    </row>
    <row r="13" spans="1:9">
      <c r="A13" s="109"/>
      <c r="B13" s="109"/>
      <c r="C13" s="109"/>
      <c r="D13" s="109"/>
      <c r="E13" s="109"/>
      <c r="F13" s="109"/>
      <c r="G13" s="109"/>
      <c r="H13" s="109"/>
    </row>
    <row r="14" spans="1:9">
      <c r="A14" s="109"/>
      <c r="B14" s="109"/>
      <c r="C14" s="109"/>
      <c r="D14" s="109"/>
      <c r="E14" s="109"/>
      <c r="F14" s="109"/>
      <c r="G14" s="109"/>
      <c r="H14" s="109"/>
    </row>
    <row r="15" spans="1:9">
      <c r="A15" s="109"/>
      <c r="B15" s="109"/>
      <c r="C15" s="109"/>
      <c r="D15" s="109"/>
      <c r="E15" s="109"/>
      <c r="F15" s="109"/>
      <c r="G15" s="109"/>
      <c r="H15" s="109"/>
    </row>
    <row r="16" spans="1:9">
      <c r="A16" s="109"/>
      <c r="B16" s="109"/>
      <c r="C16" s="109"/>
      <c r="D16" s="109"/>
      <c r="E16" s="109"/>
      <c r="F16" s="109"/>
      <c r="G16" s="109"/>
      <c r="H16" s="109"/>
    </row>
    <row r="17" spans="1:8">
      <c r="A17" s="109"/>
      <c r="B17" s="109"/>
      <c r="C17" s="109"/>
      <c r="D17" s="109"/>
      <c r="E17" s="109"/>
      <c r="F17" s="109"/>
      <c r="G17" s="109"/>
      <c r="H17" s="109"/>
    </row>
    <row r="18" spans="1:8">
      <c r="A18" s="109"/>
      <c r="B18" s="109"/>
      <c r="C18" s="109"/>
      <c r="D18" s="109"/>
      <c r="E18" s="109"/>
      <c r="F18" s="109"/>
      <c r="G18" s="109"/>
      <c r="H18" s="109"/>
    </row>
    <row r="19" spans="1:8">
      <c r="A19" s="109"/>
      <c r="B19" s="109"/>
      <c r="C19" s="109"/>
      <c r="D19" s="109"/>
      <c r="E19" s="109"/>
      <c r="F19" s="109"/>
      <c r="G19" s="109"/>
      <c r="H19" s="109"/>
    </row>
    <row r="20" spans="1:8">
      <c r="A20" s="109"/>
      <c r="B20" s="109"/>
      <c r="C20" s="109"/>
      <c r="D20" s="109"/>
      <c r="E20" s="109"/>
      <c r="F20" s="109"/>
      <c r="G20" s="109"/>
      <c r="H20" s="109"/>
    </row>
    <row r="21" spans="1:8">
      <c r="A21" s="109"/>
      <c r="B21" s="109"/>
      <c r="C21" s="109"/>
      <c r="D21" s="109"/>
      <c r="E21" s="109"/>
      <c r="F21" s="109"/>
      <c r="G21" s="109"/>
      <c r="H21" s="109"/>
    </row>
    <row r="22" spans="1:8">
      <c r="A22" s="109"/>
      <c r="B22" s="109"/>
      <c r="C22" s="109"/>
      <c r="D22" s="109"/>
      <c r="E22" s="109"/>
      <c r="F22" s="109"/>
      <c r="G22" s="109"/>
      <c r="H22" s="109"/>
    </row>
    <row r="23" spans="1:8">
      <c r="A23" s="109"/>
      <c r="B23" s="109"/>
      <c r="C23" s="109"/>
      <c r="D23" s="109"/>
      <c r="E23" s="109"/>
      <c r="F23" s="109"/>
      <c r="G23" s="109"/>
      <c r="H23" s="109"/>
    </row>
  </sheetData>
  <conditionalFormatting sqref="C2:D11">
    <cfRule type="cellIs" dxfId="53" priority="1" operator="equal">
      <formula>H2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9C789-F2F4-44FE-AEA7-530F1B432774}">
  <sheetPr>
    <tabColor rgb="FFFFFF00"/>
  </sheetPr>
  <dimension ref="A1:K22"/>
  <sheetViews>
    <sheetView showGridLines="0" topLeftCell="B1" zoomScaleNormal="100" workbookViewId="0">
      <selection activeCell="F14" sqref="F14"/>
    </sheetView>
  </sheetViews>
  <sheetFormatPr defaultRowHeight="15.75"/>
  <cols>
    <col min="1" max="1" width="7.140625" style="105" bestFit="1" customWidth="1"/>
    <col min="2" max="2" width="34.42578125" style="105" bestFit="1" customWidth="1"/>
    <col min="3" max="3" width="13.7109375" style="105" bestFit="1" customWidth="1"/>
    <col min="4" max="4" width="19.28515625" style="105" customWidth="1"/>
    <col min="5" max="5" width="21.42578125" style="105" bestFit="1" customWidth="1"/>
    <col min="6" max="6" width="19.7109375" style="105" customWidth="1"/>
    <col min="7" max="7" width="14" style="105" customWidth="1"/>
    <col min="8" max="8" width="14.140625" style="105" customWidth="1"/>
    <col min="9" max="9" width="9.140625" style="105"/>
    <col min="10" max="10" width="5.140625" style="105" customWidth="1"/>
    <col min="11" max="11" width="5.28515625" style="105" customWidth="1"/>
    <col min="12" max="16384" width="9.140625" style="105"/>
  </cols>
  <sheetData>
    <row r="1" spans="1:11" ht="31.5" customHeight="1">
      <c r="A1" s="1" t="s">
        <v>1032</v>
      </c>
      <c r="B1" s="1" t="s">
        <v>1033</v>
      </c>
      <c r="C1" s="1" t="s">
        <v>1034</v>
      </c>
      <c r="D1" s="1" t="s">
        <v>1035</v>
      </c>
      <c r="E1" s="1" t="s">
        <v>1036</v>
      </c>
      <c r="F1" s="1" t="s">
        <v>1037</v>
      </c>
      <c r="G1" s="109"/>
      <c r="H1" s="1" t="s">
        <v>154</v>
      </c>
      <c r="I1" s="109"/>
      <c r="J1" s="109"/>
    </row>
    <row r="2" spans="1:11">
      <c r="A2" s="3">
        <v>1</v>
      </c>
      <c r="B2" s="3" t="s">
        <v>1038</v>
      </c>
      <c r="C2" s="16">
        <v>42121</v>
      </c>
      <c r="D2" s="16">
        <v>42122</v>
      </c>
      <c r="E2" s="3">
        <f>D2-C2+1</f>
        <v>2</v>
      </c>
      <c r="F2" s="3">
        <f>NETWORKDAYS(C2,D2,$H$2:$H$4)</f>
        <v>2</v>
      </c>
      <c r="G2" s="109"/>
      <c r="H2" s="110">
        <v>42125</v>
      </c>
      <c r="I2" s="109"/>
      <c r="J2" s="112">
        <v>2</v>
      </c>
      <c r="K2" s="112">
        <v>2</v>
      </c>
    </row>
    <row r="3" spans="1:11">
      <c r="A3" s="3">
        <v>2</v>
      </c>
      <c r="B3" s="3" t="s">
        <v>1039</v>
      </c>
      <c r="C3" s="16">
        <v>42123</v>
      </c>
      <c r="D3" s="16">
        <v>42124</v>
      </c>
      <c r="E3" s="3">
        <f t="shared" ref="E3:E13" si="0">D3-C3+1</f>
        <v>2</v>
      </c>
      <c r="F3" s="3">
        <f t="shared" ref="F3:F13" si="1">NETWORKDAYS(C3,D3,$H$2:$H$4)</f>
        <v>2</v>
      </c>
      <c r="G3" s="109"/>
      <c r="H3" s="110">
        <v>42128</v>
      </c>
      <c r="I3" s="109"/>
      <c r="J3" s="112">
        <v>2</v>
      </c>
      <c r="K3" s="112">
        <v>2</v>
      </c>
    </row>
    <row r="4" spans="1:11">
      <c r="A4" s="3">
        <v>3</v>
      </c>
      <c r="B4" s="3" t="s">
        <v>1040</v>
      </c>
      <c r="C4" s="16">
        <v>42124</v>
      </c>
      <c r="D4" s="16">
        <v>42129</v>
      </c>
      <c r="E4" s="3">
        <f t="shared" si="0"/>
        <v>6</v>
      </c>
      <c r="F4" s="3">
        <f t="shared" si="1"/>
        <v>2</v>
      </c>
      <c r="G4" s="109"/>
      <c r="H4" s="110">
        <v>42135</v>
      </c>
      <c r="I4" s="109"/>
      <c r="J4" s="112">
        <v>6</v>
      </c>
      <c r="K4" s="112">
        <v>2</v>
      </c>
    </row>
    <row r="5" spans="1:11">
      <c r="A5" s="3">
        <v>4</v>
      </c>
      <c r="B5" s="3" t="s">
        <v>1041</v>
      </c>
      <c r="C5" s="16">
        <v>42129</v>
      </c>
      <c r="D5" s="16">
        <v>42129</v>
      </c>
      <c r="E5" s="3">
        <f t="shared" si="0"/>
        <v>1</v>
      </c>
      <c r="F5" s="3">
        <f t="shared" si="1"/>
        <v>1</v>
      </c>
      <c r="G5" s="109"/>
      <c r="H5" s="109"/>
      <c r="I5" s="109"/>
      <c r="J5" s="112">
        <v>1</v>
      </c>
      <c r="K5" s="112">
        <v>1</v>
      </c>
    </row>
    <row r="6" spans="1:11">
      <c r="A6" s="3">
        <v>5</v>
      </c>
      <c r="B6" s="3" t="s">
        <v>1042</v>
      </c>
      <c r="C6" s="16">
        <v>42130</v>
      </c>
      <c r="D6" s="16">
        <v>42131</v>
      </c>
      <c r="E6" s="3">
        <f t="shared" si="0"/>
        <v>2</v>
      </c>
      <c r="F6" s="3">
        <f t="shared" si="1"/>
        <v>2</v>
      </c>
      <c r="G6" s="109"/>
      <c r="H6" s="109"/>
      <c r="I6" s="109"/>
      <c r="J6" s="112">
        <v>2</v>
      </c>
      <c r="K6" s="112">
        <v>2</v>
      </c>
    </row>
    <row r="7" spans="1:11">
      <c r="A7" s="3">
        <v>6</v>
      </c>
      <c r="B7" s="3" t="s">
        <v>1043</v>
      </c>
      <c r="C7" s="16">
        <v>42132</v>
      </c>
      <c r="D7" s="16">
        <v>42138</v>
      </c>
      <c r="E7" s="3">
        <f t="shared" si="0"/>
        <v>7</v>
      </c>
      <c r="F7" s="3">
        <f t="shared" si="1"/>
        <v>4</v>
      </c>
      <c r="G7" s="109"/>
      <c r="H7" s="109"/>
      <c r="I7" s="109"/>
      <c r="J7" s="112">
        <v>7</v>
      </c>
      <c r="K7" s="112">
        <v>4</v>
      </c>
    </row>
    <row r="8" spans="1:11">
      <c r="A8" s="3">
        <v>7</v>
      </c>
      <c r="B8" s="3" t="s">
        <v>1044</v>
      </c>
      <c r="C8" s="16">
        <v>42139</v>
      </c>
      <c r="D8" s="16">
        <v>42143</v>
      </c>
      <c r="E8" s="3">
        <f t="shared" si="0"/>
        <v>5</v>
      </c>
      <c r="F8" s="3">
        <f t="shared" si="1"/>
        <v>3</v>
      </c>
      <c r="G8" s="109"/>
      <c r="H8" s="109"/>
      <c r="I8" s="109"/>
      <c r="J8" s="112">
        <v>5</v>
      </c>
      <c r="K8" s="112">
        <v>3</v>
      </c>
    </row>
    <row r="9" spans="1:11">
      <c r="A9" s="3">
        <v>8</v>
      </c>
      <c r="B9" s="3" t="s">
        <v>1045</v>
      </c>
      <c r="C9" s="16">
        <v>42144</v>
      </c>
      <c r="D9" s="16">
        <v>42148</v>
      </c>
      <c r="E9" s="3">
        <f t="shared" si="0"/>
        <v>5</v>
      </c>
      <c r="F9" s="3">
        <f t="shared" si="1"/>
        <v>3</v>
      </c>
      <c r="G9" s="109"/>
      <c r="H9" s="109"/>
      <c r="I9" s="109"/>
      <c r="J9" s="112">
        <v>5</v>
      </c>
      <c r="K9" s="112">
        <v>3</v>
      </c>
    </row>
    <row r="10" spans="1:11">
      <c r="A10" s="3">
        <v>9</v>
      </c>
      <c r="B10" s="3" t="s">
        <v>1046</v>
      </c>
      <c r="C10" s="16">
        <v>42149</v>
      </c>
      <c r="D10" s="16">
        <v>42150</v>
      </c>
      <c r="E10" s="3">
        <f t="shared" si="0"/>
        <v>2</v>
      </c>
      <c r="F10" s="3">
        <f t="shared" si="1"/>
        <v>2</v>
      </c>
      <c r="G10" s="109"/>
      <c r="H10" s="109"/>
      <c r="I10" s="109"/>
      <c r="J10" s="112">
        <v>2</v>
      </c>
      <c r="K10" s="112">
        <v>2</v>
      </c>
    </row>
    <row r="11" spans="1:11">
      <c r="A11" s="3">
        <v>10</v>
      </c>
      <c r="B11" s="3" t="s">
        <v>1047</v>
      </c>
      <c r="C11" s="16">
        <v>42151</v>
      </c>
      <c r="D11" s="16">
        <v>42152</v>
      </c>
      <c r="E11" s="3">
        <f t="shared" si="0"/>
        <v>2</v>
      </c>
      <c r="F11" s="3">
        <f t="shared" si="1"/>
        <v>2</v>
      </c>
      <c r="G11" s="109"/>
      <c r="H11" s="109"/>
      <c r="I11" s="109"/>
      <c r="J11" s="112">
        <v>2</v>
      </c>
      <c r="K11" s="112">
        <v>2</v>
      </c>
    </row>
    <row r="12" spans="1:11">
      <c r="A12" s="3">
        <v>11</v>
      </c>
      <c r="B12" s="3" t="s">
        <v>1048</v>
      </c>
      <c r="C12" s="16">
        <v>42152</v>
      </c>
      <c r="D12" s="16">
        <v>42152</v>
      </c>
      <c r="E12" s="3">
        <f t="shared" si="0"/>
        <v>1</v>
      </c>
      <c r="F12" s="3">
        <f t="shared" si="1"/>
        <v>1</v>
      </c>
      <c r="G12" s="109"/>
      <c r="H12" s="109"/>
      <c r="I12" s="109"/>
      <c r="J12" s="112">
        <v>1</v>
      </c>
      <c r="K12" s="112">
        <v>1</v>
      </c>
    </row>
    <row r="13" spans="1:11">
      <c r="A13" s="3">
        <v>12</v>
      </c>
      <c r="B13" s="3" t="s">
        <v>1049</v>
      </c>
      <c r="C13" s="16">
        <v>42153</v>
      </c>
      <c r="D13" s="16">
        <v>42153</v>
      </c>
      <c r="E13" s="3">
        <f t="shared" si="0"/>
        <v>1</v>
      </c>
      <c r="F13" s="3">
        <f t="shared" si="1"/>
        <v>1</v>
      </c>
      <c r="G13" s="109"/>
      <c r="H13" s="109"/>
      <c r="I13" s="109"/>
      <c r="J13" s="112">
        <v>1</v>
      </c>
      <c r="K13" s="112">
        <v>1</v>
      </c>
    </row>
    <row r="14" spans="1:11">
      <c r="A14" s="109"/>
      <c r="B14" s="109"/>
      <c r="C14" s="109"/>
      <c r="D14" s="109"/>
      <c r="E14" s="109"/>
      <c r="F14" s="109"/>
      <c r="G14" s="109"/>
      <c r="H14" s="109"/>
      <c r="I14" s="109"/>
      <c r="J14" s="109"/>
    </row>
    <row r="15" spans="1:11">
      <c r="A15" s="109"/>
      <c r="B15" s="109"/>
      <c r="C15" s="109"/>
      <c r="D15" s="109"/>
      <c r="E15" s="109"/>
      <c r="F15" s="109"/>
      <c r="G15" s="109"/>
      <c r="H15" s="109"/>
      <c r="I15" s="109"/>
      <c r="J15" s="109"/>
    </row>
    <row r="16" spans="1:11">
      <c r="A16" s="109"/>
      <c r="B16" s="109"/>
      <c r="C16" s="109"/>
      <c r="D16" s="109"/>
      <c r="E16" s="109"/>
      <c r="F16" s="109"/>
      <c r="G16" s="109"/>
      <c r="H16" s="109"/>
      <c r="I16" s="109"/>
      <c r="J16" s="109"/>
    </row>
    <row r="17" spans="1:10">
      <c r="A17" s="109"/>
      <c r="B17" s="109"/>
      <c r="C17" s="109"/>
      <c r="D17" s="109"/>
      <c r="E17" s="109"/>
      <c r="F17" s="109"/>
      <c r="G17" s="109"/>
      <c r="H17" s="109"/>
      <c r="I17" s="109"/>
      <c r="J17" s="109"/>
    </row>
    <row r="18" spans="1:10">
      <c r="A18" s="109"/>
      <c r="B18" s="109"/>
      <c r="C18" s="109"/>
      <c r="D18" s="109"/>
      <c r="E18" s="109"/>
      <c r="F18" s="109"/>
      <c r="G18" s="109"/>
      <c r="H18" s="109"/>
      <c r="I18" s="109"/>
      <c r="J18" s="109"/>
    </row>
    <row r="19" spans="1:10">
      <c r="A19" s="109"/>
      <c r="B19" s="109"/>
      <c r="C19" s="109"/>
      <c r="D19" s="109"/>
      <c r="E19" s="109"/>
      <c r="F19" s="109"/>
      <c r="G19" s="109"/>
      <c r="H19" s="109"/>
      <c r="I19" s="109"/>
      <c r="J19" s="109"/>
    </row>
    <row r="20" spans="1:10">
      <c r="A20" s="109"/>
      <c r="B20" s="109"/>
      <c r="C20" s="109"/>
      <c r="D20" s="109"/>
      <c r="E20" s="109"/>
      <c r="F20" s="109"/>
      <c r="G20" s="109"/>
      <c r="H20" s="109"/>
      <c r="I20" s="109"/>
      <c r="J20" s="109"/>
    </row>
    <row r="21" spans="1:10">
      <c r="A21" s="109"/>
      <c r="B21" s="109"/>
      <c r="C21" s="109"/>
      <c r="D21" s="109"/>
      <c r="E21" s="109"/>
      <c r="F21" s="109"/>
      <c r="G21" s="109"/>
      <c r="H21" s="109"/>
      <c r="I21" s="109"/>
      <c r="J21" s="109"/>
    </row>
    <row r="22" spans="1:10">
      <c r="A22" s="109"/>
      <c r="B22" s="109"/>
      <c r="C22" s="109"/>
      <c r="D22" s="109"/>
      <c r="E22" s="109"/>
      <c r="F22" s="109"/>
      <c r="G22" s="109"/>
      <c r="H22" s="109"/>
      <c r="I22" s="109"/>
      <c r="J22" s="109"/>
    </row>
  </sheetData>
  <conditionalFormatting sqref="E2:F13">
    <cfRule type="cellIs" dxfId="52" priority="1" operator="equal">
      <formula>J2</formula>
    </cfRule>
  </conditionalFormatting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917C-2148-40D1-99C5-0799A1CDAE65}">
  <sheetPr>
    <tabColor rgb="FFFFFF00"/>
    <pageSetUpPr fitToPage="1"/>
  </sheetPr>
  <dimension ref="A1:K12"/>
  <sheetViews>
    <sheetView zoomScaleNormal="100" workbookViewId="0">
      <selection activeCell="D8" sqref="D8"/>
    </sheetView>
  </sheetViews>
  <sheetFormatPr defaultColWidth="10.28515625" defaultRowHeight="12.75"/>
  <cols>
    <col min="1" max="1" width="55.140625" style="30" bestFit="1" customWidth="1"/>
    <col min="2" max="2" width="17.42578125" style="30" customWidth="1"/>
    <col min="3" max="3" width="15.140625" style="30" customWidth="1"/>
    <col min="4" max="4" width="14.85546875" style="30" customWidth="1"/>
    <col min="5" max="5" width="17" style="30" customWidth="1"/>
    <col min="6" max="6" width="16.140625" style="30" customWidth="1"/>
    <col min="7" max="7" width="10.28515625" style="30"/>
    <col min="8" max="9" width="11.7109375" style="30" bestFit="1" customWidth="1"/>
    <col min="10" max="10" width="8.85546875" style="30" bestFit="1" customWidth="1"/>
    <col min="11" max="11" width="13.5703125" style="30" bestFit="1" customWidth="1"/>
    <col min="12" max="16384" width="10.28515625" style="30"/>
  </cols>
  <sheetData>
    <row r="1" spans="1:11" ht="30">
      <c r="A1" s="1" t="s">
        <v>0</v>
      </c>
      <c r="B1" s="1" t="s">
        <v>223</v>
      </c>
      <c r="C1" s="1" t="s">
        <v>222</v>
      </c>
      <c r="D1" s="1" t="s">
        <v>1050</v>
      </c>
      <c r="E1" s="1" t="s">
        <v>1051</v>
      </c>
      <c r="F1" s="1" t="s">
        <v>1052</v>
      </c>
    </row>
    <row r="2" spans="1:11" ht="14.25">
      <c r="A2" s="3" t="s">
        <v>9</v>
      </c>
      <c r="B2" s="3">
        <v>3</v>
      </c>
      <c r="C2" s="113">
        <v>42614</v>
      </c>
      <c r="D2" s="16">
        <f>WORKDAY(C2,B2,)-1</f>
        <v>42618</v>
      </c>
      <c r="E2" s="3" t="str">
        <f>TEXT(C2,"дддд")</f>
        <v>четверг</v>
      </c>
      <c r="F2" s="3" t="str">
        <f>TEXT(D2,"дддд")</f>
        <v>понедельник</v>
      </c>
      <c r="H2" s="111">
        <v>42614</v>
      </c>
      <c r="I2" s="111">
        <v>42618</v>
      </c>
      <c r="J2" s="111" t="s">
        <v>1053</v>
      </c>
      <c r="K2" s="111" t="s">
        <v>1054</v>
      </c>
    </row>
    <row r="3" spans="1:11" ht="14.25">
      <c r="A3" s="3" t="s">
        <v>10</v>
      </c>
      <c r="B3" s="3">
        <v>2</v>
      </c>
      <c r="C3" s="16">
        <f>WORKDAY(C2,B2,)</f>
        <v>42619</v>
      </c>
      <c r="D3" s="16">
        <f t="shared" ref="D3:D11" si="0">WORKDAY(C3,B3,)-1</f>
        <v>42620</v>
      </c>
      <c r="E3" s="3" t="str">
        <f t="shared" ref="E3:E12" si="1">TEXT(C3,"дддд")</f>
        <v>вторник</v>
      </c>
      <c r="F3" s="3" t="str">
        <f t="shared" ref="F3:F12" si="2">TEXT(D3,"дддд")</f>
        <v>среда</v>
      </c>
      <c r="H3" s="111">
        <v>42619</v>
      </c>
      <c r="I3" s="111">
        <v>42620</v>
      </c>
      <c r="J3" s="111" t="s">
        <v>1055</v>
      </c>
      <c r="K3" s="111" t="s">
        <v>1056</v>
      </c>
    </row>
    <row r="4" spans="1:11" ht="14.25">
      <c r="A4" s="3" t="s">
        <v>11</v>
      </c>
      <c r="B4" s="3">
        <v>5</v>
      </c>
      <c r="C4" s="16">
        <f t="shared" ref="C4:C12" si="3">WORKDAY(C3,B3,)</f>
        <v>42621</v>
      </c>
      <c r="D4" s="16">
        <f t="shared" si="0"/>
        <v>42627</v>
      </c>
      <c r="E4" s="3" t="str">
        <f t="shared" si="1"/>
        <v>четверг</v>
      </c>
      <c r="F4" s="3" t="str">
        <f t="shared" si="2"/>
        <v>среда</v>
      </c>
      <c r="H4" s="111">
        <v>42621</v>
      </c>
      <c r="I4" s="111">
        <v>42627</v>
      </c>
      <c r="J4" s="111" t="s">
        <v>1053</v>
      </c>
      <c r="K4" s="111" t="s">
        <v>1056</v>
      </c>
    </row>
    <row r="5" spans="1:11" ht="14.25">
      <c r="A5" s="3" t="s">
        <v>13</v>
      </c>
      <c r="B5" s="3">
        <v>4</v>
      </c>
      <c r="C5" s="16">
        <f t="shared" si="3"/>
        <v>42628</v>
      </c>
      <c r="D5" s="16">
        <f t="shared" si="0"/>
        <v>42633</v>
      </c>
      <c r="E5" s="3" t="str">
        <f t="shared" si="1"/>
        <v>четверг</v>
      </c>
      <c r="F5" s="3" t="str">
        <f t="shared" si="2"/>
        <v>вторник</v>
      </c>
      <c r="H5" s="111">
        <v>42628</v>
      </c>
      <c r="I5" s="111">
        <v>42633</v>
      </c>
      <c r="J5" s="111" t="s">
        <v>1053</v>
      </c>
      <c r="K5" s="111" t="s">
        <v>1055</v>
      </c>
    </row>
    <row r="6" spans="1:11" ht="14.25">
      <c r="A6" s="3" t="s">
        <v>15</v>
      </c>
      <c r="B6" s="3">
        <v>12</v>
      </c>
      <c r="C6" s="16">
        <f t="shared" si="3"/>
        <v>42634</v>
      </c>
      <c r="D6" s="16">
        <f t="shared" si="0"/>
        <v>42649</v>
      </c>
      <c r="E6" s="3" t="str">
        <f t="shared" si="1"/>
        <v>среда</v>
      </c>
      <c r="F6" s="3" t="str">
        <f t="shared" si="2"/>
        <v>четверг</v>
      </c>
      <c r="H6" s="111">
        <v>42634</v>
      </c>
      <c r="I6" s="111">
        <v>42649</v>
      </c>
      <c r="J6" s="111" t="s">
        <v>1056</v>
      </c>
      <c r="K6" s="111" t="s">
        <v>1053</v>
      </c>
    </row>
    <row r="7" spans="1:11" ht="14.25">
      <c r="A7" s="3" t="s">
        <v>17</v>
      </c>
      <c r="B7" s="3">
        <v>15</v>
      </c>
      <c r="C7" s="16">
        <f t="shared" si="3"/>
        <v>42650</v>
      </c>
      <c r="D7" s="16">
        <f t="shared" si="0"/>
        <v>42670</v>
      </c>
      <c r="E7" s="3" t="str">
        <f t="shared" si="1"/>
        <v>пятница</v>
      </c>
      <c r="F7" s="3" t="str">
        <f t="shared" si="2"/>
        <v>четверг</v>
      </c>
      <c r="H7" s="111">
        <v>42650</v>
      </c>
      <c r="I7" s="111">
        <v>42670</v>
      </c>
      <c r="J7" s="111" t="s">
        <v>1057</v>
      </c>
      <c r="K7" s="111" t="s">
        <v>1053</v>
      </c>
    </row>
    <row r="8" spans="1:11" ht="14.25">
      <c r="A8" s="3" t="s">
        <v>19</v>
      </c>
      <c r="B8" s="3">
        <v>2</v>
      </c>
      <c r="C8" s="16">
        <f t="shared" si="3"/>
        <v>42671</v>
      </c>
      <c r="D8" s="16">
        <f t="shared" si="0"/>
        <v>42674</v>
      </c>
      <c r="E8" s="3" t="str">
        <f t="shared" si="1"/>
        <v>пятница</v>
      </c>
      <c r="F8" s="3" t="str">
        <f t="shared" si="2"/>
        <v>понедельник</v>
      </c>
      <c r="H8" s="111">
        <v>42671</v>
      </c>
      <c r="I8" s="111">
        <v>42674</v>
      </c>
      <c r="J8" s="111" t="s">
        <v>1057</v>
      </c>
      <c r="K8" s="111" t="s">
        <v>1054</v>
      </c>
    </row>
    <row r="9" spans="1:11" ht="14.25">
      <c r="A9" s="3" t="s">
        <v>20</v>
      </c>
      <c r="B9" s="3">
        <v>2</v>
      </c>
      <c r="C9" s="16">
        <f t="shared" si="3"/>
        <v>42675</v>
      </c>
      <c r="D9" s="16">
        <f t="shared" si="0"/>
        <v>42676</v>
      </c>
      <c r="E9" s="3" t="str">
        <f t="shared" si="1"/>
        <v>вторник</v>
      </c>
      <c r="F9" s="3" t="str">
        <f t="shared" si="2"/>
        <v>среда</v>
      </c>
      <c r="H9" s="111">
        <v>42675</v>
      </c>
      <c r="I9" s="111">
        <v>42676</v>
      </c>
      <c r="J9" s="111" t="s">
        <v>1055</v>
      </c>
      <c r="K9" s="111" t="s">
        <v>1056</v>
      </c>
    </row>
    <row r="10" spans="1:11" ht="14.25">
      <c r="A10" s="3" t="s">
        <v>21</v>
      </c>
      <c r="B10" s="3">
        <v>5</v>
      </c>
      <c r="C10" s="16">
        <f t="shared" si="3"/>
        <v>42677</v>
      </c>
      <c r="D10" s="16">
        <f t="shared" si="0"/>
        <v>42683</v>
      </c>
      <c r="E10" s="3" t="str">
        <f t="shared" si="1"/>
        <v>четверг</v>
      </c>
      <c r="F10" s="3" t="str">
        <f t="shared" si="2"/>
        <v>среда</v>
      </c>
      <c r="H10" s="111">
        <v>42677</v>
      </c>
      <c r="I10" s="111">
        <v>42683</v>
      </c>
      <c r="J10" s="111" t="s">
        <v>1053</v>
      </c>
      <c r="K10" s="111" t="s">
        <v>1056</v>
      </c>
    </row>
    <row r="11" spans="1:11" ht="14.25">
      <c r="A11" s="3" t="s">
        <v>22</v>
      </c>
      <c r="B11" s="3">
        <v>3</v>
      </c>
      <c r="C11" s="16">
        <f t="shared" si="3"/>
        <v>42684</v>
      </c>
      <c r="D11" s="16">
        <f t="shared" si="0"/>
        <v>42688</v>
      </c>
      <c r="E11" s="3" t="str">
        <f t="shared" si="1"/>
        <v>четверг</v>
      </c>
      <c r="F11" s="3" t="str">
        <f t="shared" si="2"/>
        <v>понедельник</v>
      </c>
      <c r="H11" s="111">
        <v>42684</v>
      </c>
      <c r="I11" s="111">
        <v>42688</v>
      </c>
      <c r="J11" s="111" t="s">
        <v>1053</v>
      </c>
      <c r="K11" s="111" t="s">
        <v>1054</v>
      </c>
    </row>
    <row r="12" spans="1:11" ht="14.25">
      <c r="A12" s="3" t="s">
        <v>24</v>
      </c>
      <c r="B12" s="3">
        <v>4</v>
      </c>
      <c r="C12" s="16">
        <f t="shared" si="3"/>
        <v>42689</v>
      </c>
      <c r="D12" s="16">
        <f>WORKDAY(C12,B12,)-3</f>
        <v>42692</v>
      </c>
      <c r="E12" s="3" t="str">
        <f t="shared" si="1"/>
        <v>вторник</v>
      </c>
      <c r="F12" s="3" t="str">
        <f t="shared" si="2"/>
        <v>пятница</v>
      </c>
      <c r="H12" s="111">
        <v>42689</v>
      </c>
      <c r="I12" s="111">
        <v>42692</v>
      </c>
      <c r="J12" s="111" t="s">
        <v>1055</v>
      </c>
      <c r="K12" s="111" t="s">
        <v>1057</v>
      </c>
    </row>
  </sheetData>
  <conditionalFormatting sqref="C2:F12">
    <cfRule type="cellIs" dxfId="51" priority="1" operator="equal">
      <formula>H2</formula>
    </cfRule>
  </conditionalFormatting>
  <pageMargins left="0.74803149606299213" right="0.74803149606299213" top="0.98425196850393704" bottom="0.98425196850393704" header="0.51181102362204722" footer="0.51181102362204722"/>
  <pageSetup paperSize="9" orientation="landscape" verticalDpi="0" r:id="rId1"/>
  <headerFooter alignWithMargins="0">
    <oddHeader>&amp;C&amp;A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5C4A2-2C20-4488-B9CA-3EC17ECC99F9}">
  <sheetPr>
    <tabColor rgb="FFFFFF00"/>
  </sheetPr>
  <dimension ref="A1:G51"/>
  <sheetViews>
    <sheetView showGridLines="0" zoomScale="86" zoomScaleNormal="86" workbookViewId="0">
      <selection activeCell="I1" sqref="I1"/>
    </sheetView>
  </sheetViews>
  <sheetFormatPr defaultRowHeight="15.75"/>
  <cols>
    <col min="1" max="1" width="16.7109375" style="105" bestFit="1" customWidth="1"/>
    <col min="2" max="2" width="17" style="105" bestFit="1" customWidth="1"/>
    <col min="3" max="3" width="15" style="105" customWidth="1"/>
    <col min="4" max="4" width="9.140625" style="105"/>
    <col min="5" max="5" width="11.85546875" style="105" customWidth="1"/>
    <col min="6" max="6" width="11.7109375" style="105" bestFit="1" customWidth="1"/>
    <col min="7" max="16384" width="9.140625" style="105"/>
  </cols>
  <sheetData>
    <row r="1" spans="1:7" ht="39" customHeight="1">
      <c r="A1" s="1" t="s">
        <v>42</v>
      </c>
      <c r="B1" s="1" t="s">
        <v>1058</v>
      </c>
      <c r="C1" s="1" t="s">
        <v>1059</v>
      </c>
      <c r="E1" s="10" t="s">
        <v>1060</v>
      </c>
      <c r="F1" s="16">
        <v>42248</v>
      </c>
    </row>
    <row r="2" spans="1:7" ht="16.5" thickBot="1">
      <c r="A2" s="3" t="s">
        <v>48</v>
      </c>
      <c r="B2" s="16">
        <v>29356</v>
      </c>
      <c r="C2" s="3">
        <f>ROUNDDOWN(YEARFRAC(B2,$F$1,), 0)</f>
        <v>35</v>
      </c>
    </row>
    <row r="3" spans="1:7" ht="16.5" thickBot="1">
      <c r="A3" s="3" t="s">
        <v>49</v>
      </c>
      <c r="B3" s="16">
        <v>28994</v>
      </c>
      <c r="C3" s="3">
        <f t="shared" ref="C3:C51" si="0">ROUNDDOWN(YEARFRAC(B3,$F$1,), 0)</f>
        <v>36</v>
      </c>
      <c r="E3" s="114" t="s">
        <v>153</v>
      </c>
      <c r="F3" s="115">
        <f>SUM(C2:C51)</f>
        <v>1903</v>
      </c>
      <c r="G3" s="106">
        <v>1903</v>
      </c>
    </row>
    <row r="4" spans="1:7">
      <c r="A4" s="3" t="s">
        <v>50</v>
      </c>
      <c r="B4" s="16">
        <v>26452</v>
      </c>
      <c r="C4" s="3">
        <f t="shared" si="0"/>
        <v>43</v>
      </c>
    </row>
    <row r="5" spans="1:7">
      <c r="A5" s="3" t="s">
        <v>51</v>
      </c>
      <c r="B5" s="16">
        <v>27599</v>
      </c>
      <c r="C5" s="3">
        <f t="shared" si="0"/>
        <v>40</v>
      </c>
    </row>
    <row r="6" spans="1:7">
      <c r="A6" s="3" t="s">
        <v>52</v>
      </c>
      <c r="B6" s="16">
        <v>32511</v>
      </c>
      <c r="C6" s="3">
        <f t="shared" si="0"/>
        <v>26</v>
      </c>
    </row>
    <row r="7" spans="1:7">
      <c r="A7" s="3" t="s">
        <v>53</v>
      </c>
      <c r="B7" s="16">
        <v>28622</v>
      </c>
      <c r="C7" s="3">
        <f t="shared" si="0"/>
        <v>37</v>
      </c>
    </row>
    <row r="8" spans="1:7">
      <c r="A8" s="3" t="s">
        <v>54</v>
      </c>
      <c r="B8" s="16">
        <v>25378</v>
      </c>
      <c r="C8" s="3">
        <f t="shared" si="0"/>
        <v>46</v>
      </c>
    </row>
    <row r="9" spans="1:7">
      <c r="A9" s="3" t="s">
        <v>55</v>
      </c>
      <c r="B9" s="16">
        <v>25080</v>
      </c>
      <c r="C9" s="3">
        <f t="shared" si="0"/>
        <v>47</v>
      </c>
    </row>
    <row r="10" spans="1:7">
      <c r="A10" s="3" t="s">
        <v>56</v>
      </c>
      <c r="B10" s="16">
        <v>31225</v>
      </c>
      <c r="C10" s="3">
        <f t="shared" si="0"/>
        <v>30</v>
      </c>
    </row>
    <row r="11" spans="1:7">
      <c r="A11" s="3" t="s">
        <v>57</v>
      </c>
      <c r="B11" s="16">
        <v>24630</v>
      </c>
      <c r="C11" s="3">
        <f t="shared" si="0"/>
        <v>48</v>
      </c>
    </row>
    <row r="12" spans="1:7">
      <c r="A12" s="3" t="s">
        <v>58</v>
      </c>
      <c r="B12" s="16">
        <v>27823</v>
      </c>
      <c r="C12" s="3">
        <f t="shared" si="0"/>
        <v>39</v>
      </c>
    </row>
    <row r="13" spans="1:7">
      <c r="A13" s="3" t="s">
        <v>59</v>
      </c>
      <c r="B13" s="16">
        <v>29407</v>
      </c>
      <c r="C13" s="3">
        <f t="shared" si="0"/>
        <v>35</v>
      </c>
    </row>
    <row r="14" spans="1:7">
      <c r="A14" s="3" t="s">
        <v>60</v>
      </c>
      <c r="B14" s="16">
        <v>25538</v>
      </c>
      <c r="C14" s="3">
        <f t="shared" si="0"/>
        <v>45</v>
      </c>
    </row>
    <row r="15" spans="1:7">
      <c r="A15" s="3" t="s">
        <v>61</v>
      </c>
      <c r="B15" s="16">
        <v>24240</v>
      </c>
      <c r="C15" s="3">
        <f t="shared" si="0"/>
        <v>49</v>
      </c>
    </row>
    <row r="16" spans="1:7">
      <c r="A16" s="3" t="s">
        <v>257</v>
      </c>
      <c r="B16" s="16">
        <v>33232</v>
      </c>
      <c r="C16" s="3">
        <f t="shared" si="0"/>
        <v>24</v>
      </c>
    </row>
    <row r="17" spans="1:3">
      <c r="A17" s="3" t="s">
        <v>258</v>
      </c>
      <c r="B17" s="16">
        <v>28229</v>
      </c>
      <c r="C17" s="3">
        <f t="shared" si="0"/>
        <v>38</v>
      </c>
    </row>
    <row r="18" spans="1:3">
      <c r="A18" s="3" t="s">
        <v>259</v>
      </c>
      <c r="B18" s="16">
        <v>29050</v>
      </c>
      <c r="C18" s="3">
        <f t="shared" si="0"/>
        <v>36</v>
      </c>
    </row>
    <row r="19" spans="1:3">
      <c r="A19" s="3" t="s">
        <v>260</v>
      </c>
      <c r="B19" s="16">
        <v>30801</v>
      </c>
      <c r="C19" s="3">
        <f t="shared" si="0"/>
        <v>31</v>
      </c>
    </row>
    <row r="20" spans="1:3">
      <c r="A20" s="3" t="s">
        <v>262</v>
      </c>
      <c r="B20" s="16">
        <v>23048</v>
      </c>
      <c r="C20" s="3">
        <f t="shared" si="0"/>
        <v>52</v>
      </c>
    </row>
    <row r="21" spans="1:3">
      <c r="A21" s="3" t="s">
        <v>264</v>
      </c>
      <c r="B21" s="16">
        <v>27294</v>
      </c>
      <c r="C21" s="3">
        <f t="shared" si="0"/>
        <v>40</v>
      </c>
    </row>
    <row r="22" spans="1:3">
      <c r="A22" s="3" t="s">
        <v>265</v>
      </c>
      <c r="B22" s="16">
        <v>25494</v>
      </c>
      <c r="C22" s="3">
        <f t="shared" si="0"/>
        <v>45</v>
      </c>
    </row>
    <row r="23" spans="1:3">
      <c r="A23" s="3" t="s">
        <v>266</v>
      </c>
      <c r="B23" s="16">
        <v>34049</v>
      </c>
      <c r="C23" s="3">
        <f t="shared" si="0"/>
        <v>22</v>
      </c>
    </row>
    <row r="24" spans="1:3">
      <c r="A24" s="3" t="s">
        <v>267</v>
      </c>
      <c r="B24" s="16">
        <v>34954</v>
      </c>
      <c r="C24" s="3">
        <f t="shared" si="0"/>
        <v>19</v>
      </c>
    </row>
    <row r="25" spans="1:3">
      <c r="A25" s="3" t="s">
        <v>268</v>
      </c>
      <c r="B25" s="16">
        <v>30253</v>
      </c>
      <c r="C25" s="3">
        <f t="shared" si="0"/>
        <v>32</v>
      </c>
    </row>
    <row r="26" spans="1:3">
      <c r="A26" s="3" t="s">
        <v>270</v>
      </c>
      <c r="B26" s="16">
        <v>32451</v>
      </c>
      <c r="C26" s="3">
        <f t="shared" si="0"/>
        <v>26</v>
      </c>
    </row>
    <row r="27" spans="1:3">
      <c r="A27" s="3" t="s">
        <v>271</v>
      </c>
      <c r="B27" s="16">
        <v>24172</v>
      </c>
      <c r="C27" s="3">
        <f t="shared" si="0"/>
        <v>49</v>
      </c>
    </row>
    <row r="28" spans="1:3">
      <c r="A28" s="3" t="s">
        <v>272</v>
      </c>
      <c r="B28" s="16">
        <v>28244</v>
      </c>
      <c r="C28" s="3">
        <f t="shared" si="0"/>
        <v>38</v>
      </c>
    </row>
    <row r="29" spans="1:3">
      <c r="A29" s="3" t="s">
        <v>273</v>
      </c>
      <c r="B29" s="16">
        <v>21929</v>
      </c>
      <c r="C29" s="3">
        <f t="shared" si="0"/>
        <v>55</v>
      </c>
    </row>
    <row r="30" spans="1:3">
      <c r="A30" s="3" t="s">
        <v>274</v>
      </c>
      <c r="B30" s="16">
        <v>22196</v>
      </c>
      <c r="C30" s="3">
        <f t="shared" si="0"/>
        <v>54</v>
      </c>
    </row>
    <row r="31" spans="1:3">
      <c r="A31" s="3" t="s">
        <v>275</v>
      </c>
      <c r="B31" s="16">
        <v>31967</v>
      </c>
      <c r="C31" s="3">
        <f t="shared" si="0"/>
        <v>28</v>
      </c>
    </row>
    <row r="32" spans="1:3">
      <c r="A32" s="3" t="s">
        <v>276</v>
      </c>
      <c r="B32" s="16">
        <v>22803</v>
      </c>
      <c r="C32" s="3">
        <f t="shared" si="0"/>
        <v>53</v>
      </c>
    </row>
    <row r="33" spans="1:3">
      <c r="A33" s="3" t="s">
        <v>277</v>
      </c>
      <c r="B33" s="16">
        <v>32940</v>
      </c>
      <c r="C33" s="3">
        <f t="shared" si="0"/>
        <v>25</v>
      </c>
    </row>
    <row r="34" spans="1:3">
      <c r="A34" s="3" t="s">
        <v>278</v>
      </c>
      <c r="B34" s="16">
        <v>30735</v>
      </c>
      <c r="C34" s="3">
        <f t="shared" si="0"/>
        <v>31</v>
      </c>
    </row>
    <row r="35" spans="1:3">
      <c r="A35" s="3" t="s">
        <v>279</v>
      </c>
      <c r="B35" s="16">
        <v>27437</v>
      </c>
      <c r="C35" s="3">
        <f t="shared" si="0"/>
        <v>40</v>
      </c>
    </row>
    <row r="36" spans="1:3">
      <c r="A36" s="3" t="s">
        <v>280</v>
      </c>
      <c r="B36" s="16">
        <v>30483</v>
      </c>
      <c r="C36" s="3">
        <f t="shared" si="0"/>
        <v>32</v>
      </c>
    </row>
    <row r="37" spans="1:3">
      <c r="A37" s="3" t="s">
        <v>281</v>
      </c>
      <c r="B37" s="16">
        <v>25530</v>
      </c>
      <c r="C37" s="3">
        <f t="shared" si="0"/>
        <v>45</v>
      </c>
    </row>
    <row r="38" spans="1:3">
      <c r="A38" s="3" t="s">
        <v>282</v>
      </c>
      <c r="B38" s="16">
        <v>28444</v>
      </c>
      <c r="C38" s="3">
        <f t="shared" si="0"/>
        <v>37</v>
      </c>
    </row>
    <row r="39" spans="1:3">
      <c r="A39" s="3" t="s">
        <v>283</v>
      </c>
      <c r="B39" s="16">
        <v>23588</v>
      </c>
      <c r="C39" s="3">
        <f t="shared" si="0"/>
        <v>51</v>
      </c>
    </row>
    <row r="40" spans="1:3">
      <c r="A40" s="3" t="s">
        <v>284</v>
      </c>
      <c r="B40" s="16">
        <v>25023</v>
      </c>
      <c r="C40" s="3">
        <f t="shared" si="0"/>
        <v>47</v>
      </c>
    </row>
    <row r="41" spans="1:3">
      <c r="A41" s="3" t="s">
        <v>285</v>
      </c>
      <c r="B41" s="16">
        <v>27820</v>
      </c>
      <c r="C41" s="3">
        <f t="shared" si="0"/>
        <v>39</v>
      </c>
    </row>
    <row r="42" spans="1:3">
      <c r="A42" s="3" t="s">
        <v>286</v>
      </c>
      <c r="B42" s="16">
        <v>32252</v>
      </c>
      <c r="C42" s="3">
        <f t="shared" si="0"/>
        <v>27</v>
      </c>
    </row>
    <row r="43" spans="1:3">
      <c r="A43" s="3" t="s">
        <v>287</v>
      </c>
      <c r="B43" s="16">
        <v>31274</v>
      </c>
      <c r="C43" s="3">
        <f t="shared" si="0"/>
        <v>30</v>
      </c>
    </row>
    <row r="44" spans="1:3">
      <c r="A44" s="3" t="s">
        <v>288</v>
      </c>
      <c r="B44" s="16">
        <v>28781</v>
      </c>
      <c r="C44" s="3">
        <f t="shared" si="0"/>
        <v>36</v>
      </c>
    </row>
    <row r="45" spans="1:3">
      <c r="A45" s="3" t="s">
        <v>289</v>
      </c>
      <c r="B45" s="16">
        <v>29304</v>
      </c>
      <c r="C45" s="3">
        <f t="shared" si="0"/>
        <v>35</v>
      </c>
    </row>
    <row r="46" spans="1:3">
      <c r="A46" s="3" t="s">
        <v>290</v>
      </c>
      <c r="B46" s="16">
        <v>33034</v>
      </c>
      <c r="C46" s="3">
        <f t="shared" si="0"/>
        <v>25</v>
      </c>
    </row>
    <row r="47" spans="1:3">
      <c r="A47" s="3" t="s">
        <v>291</v>
      </c>
      <c r="B47" s="16">
        <v>26348</v>
      </c>
      <c r="C47" s="3">
        <f t="shared" si="0"/>
        <v>43</v>
      </c>
    </row>
    <row r="48" spans="1:3">
      <c r="A48" s="3" t="s">
        <v>292</v>
      </c>
      <c r="B48" s="16">
        <v>23627</v>
      </c>
      <c r="C48" s="3">
        <f t="shared" si="0"/>
        <v>50</v>
      </c>
    </row>
    <row r="49" spans="1:3">
      <c r="A49" s="3" t="s">
        <v>293</v>
      </c>
      <c r="B49" s="16">
        <v>27889</v>
      </c>
      <c r="C49" s="3">
        <f t="shared" si="0"/>
        <v>39</v>
      </c>
    </row>
    <row r="50" spans="1:3">
      <c r="A50" s="3" t="s">
        <v>294</v>
      </c>
      <c r="B50" s="16">
        <v>28648</v>
      </c>
      <c r="C50" s="3">
        <f t="shared" si="0"/>
        <v>37</v>
      </c>
    </row>
    <row r="51" spans="1:3">
      <c r="A51" s="3" t="s">
        <v>295</v>
      </c>
      <c r="B51" s="16">
        <v>29002</v>
      </c>
      <c r="C51" s="3">
        <f t="shared" si="0"/>
        <v>36</v>
      </c>
    </row>
  </sheetData>
  <conditionalFormatting sqref="F3">
    <cfRule type="cellIs" dxfId="50" priority="1" operator="equal">
      <formula>$G$3</formula>
    </cfRule>
  </conditionalFormatting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B2643-25B8-4D94-8B62-9183FAE90F22}">
  <sheetPr>
    <tabColor rgb="FFFFFF00"/>
  </sheetPr>
  <dimension ref="A1:K22"/>
  <sheetViews>
    <sheetView showGridLines="0" zoomScaleNormal="100" workbookViewId="0">
      <selection activeCell="G16" sqref="G16"/>
    </sheetView>
  </sheetViews>
  <sheetFormatPr defaultRowHeight="15.75"/>
  <cols>
    <col min="1" max="1" width="24.7109375" style="105" bestFit="1" customWidth="1"/>
    <col min="2" max="2" width="13.7109375" style="105" bestFit="1" customWidth="1"/>
    <col min="3" max="5" width="8.7109375" style="105" customWidth="1"/>
    <col min="6" max="6" width="11.42578125" style="105" customWidth="1"/>
    <col min="7" max="7" width="14" style="105" customWidth="1"/>
    <col min="8" max="10" width="5.5703125" style="105" customWidth="1"/>
    <col min="11" max="11" width="11.7109375" style="105" bestFit="1" customWidth="1"/>
    <col min="12" max="16384" width="9.140625" style="105"/>
  </cols>
  <sheetData>
    <row r="1" spans="1:11" ht="31.5" customHeight="1">
      <c r="A1" s="1" t="s">
        <v>298</v>
      </c>
      <c r="B1" s="1" t="s">
        <v>1061</v>
      </c>
      <c r="C1" s="1" t="s">
        <v>1062</v>
      </c>
      <c r="D1" s="1" t="s">
        <v>152</v>
      </c>
      <c r="E1" s="1" t="s">
        <v>1063</v>
      </c>
      <c r="F1" s="1" t="s">
        <v>1064</v>
      </c>
      <c r="G1" s="109"/>
      <c r="H1" s="109"/>
    </row>
    <row r="2" spans="1:11">
      <c r="A2" s="3" t="s">
        <v>1065</v>
      </c>
      <c r="B2" s="16">
        <v>42121</v>
      </c>
      <c r="C2" s="26">
        <f>YEAR(B2)</f>
        <v>2015</v>
      </c>
      <c r="D2" s="26">
        <f>MONTH(B2)</f>
        <v>4</v>
      </c>
      <c r="E2" s="26">
        <f>DAY(B2)</f>
        <v>27</v>
      </c>
      <c r="F2" s="16">
        <f>DATE(C2+2,D2,E2)</f>
        <v>42852</v>
      </c>
      <c r="G2" s="109"/>
      <c r="H2" s="112">
        <v>2015</v>
      </c>
      <c r="I2" s="112">
        <v>4</v>
      </c>
      <c r="J2" s="112">
        <v>27</v>
      </c>
      <c r="K2" s="111">
        <v>42852</v>
      </c>
    </row>
    <row r="3" spans="1:11">
      <c r="A3" s="3" t="s">
        <v>1066</v>
      </c>
      <c r="B3" s="16">
        <v>42123</v>
      </c>
      <c r="C3" s="26">
        <f t="shared" ref="C3:C13" si="0">YEAR(B3)</f>
        <v>2015</v>
      </c>
      <c r="D3" s="26">
        <f t="shared" ref="D3:D13" si="1">MONTH(B3)</f>
        <v>4</v>
      </c>
      <c r="E3" s="26">
        <f t="shared" ref="E3:E13" si="2">DAY(B3)</f>
        <v>29</v>
      </c>
      <c r="F3" s="16">
        <f t="shared" ref="F3:F13" si="3">DATE(C3+2,D3,E3)</f>
        <v>42854</v>
      </c>
      <c r="G3" s="109"/>
      <c r="H3" s="112">
        <v>2015</v>
      </c>
      <c r="I3" s="112">
        <v>4</v>
      </c>
      <c r="J3" s="112">
        <v>29</v>
      </c>
      <c r="K3" s="111">
        <v>42854</v>
      </c>
    </row>
    <row r="4" spans="1:11">
      <c r="A4" s="3" t="s">
        <v>1067</v>
      </c>
      <c r="B4" s="16">
        <v>42124</v>
      </c>
      <c r="C4" s="26">
        <f t="shared" si="0"/>
        <v>2015</v>
      </c>
      <c r="D4" s="26">
        <f t="shared" si="1"/>
        <v>4</v>
      </c>
      <c r="E4" s="26">
        <f t="shared" si="2"/>
        <v>30</v>
      </c>
      <c r="F4" s="16">
        <f t="shared" si="3"/>
        <v>42855</v>
      </c>
      <c r="G4" s="109"/>
      <c r="H4" s="112">
        <v>2015</v>
      </c>
      <c r="I4" s="112">
        <v>4</v>
      </c>
      <c r="J4" s="112">
        <v>30</v>
      </c>
      <c r="K4" s="111">
        <v>42855</v>
      </c>
    </row>
    <row r="5" spans="1:11">
      <c r="A5" s="3" t="s">
        <v>1068</v>
      </c>
      <c r="B5" s="16">
        <v>42129</v>
      </c>
      <c r="C5" s="26">
        <f t="shared" si="0"/>
        <v>2015</v>
      </c>
      <c r="D5" s="26">
        <f t="shared" si="1"/>
        <v>5</v>
      </c>
      <c r="E5" s="26">
        <f t="shared" si="2"/>
        <v>5</v>
      </c>
      <c r="F5" s="16">
        <f t="shared" si="3"/>
        <v>42860</v>
      </c>
      <c r="G5" s="109"/>
      <c r="H5" s="112">
        <v>2015</v>
      </c>
      <c r="I5" s="112">
        <v>5</v>
      </c>
      <c r="J5" s="112">
        <v>5</v>
      </c>
      <c r="K5" s="111">
        <v>42860</v>
      </c>
    </row>
    <row r="6" spans="1:11">
      <c r="A6" s="3" t="s">
        <v>1069</v>
      </c>
      <c r="B6" s="16">
        <v>42130</v>
      </c>
      <c r="C6" s="26">
        <f t="shared" si="0"/>
        <v>2015</v>
      </c>
      <c r="D6" s="26">
        <f t="shared" si="1"/>
        <v>5</v>
      </c>
      <c r="E6" s="26">
        <f t="shared" si="2"/>
        <v>6</v>
      </c>
      <c r="F6" s="16">
        <f t="shared" si="3"/>
        <v>42861</v>
      </c>
      <c r="G6" s="109"/>
      <c r="H6" s="112">
        <v>2015</v>
      </c>
      <c r="I6" s="112">
        <v>5</v>
      </c>
      <c r="J6" s="112">
        <v>6</v>
      </c>
      <c r="K6" s="111">
        <v>42861</v>
      </c>
    </row>
    <row r="7" spans="1:11">
      <c r="A7" s="3" t="s">
        <v>1070</v>
      </c>
      <c r="B7" s="16">
        <v>42132</v>
      </c>
      <c r="C7" s="26">
        <f t="shared" si="0"/>
        <v>2015</v>
      </c>
      <c r="D7" s="26">
        <f t="shared" si="1"/>
        <v>5</v>
      </c>
      <c r="E7" s="26">
        <f t="shared" si="2"/>
        <v>8</v>
      </c>
      <c r="F7" s="16">
        <f t="shared" si="3"/>
        <v>42863</v>
      </c>
      <c r="G7" s="109"/>
      <c r="H7" s="112">
        <v>2015</v>
      </c>
      <c r="I7" s="112">
        <v>5</v>
      </c>
      <c r="J7" s="112">
        <v>8</v>
      </c>
      <c r="K7" s="111">
        <v>42863</v>
      </c>
    </row>
    <row r="8" spans="1:11">
      <c r="A8" s="3" t="s">
        <v>1071</v>
      </c>
      <c r="B8" s="16">
        <v>42139</v>
      </c>
      <c r="C8" s="26">
        <f t="shared" si="0"/>
        <v>2015</v>
      </c>
      <c r="D8" s="26">
        <f t="shared" si="1"/>
        <v>5</v>
      </c>
      <c r="E8" s="26">
        <f t="shared" si="2"/>
        <v>15</v>
      </c>
      <c r="F8" s="16">
        <f t="shared" si="3"/>
        <v>42870</v>
      </c>
      <c r="G8" s="109"/>
      <c r="H8" s="112">
        <v>2015</v>
      </c>
      <c r="I8" s="112">
        <v>5</v>
      </c>
      <c r="J8" s="112">
        <v>15</v>
      </c>
      <c r="K8" s="111">
        <v>42870</v>
      </c>
    </row>
    <row r="9" spans="1:11">
      <c r="A9" s="3" t="s">
        <v>1072</v>
      </c>
      <c r="B9" s="16">
        <v>42144</v>
      </c>
      <c r="C9" s="26">
        <f t="shared" si="0"/>
        <v>2015</v>
      </c>
      <c r="D9" s="26">
        <f t="shared" si="1"/>
        <v>5</v>
      </c>
      <c r="E9" s="26">
        <f t="shared" si="2"/>
        <v>20</v>
      </c>
      <c r="F9" s="16">
        <f t="shared" si="3"/>
        <v>42875</v>
      </c>
      <c r="G9" s="109"/>
      <c r="H9" s="112">
        <v>2015</v>
      </c>
      <c r="I9" s="112">
        <v>5</v>
      </c>
      <c r="J9" s="112">
        <v>20</v>
      </c>
      <c r="K9" s="111">
        <v>42875</v>
      </c>
    </row>
    <row r="10" spans="1:11">
      <c r="A10" s="3" t="s">
        <v>1073</v>
      </c>
      <c r="B10" s="16">
        <v>42149</v>
      </c>
      <c r="C10" s="26">
        <f t="shared" si="0"/>
        <v>2015</v>
      </c>
      <c r="D10" s="26">
        <f t="shared" si="1"/>
        <v>5</v>
      </c>
      <c r="E10" s="26">
        <f t="shared" si="2"/>
        <v>25</v>
      </c>
      <c r="F10" s="16">
        <f t="shared" si="3"/>
        <v>42880</v>
      </c>
      <c r="G10" s="109"/>
      <c r="H10" s="112">
        <v>2015</v>
      </c>
      <c r="I10" s="112">
        <v>5</v>
      </c>
      <c r="J10" s="112">
        <v>25</v>
      </c>
      <c r="K10" s="111">
        <v>42880</v>
      </c>
    </row>
    <row r="11" spans="1:11">
      <c r="A11" s="3" t="s">
        <v>1074</v>
      </c>
      <c r="B11" s="16">
        <v>42151</v>
      </c>
      <c r="C11" s="26">
        <f t="shared" si="0"/>
        <v>2015</v>
      </c>
      <c r="D11" s="26">
        <f t="shared" si="1"/>
        <v>5</v>
      </c>
      <c r="E11" s="26">
        <f t="shared" si="2"/>
        <v>27</v>
      </c>
      <c r="F11" s="16">
        <f t="shared" si="3"/>
        <v>42882</v>
      </c>
      <c r="G11" s="109"/>
      <c r="H11" s="112">
        <v>2015</v>
      </c>
      <c r="I11" s="112">
        <v>5</v>
      </c>
      <c r="J11" s="112">
        <v>27</v>
      </c>
      <c r="K11" s="111">
        <v>42882</v>
      </c>
    </row>
    <row r="12" spans="1:11">
      <c r="A12" s="3" t="s">
        <v>1075</v>
      </c>
      <c r="B12" s="16">
        <v>42152</v>
      </c>
      <c r="C12" s="26">
        <f t="shared" si="0"/>
        <v>2015</v>
      </c>
      <c r="D12" s="26">
        <f t="shared" si="1"/>
        <v>5</v>
      </c>
      <c r="E12" s="26">
        <f t="shared" si="2"/>
        <v>28</v>
      </c>
      <c r="F12" s="16">
        <f t="shared" si="3"/>
        <v>42883</v>
      </c>
      <c r="G12" s="109"/>
      <c r="H12" s="112">
        <v>2015</v>
      </c>
      <c r="I12" s="112">
        <v>5</v>
      </c>
      <c r="J12" s="112">
        <v>28</v>
      </c>
      <c r="K12" s="111">
        <v>42883</v>
      </c>
    </row>
    <row r="13" spans="1:11">
      <c r="A13" s="3" t="s">
        <v>1076</v>
      </c>
      <c r="B13" s="16">
        <v>42153</v>
      </c>
      <c r="C13" s="26">
        <f t="shared" si="0"/>
        <v>2015</v>
      </c>
      <c r="D13" s="26">
        <f t="shared" si="1"/>
        <v>5</v>
      </c>
      <c r="E13" s="26">
        <f t="shared" si="2"/>
        <v>29</v>
      </c>
      <c r="F13" s="16">
        <f t="shared" si="3"/>
        <v>42884</v>
      </c>
      <c r="G13" s="109"/>
      <c r="H13" s="112">
        <v>2015</v>
      </c>
      <c r="I13" s="112">
        <v>5</v>
      </c>
      <c r="J13" s="112">
        <v>29</v>
      </c>
      <c r="K13" s="111">
        <v>42884</v>
      </c>
    </row>
    <row r="14" spans="1:11">
      <c r="A14" s="109"/>
      <c r="B14" s="109"/>
      <c r="C14" s="109"/>
      <c r="D14" s="109"/>
      <c r="E14" s="109"/>
      <c r="F14" s="109"/>
      <c r="G14" s="109"/>
      <c r="H14" s="109"/>
    </row>
    <row r="15" spans="1:11">
      <c r="A15" s="109"/>
      <c r="B15" s="109"/>
      <c r="C15" s="109"/>
      <c r="D15" s="109"/>
      <c r="E15" s="109"/>
      <c r="F15" s="109"/>
      <c r="G15" s="109"/>
      <c r="H15" s="109"/>
    </row>
    <row r="16" spans="1:11">
      <c r="A16" s="109"/>
      <c r="B16" s="109"/>
      <c r="C16" s="109"/>
      <c r="D16" s="109"/>
      <c r="E16" s="109"/>
      <c r="F16" s="109"/>
      <c r="G16" s="109"/>
      <c r="H16" s="109"/>
    </row>
    <row r="17" spans="1:8">
      <c r="A17" s="109"/>
      <c r="B17" s="109"/>
      <c r="C17" s="109"/>
      <c r="D17" s="109"/>
      <c r="E17" s="109"/>
      <c r="F17" s="109"/>
      <c r="G17" s="109"/>
      <c r="H17" s="109"/>
    </row>
    <row r="18" spans="1:8">
      <c r="A18" s="109"/>
      <c r="B18" s="109"/>
      <c r="C18" s="109"/>
      <c r="D18" s="109"/>
      <c r="E18" s="109"/>
      <c r="F18" s="109"/>
      <c r="G18" s="109"/>
      <c r="H18" s="109"/>
    </row>
    <row r="19" spans="1:8">
      <c r="A19" s="109"/>
      <c r="B19" s="109"/>
      <c r="C19" s="109"/>
      <c r="D19" s="109"/>
      <c r="E19" s="109"/>
      <c r="F19" s="109"/>
      <c r="G19" s="109"/>
      <c r="H19" s="109"/>
    </row>
    <row r="20" spans="1:8">
      <c r="A20" s="109"/>
      <c r="B20" s="109"/>
      <c r="C20" s="109"/>
      <c r="D20" s="109"/>
      <c r="E20" s="109"/>
      <c r="F20" s="109"/>
      <c r="G20" s="109"/>
      <c r="H20" s="109"/>
    </row>
    <row r="21" spans="1:8">
      <c r="A21" s="109"/>
      <c r="B21" s="109"/>
      <c r="C21" s="109"/>
      <c r="D21" s="109"/>
      <c r="E21" s="109"/>
      <c r="F21" s="109"/>
      <c r="G21" s="109"/>
      <c r="H21" s="109"/>
    </row>
    <row r="22" spans="1:8">
      <c r="A22" s="109"/>
      <c r="B22" s="109"/>
      <c r="C22" s="109"/>
      <c r="D22" s="109"/>
      <c r="E22" s="109"/>
      <c r="F22" s="109"/>
      <c r="G22" s="109"/>
      <c r="H22" s="109"/>
    </row>
  </sheetData>
  <conditionalFormatting sqref="C2:F13">
    <cfRule type="cellIs" dxfId="49" priority="1" operator="equal">
      <formula>H2</formula>
    </cfRule>
  </conditionalFormatting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13DFB-225E-416F-A974-117EFA18B7C8}">
  <sheetPr>
    <tabColor rgb="FF92D050"/>
  </sheetPr>
  <dimension ref="A2:E10"/>
  <sheetViews>
    <sheetView showGridLines="0" workbookViewId="0">
      <selection activeCell="H11" sqref="H11"/>
    </sheetView>
  </sheetViews>
  <sheetFormatPr defaultColWidth="9.140625" defaultRowHeight="15"/>
  <cols>
    <col min="1" max="1" width="29.85546875" style="116" bestFit="1" customWidth="1"/>
    <col min="2" max="2" width="20" style="116" customWidth="1"/>
    <col min="3" max="3" width="7.7109375" style="116" customWidth="1"/>
    <col min="4" max="4" width="29.85546875" style="116" bestFit="1" customWidth="1"/>
    <col min="5" max="5" width="14.85546875" style="116" bestFit="1" customWidth="1"/>
    <col min="6" max="16384" width="9.140625" style="116"/>
  </cols>
  <sheetData>
    <row r="2" spans="1:5">
      <c r="A2" s="3" t="s">
        <v>1081</v>
      </c>
      <c r="B2" s="121">
        <v>1000000</v>
      </c>
      <c r="D2" s="3" t="s">
        <v>1081</v>
      </c>
      <c r="E2" s="121">
        <v>3000000</v>
      </c>
    </row>
    <row r="3" spans="1:5" ht="4.5" customHeight="1">
      <c r="A3" s="3"/>
      <c r="B3" s="3"/>
      <c r="D3" s="3"/>
      <c r="E3" s="3"/>
    </row>
    <row r="4" spans="1:5">
      <c r="A4" s="3" t="s">
        <v>1080</v>
      </c>
      <c r="B4" s="120">
        <v>0.12</v>
      </c>
      <c r="D4" s="3" t="s">
        <v>1080</v>
      </c>
      <c r="E4" s="120">
        <v>0.1</v>
      </c>
    </row>
    <row r="5" spans="1:5" ht="4.5" customHeight="1">
      <c r="A5" s="3"/>
      <c r="B5" s="3"/>
      <c r="D5" s="3"/>
      <c r="E5" s="3"/>
    </row>
    <row r="6" spans="1:5">
      <c r="A6" s="3" t="s">
        <v>1079</v>
      </c>
      <c r="B6" s="3">
        <v>24</v>
      </c>
      <c r="D6" s="3" t="s">
        <v>1078</v>
      </c>
      <c r="E6" s="3">
        <v>10</v>
      </c>
    </row>
    <row r="7" spans="1:5" ht="5.25" customHeight="1">
      <c r="A7" s="118"/>
      <c r="D7" s="118"/>
    </row>
    <row r="8" spans="1:5">
      <c r="A8" s="3" t="s">
        <v>1077</v>
      </c>
      <c r="B8" s="119">
        <f>PMT(B4/12,B6,B2)</f>
        <v>-47073.472223264704</v>
      </c>
      <c r="D8" s="3" t="s">
        <v>1077</v>
      </c>
      <c r="E8" s="119">
        <f>PMT(E4/12,E6*12,E2)</f>
        <v>-39645.221064528494</v>
      </c>
    </row>
    <row r="9" spans="1:5" ht="4.5" customHeight="1">
      <c r="A9" s="118"/>
      <c r="D9" s="118"/>
    </row>
    <row r="10" spans="1:5">
      <c r="B10" s="117">
        <v>-47073.472223264704</v>
      </c>
      <c r="E10" s="117">
        <v>-39645.221064528494</v>
      </c>
    </row>
  </sheetData>
  <conditionalFormatting sqref="B8">
    <cfRule type="cellIs" dxfId="48" priority="2" operator="equal">
      <formula>$B$10</formula>
    </cfRule>
  </conditionalFormatting>
  <conditionalFormatting sqref="E8">
    <cfRule type="cellIs" dxfId="47" priority="1" operator="equal">
      <formula>$E$10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F844F-7727-498D-9972-5F930EBECAE5}">
  <sheetPr>
    <tabColor rgb="FF92D050"/>
  </sheetPr>
  <dimension ref="A2:E10"/>
  <sheetViews>
    <sheetView showGridLines="0" workbookViewId="0">
      <selection activeCell="E7" sqref="E7"/>
    </sheetView>
  </sheetViews>
  <sheetFormatPr defaultColWidth="9.140625" defaultRowHeight="15"/>
  <cols>
    <col min="1" max="1" width="29.85546875" style="116" bestFit="1" customWidth="1"/>
    <col min="2" max="2" width="20" style="116" customWidth="1"/>
    <col min="3" max="3" width="7.7109375" style="116" customWidth="1"/>
    <col min="4" max="4" width="29.85546875" style="116" bestFit="1" customWidth="1"/>
    <col min="5" max="5" width="14.85546875" style="116" bestFit="1" customWidth="1"/>
    <col min="6" max="16384" width="9.140625" style="116"/>
  </cols>
  <sheetData>
    <row r="2" spans="1:5">
      <c r="A2" s="3" t="s">
        <v>1081</v>
      </c>
      <c r="B2" s="121">
        <v>1000000</v>
      </c>
      <c r="D2" s="3" t="s">
        <v>1081</v>
      </c>
      <c r="E2" s="121">
        <v>3000000</v>
      </c>
    </row>
    <row r="3" spans="1:5" ht="4.5" customHeight="1">
      <c r="A3" s="3"/>
      <c r="B3" s="3"/>
      <c r="D3" s="3"/>
      <c r="E3" s="3"/>
    </row>
    <row r="4" spans="1:5">
      <c r="A4" s="3" t="s">
        <v>1080</v>
      </c>
      <c r="B4" s="120">
        <v>0.12</v>
      </c>
      <c r="D4" s="3" t="s">
        <v>1080</v>
      </c>
      <c r="E4" s="120">
        <v>0.1</v>
      </c>
    </row>
    <row r="5" spans="1:5" ht="4.5" customHeight="1">
      <c r="A5" s="3"/>
      <c r="B5" s="3"/>
      <c r="D5" s="3"/>
      <c r="E5" s="3"/>
    </row>
    <row r="6" spans="1:5">
      <c r="A6" s="3" t="s">
        <v>1079</v>
      </c>
      <c r="B6" s="3">
        <f>NPER(B4/12,-B8,B2)</f>
        <v>51.337551615517249</v>
      </c>
      <c r="D6" s="3" t="s">
        <v>1078</v>
      </c>
      <c r="E6" s="3">
        <f>NPER(E4/12,-E8,E2)/12</f>
        <v>17.992148076821653</v>
      </c>
    </row>
    <row r="7" spans="1:5" ht="4.5" customHeight="1">
      <c r="A7" s="118"/>
      <c r="D7" s="118"/>
    </row>
    <row r="8" spans="1:5">
      <c r="A8" s="3" t="s">
        <v>1077</v>
      </c>
      <c r="B8" s="119">
        <v>25000</v>
      </c>
      <c r="D8" s="3" t="s">
        <v>1077</v>
      </c>
      <c r="E8" s="119">
        <v>30000</v>
      </c>
    </row>
    <row r="9" spans="1:5" ht="4.5" customHeight="1">
      <c r="A9" s="118"/>
      <c r="D9" s="118"/>
    </row>
    <row r="10" spans="1:5">
      <c r="B10" s="117">
        <v>51.337551615517249</v>
      </c>
      <c r="E10" s="117">
        <v>17.992148076821653</v>
      </c>
    </row>
  </sheetData>
  <conditionalFormatting sqref="B6">
    <cfRule type="cellIs" dxfId="46" priority="2" operator="equal">
      <formula>$B$10</formula>
    </cfRule>
  </conditionalFormatting>
  <conditionalFormatting sqref="E6">
    <cfRule type="cellIs" dxfId="45" priority="1" operator="equal">
      <formula>$E$10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EC62-E37E-40F3-A21D-1FE34509BA2C}">
  <sheetPr>
    <tabColor rgb="FF92D050"/>
  </sheetPr>
  <dimension ref="A2:E12"/>
  <sheetViews>
    <sheetView showGridLines="0" zoomScale="85" zoomScaleNormal="85" workbookViewId="0">
      <selection activeCell="B10" sqref="B10"/>
    </sheetView>
  </sheetViews>
  <sheetFormatPr defaultColWidth="9.140625" defaultRowHeight="15"/>
  <cols>
    <col min="1" max="1" width="50.7109375" style="116" bestFit="1" customWidth="1"/>
    <col min="2" max="2" width="20" style="116" customWidth="1"/>
    <col min="3" max="3" width="7.7109375" style="116" customWidth="1"/>
    <col min="4" max="4" width="50.7109375" style="116" bestFit="1" customWidth="1"/>
    <col min="5" max="5" width="18.42578125" style="116" customWidth="1"/>
    <col min="6" max="16384" width="9.140625" style="116"/>
  </cols>
  <sheetData>
    <row r="2" spans="1:5">
      <c r="A2" s="3" t="s">
        <v>1086</v>
      </c>
      <c r="B2" s="121">
        <v>1000000</v>
      </c>
      <c r="D2" s="3" t="s">
        <v>1086</v>
      </c>
      <c r="E2" s="121">
        <v>3000000</v>
      </c>
    </row>
    <row r="3" spans="1:5" ht="4.5" customHeight="1">
      <c r="A3" s="3"/>
      <c r="B3" s="3"/>
      <c r="D3" s="3"/>
      <c r="E3" s="3"/>
    </row>
    <row r="4" spans="1:5">
      <c r="A4" s="3" t="s">
        <v>1080</v>
      </c>
      <c r="B4" s="120">
        <v>0.12</v>
      </c>
      <c r="D4" s="3" t="s">
        <v>1080</v>
      </c>
      <c r="E4" s="120">
        <v>0.1</v>
      </c>
    </row>
    <row r="5" spans="1:5" ht="4.5" customHeight="1">
      <c r="A5" s="3"/>
      <c r="B5" s="3"/>
      <c r="D5" s="3"/>
      <c r="E5" s="3"/>
    </row>
    <row r="6" spans="1:5">
      <c r="A6" s="3" t="s">
        <v>1085</v>
      </c>
      <c r="B6" s="3">
        <v>18</v>
      </c>
      <c r="D6" s="3" t="s">
        <v>1084</v>
      </c>
      <c r="E6" s="3">
        <v>3</v>
      </c>
    </row>
    <row r="7" spans="1:5" ht="4.5" customHeight="1">
      <c r="A7" s="118"/>
      <c r="D7" s="118"/>
    </row>
    <row r="8" spans="1:5">
      <c r="A8" s="3" t="s">
        <v>1083</v>
      </c>
      <c r="B8" s="119">
        <v>25000</v>
      </c>
      <c r="D8" s="3" t="s">
        <v>1083</v>
      </c>
      <c r="E8" s="119">
        <v>30000</v>
      </c>
    </row>
    <row r="9" spans="1:5" ht="4.5" customHeight="1">
      <c r="A9" s="118"/>
      <c r="D9" s="118"/>
    </row>
    <row r="10" spans="1:5">
      <c r="A10" s="3" t="s">
        <v>1082</v>
      </c>
      <c r="B10" s="119">
        <f>FV(B4/12,B6,-B8,-B2)</f>
        <v>1686516.1649033283</v>
      </c>
      <c r="D10" s="3" t="s">
        <v>1082</v>
      </c>
      <c r="E10" s="119">
        <f>FV(E4/12,E6*12,-E8,-E2)</f>
        <v>5298000.1599642569</v>
      </c>
    </row>
    <row r="11" spans="1:5" ht="4.5" customHeight="1">
      <c r="A11" s="118"/>
      <c r="D11" s="118"/>
    </row>
    <row r="12" spans="1:5">
      <c r="B12" s="117">
        <v>1686516.1649033283</v>
      </c>
      <c r="E12" s="117">
        <v>5298000.1599642569</v>
      </c>
    </row>
  </sheetData>
  <conditionalFormatting sqref="B10">
    <cfRule type="cellIs" dxfId="44" priority="2" operator="equal">
      <formula>$B$12</formula>
    </cfRule>
  </conditionalFormatting>
  <conditionalFormatting sqref="E10">
    <cfRule type="cellIs" dxfId="43" priority="1" operator="equal">
      <formula>$E$12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13162-18A2-4519-9B6F-AC2EBC0940DA}">
  <sheetPr>
    <tabColor rgb="FF92D050"/>
  </sheetPr>
  <dimension ref="A2:E10"/>
  <sheetViews>
    <sheetView showGridLines="0" workbookViewId="0">
      <selection activeCell="B8" sqref="B8"/>
    </sheetView>
  </sheetViews>
  <sheetFormatPr defaultColWidth="9.140625" defaultRowHeight="15"/>
  <cols>
    <col min="1" max="1" width="29.85546875" style="116" bestFit="1" customWidth="1"/>
    <col min="2" max="2" width="20" style="116" customWidth="1"/>
    <col min="3" max="3" width="7.7109375" style="116" customWidth="1"/>
    <col min="4" max="4" width="29.85546875" style="116" bestFit="1" customWidth="1"/>
    <col min="5" max="5" width="16.28515625" style="116" customWidth="1"/>
    <col min="6" max="16384" width="9.140625" style="116"/>
  </cols>
  <sheetData>
    <row r="2" spans="1:5">
      <c r="A2" s="3" t="s">
        <v>1081</v>
      </c>
      <c r="B2" s="121">
        <v>6000000</v>
      </c>
      <c r="D2" s="3" t="s">
        <v>1081</v>
      </c>
      <c r="E2" s="121">
        <v>6000000</v>
      </c>
    </row>
    <row r="3" spans="1:5" ht="4.5" customHeight="1">
      <c r="A3" s="3"/>
      <c r="B3" s="3"/>
      <c r="D3" s="3"/>
      <c r="E3" s="3"/>
    </row>
    <row r="4" spans="1:5">
      <c r="A4" s="3" t="s">
        <v>1080</v>
      </c>
      <c r="B4" s="120">
        <v>6.9900000000000004E-2</v>
      </c>
      <c r="D4" s="3" t="s">
        <v>1080</v>
      </c>
      <c r="E4" s="120">
        <v>5.8999999999999997E-2</v>
      </c>
    </row>
    <row r="5" spans="1:5" ht="4.5" customHeight="1">
      <c r="A5" s="3"/>
      <c r="B5" s="3"/>
      <c r="D5" s="3"/>
      <c r="E5" s="3"/>
    </row>
    <row r="6" spans="1:5">
      <c r="A6" s="3" t="s">
        <v>1078</v>
      </c>
      <c r="B6" s="3">
        <v>25</v>
      </c>
      <c r="D6" s="3" t="s">
        <v>1078</v>
      </c>
      <c r="E6" s="3">
        <v>30</v>
      </c>
    </row>
    <row r="7" spans="1:5" ht="5.25" customHeight="1">
      <c r="A7" s="118"/>
      <c r="D7" s="118"/>
    </row>
    <row r="8" spans="1:5">
      <c r="A8" s="3" t="s">
        <v>1077</v>
      </c>
      <c r="B8" s="119">
        <f>PMT(B4/12,B6*12,B2)</f>
        <v>-42368.48377909464</v>
      </c>
      <c r="D8" s="3" t="s">
        <v>1077</v>
      </c>
      <c r="E8" s="119">
        <f>PMT(E4/12,E6*12,E2)</f>
        <v>-35588.190383352478</v>
      </c>
    </row>
    <row r="9" spans="1:5" ht="4.5" customHeight="1">
      <c r="A9" s="118"/>
      <c r="D9" s="118"/>
    </row>
    <row r="10" spans="1:5">
      <c r="B10" s="117"/>
      <c r="E10" s="117"/>
    </row>
  </sheetData>
  <pageMargins left="0.7" right="0.7" top="0.75" bottom="0.75" header="0.3" footer="0.3"/>
  <pageSetup paperSize="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BA065-74A1-4D75-A29F-B45E8CD4BFF2}">
  <sheetPr>
    <tabColor rgb="FF92D050"/>
  </sheetPr>
  <dimension ref="A2:H10"/>
  <sheetViews>
    <sheetView showGridLines="0" workbookViewId="0">
      <selection activeCell="G13" sqref="G13"/>
    </sheetView>
  </sheetViews>
  <sheetFormatPr defaultColWidth="9.140625" defaultRowHeight="15"/>
  <cols>
    <col min="1" max="1" width="29.85546875" style="116" bestFit="1" customWidth="1"/>
    <col min="2" max="2" width="20" style="116" customWidth="1"/>
    <col min="3" max="3" width="7.7109375" style="116" customWidth="1"/>
    <col min="4" max="4" width="29.85546875" style="116" bestFit="1" customWidth="1"/>
    <col min="5" max="5" width="14.85546875" style="116" bestFit="1" customWidth="1"/>
    <col min="6" max="6" width="9.140625" style="116"/>
    <col min="7" max="7" width="29.85546875" style="116" bestFit="1" customWidth="1"/>
    <col min="8" max="8" width="14.85546875" style="116" bestFit="1" customWidth="1"/>
    <col min="9" max="16384" width="9.140625" style="116"/>
  </cols>
  <sheetData>
    <row r="2" spans="1:8">
      <c r="A2" s="3" t="s">
        <v>1081</v>
      </c>
      <c r="B2" s="121">
        <v>1000000</v>
      </c>
      <c r="D2" s="3" t="s">
        <v>1081</v>
      </c>
      <c r="E2" s="121">
        <v>1000000</v>
      </c>
      <c r="G2" s="3" t="s">
        <v>1081</v>
      </c>
      <c r="H2" s="121">
        <v>1000000</v>
      </c>
    </row>
    <row r="3" spans="1:8" ht="4.5" customHeight="1">
      <c r="A3" s="3"/>
      <c r="B3" s="3"/>
      <c r="D3" s="3"/>
      <c r="E3" s="3"/>
      <c r="G3" s="3"/>
      <c r="H3" s="3"/>
    </row>
    <row r="4" spans="1:8">
      <c r="A4" s="3" t="s">
        <v>1080</v>
      </c>
      <c r="B4" s="120">
        <v>5.8999999999999997E-2</v>
      </c>
      <c r="D4" s="3" t="s">
        <v>1080</v>
      </c>
      <c r="E4" s="120">
        <v>8.5000000000000006E-2</v>
      </c>
      <c r="G4" s="3" t="s">
        <v>1080</v>
      </c>
      <c r="H4" s="120">
        <v>5.5E-2</v>
      </c>
    </row>
    <row r="5" spans="1:8" ht="4.5" customHeight="1">
      <c r="A5" s="3"/>
      <c r="B5" s="3"/>
      <c r="D5" s="3"/>
      <c r="E5" s="3"/>
      <c r="G5" s="3"/>
      <c r="H5" s="3"/>
    </row>
    <row r="6" spans="1:8">
      <c r="A6" s="3" t="s">
        <v>1079</v>
      </c>
      <c r="B6" s="3">
        <v>84</v>
      </c>
      <c r="D6" s="3" t="s">
        <v>1078</v>
      </c>
      <c r="E6" s="3">
        <v>5</v>
      </c>
      <c r="G6" s="3" t="s">
        <v>1078</v>
      </c>
      <c r="H6" s="3">
        <v>7</v>
      </c>
    </row>
    <row r="7" spans="1:8" ht="5.25" customHeight="1">
      <c r="A7" s="118"/>
      <c r="D7" s="118"/>
      <c r="G7" s="118"/>
    </row>
    <row r="8" spans="1:8">
      <c r="A8" s="3" t="s">
        <v>1077</v>
      </c>
      <c r="B8" s="119">
        <f>PMT(B4/12,B6,B2)</f>
        <v>-14560.662237970855</v>
      </c>
      <c r="D8" s="3" t="s">
        <v>1077</v>
      </c>
      <c r="E8" s="119">
        <f>PMT(E4/12,E6*12,E2)</f>
        <v>-20516.531327051249</v>
      </c>
      <c r="G8" s="3" t="s">
        <v>1077</v>
      </c>
      <c r="H8" s="119">
        <f>PMT(H4/12,H6*12,H2)</f>
        <v>-14370.042651392967</v>
      </c>
    </row>
    <row r="9" spans="1:8" ht="4.5" customHeight="1">
      <c r="A9" s="118"/>
      <c r="D9" s="118"/>
    </row>
    <row r="10" spans="1:8">
      <c r="B10" s="117"/>
      <c r="E10" s="117"/>
    </row>
  </sheetData>
  <pageMargins left="0.7" right="0.7" top="0.75" bottom="0.75" header="0.3" footer="0.3"/>
  <pageSetup paperSize="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35D4-FAE6-43B4-A012-EE057075FFFB}">
  <sheetPr>
    <tabColor rgb="FF92D050"/>
  </sheetPr>
  <dimension ref="A2:H14"/>
  <sheetViews>
    <sheetView showGridLines="0" workbookViewId="0">
      <selection activeCell="B10" sqref="B10"/>
    </sheetView>
  </sheetViews>
  <sheetFormatPr defaultColWidth="9.140625" defaultRowHeight="15"/>
  <cols>
    <col min="1" max="1" width="29.85546875" style="116" bestFit="1" customWidth="1"/>
    <col min="2" max="2" width="20" style="116" customWidth="1"/>
    <col min="3" max="3" width="7.7109375" style="116" customWidth="1"/>
    <col min="4" max="4" width="29.85546875" style="116" bestFit="1" customWidth="1"/>
    <col min="5" max="5" width="24.140625" style="116" customWidth="1"/>
    <col min="6" max="6" width="9.140625" style="116"/>
    <col min="7" max="7" width="29.85546875" style="116" bestFit="1" customWidth="1"/>
    <col min="8" max="8" width="14.85546875" style="116" bestFit="1" customWidth="1"/>
    <col min="9" max="16384" width="9.140625" style="116"/>
  </cols>
  <sheetData>
    <row r="2" spans="1:8">
      <c r="A2" s="3" t="s">
        <v>2871</v>
      </c>
      <c r="B2" s="121" t="s">
        <v>2872</v>
      </c>
      <c r="D2" s="3" t="s">
        <v>1086</v>
      </c>
      <c r="E2" s="121">
        <v>0</v>
      </c>
      <c r="F2"/>
      <c r="G2"/>
      <c r="H2"/>
    </row>
    <row r="3" spans="1:8" ht="4.5" customHeight="1">
      <c r="A3" s="3"/>
      <c r="B3" s="3"/>
      <c r="D3" s="3"/>
      <c r="E3" s="3"/>
      <c r="F3"/>
      <c r="G3"/>
      <c r="H3"/>
    </row>
    <row r="4" spans="1:8">
      <c r="A4" s="3" t="s">
        <v>1081</v>
      </c>
      <c r="B4">
        <v>90000</v>
      </c>
      <c r="D4" s="3" t="s">
        <v>1080</v>
      </c>
      <c r="E4" s="120">
        <v>3.6400000000000002E-2</v>
      </c>
      <c r="F4"/>
      <c r="G4"/>
      <c r="H4"/>
    </row>
    <row r="5" spans="1:8" ht="4.5" customHeight="1">
      <c r="A5" s="3"/>
      <c r="B5" s="3"/>
      <c r="D5" s="3"/>
      <c r="E5" s="3"/>
      <c r="F5"/>
      <c r="G5"/>
      <c r="H5"/>
    </row>
    <row r="6" spans="1:8">
      <c r="A6" s="3" t="s">
        <v>4623</v>
      </c>
      <c r="B6" s="383">
        <v>0.02</v>
      </c>
      <c r="D6" s="3" t="s">
        <v>1084</v>
      </c>
      <c r="E6" s="3">
        <v>20</v>
      </c>
      <c r="F6"/>
      <c r="G6"/>
      <c r="H6"/>
    </row>
    <row r="7" spans="1:8" ht="5.25" customHeight="1">
      <c r="A7" s="118"/>
      <c r="D7" s="118"/>
      <c r="F7"/>
      <c r="G7"/>
      <c r="H7"/>
    </row>
    <row r="8" spans="1:8">
      <c r="A8" s="3" t="s">
        <v>4624</v>
      </c>
      <c r="B8">
        <v>18</v>
      </c>
      <c r="D8" s="3" t="s">
        <v>1083</v>
      </c>
      <c r="E8" s="119">
        <v>100000</v>
      </c>
      <c r="F8"/>
      <c r="G8"/>
      <c r="H8"/>
    </row>
    <row r="9" spans="1:8" ht="4.5" customHeight="1">
      <c r="A9" s="118"/>
      <c r="D9" s="118"/>
    </row>
    <row r="10" spans="1:8">
      <c r="A10" s="3"/>
      <c r="B10" s="119">
        <f>PMT(B6,B8,B4)</f>
        <v>-6003.1891935711847</v>
      </c>
      <c r="D10" s="3" t="s">
        <v>1082</v>
      </c>
      <c r="E10" s="119">
        <f>FV(E4/12,E6*12,-E8,-E2)</f>
        <v>35230347.568078533</v>
      </c>
      <c r="F10"/>
      <c r="G10"/>
      <c r="H10"/>
    </row>
    <row r="11" spans="1:8" ht="4.5" customHeight="1">
      <c r="A11" s="118"/>
      <c r="D11" s="118"/>
    </row>
    <row r="12" spans="1:8">
      <c r="A12" s="3"/>
      <c r="B12" s="119"/>
      <c r="D12" s="3"/>
      <c r="E12" s="119"/>
      <c r="F12"/>
      <c r="G12"/>
      <c r="H12"/>
    </row>
    <row r="13" spans="1:8" ht="4.5" customHeight="1">
      <c r="A13" s="118"/>
      <c r="D13" s="118"/>
    </row>
    <row r="14" spans="1:8" ht="150.75" customHeight="1">
      <c r="A14" s="395" t="s">
        <v>4625</v>
      </c>
      <c r="B14" s="396"/>
      <c r="D14" s="395" t="s">
        <v>4626</v>
      </c>
      <c r="E14" s="396"/>
    </row>
  </sheetData>
  <mergeCells count="2">
    <mergeCell ref="A14:B14"/>
    <mergeCell ref="D14:E14"/>
  </mergeCells>
  <conditionalFormatting sqref="E10">
    <cfRule type="cellIs" dxfId="42" priority="1" operator="equal">
      <formula>$E$12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95DF-596E-44B9-9358-34BE412C6374}">
  <sheetPr>
    <tabColor rgb="FFC00000"/>
  </sheetPr>
  <dimension ref="A1:G14"/>
  <sheetViews>
    <sheetView showGridLines="0" workbookViewId="0">
      <selection activeCell="H11" sqref="H11"/>
    </sheetView>
  </sheetViews>
  <sheetFormatPr defaultColWidth="9.140625" defaultRowHeight="15"/>
  <cols>
    <col min="1" max="1" width="3.42578125" style="2" bestFit="1" customWidth="1"/>
    <col min="2" max="2" width="14.28515625" style="2" bestFit="1" customWidth="1"/>
    <col min="3" max="3" width="16.28515625" style="2" customWidth="1"/>
    <col min="4" max="4" width="14.42578125" style="2" customWidth="1"/>
    <col min="5" max="7" width="14.5703125" style="2" customWidth="1"/>
    <col min="8" max="16384" width="9.140625" style="2"/>
  </cols>
  <sheetData>
    <row r="1" spans="1:7" ht="30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3">
        <v>1</v>
      </c>
      <c r="B2" s="3" t="s">
        <v>48</v>
      </c>
      <c r="C2" s="3">
        <v>20</v>
      </c>
      <c r="D2" s="3">
        <v>160</v>
      </c>
      <c r="E2" s="3">
        <f>C2*D2</f>
        <v>3200</v>
      </c>
      <c r="F2" s="3">
        <f>E2*_xlfn.SINGLE(Подоходный_Налог)</f>
        <v>416</v>
      </c>
      <c r="G2" s="3">
        <f t="shared" ref="G2:G11" si="0">E2*(1-_xlfn.SINGLE(Подоходный_Налог))</f>
        <v>2784</v>
      </c>
    </row>
    <row r="3" spans="1:7">
      <c r="A3" s="3">
        <v>2</v>
      </c>
      <c r="B3" s="3" t="s">
        <v>49</v>
      </c>
      <c r="C3" s="3">
        <v>30</v>
      </c>
      <c r="D3" s="3">
        <v>100</v>
      </c>
      <c r="E3" s="3">
        <f t="shared" ref="E3:E11" si="1">C3*D3</f>
        <v>3000</v>
      </c>
      <c r="F3" s="3">
        <f t="shared" ref="F3:F7" si="2">E3*_xlfn.SINGLE(Подоходный_Налог)</f>
        <v>390</v>
      </c>
      <c r="G3" s="3">
        <f t="shared" si="0"/>
        <v>2610</v>
      </c>
    </row>
    <row r="4" spans="1:7">
      <c r="A4" s="3">
        <v>3</v>
      </c>
      <c r="B4" s="3" t="s">
        <v>50</v>
      </c>
      <c r="C4" s="3">
        <v>40</v>
      </c>
      <c r="D4" s="3">
        <v>120</v>
      </c>
      <c r="E4" s="3">
        <f t="shared" si="1"/>
        <v>4800</v>
      </c>
      <c r="F4" s="3">
        <f t="shared" si="2"/>
        <v>624</v>
      </c>
      <c r="G4" s="3">
        <f t="shared" si="0"/>
        <v>4176</v>
      </c>
    </row>
    <row r="5" spans="1:7">
      <c r="A5" s="3">
        <v>4</v>
      </c>
      <c r="B5" s="3" t="s">
        <v>51</v>
      </c>
      <c r="C5" s="3">
        <v>50</v>
      </c>
      <c r="D5" s="3">
        <v>80</v>
      </c>
      <c r="E5" s="3">
        <f t="shared" si="1"/>
        <v>4000</v>
      </c>
      <c r="F5" s="3">
        <f t="shared" si="2"/>
        <v>520</v>
      </c>
      <c r="G5" s="3">
        <f t="shared" si="0"/>
        <v>3480</v>
      </c>
    </row>
    <row r="6" spans="1:7">
      <c r="A6" s="3">
        <v>5</v>
      </c>
      <c r="B6" s="3" t="s">
        <v>52</v>
      </c>
      <c r="C6" s="3">
        <v>100</v>
      </c>
      <c r="D6" s="3">
        <v>200</v>
      </c>
      <c r="E6" s="3">
        <f t="shared" si="1"/>
        <v>20000</v>
      </c>
      <c r="F6" s="3">
        <f t="shared" si="2"/>
        <v>2600</v>
      </c>
      <c r="G6" s="3">
        <f t="shared" si="0"/>
        <v>17400</v>
      </c>
    </row>
    <row r="7" spans="1:7">
      <c r="A7" s="3">
        <v>6</v>
      </c>
      <c r="B7" s="3" t="s">
        <v>53</v>
      </c>
      <c r="C7" s="3">
        <v>90</v>
      </c>
      <c r="D7" s="3">
        <v>200</v>
      </c>
      <c r="E7" s="3">
        <f t="shared" si="1"/>
        <v>18000</v>
      </c>
      <c r="F7" s="3">
        <f t="shared" si="2"/>
        <v>2340</v>
      </c>
      <c r="G7" s="3">
        <f t="shared" si="0"/>
        <v>15660</v>
      </c>
    </row>
    <row r="8" spans="1:7">
      <c r="A8" s="3">
        <v>7</v>
      </c>
      <c r="B8" s="3" t="s">
        <v>54</v>
      </c>
      <c r="C8" s="3">
        <v>80</v>
      </c>
      <c r="D8" s="3">
        <v>180</v>
      </c>
      <c r="E8" s="3">
        <f t="shared" si="1"/>
        <v>14400</v>
      </c>
      <c r="F8" s="3">
        <f>E8*_xlfn.SINGLE(Подоходный__Налог)</f>
        <v>1872</v>
      </c>
      <c r="G8" s="3">
        <f t="shared" si="0"/>
        <v>12528</v>
      </c>
    </row>
    <row r="9" spans="1:7">
      <c r="A9" s="3">
        <v>8</v>
      </c>
      <c r="B9" s="3" t="s">
        <v>55</v>
      </c>
      <c r="C9" s="3">
        <v>75</v>
      </c>
      <c r="D9" s="3">
        <v>220</v>
      </c>
      <c r="E9" s="3">
        <f t="shared" si="1"/>
        <v>16500</v>
      </c>
      <c r="F9" s="3">
        <f>E9*_xlfn.SINGLE(Подоходный_Налог)</f>
        <v>2145</v>
      </c>
      <c r="G9" s="3">
        <f t="shared" si="0"/>
        <v>14355</v>
      </c>
    </row>
    <row r="10" spans="1:7">
      <c r="A10" s="3">
        <v>9</v>
      </c>
      <c r="B10" s="3" t="s">
        <v>56</v>
      </c>
      <c r="C10" s="3">
        <v>20</v>
      </c>
      <c r="D10" s="3">
        <v>140</v>
      </c>
      <c r="E10" s="3">
        <f t="shared" si="1"/>
        <v>2800</v>
      </c>
      <c r="F10" s="3">
        <f>E10*_xlfn.SINGLE(Подоходный_Налог)</f>
        <v>364</v>
      </c>
      <c r="G10" s="3">
        <f t="shared" si="0"/>
        <v>2436</v>
      </c>
    </row>
    <row r="11" spans="1:7">
      <c r="A11" s="3">
        <v>10</v>
      </c>
      <c r="B11" s="3" t="s">
        <v>57</v>
      </c>
      <c r="C11" s="3">
        <v>50</v>
      </c>
      <c r="D11" s="3">
        <v>160</v>
      </c>
      <c r="E11" s="3">
        <f t="shared" si="1"/>
        <v>8000</v>
      </c>
      <c r="F11" s="3">
        <f>E11*_xlfn.SINGLE(Подоходный_Налог)</f>
        <v>1040</v>
      </c>
      <c r="G11" s="3">
        <f t="shared" si="0"/>
        <v>6960</v>
      </c>
    </row>
    <row r="12" spans="1:7">
      <c r="E12" s="8"/>
      <c r="F12" s="8"/>
      <c r="G12" s="9"/>
    </row>
    <row r="13" spans="1:7" ht="30">
      <c r="C13" s="10" t="s">
        <v>62</v>
      </c>
      <c r="D13" s="4">
        <v>0.13</v>
      </c>
    </row>
    <row r="14" spans="1:7">
      <c r="C14" s="10" t="s">
        <v>63</v>
      </c>
      <c r="D14" s="3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724D-E449-4583-A1A8-A912682262B1}">
  <sheetPr>
    <tabColor rgb="FFC00000"/>
  </sheetPr>
  <dimension ref="A1:H13"/>
  <sheetViews>
    <sheetView showGridLines="0" workbookViewId="0">
      <selection activeCell="E8" sqref="E8"/>
    </sheetView>
  </sheetViews>
  <sheetFormatPr defaultColWidth="9.140625" defaultRowHeight="15"/>
  <cols>
    <col min="1" max="1" width="3.42578125" style="2" bestFit="1" customWidth="1"/>
    <col min="2" max="2" width="14.28515625" style="2" bestFit="1" customWidth="1"/>
    <col min="3" max="3" width="16.28515625" style="2" customWidth="1"/>
    <col min="4" max="4" width="14.42578125" style="2" customWidth="1"/>
    <col min="5" max="8" width="14.5703125" style="2" customWidth="1"/>
    <col min="9" max="16384" width="9.140625" style="2"/>
  </cols>
  <sheetData>
    <row r="1" spans="1:8" ht="30">
      <c r="A1" s="1" t="s">
        <v>41</v>
      </c>
      <c r="B1" s="1" t="s">
        <v>42</v>
      </c>
      <c r="C1" s="1" t="s">
        <v>47</v>
      </c>
      <c r="D1" s="1" t="s">
        <v>1087</v>
      </c>
    </row>
    <row r="2" spans="1:8">
      <c r="A2" s="3">
        <v>1</v>
      </c>
      <c r="B2" s="3" t="s">
        <v>48</v>
      </c>
      <c r="C2" s="3">
        <v>2784</v>
      </c>
      <c r="D2" s="3">
        <f>C2/$D$13</f>
        <v>55.68</v>
      </c>
    </row>
    <row r="3" spans="1:8">
      <c r="A3" s="3">
        <v>2</v>
      </c>
      <c r="B3" s="3" t="s">
        <v>49</v>
      </c>
      <c r="C3" s="3">
        <v>2610</v>
      </c>
      <c r="D3" s="3">
        <f t="shared" ref="D3:D11" si="0">C3/$D$13</f>
        <v>52.2</v>
      </c>
    </row>
    <row r="4" spans="1:8">
      <c r="A4" s="3">
        <v>3</v>
      </c>
      <c r="B4" s="3" t="s">
        <v>50</v>
      </c>
      <c r="C4" s="3">
        <v>4176</v>
      </c>
      <c r="D4" s="3">
        <f t="shared" si="0"/>
        <v>83.52</v>
      </c>
    </row>
    <row r="5" spans="1:8">
      <c r="A5" s="3">
        <v>4</v>
      </c>
      <c r="B5" s="3" t="s">
        <v>51</v>
      </c>
      <c r="C5" s="3">
        <v>3480</v>
      </c>
      <c r="D5" s="3">
        <f t="shared" si="0"/>
        <v>69.599999999999994</v>
      </c>
    </row>
    <row r="6" spans="1:8">
      <c r="A6" s="3">
        <v>5</v>
      </c>
      <c r="B6" s="3" t="s">
        <v>52</v>
      </c>
      <c r="C6" s="3">
        <v>17400</v>
      </c>
      <c r="D6" s="3">
        <f t="shared" si="0"/>
        <v>348</v>
      </c>
    </row>
    <row r="7" spans="1:8">
      <c r="A7" s="3">
        <v>6</v>
      </c>
      <c r="B7" s="3" t="s">
        <v>53</v>
      </c>
      <c r="C7" s="3">
        <v>15660</v>
      </c>
      <c r="D7" s="3">
        <f t="shared" si="0"/>
        <v>313.2</v>
      </c>
    </row>
    <row r="8" spans="1:8">
      <c r="A8" s="3">
        <v>7</v>
      </c>
      <c r="B8" s="3" t="s">
        <v>54</v>
      </c>
      <c r="C8" s="3">
        <v>12528</v>
      </c>
      <c r="D8" s="3">
        <f t="shared" si="0"/>
        <v>250.56</v>
      </c>
    </row>
    <row r="9" spans="1:8">
      <c r="A9" s="3">
        <v>8</v>
      </c>
      <c r="B9" s="3" t="s">
        <v>55</v>
      </c>
      <c r="C9" s="3">
        <v>14355</v>
      </c>
      <c r="D9" s="3">
        <f t="shared" si="0"/>
        <v>287.10000000000002</v>
      </c>
    </row>
    <row r="10" spans="1:8">
      <c r="A10" s="3">
        <v>9</v>
      </c>
      <c r="B10" s="3" t="s">
        <v>56</v>
      </c>
      <c r="C10" s="3">
        <v>2436</v>
      </c>
      <c r="D10" s="3">
        <f t="shared" si="0"/>
        <v>48.72</v>
      </c>
    </row>
    <row r="11" spans="1:8">
      <c r="A11" s="3">
        <v>10</v>
      </c>
      <c r="B11" s="3" t="s">
        <v>57</v>
      </c>
      <c r="C11" s="3">
        <v>6960</v>
      </c>
      <c r="D11" s="3">
        <f t="shared" si="0"/>
        <v>139.19999999999999</v>
      </c>
    </row>
    <row r="12" spans="1:8">
      <c r="E12" s="8"/>
      <c r="F12" s="8"/>
      <c r="G12" s="9"/>
      <c r="H12" s="9"/>
    </row>
    <row r="13" spans="1:8">
      <c r="C13" s="10" t="s">
        <v>63</v>
      </c>
      <c r="D13" s="3">
        <v>50</v>
      </c>
    </row>
  </sheetData>
  <pageMargins left="0.7" right="0.7" top="0.75" bottom="0.75" header="0.3" footer="0.3"/>
  <pageSetup paperSize="9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D3FA8-541E-4BBB-AD6A-BAD3A4F23C58}">
  <sheetPr>
    <tabColor rgb="FFC00000"/>
  </sheetPr>
  <dimension ref="A1:D13"/>
  <sheetViews>
    <sheetView showGridLines="0" workbookViewId="0">
      <selection activeCell="F12" sqref="F12"/>
    </sheetView>
  </sheetViews>
  <sheetFormatPr defaultRowHeight="15"/>
  <cols>
    <col min="1" max="1" width="3.42578125" bestFit="1" customWidth="1"/>
    <col min="2" max="2" width="14.28515625" bestFit="1" customWidth="1"/>
    <col min="3" max="3" width="16.28515625" customWidth="1"/>
    <col min="4" max="4" width="14.42578125" customWidth="1"/>
  </cols>
  <sheetData>
    <row r="1" spans="1:4" ht="30">
      <c r="A1" s="1" t="s">
        <v>41</v>
      </c>
      <c r="B1" s="1" t="s">
        <v>42</v>
      </c>
      <c r="C1" s="1" t="s">
        <v>1087</v>
      </c>
      <c r="D1" s="1" t="s">
        <v>47</v>
      </c>
    </row>
    <row r="2" spans="1:4">
      <c r="A2" s="3">
        <v>1</v>
      </c>
      <c r="B2" s="3" t="s">
        <v>48</v>
      </c>
      <c r="C2" s="3">
        <v>500</v>
      </c>
      <c r="D2" s="3">
        <f>C2*$D$13</f>
        <v>30000</v>
      </c>
    </row>
    <row r="3" spans="1:4">
      <c r="A3" s="3">
        <v>2</v>
      </c>
      <c r="B3" s="3" t="s">
        <v>49</v>
      </c>
      <c r="C3" s="3">
        <v>358</v>
      </c>
      <c r="D3" s="3">
        <f t="shared" ref="D3:D11" si="0">C3*$D$13</f>
        <v>21480</v>
      </c>
    </row>
    <row r="4" spans="1:4">
      <c r="A4" s="3">
        <v>3</v>
      </c>
      <c r="B4" s="3" t="s">
        <v>50</v>
      </c>
      <c r="C4" s="3">
        <v>657</v>
      </c>
      <c r="D4" s="3">
        <f t="shared" si="0"/>
        <v>39420</v>
      </c>
    </row>
    <row r="5" spans="1:4">
      <c r="A5" s="3">
        <v>4</v>
      </c>
      <c r="B5" s="3" t="s">
        <v>51</v>
      </c>
      <c r="C5" s="3">
        <v>658</v>
      </c>
      <c r="D5" s="3">
        <f t="shared" si="0"/>
        <v>39480</v>
      </c>
    </row>
    <row r="6" spans="1:4">
      <c r="A6" s="3">
        <v>5</v>
      </c>
      <c r="B6" s="3" t="s">
        <v>52</v>
      </c>
      <c r="C6" s="3">
        <v>489</v>
      </c>
      <c r="D6" s="3">
        <f t="shared" si="0"/>
        <v>29340</v>
      </c>
    </row>
    <row r="7" spans="1:4">
      <c r="A7" s="3">
        <v>6</v>
      </c>
      <c r="B7" s="3" t="s">
        <v>53</v>
      </c>
      <c r="C7" s="3">
        <v>498</v>
      </c>
      <c r="D7" s="3">
        <f t="shared" si="0"/>
        <v>29880</v>
      </c>
    </row>
    <row r="8" spans="1:4">
      <c r="A8" s="3">
        <v>7</v>
      </c>
      <c r="B8" s="3" t="s">
        <v>54</v>
      </c>
      <c r="C8" s="3">
        <v>357</v>
      </c>
      <c r="D8" s="3">
        <f t="shared" si="0"/>
        <v>21420</v>
      </c>
    </row>
    <row r="9" spans="1:4">
      <c r="A9" s="3">
        <v>8</v>
      </c>
      <c r="B9" s="3" t="s">
        <v>55</v>
      </c>
      <c r="C9" s="3">
        <v>684</v>
      </c>
      <c r="D9" s="3">
        <f t="shared" si="0"/>
        <v>41040</v>
      </c>
    </row>
    <row r="10" spans="1:4">
      <c r="A10" s="3">
        <v>9</v>
      </c>
      <c r="B10" s="3" t="s">
        <v>56</v>
      </c>
      <c r="C10" s="3">
        <v>654</v>
      </c>
      <c r="D10" s="3">
        <f t="shared" si="0"/>
        <v>39240</v>
      </c>
    </row>
    <row r="11" spans="1:4">
      <c r="A11" s="3">
        <v>10</v>
      </c>
      <c r="B11" s="3" t="s">
        <v>57</v>
      </c>
      <c r="C11" s="3">
        <v>489</v>
      </c>
      <c r="D11" s="3">
        <f t="shared" si="0"/>
        <v>29340</v>
      </c>
    </row>
    <row r="12" spans="1:4" ht="15.75">
      <c r="A12" s="2"/>
      <c r="B12" s="2"/>
      <c r="C12" s="2"/>
      <c r="D12" s="2"/>
    </row>
    <row r="13" spans="1:4" ht="15.75">
      <c r="A13" s="2"/>
      <c r="B13" s="2"/>
      <c r="C13" s="10" t="s">
        <v>1088</v>
      </c>
      <c r="D13" s="384">
        <v>60</v>
      </c>
    </row>
  </sheetData>
  <pageMargins left="0.7" right="0.7" top="0.75" bottom="0.75" header="0.3" footer="0.3"/>
  <pageSetup paperSize="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1192-128A-46E6-905A-75722CF671E5}">
  <sheetPr>
    <tabColor rgb="FFC00000"/>
  </sheetPr>
  <dimension ref="A1:J24"/>
  <sheetViews>
    <sheetView showGridLines="0" workbookViewId="0">
      <selection activeCell="K10" sqref="J10:K10"/>
    </sheetView>
  </sheetViews>
  <sheetFormatPr defaultColWidth="9.140625" defaultRowHeight="15"/>
  <cols>
    <col min="1" max="1" width="3.42578125" style="2" bestFit="1" customWidth="1"/>
    <col min="2" max="2" width="15.140625" style="2" customWidth="1"/>
    <col min="3" max="3" width="17.85546875" style="2" customWidth="1"/>
    <col min="4" max="4" width="10.28515625" style="2" bestFit="1" customWidth="1"/>
    <col min="5" max="5" width="9.140625" style="2"/>
    <col min="6" max="6" width="3.42578125" style="2" bestFit="1" customWidth="1"/>
    <col min="7" max="7" width="21" style="2" bestFit="1" customWidth="1"/>
    <col min="8" max="8" width="18.5703125" style="2" customWidth="1"/>
    <col min="9" max="16384" width="9.140625" style="2"/>
  </cols>
  <sheetData>
    <row r="1" spans="1:10" ht="30">
      <c r="A1" s="1" t="s">
        <v>41</v>
      </c>
      <c r="B1" s="1" t="s">
        <v>42</v>
      </c>
      <c r="C1" s="1" t="s">
        <v>383</v>
      </c>
      <c r="D1" s="1" t="s">
        <v>384</v>
      </c>
      <c r="E1" s="15"/>
      <c r="F1" s="1" t="s">
        <v>41</v>
      </c>
      <c r="G1" s="1" t="s">
        <v>383</v>
      </c>
      <c r="H1" s="1" t="s">
        <v>385</v>
      </c>
      <c r="I1" s="1" t="s">
        <v>384</v>
      </c>
      <c r="J1" s="15"/>
    </row>
    <row r="2" spans="1:10">
      <c r="A2" s="3">
        <v>1</v>
      </c>
      <c r="B2" s="3" t="s">
        <v>48</v>
      </c>
      <c r="C2" s="3" t="s">
        <v>386</v>
      </c>
      <c r="D2" s="3">
        <f>VLOOKUP(C2,$G$2:$I$10,3,0)</f>
        <v>40000</v>
      </c>
      <c r="E2" s="15"/>
      <c r="F2" s="3">
        <v>1</v>
      </c>
      <c r="G2" s="3" t="s">
        <v>387</v>
      </c>
      <c r="H2" s="3" t="s">
        <v>388</v>
      </c>
      <c r="I2" s="74">
        <v>90000</v>
      </c>
      <c r="J2" s="15"/>
    </row>
    <row r="3" spans="1:10">
      <c r="A3" s="3">
        <v>2</v>
      </c>
      <c r="B3" s="3" t="s">
        <v>49</v>
      </c>
      <c r="C3" s="3" t="s">
        <v>389</v>
      </c>
      <c r="D3" s="3">
        <f t="shared" ref="D3:D24" si="0">VLOOKUP(C3,$G$2:$I$10,3,0)</f>
        <v>45000</v>
      </c>
      <c r="E3" s="15"/>
      <c r="F3" s="3">
        <v>2</v>
      </c>
      <c r="G3" s="3" t="s">
        <v>390</v>
      </c>
      <c r="H3" s="3" t="s">
        <v>391</v>
      </c>
      <c r="I3" s="74">
        <v>80000</v>
      </c>
      <c r="J3" s="15"/>
    </row>
    <row r="4" spans="1:10">
      <c r="A4" s="3">
        <v>3</v>
      </c>
      <c r="B4" s="3" t="s">
        <v>50</v>
      </c>
      <c r="C4" s="3" t="s">
        <v>392</v>
      </c>
      <c r="D4" s="3">
        <f t="shared" si="0"/>
        <v>50000</v>
      </c>
      <c r="E4" s="15"/>
      <c r="F4" s="3">
        <v>3</v>
      </c>
      <c r="G4" s="3" t="s">
        <v>393</v>
      </c>
      <c r="H4" s="3" t="s">
        <v>394</v>
      </c>
      <c r="I4" s="74">
        <v>70000</v>
      </c>
      <c r="J4" s="15"/>
    </row>
    <row r="5" spans="1:10">
      <c r="A5" s="3">
        <v>4</v>
      </c>
      <c r="B5" s="3" t="s">
        <v>51</v>
      </c>
      <c r="C5" s="3" t="s">
        <v>387</v>
      </c>
      <c r="D5" s="3">
        <f t="shared" si="0"/>
        <v>90000</v>
      </c>
      <c r="E5" s="15"/>
      <c r="F5" s="3">
        <v>4</v>
      </c>
      <c r="G5" s="3" t="s">
        <v>395</v>
      </c>
      <c r="H5" s="3" t="s">
        <v>396</v>
      </c>
      <c r="I5" s="74">
        <v>65000</v>
      </c>
      <c r="J5" s="15"/>
    </row>
    <row r="6" spans="1:10">
      <c r="A6" s="3">
        <v>5</v>
      </c>
      <c r="B6" s="3" t="s">
        <v>52</v>
      </c>
      <c r="C6" s="3" t="s">
        <v>397</v>
      </c>
      <c r="D6" s="3">
        <f t="shared" si="0"/>
        <v>60000</v>
      </c>
      <c r="E6" s="15"/>
      <c r="F6" s="3">
        <v>5</v>
      </c>
      <c r="G6" s="3" t="s">
        <v>397</v>
      </c>
      <c r="H6" s="3" t="s">
        <v>398</v>
      </c>
      <c r="I6" s="74">
        <v>60000</v>
      </c>
      <c r="J6" s="15"/>
    </row>
    <row r="7" spans="1:10">
      <c r="A7" s="3">
        <v>6</v>
      </c>
      <c r="B7" s="3" t="s">
        <v>53</v>
      </c>
      <c r="C7" s="3" t="s">
        <v>399</v>
      </c>
      <c r="D7" s="3">
        <f t="shared" si="0"/>
        <v>50000</v>
      </c>
      <c r="E7" s="15"/>
      <c r="F7" s="3">
        <v>6</v>
      </c>
      <c r="G7" s="3" t="s">
        <v>392</v>
      </c>
      <c r="H7" s="3" t="s">
        <v>400</v>
      </c>
      <c r="I7" s="74">
        <v>50000</v>
      </c>
      <c r="J7" s="15"/>
    </row>
    <row r="8" spans="1:10">
      <c r="A8" s="3">
        <v>7</v>
      </c>
      <c r="B8" s="3" t="s">
        <v>54</v>
      </c>
      <c r="C8" s="3" t="s">
        <v>393</v>
      </c>
      <c r="D8" s="3">
        <f t="shared" si="0"/>
        <v>70000</v>
      </c>
      <c r="E8" s="15"/>
      <c r="F8" s="3">
        <v>7</v>
      </c>
      <c r="G8" s="3" t="s">
        <v>399</v>
      </c>
      <c r="H8" s="3" t="s">
        <v>401</v>
      </c>
      <c r="I8" s="74">
        <v>50000</v>
      </c>
      <c r="J8" s="15"/>
    </row>
    <row r="9" spans="1:10">
      <c r="A9" s="3">
        <v>8</v>
      </c>
      <c r="B9" s="3" t="s">
        <v>55</v>
      </c>
      <c r="C9" s="3" t="s">
        <v>386</v>
      </c>
      <c r="D9" s="3">
        <f t="shared" si="0"/>
        <v>40000</v>
      </c>
      <c r="E9" s="15"/>
      <c r="F9" s="3">
        <v>8</v>
      </c>
      <c r="G9" s="3" t="s">
        <v>389</v>
      </c>
      <c r="H9" s="3" t="s">
        <v>402</v>
      </c>
      <c r="I9" s="74">
        <v>45000</v>
      </c>
      <c r="J9" s="15"/>
    </row>
    <row r="10" spans="1:10">
      <c r="A10" s="3">
        <v>9</v>
      </c>
      <c r="B10" s="3" t="s">
        <v>56</v>
      </c>
      <c r="C10" s="3" t="s">
        <v>395</v>
      </c>
      <c r="D10" s="3">
        <f t="shared" si="0"/>
        <v>65000</v>
      </c>
      <c r="E10" s="15"/>
      <c r="F10" s="3">
        <v>9</v>
      </c>
      <c r="G10" s="3" t="s">
        <v>386</v>
      </c>
      <c r="H10" s="3" t="s">
        <v>403</v>
      </c>
      <c r="I10" s="74">
        <v>40000</v>
      </c>
      <c r="J10" s="15"/>
    </row>
    <row r="11" spans="1:10">
      <c r="A11" s="3">
        <v>10</v>
      </c>
      <c r="B11" s="3" t="s">
        <v>57</v>
      </c>
      <c r="C11" s="3" t="s">
        <v>389</v>
      </c>
      <c r="D11" s="3">
        <f t="shared" si="0"/>
        <v>45000</v>
      </c>
      <c r="E11" s="15"/>
      <c r="F11" s="15"/>
      <c r="G11" s="15"/>
      <c r="H11" s="15"/>
      <c r="I11" s="15"/>
      <c r="J11" s="15"/>
    </row>
    <row r="12" spans="1:10">
      <c r="A12" s="3">
        <v>11</v>
      </c>
      <c r="B12" s="3" t="s">
        <v>58</v>
      </c>
      <c r="C12" s="3" t="s">
        <v>390</v>
      </c>
      <c r="D12" s="3">
        <f t="shared" si="0"/>
        <v>80000</v>
      </c>
      <c r="E12" s="15"/>
      <c r="F12" s="15"/>
      <c r="H12" s="15"/>
      <c r="I12" s="15"/>
      <c r="J12" s="71"/>
    </row>
    <row r="13" spans="1:10">
      <c r="A13" s="3">
        <v>12</v>
      </c>
      <c r="B13" s="3" t="s">
        <v>59</v>
      </c>
      <c r="C13" s="3" t="s">
        <v>389</v>
      </c>
      <c r="D13" s="3">
        <f t="shared" si="0"/>
        <v>45000</v>
      </c>
      <c r="E13" s="15"/>
      <c r="F13" s="15"/>
      <c r="G13" s="15"/>
      <c r="H13" s="15"/>
      <c r="I13" s="15"/>
      <c r="J13" s="15"/>
    </row>
    <row r="14" spans="1:10">
      <c r="A14" s="3">
        <v>13</v>
      </c>
      <c r="B14" s="3" t="s">
        <v>60</v>
      </c>
      <c r="C14" s="3" t="s">
        <v>393</v>
      </c>
      <c r="D14" s="3">
        <f t="shared" si="0"/>
        <v>70000</v>
      </c>
      <c r="E14" s="15"/>
      <c r="F14" s="15"/>
      <c r="G14" s="15"/>
      <c r="H14" s="15"/>
      <c r="I14" s="15"/>
      <c r="J14" s="15"/>
    </row>
    <row r="15" spans="1:10">
      <c r="A15" s="3">
        <v>14</v>
      </c>
      <c r="B15" s="3" t="s">
        <v>61</v>
      </c>
      <c r="C15" s="3" t="s">
        <v>395</v>
      </c>
      <c r="D15" s="3">
        <f t="shared" si="0"/>
        <v>65000</v>
      </c>
      <c r="E15" s="15"/>
      <c r="F15" s="15"/>
      <c r="G15" s="15"/>
      <c r="H15" s="15"/>
      <c r="I15" s="15"/>
      <c r="J15" s="15"/>
    </row>
    <row r="16" spans="1:10">
      <c r="A16" s="3">
        <v>15</v>
      </c>
      <c r="B16" s="3" t="s">
        <v>257</v>
      </c>
      <c r="C16" s="3" t="s">
        <v>399</v>
      </c>
      <c r="D16" s="3">
        <f t="shared" si="0"/>
        <v>50000</v>
      </c>
      <c r="E16" s="15"/>
      <c r="F16" s="15"/>
      <c r="G16" s="15"/>
      <c r="H16" s="15"/>
      <c r="I16" s="15"/>
      <c r="J16" s="15"/>
    </row>
    <row r="17" spans="1:10">
      <c r="A17" s="3">
        <v>16</v>
      </c>
      <c r="B17" s="3" t="s">
        <v>258</v>
      </c>
      <c r="C17" s="3" t="s">
        <v>386</v>
      </c>
      <c r="D17" s="3">
        <f t="shared" si="0"/>
        <v>40000</v>
      </c>
      <c r="E17" s="15"/>
      <c r="F17" s="15"/>
      <c r="G17" s="15"/>
      <c r="H17" s="15"/>
      <c r="I17" s="15"/>
      <c r="J17" s="15"/>
    </row>
    <row r="18" spans="1:10">
      <c r="A18" s="3">
        <v>17</v>
      </c>
      <c r="B18" s="3" t="s">
        <v>259</v>
      </c>
      <c r="C18" s="3" t="s">
        <v>389</v>
      </c>
      <c r="D18" s="3">
        <f t="shared" si="0"/>
        <v>45000</v>
      </c>
      <c r="E18" s="15"/>
      <c r="F18" s="15"/>
      <c r="G18" s="15"/>
      <c r="H18" s="15"/>
      <c r="I18" s="15"/>
      <c r="J18" s="15"/>
    </row>
    <row r="19" spans="1:10">
      <c r="A19" s="3">
        <v>18</v>
      </c>
      <c r="B19" s="3" t="s">
        <v>260</v>
      </c>
      <c r="C19" s="3" t="s">
        <v>389</v>
      </c>
      <c r="D19" s="3">
        <f t="shared" si="0"/>
        <v>45000</v>
      </c>
      <c r="E19" s="15"/>
      <c r="F19" s="15"/>
      <c r="G19" s="15"/>
      <c r="H19" s="15"/>
      <c r="I19" s="15"/>
      <c r="J19" s="15"/>
    </row>
    <row r="20" spans="1:10">
      <c r="A20" s="3">
        <v>19</v>
      </c>
      <c r="B20" s="3" t="s">
        <v>262</v>
      </c>
      <c r="C20" s="3" t="s">
        <v>399</v>
      </c>
      <c r="D20" s="3">
        <f t="shared" si="0"/>
        <v>50000</v>
      </c>
      <c r="E20" s="15"/>
      <c r="F20" s="15"/>
      <c r="G20" s="15"/>
      <c r="H20" s="15"/>
      <c r="I20" s="15"/>
      <c r="J20" s="15"/>
    </row>
    <row r="21" spans="1:10">
      <c r="A21" s="3">
        <v>20</v>
      </c>
      <c r="B21" s="3" t="s">
        <v>264</v>
      </c>
      <c r="C21" s="3" t="s">
        <v>392</v>
      </c>
      <c r="D21" s="3">
        <f t="shared" si="0"/>
        <v>50000</v>
      </c>
      <c r="E21" s="15"/>
      <c r="F21" s="15"/>
      <c r="G21" s="15"/>
      <c r="H21" s="15"/>
      <c r="I21" s="15"/>
      <c r="J21" s="15"/>
    </row>
    <row r="22" spans="1:10">
      <c r="A22" s="3">
        <v>21</v>
      </c>
      <c r="B22" s="3" t="s">
        <v>265</v>
      </c>
      <c r="C22" s="3" t="s">
        <v>386</v>
      </c>
      <c r="D22" s="3">
        <f t="shared" si="0"/>
        <v>40000</v>
      </c>
      <c r="E22" s="15"/>
      <c r="F22" s="15"/>
      <c r="G22" s="15"/>
      <c r="H22" s="15"/>
      <c r="I22" s="15"/>
      <c r="J22" s="15"/>
    </row>
    <row r="23" spans="1:10">
      <c r="A23" s="3">
        <v>22</v>
      </c>
      <c r="B23" s="3" t="s">
        <v>266</v>
      </c>
      <c r="C23" s="3" t="s">
        <v>389</v>
      </c>
      <c r="D23" s="3">
        <f t="shared" si="0"/>
        <v>45000</v>
      </c>
      <c r="E23" s="15"/>
      <c r="F23" s="15"/>
      <c r="G23" s="15"/>
      <c r="H23" s="15"/>
      <c r="I23" s="15"/>
      <c r="J23" s="15"/>
    </row>
    <row r="24" spans="1:10">
      <c r="A24" s="3">
        <v>23</v>
      </c>
      <c r="B24" s="3" t="s">
        <v>267</v>
      </c>
      <c r="C24" s="3" t="s">
        <v>386</v>
      </c>
      <c r="D24" s="3">
        <f t="shared" si="0"/>
        <v>40000</v>
      </c>
      <c r="E24" s="15"/>
      <c r="F24" s="15"/>
      <c r="G24" s="15"/>
      <c r="H24" s="15"/>
      <c r="I24" s="15"/>
      <c r="J24" s="15"/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70CF-73E4-47F0-B5D1-E45A13A1985F}">
  <sheetPr>
    <tabColor rgb="FFC00000"/>
  </sheetPr>
  <dimension ref="A1:J24"/>
  <sheetViews>
    <sheetView showGridLines="0" workbookViewId="0">
      <selection activeCell="O9" sqref="O9"/>
    </sheetView>
  </sheetViews>
  <sheetFormatPr defaultColWidth="9.140625" defaultRowHeight="15"/>
  <cols>
    <col min="1" max="1" width="3.42578125" style="2" bestFit="1" customWidth="1"/>
    <col min="2" max="2" width="15.140625" style="2" customWidth="1"/>
    <col min="3" max="3" width="17.85546875" style="2" customWidth="1"/>
    <col min="4" max="4" width="10.28515625" style="2" bestFit="1" customWidth="1"/>
    <col min="5" max="5" width="9.140625" style="2"/>
    <col min="6" max="6" width="3.42578125" style="2" bestFit="1" customWidth="1"/>
    <col min="7" max="7" width="21" style="2" bestFit="1" customWidth="1"/>
    <col min="8" max="8" width="18.5703125" style="2" customWidth="1"/>
    <col min="9" max="16384" width="9.140625" style="2"/>
  </cols>
  <sheetData>
    <row r="1" spans="1:10" ht="30">
      <c r="A1" s="1" t="s">
        <v>41</v>
      </c>
      <c r="B1" s="1" t="s">
        <v>42</v>
      </c>
      <c r="C1" s="1" t="s">
        <v>383</v>
      </c>
      <c r="D1" s="1" t="s">
        <v>384</v>
      </c>
      <c r="E1" s="15"/>
      <c r="F1" s="1" t="s">
        <v>41</v>
      </c>
      <c r="G1" s="1" t="s">
        <v>383</v>
      </c>
      <c r="H1" s="1" t="s">
        <v>385</v>
      </c>
      <c r="I1" s="1" t="s">
        <v>384</v>
      </c>
      <c r="J1" s="15"/>
    </row>
    <row r="2" spans="1:10">
      <c r="A2" s="3">
        <v>1</v>
      </c>
      <c r="B2" s="3" t="s">
        <v>48</v>
      </c>
      <c r="C2" s="3" t="s">
        <v>386</v>
      </c>
      <c r="D2" s="3">
        <f>VLOOKUP(C2,$G$2:$I$10,3,)</f>
        <v>40000</v>
      </c>
      <c r="E2" s="15"/>
      <c r="F2" s="3">
        <v>1</v>
      </c>
      <c r="G2" s="3" t="s">
        <v>387</v>
      </c>
      <c r="H2" s="3" t="s">
        <v>388</v>
      </c>
      <c r="I2" s="74">
        <v>90000</v>
      </c>
      <c r="J2" s="15"/>
    </row>
    <row r="3" spans="1:10">
      <c r="A3" s="3">
        <v>2</v>
      </c>
      <c r="B3" s="3" t="s">
        <v>49</v>
      </c>
      <c r="C3" s="3" t="s">
        <v>389</v>
      </c>
      <c r="D3" s="3">
        <f t="shared" ref="D3:D24" si="0">VLOOKUP(C3,$G$2:$I$10,3,)</f>
        <v>45000</v>
      </c>
      <c r="E3" s="15"/>
      <c r="F3" s="3">
        <v>2</v>
      </c>
      <c r="G3" s="3" t="s">
        <v>390</v>
      </c>
      <c r="H3" s="3" t="s">
        <v>391</v>
      </c>
      <c r="I3" s="74">
        <v>80000</v>
      </c>
      <c r="J3" s="15"/>
    </row>
    <row r="4" spans="1:10">
      <c r="A4" s="3">
        <v>3</v>
      </c>
      <c r="B4" s="3" t="s">
        <v>50</v>
      </c>
      <c r="C4" s="3" t="s">
        <v>392</v>
      </c>
      <c r="D4" s="3">
        <f t="shared" si="0"/>
        <v>50000</v>
      </c>
      <c r="E4" s="15"/>
      <c r="F4" s="3">
        <v>3</v>
      </c>
      <c r="G4" s="3" t="s">
        <v>393</v>
      </c>
      <c r="H4" s="3" t="s">
        <v>394</v>
      </c>
      <c r="I4" s="74">
        <v>70000</v>
      </c>
      <c r="J4" s="15"/>
    </row>
    <row r="5" spans="1:10">
      <c r="A5" s="3">
        <v>4</v>
      </c>
      <c r="B5" s="3" t="s">
        <v>51</v>
      </c>
      <c r="C5" s="3" t="s">
        <v>387</v>
      </c>
      <c r="D5" s="3">
        <f t="shared" si="0"/>
        <v>90000</v>
      </c>
      <c r="E5" s="15"/>
      <c r="F5" s="3">
        <v>4</v>
      </c>
      <c r="G5" s="3" t="s">
        <v>395</v>
      </c>
      <c r="H5" s="3" t="s">
        <v>396</v>
      </c>
      <c r="I5" s="74">
        <v>65000</v>
      </c>
      <c r="J5" s="15"/>
    </row>
    <row r="6" spans="1:10">
      <c r="A6" s="3">
        <v>5</v>
      </c>
      <c r="B6" s="3" t="s">
        <v>52</v>
      </c>
      <c r="C6" s="3" t="s">
        <v>397</v>
      </c>
      <c r="D6" s="3">
        <f t="shared" si="0"/>
        <v>60000</v>
      </c>
      <c r="E6" s="15"/>
      <c r="F6" s="3">
        <v>5</v>
      </c>
      <c r="G6" s="3" t="s">
        <v>397</v>
      </c>
      <c r="H6" s="3" t="s">
        <v>398</v>
      </c>
      <c r="I6" s="74">
        <v>60000</v>
      </c>
      <c r="J6" s="15"/>
    </row>
    <row r="7" spans="1:10">
      <c r="A7" s="3">
        <v>6</v>
      </c>
      <c r="B7" s="3" t="s">
        <v>53</v>
      </c>
      <c r="C7" s="3" t="s">
        <v>399</v>
      </c>
      <c r="D7" s="3">
        <f t="shared" si="0"/>
        <v>50000</v>
      </c>
      <c r="E7" s="15"/>
      <c r="F7" s="3">
        <v>6</v>
      </c>
      <c r="G7" s="3" t="s">
        <v>392</v>
      </c>
      <c r="H7" s="3" t="s">
        <v>400</v>
      </c>
      <c r="I7" s="74">
        <v>50000</v>
      </c>
      <c r="J7" s="15"/>
    </row>
    <row r="8" spans="1:10">
      <c r="A8" s="3">
        <v>7</v>
      </c>
      <c r="B8" s="3" t="s">
        <v>54</v>
      </c>
      <c r="C8" s="3" t="s">
        <v>393</v>
      </c>
      <c r="D8" s="3">
        <f t="shared" si="0"/>
        <v>70000</v>
      </c>
      <c r="E8" s="15"/>
      <c r="F8" s="3">
        <v>7</v>
      </c>
      <c r="G8" s="3" t="s">
        <v>399</v>
      </c>
      <c r="H8" s="3" t="s">
        <v>401</v>
      </c>
      <c r="I8" s="74">
        <v>50000</v>
      </c>
      <c r="J8" s="15"/>
    </row>
    <row r="9" spans="1:10">
      <c r="A9" s="3">
        <v>8</v>
      </c>
      <c r="B9" s="3" t="s">
        <v>55</v>
      </c>
      <c r="C9" s="3" t="s">
        <v>386</v>
      </c>
      <c r="D9" s="3">
        <f t="shared" si="0"/>
        <v>40000</v>
      </c>
      <c r="E9" s="15"/>
      <c r="F9" s="3">
        <v>8</v>
      </c>
      <c r="G9" s="3" t="s">
        <v>389</v>
      </c>
      <c r="H9" s="3" t="s">
        <v>402</v>
      </c>
      <c r="I9" s="74">
        <v>45000</v>
      </c>
      <c r="J9" s="15"/>
    </row>
    <row r="10" spans="1:10">
      <c r="A10" s="3">
        <v>9</v>
      </c>
      <c r="B10" s="3" t="s">
        <v>56</v>
      </c>
      <c r="C10" s="3" t="s">
        <v>395</v>
      </c>
      <c r="D10" s="3">
        <f t="shared" si="0"/>
        <v>65000</v>
      </c>
      <c r="E10" s="15"/>
      <c r="F10" s="3">
        <v>9</v>
      </c>
      <c r="G10" s="3" t="s">
        <v>386</v>
      </c>
      <c r="H10" s="3" t="s">
        <v>403</v>
      </c>
      <c r="I10" s="74">
        <v>40000</v>
      </c>
      <c r="J10" s="15"/>
    </row>
    <row r="11" spans="1:10">
      <c r="A11" s="3">
        <v>10</v>
      </c>
      <c r="B11" s="3" t="s">
        <v>57</v>
      </c>
      <c r="C11" s="3" t="s">
        <v>389</v>
      </c>
      <c r="D11" s="3">
        <f t="shared" si="0"/>
        <v>45000</v>
      </c>
      <c r="E11" s="15"/>
      <c r="F11" s="15"/>
      <c r="G11" s="15"/>
      <c r="H11" s="15"/>
      <c r="I11" s="15"/>
      <c r="J11" s="15"/>
    </row>
    <row r="12" spans="1:10">
      <c r="A12" s="3">
        <v>11</v>
      </c>
      <c r="B12" s="3" t="s">
        <v>58</v>
      </c>
      <c r="C12" s="3" t="s">
        <v>390</v>
      </c>
      <c r="D12" s="3">
        <f t="shared" si="0"/>
        <v>80000</v>
      </c>
      <c r="E12" s="15"/>
      <c r="F12" s="15"/>
      <c r="H12" s="15"/>
      <c r="I12" s="15"/>
      <c r="J12" s="71"/>
    </row>
    <row r="13" spans="1:10">
      <c r="A13" s="3">
        <v>12</v>
      </c>
      <c r="B13" s="3" t="s">
        <v>59</v>
      </c>
      <c r="C13" s="3" t="s">
        <v>389</v>
      </c>
      <c r="D13" s="3">
        <f t="shared" si="0"/>
        <v>45000</v>
      </c>
      <c r="E13" s="15"/>
      <c r="F13" s="15"/>
      <c r="G13" s="15"/>
      <c r="H13" s="15"/>
      <c r="I13" s="15"/>
      <c r="J13" s="15"/>
    </row>
    <row r="14" spans="1:10">
      <c r="A14" s="3">
        <v>13</v>
      </c>
      <c r="B14" s="3" t="s">
        <v>60</v>
      </c>
      <c r="C14" s="3" t="s">
        <v>393</v>
      </c>
      <c r="D14" s="3">
        <f t="shared" si="0"/>
        <v>70000</v>
      </c>
      <c r="E14" s="15"/>
      <c r="F14" s="15"/>
      <c r="G14" s="15"/>
      <c r="H14" s="15"/>
      <c r="I14" s="15"/>
      <c r="J14" s="15"/>
    </row>
    <row r="15" spans="1:10">
      <c r="A15" s="3">
        <v>14</v>
      </c>
      <c r="B15" s="3" t="s">
        <v>61</v>
      </c>
      <c r="C15" s="3" t="s">
        <v>395</v>
      </c>
      <c r="D15" s="3">
        <f t="shared" si="0"/>
        <v>65000</v>
      </c>
      <c r="E15" s="15"/>
      <c r="F15" s="15"/>
      <c r="G15" s="15"/>
      <c r="H15" s="15"/>
      <c r="I15" s="15"/>
      <c r="J15" s="15"/>
    </row>
    <row r="16" spans="1:10">
      <c r="A16" s="3">
        <v>15</v>
      </c>
      <c r="B16" s="3" t="s">
        <v>257</v>
      </c>
      <c r="C16" s="3" t="s">
        <v>399</v>
      </c>
      <c r="D16" s="3">
        <f t="shared" si="0"/>
        <v>50000</v>
      </c>
      <c r="E16" s="15"/>
      <c r="F16" s="15"/>
      <c r="G16" s="15"/>
      <c r="H16" s="15"/>
      <c r="I16" s="15"/>
      <c r="J16" s="15"/>
    </row>
    <row r="17" spans="1:10">
      <c r="A17" s="3">
        <v>16</v>
      </c>
      <c r="B17" s="3" t="s">
        <v>258</v>
      </c>
      <c r="C17" s="3" t="s">
        <v>386</v>
      </c>
      <c r="D17" s="3">
        <f t="shared" si="0"/>
        <v>40000</v>
      </c>
      <c r="E17" s="15"/>
      <c r="F17" s="15"/>
      <c r="G17" s="15"/>
      <c r="H17" s="15"/>
      <c r="I17" s="15"/>
      <c r="J17" s="15"/>
    </row>
    <row r="18" spans="1:10">
      <c r="A18" s="3">
        <v>17</v>
      </c>
      <c r="B18" s="3" t="s">
        <v>259</v>
      </c>
      <c r="C18" s="3" t="s">
        <v>389</v>
      </c>
      <c r="D18" s="3">
        <f t="shared" si="0"/>
        <v>45000</v>
      </c>
      <c r="E18" s="15"/>
      <c r="F18" s="15"/>
      <c r="G18" s="15"/>
      <c r="H18" s="15"/>
      <c r="I18" s="15"/>
      <c r="J18" s="15"/>
    </row>
    <row r="19" spans="1:10">
      <c r="A19" s="3">
        <v>18</v>
      </c>
      <c r="B19" s="3" t="s">
        <v>260</v>
      </c>
      <c r="C19" s="3" t="s">
        <v>389</v>
      </c>
      <c r="D19" s="3">
        <f t="shared" si="0"/>
        <v>45000</v>
      </c>
      <c r="E19" s="15"/>
      <c r="F19" s="15"/>
      <c r="G19" s="15"/>
      <c r="H19" s="15"/>
      <c r="I19" s="15"/>
      <c r="J19" s="15"/>
    </row>
    <row r="20" spans="1:10">
      <c r="A20" s="3">
        <v>19</v>
      </c>
      <c r="B20" s="3" t="s">
        <v>262</v>
      </c>
      <c r="C20" s="3" t="s">
        <v>399</v>
      </c>
      <c r="D20" s="3">
        <f t="shared" si="0"/>
        <v>50000</v>
      </c>
      <c r="E20" s="15"/>
      <c r="F20" s="15"/>
      <c r="G20" s="15"/>
      <c r="H20" s="15"/>
      <c r="I20" s="15"/>
      <c r="J20" s="15"/>
    </row>
    <row r="21" spans="1:10">
      <c r="A21" s="3">
        <v>20</v>
      </c>
      <c r="B21" s="3" t="s">
        <v>264</v>
      </c>
      <c r="C21" s="3" t="s">
        <v>392</v>
      </c>
      <c r="D21" s="3">
        <f t="shared" si="0"/>
        <v>50000</v>
      </c>
      <c r="E21" s="15"/>
      <c r="F21" s="15"/>
      <c r="G21" s="15"/>
      <c r="H21" s="15"/>
      <c r="I21" s="15"/>
      <c r="J21" s="15"/>
    </row>
    <row r="22" spans="1:10">
      <c r="A22" s="3">
        <v>21</v>
      </c>
      <c r="B22" s="3" t="s">
        <v>265</v>
      </c>
      <c r="C22" s="3" t="s">
        <v>386</v>
      </c>
      <c r="D22" s="3">
        <f t="shared" si="0"/>
        <v>40000</v>
      </c>
      <c r="E22" s="15"/>
      <c r="F22" s="15"/>
      <c r="G22" s="15"/>
      <c r="H22" s="15"/>
      <c r="I22" s="15"/>
      <c r="J22" s="15"/>
    </row>
    <row r="23" spans="1:10">
      <c r="A23" s="3">
        <v>22</v>
      </c>
      <c r="B23" s="3" t="s">
        <v>266</v>
      </c>
      <c r="C23" s="3" t="s">
        <v>389</v>
      </c>
      <c r="D23" s="3">
        <f t="shared" si="0"/>
        <v>45000</v>
      </c>
      <c r="E23" s="15"/>
      <c r="F23" s="15"/>
      <c r="G23" s="15"/>
      <c r="H23" s="15"/>
      <c r="I23" s="15"/>
      <c r="J23" s="15"/>
    </row>
    <row r="24" spans="1:10">
      <c r="A24" s="3">
        <v>23</v>
      </c>
      <c r="B24" s="3" t="s">
        <v>267</v>
      </c>
      <c r="C24" s="3" t="s">
        <v>386</v>
      </c>
      <c r="D24" s="3">
        <f t="shared" si="0"/>
        <v>40000</v>
      </c>
      <c r="E24" s="15"/>
      <c r="F24" s="15"/>
      <c r="G24" s="15"/>
      <c r="H24" s="15"/>
      <c r="I24" s="15"/>
      <c r="J24" s="15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D2271-1156-4AA8-9F5B-855692F10BEB}">
  <sheetPr>
    <tabColor rgb="FFC00000"/>
  </sheetPr>
  <dimension ref="A1:J24"/>
  <sheetViews>
    <sheetView showGridLines="0" workbookViewId="0">
      <selection activeCell="D15" sqref="D15"/>
    </sheetView>
  </sheetViews>
  <sheetFormatPr defaultColWidth="9.140625" defaultRowHeight="15"/>
  <cols>
    <col min="1" max="1" width="3.42578125" style="2" bestFit="1" customWidth="1"/>
    <col min="2" max="2" width="15.140625" style="2" customWidth="1"/>
    <col min="3" max="3" width="17.85546875" style="2" customWidth="1"/>
    <col min="4" max="4" width="10.28515625" style="2" bestFit="1" customWidth="1"/>
    <col min="5" max="5" width="9.140625" style="2"/>
    <col min="6" max="6" width="3.42578125" style="2" bestFit="1" customWidth="1"/>
    <col min="7" max="7" width="21" style="2" bestFit="1" customWidth="1"/>
    <col min="8" max="8" width="18.5703125" style="2" customWidth="1"/>
    <col min="9" max="16384" width="9.140625" style="2"/>
  </cols>
  <sheetData>
    <row r="1" spans="1:10" ht="30">
      <c r="A1" s="1" t="s">
        <v>41</v>
      </c>
      <c r="B1" s="1" t="s">
        <v>42</v>
      </c>
      <c r="C1" s="1" t="s">
        <v>383</v>
      </c>
      <c r="D1" s="1" t="s">
        <v>384</v>
      </c>
      <c r="E1" s="15"/>
      <c r="F1" s="1" t="s">
        <v>41</v>
      </c>
      <c r="G1" s="1" t="s">
        <v>383</v>
      </c>
      <c r="H1" s="1" t="s">
        <v>385</v>
      </c>
      <c r="I1" s="1" t="s">
        <v>384</v>
      </c>
      <c r="J1" s="15"/>
    </row>
    <row r="2" spans="1:10">
      <c r="A2" s="3">
        <v>1</v>
      </c>
      <c r="B2" s="3" t="s">
        <v>48</v>
      </c>
      <c r="C2" s="3" t="s">
        <v>386</v>
      </c>
      <c r="D2" s="3">
        <f>VLOOKUP(C2,$G$2:$I$10,3,0)</f>
        <v>40000</v>
      </c>
      <c r="E2" s="15"/>
      <c r="F2" s="3">
        <v>1</v>
      </c>
      <c r="G2" s="3" t="s">
        <v>387</v>
      </c>
      <c r="H2" s="3" t="s">
        <v>388</v>
      </c>
      <c r="I2" s="74">
        <v>90000</v>
      </c>
      <c r="J2" s="15"/>
    </row>
    <row r="3" spans="1:10">
      <c r="A3" s="3">
        <v>2</v>
      </c>
      <c r="B3" s="3" t="s">
        <v>49</v>
      </c>
      <c r="C3" s="3" t="s">
        <v>389</v>
      </c>
      <c r="D3" s="3">
        <f t="shared" ref="D3:D24" si="0">VLOOKUP(C3,$G$2:$I$10,3,0)</f>
        <v>45000</v>
      </c>
      <c r="E3" s="15"/>
      <c r="F3" s="3">
        <v>2</v>
      </c>
      <c r="G3" s="3" t="s">
        <v>390</v>
      </c>
      <c r="H3" s="3" t="s">
        <v>391</v>
      </c>
      <c r="I3" s="74">
        <v>80000</v>
      </c>
      <c r="J3" s="15"/>
    </row>
    <row r="4" spans="1:10">
      <c r="A4" s="3">
        <v>3</v>
      </c>
      <c r="B4" s="3" t="s">
        <v>50</v>
      </c>
      <c r="C4" s="3" t="s">
        <v>392</v>
      </c>
      <c r="D4" s="3">
        <f t="shared" si="0"/>
        <v>50000</v>
      </c>
      <c r="E4" s="15"/>
      <c r="F4" s="3">
        <v>3</v>
      </c>
      <c r="G4" s="3" t="s">
        <v>393</v>
      </c>
      <c r="H4" s="3" t="s">
        <v>394</v>
      </c>
      <c r="I4" s="74">
        <v>70000</v>
      </c>
      <c r="J4" s="15"/>
    </row>
    <row r="5" spans="1:10">
      <c r="A5" s="3">
        <v>4</v>
      </c>
      <c r="B5" s="3" t="s">
        <v>51</v>
      </c>
      <c r="C5" s="3" t="s">
        <v>387</v>
      </c>
      <c r="D5" s="3">
        <f t="shared" si="0"/>
        <v>90000</v>
      </c>
      <c r="E5" s="15"/>
      <c r="F5" s="3">
        <v>4</v>
      </c>
      <c r="G5" s="3" t="s">
        <v>395</v>
      </c>
      <c r="H5" s="3" t="s">
        <v>396</v>
      </c>
      <c r="I5" s="74">
        <v>65000</v>
      </c>
      <c r="J5" s="15"/>
    </row>
    <row r="6" spans="1:10">
      <c r="A6" s="3">
        <v>5</v>
      </c>
      <c r="B6" s="3" t="s">
        <v>52</v>
      </c>
      <c r="C6" s="3" t="s">
        <v>397</v>
      </c>
      <c r="D6" s="3">
        <f t="shared" si="0"/>
        <v>60000</v>
      </c>
      <c r="E6" s="15"/>
      <c r="F6" s="3">
        <v>5</v>
      </c>
      <c r="G6" s="3" t="s">
        <v>397</v>
      </c>
      <c r="H6" s="3" t="s">
        <v>398</v>
      </c>
      <c r="I6" s="74">
        <v>60000</v>
      </c>
      <c r="J6" s="15"/>
    </row>
    <row r="7" spans="1:10">
      <c r="A7" s="3">
        <v>6</v>
      </c>
      <c r="B7" s="3" t="s">
        <v>53</v>
      </c>
      <c r="C7" s="3" t="s">
        <v>399</v>
      </c>
      <c r="D7" s="3">
        <f t="shared" si="0"/>
        <v>50000</v>
      </c>
      <c r="E7" s="15"/>
      <c r="F7" s="3">
        <v>6</v>
      </c>
      <c r="G7" s="3" t="s">
        <v>392</v>
      </c>
      <c r="H7" s="3" t="s">
        <v>400</v>
      </c>
      <c r="I7" s="74">
        <v>50000</v>
      </c>
      <c r="J7" s="15"/>
    </row>
    <row r="8" spans="1:10">
      <c r="A8" s="3">
        <v>7</v>
      </c>
      <c r="B8" s="3" t="s">
        <v>54</v>
      </c>
      <c r="C8" s="3" t="s">
        <v>393</v>
      </c>
      <c r="D8" s="3">
        <f t="shared" si="0"/>
        <v>70000</v>
      </c>
      <c r="E8" s="15"/>
      <c r="F8" s="3">
        <v>7</v>
      </c>
      <c r="G8" s="3" t="s">
        <v>399</v>
      </c>
      <c r="H8" s="3" t="s">
        <v>401</v>
      </c>
      <c r="I8" s="74">
        <v>50000</v>
      </c>
      <c r="J8" s="15"/>
    </row>
    <row r="9" spans="1:10">
      <c r="A9" s="3">
        <v>8</v>
      </c>
      <c r="B9" s="3" t="s">
        <v>55</v>
      </c>
      <c r="C9" s="3" t="s">
        <v>386</v>
      </c>
      <c r="D9" s="3">
        <f t="shared" si="0"/>
        <v>40000</v>
      </c>
      <c r="E9" s="15"/>
      <c r="F9" s="3">
        <v>8</v>
      </c>
      <c r="G9" s="3" t="s">
        <v>389</v>
      </c>
      <c r="H9" s="3" t="s">
        <v>402</v>
      </c>
      <c r="I9" s="74">
        <v>45000</v>
      </c>
      <c r="J9" s="15"/>
    </row>
    <row r="10" spans="1:10">
      <c r="A10" s="3">
        <v>9</v>
      </c>
      <c r="B10" s="3" t="s">
        <v>56</v>
      </c>
      <c r="C10" s="3" t="s">
        <v>395</v>
      </c>
      <c r="D10" s="3">
        <f t="shared" si="0"/>
        <v>65000</v>
      </c>
      <c r="E10" s="15"/>
      <c r="F10" s="3">
        <v>9</v>
      </c>
      <c r="G10" s="3" t="s">
        <v>386</v>
      </c>
      <c r="H10" s="3" t="s">
        <v>403</v>
      </c>
      <c r="I10" s="74">
        <v>40000</v>
      </c>
      <c r="J10" s="15"/>
    </row>
    <row r="11" spans="1:10">
      <c r="A11" s="3">
        <v>10</v>
      </c>
      <c r="B11" s="3" t="s">
        <v>57</v>
      </c>
      <c r="C11" s="3" t="s">
        <v>389</v>
      </c>
      <c r="D11" s="3">
        <f t="shared" si="0"/>
        <v>45000</v>
      </c>
      <c r="E11" s="15"/>
      <c r="F11" s="15"/>
      <c r="G11" s="15"/>
      <c r="H11" s="15"/>
      <c r="I11" s="15"/>
      <c r="J11" s="15"/>
    </row>
    <row r="12" spans="1:10">
      <c r="A12" s="3">
        <v>11</v>
      </c>
      <c r="B12" s="3" t="s">
        <v>58</v>
      </c>
      <c r="C12" s="3" t="s">
        <v>390</v>
      </c>
      <c r="D12" s="3">
        <f t="shared" si="0"/>
        <v>80000</v>
      </c>
      <c r="E12" s="15"/>
      <c r="F12" s="15"/>
      <c r="H12" s="15"/>
      <c r="I12" s="15"/>
      <c r="J12" s="71"/>
    </row>
    <row r="13" spans="1:10">
      <c r="A13" s="3">
        <v>12</v>
      </c>
      <c r="B13" s="3" t="s">
        <v>59</v>
      </c>
      <c r="C13" s="3" t="s">
        <v>389</v>
      </c>
      <c r="D13" s="3">
        <f t="shared" si="0"/>
        <v>45000</v>
      </c>
      <c r="E13" s="15"/>
      <c r="F13" s="15"/>
      <c r="G13" s="15"/>
      <c r="H13" s="15"/>
      <c r="I13" s="15"/>
      <c r="J13" s="15"/>
    </row>
    <row r="14" spans="1:10">
      <c r="A14" s="3">
        <v>13</v>
      </c>
      <c r="B14" s="3" t="s">
        <v>60</v>
      </c>
      <c r="C14" s="3" t="s">
        <v>393</v>
      </c>
      <c r="D14" s="3">
        <f t="shared" si="0"/>
        <v>70000</v>
      </c>
      <c r="E14" s="15"/>
      <c r="F14" s="15"/>
      <c r="G14" s="15"/>
      <c r="H14" s="15"/>
      <c r="I14" s="15"/>
      <c r="J14" s="15"/>
    </row>
    <row r="15" spans="1:10">
      <c r="A15" s="3">
        <v>14</v>
      </c>
      <c r="B15" s="3" t="s">
        <v>61</v>
      </c>
      <c r="C15" s="3" t="s">
        <v>395</v>
      </c>
      <c r="D15" s="3">
        <f t="shared" si="0"/>
        <v>65000</v>
      </c>
      <c r="E15" s="15"/>
      <c r="F15" s="15"/>
      <c r="G15" s="15"/>
      <c r="H15" s="15"/>
      <c r="I15" s="15"/>
      <c r="J15" s="15"/>
    </row>
    <row r="16" spans="1:10">
      <c r="A16" s="3">
        <v>15</v>
      </c>
      <c r="B16" s="3" t="s">
        <v>257</v>
      </c>
      <c r="C16" s="3" t="s">
        <v>399</v>
      </c>
      <c r="D16" s="3">
        <f t="shared" si="0"/>
        <v>50000</v>
      </c>
      <c r="E16" s="15"/>
      <c r="F16" s="15"/>
      <c r="G16" s="15"/>
      <c r="H16" s="15"/>
      <c r="I16" s="15"/>
      <c r="J16" s="15"/>
    </row>
    <row r="17" spans="1:10">
      <c r="A17" s="3">
        <v>16</v>
      </c>
      <c r="B17" s="3" t="s">
        <v>258</v>
      </c>
      <c r="C17" s="3" t="s">
        <v>386</v>
      </c>
      <c r="D17" s="3">
        <f t="shared" si="0"/>
        <v>40000</v>
      </c>
      <c r="E17" s="15"/>
      <c r="F17" s="15"/>
      <c r="G17" s="15"/>
      <c r="H17" s="15"/>
      <c r="I17" s="15"/>
      <c r="J17" s="15"/>
    </row>
    <row r="18" spans="1:10">
      <c r="A18" s="3">
        <v>17</v>
      </c>
      <c r="B18" s="3" t="s">
        <v>259</v>
      </c>
      <c r="C18" s="3" t="s">
        <v>389</v>
      </c>
      <c r="D18" s="3">
        <f t="shared" si="0"/>
        <v>45000</v>
      </c>
      <c r="E18" s="15"/>
      <c r="F18" s="15"/>
      <c r="G18" s="15"/>
      <c r="H18" s="15"/>
      <c r="I18" s="15"/>
      <c r="J18" s="15"/>
    </row>
    <row r="19" spans="1:10">
      <c r="A19" s="3">
        <v>18</v>
      </c>
      <c r="B19" s="3" t="s">
        <v>260</v>
      </c>
      <c r="C19" s="3" t="s">
        <v>389</v>
      </c>
      <c r="D19" s="3">
        <f t="shared" si="0"/>
        <v>45000</v>
      </c>
      <c r="E19" s="15"/>
      <c r="F19" s="15"/>
      <c r="G19" s="15"/>
      <c r="H19" s="15"/>
      <c r="I19" s="15"/>
      <c r="J19" s="15"/>
    </row>
    <row r="20" spans="1:10">
      <c r="A20" s="3">
        <v>19</v>
      </c>
      <c r="B20" s="3" t="s">
        <v>262</v>
      </c>
      <c r="C20" s="3" t="s">
        <v>399</v>
      </c>
      <c r="D20" s="3">
        <f t="shared" si="0"/>
        <v>50000</v>
      </c>
      <c r="E20" s="15"/>
      <c r="F20" s="15"/>
      <c r="G20" s="15"/>
      <c r="H20" s="15"/>
      <c r="I20" s="15"/>
      <c r="J20" s="15"/>
    </row>
    <row r="21" spans="1:10">
      <c r="A21" s="3">
        <v>20</v>
      </c>
      <c r="B21" s="3" t="s">
        <v>264</v>
      </c>
      <c r="C21" s="3" t="s">
        <v>392</v>
      </c>
      <c r="D21" s="3">
        <f t="shared" si="0"/>
        <v>50000</v>
      </c>
      <c r="E21" s="15"/>
      <c r="F21" s="15"/>
      <c r="G21" s="15"/>
      <c r="H21" s="15"/>
      <c r="I21" s="15"/>
      <c r="J21" s="15"/>
    </row>
    <row r="22" spans="1:10">
      <c r="A22" s="3">
        <v>21</v>
      </c>
      <c r="B22" s="3" t="s">
        <v>265</v>
      </c>
      <c r="C22" s="3" t="s">
        <v>386</v>
      </c>
      <c r="D22" s="3">
        <f t="shared" si="0"/>
        <v>40000</v>
      </c>
      <c r="E22" s="15"/>
      <c r="F22" s="15"/>
      <c r="G22" s="15"/>
      <c r="H22" s="15"/>
      <c r="I22" s="15"/>
      <c r="J22" s="15"/>
    </row>
    <row r="23" spans="1:10">
      <c r="A23" s="3">
        <v>22</v>
      </c>
      <c r="B23" s="3" t="s">
        <v>266</v>
      </c>
      <c r="C23" s="3" t="s">
        <v>389</v>
      </c>
      <c r="D23" s="3">
        <f t="shared" si="0"/>
        <v>45000</v>
      </c>
      <c r="E23" s="15"/>
      <c r="F23" s="15"/>
      <c r="G23" s="15"/>
      <c r="H23" s="15"/>
      <c r="I23" s="15"/>
      <c r="J23" s="15"/>
    </row>
    <row r="24" spans="1:10">
      <c r="A24" s="3">
        <v>23</v>
      </c>
      <c r="B24" s="3" t="s">
        <v>267</v>
      </c>
      <c r="C24" s="3" t="s">
        <v>386</v>
      </c>
      <c r="D24" s="3">
        <f t="shared" si="0"/>
        <v>40000</v>
      </c>
      <c r="E24" s="15"/>
      <c r="F24" s="15"/>
      <c r="G24" s="15"/>
      <c r="H24" s="15"/>
      <c r="I24" s="15"/>
      <c r="J24" s="15"/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2433C-DA18-46B9-917C-F2D642B93F14}">
  <sheetPr>
    <tabColor rgb="FF00B0F0"/>
  </sheetPr>
  <dimension ref="A1:H9"/>
  <sheetViews>
    <sheetView showGridLines="0" zoomScale="98" zoomScaleNormal="98" workbookViewId="0">
      <selection activeCell="D16" sqref="D16"/>
    </sheetView>
  </sheetViews>
  <sheetFormatPr defaultColWidth="9.140625" defaultRowHeight="14.25"/>
  <cols>
    <col min="1" max="1" width="19.85546875" style="122" bestFit="1" customWidth="1"/>
    <col min="2" max="2" width="15.85546875" style="122" customWidth="1"/>
    <col min="3" max="4" width="22.28515625" style="122" bestFit="1" customWidth="1"/>
    <col min="5" max="5" width="18.42578125" style="122" bestFit="1" customWidth="1"/>
    <col min="6" max="6" width="15.7109375" style="122" bestFit="1" customWidth="1"/>
    <col min="7" max="8" width="8.85546875" style="123" customWidth="1"/>
    <col min="9" max="16384" width="9.140625" style="122"/>
  </cols>
  <sheetData>
    <row r="1" spans="1:8" ht="15">
      <c r="A1" s="1" t="s">
        <v>237</v>
      </c>
      <c r="B1" s="1" t="s">
        <v>1089</v>
      </c>
      <c r="C1" s="1" t="s">
        <v>1090</v>
      </c>
      <c r="D1" s="1" t="s">
        <v>1091</v>
      </c>
      <c r="E1" s="1" t="s">
        <v>1092</v>
      </c>
      <c r="G1" s="122"/>
      <c r="H1" s="122"/>
    </row>
    <row r="2" spans="1:8">
      <c r="A2" s="3" t="s">
        <v>269</v>
      </c>
      <c r="B2" s="3">
        <v>775</v>
      </c>
      <c r="C2" s="3">
        <v>5350</v>
      </c>
      <c r="D2" s="3">
        <v>10525</v>
      </c>
      <c r="E2" s="3">
        <v>70</v>
      </c>
      <c r="G2" s="122"/>
      <c r="H2" s="122"/>
    </row>
    <row r="3" spans="1:8">
      <c r="A3" s="3" t="s">
        <v>1093</v>
      </c>
      <c r="B3" s="3">
        <v>2132</v>
      </c>
      <c r="C3" s="3">
        <v>8744</v>
      </c>
      <c r="D3" s="3">
        <v>12800</v>
      </c>
      <c r="E3" s="3">
        <v>247</v>
      </c>
      <c r="G3" s="122"/>
      <c r="H3" s="122"/>
    </row>
    <row r="4" spans="1:8">
      <c r="A4" s="3" t="s">
        <v>1094</v>
      </c>
      <c r="B4" s="3">
        <v>843</v>
      </c>
      <c r="C4" s="3">
        <v>6960</v>
      </c>
      <c r="D4" s="3">
        <v>6999</v>
      </c>
      <c r="E4" s="3">
        <v>143</v>
      </c>
      <c r="G4" s="122"/>
      <c r="H4" s="122"/>
    </row>
    <row r="5" spans="1:8">
      <c r="A5" s="3" t="s">
        <v>1095</v>
      </c>
      <c r="B5" s="3">
        <v>2790</v>
      </c>
      <c r="C5" s="3">
        <v>11653</v>
      </c>
      <c r="D5" s="3">
        <v>11941</v>
      </c>
      <c r="E5" s="3">
        <v>300</v>
      </c>
      <c r="G5" s="122"/>
      <c r="H5" s="122"/>
    </row>
    <row r="6" spans="1:8">
      <c r="A6" s="3" t="s">
        <v>1096</v>
      </c>
      <c r="B6" s="3">
        <v>3460</v>
      </c>
      <c r="C6" s="3">
        <v>12392</v>
      </c>
      <c r="D6" s="3">
        <v>8518</v>
      </c>
      <c r="E6" s="3">
        <v>313</v>
      </c>
      <c r="G6" s="122"/>
      <c r="H6" s="122"/>
    </row>
    <row r="7" spans="1:8">
      <c r="A7" s="3" t="s">
        <v>1097</v>
      </c>
      <c r="B7" s="3">
        <v>2028</v>
      </c>
      <c r="C7" s="3">
        <v>6879</v>
      </c>
      <c r="D7" s="3">
        <v>13594</v>
      </c>
      <c r="E7" s="3">
        <v>178</v>
      </c>
      <c r="G7" s="122"/>
      <c r="H7" s="122"/>
    </row>
    <row r="8" spans="1:8">
      <c r="A8" s="3" t="s">
        <v>1098</v>
      </c>
      <c r="B8" s="3">
        <v>650</v>
      </c>
      <c r="C8" s="3">
        <v>5564</v>
      </c>
      <c r="D8" s="3">
        <v>7741</v>
      </c>
      <c r="E8" s="3">
        <v>79</v>
      </c>
      <c r="G8" s="122"/>
      <c r="H8" s="122"/>
    </row>
    <row r="9" spans="1:8">
      <c r="A9" s="3" t="s">
        <v>245</v>
      </c>
      <c r="B9" s="3">
        <v>1020</v>
      </c>
      <c r="C9" s="3">
        <v>14145</v>
      </c>
      <c r="D9" s="3">
        <v>15500</v>
      </c>
      <c r="E9" s="3">
        <v>122</v>
      </c>
      <c r="G9" s="122"/>
      <c r="H9" s="122"/>
    </row>
  </sheetData>
  <conditionalFormatting sqref="B2:B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{9B3B4392-4FF3-46F6-B73A-B1B350F37605}</x14:id>
        </ext>
      </extLst>
    </cfRule>
  </conditionalFormatting>
  <conditionalFormatting sqref="C2:C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B3B4392-4FF3-46F6-B73A-B1B350F376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B2:B9</xm:sqref>
        </x14:conditionalFormatting>
        <x14:conditionalFormatting xmlns:xm="http://schemas.microsoft.com/office/excel/2006/main">
          <x14:cfRule type="iconSet" priority="1" id="{9A97F756-16B0-4ED6-9656-C0CDD1843E02}">
            <x14:iconSet iconSet="3Arrows" custom="1">
              <x14:cfvo type="percent">
                <xm:f>0</xm:f>
              </x14:cfvo>
              <x14:cfvo type="num">
                <xm:f>80</xm:f>
              </x14:cfvo>
              <x14:cfvo type="num">
                <xm:f>240</xm:f>
              </x14:cfvo>
              <x14:cfIcon iconSet="3Triangles" iconId="0"/>
              <x14:cfIcon iconSet="NoIcons" iconId="0"/>
              <x14:cfIcon iconSet="3Arrows" iconId="2"/>
            </x14:iconSet>
          </x14:cfRule>
          <xm:sqref>E2:E9</xm:sqref>
        </x14:conditionalFormatting>
      </x14:conditionalFormatting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B16-CCA2-4C5C-8401-116FAAEAAE1C}">
  <sheetPr>
    <tabColor rgb="FF00B0F0"/>
  </sheetPr>
  <dimension ref="A1:G28"/>
  <sheetViews>
    <sheetView showGridLines="0" zoomScaleNormal="100" workbookViewId="0">
      <selection activeCell="D3" sqref="D3"/>
    </sheetView>
  </sheetViews>
  <sheetFormatPr defaultColWidth="9.140625" defaultRowHeight="15"/>
  <cols>
    <col min="1" max="1" width="3.28515625" style="126" bestFit="1" customWidth="1"/>
    <col min="2" max="2" width="11.28515625" style="126" bestFit="1" customWidth="1"/>
    <col min="3" max="3" width="28.42578125" style="126" bestFit="1" customWidth="1"/>
    <col min="4" max="4" width="18" style="126" bestFit="1" customWidth="1"/>
    <col min="5" max="6" width="13.140625" style="126" bestFit="1" customWidth="1"/>
    <col min="7" max="16384" width="9.140625" style="126"/>
  </cols>
  <sheetData>
    <row r="1" spans="1:7" s="124" customFormat="1" ht="25.5" customHeight="1">
      <c r="A1" s="1" t="s">
        <v>41</v>
      </c>
      <c r="B1" s="1" t="s">
        <v>216</v>
      </c>
      <c r="C1" s="1" t="s">
        <v>217</v>
      </c>
      <c r="D1" s="1" t="s">
        <v>1099</v>
      </c>
      <c r="E1" s="1" t="s">
        <v>635</v>
      </c>
      <c r="F1" s="1" t="s">
        <v>1100</v>
      </c>
    </row>
    <row r="2" spans="1:7">
      <c r="A2" s="3">
        <v>1</v>
      </c>
      <c r="B2" s="3" t="s">
        <v>1101</v>
      </c>
      <c r="C2" s="3" t="s">
        <v>1102</v>
      </c>
      <c r="D2" s="121">
        <v>286095.5</v>
      </c>
      <c r="E2" s="121">
        <v>131656.4664634146</v>
      </c>
      <c r="F2" s="121">
        <f t="shared" ref="F2:F28" si="0">D2+E2</f>
        <v>417751.9664634146</v>
      </c>
      <c r="G2" s="125"/>
    </row>
    <row r="3" spans="1:7">
      <c r="A3" s="3">
        <v>2</v>
      </c>
      <c r="B3" s="3" t="s">
        <v>1103</v>
      </c>
      <c r="C3" s="3" t="s">
        <v>1104</v>
      </c>
      <c r="D3" s="121">
        <v>349271</v>
      </c>
      <c r="E3" s="121">
        <v>161242.18292682921</v>
      </c>
      <c r="F3" s="121">
        <f t="shared" si="0"/>
        <v>510513.18292682921</v>
      </c>
      <c r="G3" s="125"/>
    </row>
    <row r="4" spans="1:7">
      <c r="A4" s="3">
        <v>3</v>
      </c>
      <c r="B4" s="3" t="s">
        <v>1105</v>
      </c>
      <c r="C4" s="3" t="s">
        <v>1106</v>
      </c>
      <c r="D4" s="121">
        <v>412446.5</v>
      </c>
      <c r="E4" s="121">
        <v>187659.58841463414</v>
      </c>
      <c r="F4" s="121">
        <f t="shared" si="0"/>
        <v>600106.08841463411</v>
      </c>
      <c r="G4" s="125"/>
    </row>
    <row r="5" spans="1:7">
      <c r="A5" s="3">
        <v>4</v>
      </c>
      <c r="B5" s="3" t="s">
        <v>1107</v>
      </c>
      <c r="C5" s="3" t="s">
        <v>1102</v>
      </c>
      <c r="D5" s="121">
        <v>460534.6</v>
      </c>
      <c r="E5" s="121">
        <v>203111.72682926827</v>
      </c>
      <c r="F5" s="121">
        <f t="shared" si="0"/>
        <v>663646.32682926825</v>
      </c>
      <c r="G5" s="125"/>
    </row>
    <row r="6" spans="1:7">
      <c r="A6" s="3">
        <v>5</v>
      </c>
      <c r="B6" s="3" t="s">
        <v>1108</v>
      </c>
      <c r="C6" s="3" t="s">
        <v>1104</v>
      </c>
      <c r="D6" s="121">
        <v>87520.65</v>
      </c>
      <c r="E6" s="121">
        <v>15395.885060975597</v>
      </c>
      <c r="F6" s="121">
        <f t="shared" si="0"/>
        <v>102916.53506097558</v>
      </c>
      <c r="G6" s="127"/>
    </row>
    <row r="7" spans="1:7">
      <c r="A7" s="3">
        <v>6</v>
      </c>
      <c r="B7" s="3" t="s">
        <v>1109</v>
      </c>
      <c r="C7" s="3" t="s">
        <v>1106</v>
      </c>
      <c r="D7" s="121">
        <v>148590.29999999999</v>
      </c>
      <c r="E7" s="121">
        <v>48624.801219512185</v>
      </c>
      <c r="F7" s="121">
        <f t="shared" si="0"/>
        <v>197215.10121951217</v>
      </c>
      <c r="G7" s="127"/>
    </row>
    <row r="8" spans="1:7">
      <c r="A8" s="3">
        <v>7</v>
      </c>
      <c r="B8" s="3" t="s">
        <v>1110</v>
      </c>
      <c r="C8" s="3" t="s">
        <v>1102</v>
      </c>
      <c r="D8" s="121">
        <v>102257</v>
      </c>
      <c r="E8" s="121">
        <v>23258.53658536583</v>
      </c>
      <c r="F8" s="121">
        <f t="shared" si="0"/>
        <v>125515.53658536583</v>
      </c>
      <c r="G8" s="127"/>
    </row>
    <row r="9" spans="1:7">
      <c r="A9" s="3">
        <v>8</v>
      </c>
      <c r="B9" s="3" t="s">
        <v>1111</v>
      </c>
      <c r="C9" s="3" t="s">
        <v>1104</v>
      </c>
      <c r="D9" s="121">
        <v>128676</v>
      </c>
      <c r="E9" s="121">
        <v>38678.048780487778</v>
      </c>
      <c r="F9" s="121">
        <f t="shared" si="0"/>
        <v>167354.04878048779</v>
      </c>
      <c r="G9" s="127"/>
    </row>
    <row r="10" spans="1:7">
      <c r="A10" s="3">
        <v>9</v>
      </c>
      <c r="B10" s="3" t="s">
        <v>1112</v>
      </c>
      <c r="C10" s="3" t="s">
        <v>1106</v>
      </c>
      <c r="D10" s="121">
        <v>160105.5</v>
      </c>
      <c r="E10" s="121">
        <v>53455.835365853651</v>
      </c>
      <c r="F10" s="121">
        <f t="shared" si="0"/>
        <v>213561.33536585365</v>
      </c>
      <c r="G10" s="128"/>
    </row>
    <row r="11" spans="1:7">
      <c r="A11" s="3">
        <v>10</v>
      </c>
      <c r="B11" s="3" t="s">
        <v>1113</v>
      </c>
      <c r="C11" s="3" t="s">
        <v>1102</v>
      </c>
      <c r="D11" s="121">
        <v>187526.6</v>
      </c>
      <c r="E11" s="121">
        <v>64467.663414634109</v>
      </c>
      <c r="F11" s="121">
        <f t="shared" si="0"/>
        <v>251994.2634146341</v>
      </c>
      <c r="G11" s="128"/>
    </row>
    <row r="12" spans="1:7">
      <c r="A12" s="3">
        <v>11</v>
      </c>
      <c r="B12" s="3" t="s">
        <v>1101</v>
      </c>
      <c r="C12" s="3" t="s">
        <v>1102</v>
      </c>
      <c r="D12" s="121">
        <v>89967.985000000001</v>
      </c>
      <c r="E12" s="121">
        <v>11821.882439024383</v>
      </c>
      <c r="F12" s="121">
        <f t="shared" si="0"/>
        <v>101789.86743902438</v>
      </c>
      <c r="G12" s="129"/>
    </row>
    <row r="13" spans="1:7">
      <c r="A13" s="3">
        <v>12</v>
      </c>
      <c r="B13" s="3" t="s">
        <v>1103</v>
      </c>
      <c r="C13" s="3" t="s">
        <v>1104</v>
      </c>
      <c r="D13" s="121">
        <v>152314.70199999999</v>
      </c>
      <c r="E13" s="121">
        <v>44268.462341463368</v>
      </c>
      <c r="F13" s="121">
        <f t="shared" si="0"/>
        <v>196583.16434146336</v>
      </c>
      <c r="G13" s="127"/>
    </row>
    <row r="14" spans="1:7">
      <c r="A14" s="3">
        <v>13</v>
      </c>
      <c r="B14" s="3" t="s">
        <v>1105</v>
      </c>
      <c r="C14" s="3" t="s">
        <v>1106</v>
      </c>
      <c r="D14" s="121">
        <v>215195.38299999997</v>
      </c>
      <c r="E14" s="121">
        <v>76992.691804878035</v>
      </c>
      <c r="F14" s="121">
        <f t="shared" si="0"/>
        <v>292188.07480487798</v>
      </c>
      <c r="G14" s="128"/>
    </row>
    <row r="15" spans="1:7">
      <c r="A15" s="3">
        <v>14</v>
      </c>
      <c r="B15" s="3" t="s">
        <v>1107</v>
      </c>
      <c r="C15" s="3" t="s">
        <v>1102</v>
      </c>
      <c r="D15" s="121">
        <v>473509.76399999997</v>
      </c>
      <c r="E15" s="121">
        <v>209817.10907317064</v>
      </c>
      <c r="F15" s="121">
        <f t="shared" si="0"/>
        <v>683326.87307317066</v>
      </c>
      <c r="G15" s="130"/>
    </row>
    <row r="16" spans="1:7">
      <c r="A16" s="3">
        <v>15</v>
      </c>
      <c r="B16" s="3" t="s">
        <v>1108</v>
      </c>
      <c r="C16" s="3" t="s">
        <v>1104</v>
      </c>
      <c r="D16" s="121">
        <v>284867.72100000002</v>
      </c>
      <c r="E16" s="121">
        <v>111644.42068292681</v>
      </c>
      <c r="F16" s="121">
        <f t="shared" si="0"/>
        <v>396512.1416829268</v>
      </c>
      <c r="G16" s="125"/>
    </row>
    <row r="17" spans="1:7">
      <c r="A17" s="3">
        <v>16</v>
      </c>
      <c r="B17" s="3" t="s">
        <v>1109</v>
      </c>
      <c r="C17" s="3" t="s">
        <v>1106</v>
      </c>
      <c r="D17" s="121">
        <v>152314.70199999999</v>
      </c>
      <c r="E17" s="121">
        <v>53989.039402438997</v>
      </c>
      <c r="F17" s="121">
        <f t="shared" si="0"/>
        <v>206303.74140243899</v>
      </c>
      <c r="G17" s="128"/>
    </row>
    <row r="18" spans="1:7">
      <c r="A18" s="3">
        <v>17</v>
      </c>
      <c r="B18" s="3" t="s">
        <v>1110</v>
      </c>
      <c r="C18" s="3" t="s">
        <v>1102</v>
      </c>
      <c r="D18" s="121">
        <v>104607.38</v>
      </c>
      <c r="E18" s="121">
        <v>26752.950487804861</v>
      </c>
      <c r="F18" s="121">
        <f t="shared" si="0"/>
        <v>131360.33048780487</v>
      </c>
      <c r="G18" s="127"/>
    </row>
    <row r="19" spans="1:7">
      <c r="A19" s="3">
        <v>18</v>
      </c>
      <c r="B19" s="3" t="s">
        <v>1111</v>
      </c>
      <c r="C19" s="3" t="s">
        <v>1104</v>
      </c>
      <c r="D19" s="121">
        <v>131955.6</v>
      </c>
      <c r="E19" s="121">
        <v>43426.131707317065</v>
      </c>
      <c r="F19" s="121">
        <f t="shared" si="0"/>
        <v>175381.73170731706</v>
      </c>
      <c r="G19" s="127"/>
    </row>
    <row r="20" spans="1:7">
      <c r="A20" s="3">
        <v>19</v>
      </c>
      <c r="B20" s="3" t="s">
        <v>1112</v>
      </c>
      <c r="C20" s="3" t="s">
        <v>1106</v>
      </c>
      <c r="D20" s="121">
        <v>159194.5</v>
      </c>
      <c r="E20" s="121">
        <v>52947.823170731688</v>
      </c>
      <c r="F20" s="121">
        <f t="shared" si="0"/>
        <v>212142.32317073169</v>
      </c>
      <c r="G20" s="128"/>
    </row>
    <row r="21" spans="1:7">
      <c r="A21" s="3">
        <v>20</v>
      </c>
      <c r="B21" s="3" t="s">
        <v>1113</v>
      </c>
      <c r="C21" s="3" t="s">
        <v>1102</v>
      </c>
      <c r="D21" s="121">
        <v>186433.4</v>
      </c>
      <c r="E21" s="121">
        <v>63886.482926829223</v>
      </c>
      <c r="F21" s="121">
        <f t="shared" si="0"/>
        <v>250319.88292682922</v>
      </c>
      <c r="G21" s="128"/>
    </row>
    <row r="22" spans="1:7">
      <c r="A22" s="3">
        <v>21</v>
      </c>
      <c r="B22" s="3" t="s">
        <v>1114</v>
      </c>
      <c r="C22" s="3" t="s">
        <v>1102</v>
      </c>
      <c r="D22" s="121">
        <v>278417.76</v>
      </c>
      <c r="E22" s="121">
        <v>109894.70682926828</v>
      </c>
      <c r="F22" s="121">
        <f t="shared" si="0"/>
        <v>388312.46682926826</v>
      </c>
      <c r="G22" s="125"/>
    </row>
    <row r="23" spans="1:7">
      <c r="A23" s="3">
        <v>22</v>
      </c>
      <c r="B23" s="3" t="s">
        <v>1115</v>
      </c>
      <c r="C23" s="3" t="s">
        <v>1104</v>
      </c>
      <c r="D23" s="121">
        <v>89523.014999999999</v>
      </c>
      <c r="E23" s="121">
        <v>16587.481493902429</v>
      </c>
      <c r="F23" s="121">
        <f t="shared" si="0"/>
        <v>106110.49649390244</v>
      </c>
      <c r="G23" s="127"/>
    </row>
    <row r="24" spans="1:7">
      <c r="A24" s="3">
        <v>23</v>
      </c>
      <c r="B24" s="3" t="s">
        <v>1116</v>
      </c>
      <c r="C24" s="3" t="s">
        <v>1106</v>
      </c>
      <c r="D24" s="121">
        <v>152487.93</v>
      </c>
      <c r="E24" s="121">
        <v>50847.639878048736</v>
      </c>
      <c r="F24" s="121">
        <f t="shared" si="0"/>
        <v>203335.56987804873</v>
      </c>
      <c r="G24" s="128"/>
    </row>
    <row r="25" spans="1:7">
      <c r="A25" s="3">
        <v>24</v>
      </c>
      <c r="B25" s="3" t="s">
        <v>1117</v>
      </c>
      <c r="C25" s="3" t="s">
        <v>1102</v>
      </c>
      <c r="D25" s="121">
        <v>104716.7</v>
      </c>
      <c r="E25" s="121">
        <v>24694.146341463391</v>
      </c>
      <c r="F25" s="121">
        <f t="shared" si="0"/>
        <v>129410.84634146339</v>
      </c>
      <c r="G25" s="127"/>
    </row>
    <row r="26" spans="1:7">
      <c r="A26" s="3">
        <v>25</v>
      </c>
      <c r="B26" s="3" t="s">
        <v>1118</v>
      </c>
      <c r="C26" s="3" t="s">
        <v>1104</v>
      </c>
      <c r="D26" s="121">
        <v>131955.6</v>
      </c>
      <c r="E26" s="121">
        <v>40592.195121951183</v>
      </c>
      <c r="F26" s="121">
        <f t="shared" si="0"/>
        <v>172547.7951219512</v>
      </c>
      <c r="G26" s="127"/>
    </row>
    <row r="27" spans="1:7">
      <c r="A27" s="3">
        <v>26</v>
      </c>
      <c r="B27" s="3" t="s">
        <v>1119</v>
      </c>
      <c r="C27" s="3" t="s">
        <v>1106</v>
      </c>
      <c r="D27" s="121">
        <v>159194.5</v>
      </c>
      <c r="E27" s="121">
        <v>52947.823170731688</v>
      </c>
      <c r="F27" s="121">
        <f t="shared" si="0"/>
        <v>212142.32317073169</v>
      </c>
      <c r="G27" s="128"/>
    </row>
    <row r="28" spans="1:7">
      <c r="A28" s="3">
        <v>27</v>
      </c>
      <c r="B28" s="3" t="s">
        <v>1120</v>
      </c>
      <c r="C28" s="3" t="s">
        <v>1102</v>
      </c>
      <c r="D28" s="121">
        <v>186433.4</v>
      </c>
      <c r="E28" s="121">
        <v>63886.482926829223</v>
      </c>
      <c r="F28" s="121">
        <f t="shared" si="0"/>
        <v>250319.88292682922</v>
      </c>
      <c r="G28" s="128"/>
    </row>
  </sheetData>
  <conditionalFormatting sqref="F2:F28">
    <cfRule type="cellIs" dxfId="41" priority="2" operator="between">
      <formula>200000</formula>
      <formula>300000</formula>
    </cfRule>
    <cfRule type="top10" dxfId="40" priority="3" rank="1"/>
    <cfRule type="top10" dxfId="39" priority="4" bottom="1" rank="1"/>
    <cfRule type="cellIs" dxfId="38" priority="5" operator="greaterThan">
      <formula>300000</formula>
    </cfRule>
  </conditionalFormatting>
  <conditionalFormatting sqref="C2:C28">
    <cfRule type="containsText" dxfId="37" priority="1" operator="containsText" text="Иванов Иван Иванович">
      <formula>NOT(ISERROR(SEARCH("Иванов Иван Иванович",C2)))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14F8A-82E1-4BDE-8F92-761A910CDEE8}">
  <sheetPr>
    <tabColor rgb="FF00B0F0"/>
  </sheetPr>
  <dimension ref="A1:K9"/>
  <sheetViews>
    <sheetView showGridLines="0" zoomScaleNormal="100" workbookViewId="0">
      <selection activeCell="B2" sqref="B2:E9"/>
    </sheetView>
  </sheetViews>
  <sheetFormatPr defaultRowHeight="14.25"/>
  <cols>
    <col min="1" max="1" width="19.5703125" style="122" bestFit="1" customWidth="1"/>
    <col min="2" max="6" width="10.140625" style="122" customWidth="1"/>
    <col min="7" max="7" width="9.140625" style="122"/>
    <col min="8" max="11" width="10.140625" style="122" customWidth="1"/>
    <col min="12" max="256" width="9.140625" style="122"/>
    <col min="257" max="257" width="19.5703125" style="122" bestFit="1" customWidth="1"/>
    <col min="258" max="261" width="13.140625" style="122" bestFit="1" customWidth="1"/>
    <col min="262" max="262" width="14.85546875" style="122" customWidth="1"/>
    <col min="263" max="512" width="9.140625" style="122"/>
    <col min="513" max="513" width="19.5703125" style="122" bestFit="1" customWidth="1"/>
    <col min="514" max="517" width="13.140625" style="122" bestFit="1" customWidth="1"/>
    <col min="518" max="518" width="14.85546875" style="122" customWidth="1"/>
    <col min="519" max="768" width="9.140625" style="122"/>
    <col min="769" max="769" width="19.5703125" style="122" bestFit="1" customWidth="1"/>
    <col min="770" max="773" width="13.140625" style="122" bestFit="1" customWidth="1"/>
    <col min="774" max="774" width="14.85546875" style="122" customWidth="1"/>
    <col min="775" max="1024" width="9.140625" style="122"/>
    <col min="1025" max="1025" width="19.5703125" style="122" bestFit="1" customWidth="1"/>
    <col min="1026" max="1029" width="13.140625" style="122" bestFit="1" customWidth="1"/>
    <col min="1030" max="1030" width="14.85546875" style="122" customWidth="1"/>
    <col min="1031" max="1280" width="9.140625" style="122"/>
    <col min="1281" max="1281" width="19.5703125" style="122" bestFit="1" customWidth="1"/>
    <col min="1282" max="1285" width="13.140625" style="122" bestFit="1" customWidth="1"/>
    <col min="1286" max="1286" width="14.85546875" style="122" customWidth="1"/>
    <col min="1287" max="1536" width="9.140625" style="122"/>
    <col min="1537" max="1537" width="19.5703125" style="122" bestFit="1" customWidth="1"/>
    <col min="1538" max="1541" width="13.140625" style="122" bestFit="1" customWidth="1"/>
    <col min="1542" max="1542" width="14.85546875" style="122" customWidth="1"/>
    <col min="1543" max="1792" width="9.140625" style="122"/>
    <col min="1793" max="1793" width="19.5703125" style="122" bestFit="1" customWidth="1"/>
    <col min="1794" max="1797" width="13.140625" style="122" bestFit="1" customWidth="1"/>
    <col min="1798" max="1798" width="14.85546875" style="122" customWidth="1"/>
    <col min="1799" max="2048" width="9.140625" style="122"/>
    <col min="2049" max="2049" width="19.5703125" style="122" bestFit="1" customWidth="1"/>
    <col min="2050" max="2053" width="13.140625" style="122" bestFit="1" customWidth="1"/>
    <col min="2054" max="2054" width="14.85546875" style="122" customWidth="1"/>
    <col min="2055" max="2304" width="9.140625" style="122"/>
    <col min="2305" max="2305" width="19.5703125" style="122" bestFit="1" customWidth="1"/>
    <col min="2306" max="2309" width="13.140625" style="122" bestFit="1" customWidth="1"/>
    <col min="2310" max="2310" width="14.85546875" style="122" customWidth="1"/>
    <col min="2311" max="2560" width="9.140625" style="122"/>
    <col min="2561" max="2561" width="19.5703125" style="122" bestFit="1" customWidth="1"/>
    <col min="2562" max="2565" width="13.140625" style="122" bestFit="1" customWidth="1"/>
    <col min="2566" max="2566" width="14.85546875" style="122" customWidth="1"/>
    <col min="2567" max="2816" width="9.140625" style="122"/>
    <col min="2817" max="2817" width="19.5703125" style="122" bestFit="1" customWidth="1"/>
    <col min="2818" max="2821" width="13.140625" style="122" bestFit="1" customWidth="1"/>
    <col min="2822" max="2822" width="14.85546875" style="122" customWidth="1"/>
    <col min="2823" max="3072" width="9.140625" style="122"/>
    <col min="3073" max="3073" width="19.5703125" style="122" bestFit="1" customWidth="1"/>
    <col min="3074" max="3077" width="13.140625" style="122" bestFit="1" customWidth="1"/>
    <col min="3078" max="3078" width="14.85546875" style="122" customWidth="1"/>
    <col min="3079" max="3328" width="9.140625" style="122"/>
    <col min="3329" max="3329" width="19.5703125" style="122" bestFit="1" customWidth="1"/>
    <col min="3330" max="3333" width="13.140625" style="122" bestFit="1" customWidth="1"/>
    <col min="3334" max="3334" width="14.85546875" style="122" customWidth="1"/>
    <col min="3335" max="3584" width="9.140625" style="122"/>
    <col min="3585" max="3585" width="19.5703125" style="122" bestFit="1" customWidth="1"/>
    <col min="3586" max="3589" width="13.140625" style="122" bestFit="1" customWidth="1"/>
    <col min="3590" max="3590" width="14.85546875" style="122" customWidth="1"/>
    <col min="3591" max="3840" width="9.140625" style="122"/>
    <col min="3841" max="3841" width="19.5703125" style="122" bestFit="1" customWidth="1"/>
    <col min="3842" max="3845" width="13.140625" style="122" bestFit="1" customWidth="1"/>
    <col min="3846" max="3846" width="14.85546875" style="122" customWidth="1"/>
    <col min="3847" max="4096" width="9.140625" style="122"/>
    <col min="4097" max="4097" width="19.5703125" style="122" bestFit="1" customWidth="1"/>
    <col min="4098" max="4101" width="13.140625" style="122" bestFit="1" customWidth="1"/>
    <col min="4102" max="4102" width="14.85546875" style="122" customWidth="1"/>
    <col min="4103" max="4352" width="9.140625" style="122"/>
    <col min="4353" max="4353" width="19.5703125" style="122" bestFit="1" customWidth="1"/>
    <col min="4354" max="4357" width="13.140625" style="122" bestFit="1" customWidth="1"/>
    <col min="4358" max="4358" width="14.85546875" style="122" customWidth="1"/>
    <col min="4359" max="4608" width="9.140625" style="122"/>
    <col min="4609" max="4609" width="19.5703125" style="122" bestFit="1" customWidth="1"/>
    <col min="4610" max="4613" width="13.140625" style="122" bestFit="1" customWidth="1"/>
    <col min="4614" max="4614" width="14.85546875" style="122" customWidth="1"/>
    <col min="4615" max="4864" width="9.140625" style="122"/>
    <col min="4865" max="4865" width="19.5703125" style="122" bestFit="1" customWidth="1"/>
    <col min="4866" max="4869" width="13.140625" style="122" bestFit="1" customWidth="1"/>
    <col min="4870" max="4870" width="14.85546875" style="122" customWidth="1"/>
    <col min="4871" max="5120" width="9.140625" style="122"/>
    <col min="5121" max="5121" width="19.5703125" style="122" bestFit="1" customWidth="1"/>
    <col min="5122" max="5125" width="13.140625" style="122" bestFit="1" customWidth="1"/>
    <col min="5126" max="5126" width="14.85546875" style="122" customWidth="1"/>
    <col min="5127" max="5376" width="9.140625" style="122"/>
    <col min="5377" max="5377" width="19.5703125" style="122" bestFit="1" customWidth="1"/>
    <col min="5378" max="5381" width="13.140625" style="122" bestFit="1" customWidth="1"/>
    <col min="5382" max="5382" width="14.85546875" style="122" customWidth="1"/>
    <col min="5383" max="5632" width="9.140625" style="122"/>
    <col min="5633" max="5633" width="19.5703125" style="122" bestFit="1" customWidth="1"/>
    <col min="5634" max="5637" width="13.140625" style="122" bestFit="1" customWidth="1"/>
    <col min="5638" max="5638" width="14.85546875" style="122" customWidth="1"/>
    <col min="5639" max="5888" width="9.140625" style="122"/>
    <col min="5889" max="5889" width="19.5703125" style="122" bestFit="1" customWidth="1"/>
    <col min="5890" max="5893" width="13.140625" style="122" bestFit="1" customWidth="1"/>
    <col min="5894" max="5894" width="14.85546875" style="122" customWidth="1"/>
    <col min="5895" max="6144" width="9.140625" style="122"/>
    <col min="6145" max="6145" width="19.5703125" style="122" bestFit="1" customWidth="1"/>
    <col min="6146" max="6149" width="13.140625" style="122" bestFit="1" customWidth="1"/>
    <col min="6150" max="6150" width="14.85546875" style="122" customWidth="1"/>
    <col min="6151" max="6400" width="9.140625" style="122"/>
    <col min="6401" max="6401" width="19.5703125" style="122" bestFit="1" customWidth="1"/>
    <col min="6402" max="6405" width="13.140625" style="122" bestFit="1" customWidth="1"/>
    <col min="6406" max="6406" width="14.85546875" style="122" customWidth="1"/>
    <col min="6407" max="6656" width="9.140625" style="122"/>
    <col min="6657" max="6657" width="19.5703125" style="122" bestFit="1" customWidth="1"/>
    <col min="6658" max="6661" width="13.140625" style="122" bestFit="1" customWidth="1"/>
    <col min="6662" max="6662" width="14.85546875" style="122" customWidth="1"/>
    <col min="6663" max="6912" width="9.140625" style="122"/>
    <col min="6913" max="6913" width="19.5703125" style="122" bestFit="1" customWidth="1"/>
    <col min="6914" max="6917" width="13.140625" style="122" bestFit="1" customWidth="1"/>
    <col min="6918" max="6918" width="14.85546875" style="122" customWidth="1"/>
    <col min="6919" max="7168" width="9.140625" style="122"/>
    <col min="7169" max="7169" width="19.5703125" style="122" bestFit="1" customWidth="1"/>
    <col min="7170" max="7173" width="13.140625" style="122" bestFit="1" customWidth="1"/>
    <col min="7174" max="7174" width="14.85546875" style="122" customWidth="1"/>
    <col min="7175" max="7424" width="9.140625" style="122"/>
    <col min="7425" max="7425" width="19.5703125" style="122" bestFit="1" customWidth="1"/>
    <col min="7426" max="7429" width="13.140625" style="122" bestFit="1" customWidth="1"/>
    <col min="7430" max="7430" width="14.85546875" style="122" customWidth="1"/>
    <col min="7431" max="7680" width="9.140625" style="122"/>
    <col min="7681" max="7681" width="19.5703125" style="122" bestFit="1" customWidth="1"/>
    <col min="7682" max="7685" width="13.140625" style="122" bestFit="1" customWidth="1"/>
    <col min="7686" max="7686" width="14.85546875" style="122" customWidth="1"/>
    <col min="7687" max="7936" width="9.140625" style="122"/>
    <col min="7937" max="7937" width="19.5703125" style="122" bestFit="1" customWidth="1"/>
    <col min="7938" max="7941" width="13.140625" style="122" bestFit="1" customWidth="1"/>
    <col min="7942" max="7942" width="14.85546875" style="122" customWidth="1"/>
    <col min="7943" max="8192" width="9.140625" style="122"/>
    <col min="8193" max="8193" width="19.5703125" style="122" bestFit="1" customWidth="1"/>
    <col min="8194" max="8197" width="13.140625" style="122" bestFit="1" customWidth="1"/>
    <col min="8198" max="8198" width="14.85546875" style="122" customWidth="1"/>
    <col min="8199" max="8448" width="9.140625" style="122"/>
    <col min="8449" max="8449" width="19.5703125" style="122" bestFit="1" customWidth="1"/>
    <col min="8450" max="8453" width="13.140625" style="122" bestFit="1" customWidth="1"/>
    <col min="8454" max="8454" width="14.85546875" style="122" customWidth="1"/>
    <col min="8455" max="8704" width="9.140625" style="122"/>
    <col min="8705" max="8705" width="19.5703125" style="122" bestFit="1" customWidth="1"/>
    <col min="8706" max="8709" width="13.140625" style="122" bestFit="1" customWidth="1"/>
    <col min="8710" max="8710" width="14.85546875" style="122" customWidth="1"/>
    <col min="8711" max="8960" width="9.140625" style="122"/>
    <col min="8961" max="8961" width="19.5703125" style="122" bestFit="1" customWidth="1"/>
    <col min="8962" max="8965" width="13.140625" style="122" bestFit="1" customWidth="1"/>
    <col min="8966" max="8966" width="14.85546875" style="122" customWidth="1"/>
    <col min="8967" max="9216" width="9.140625" style="122"/>
    <col min="9217" max="9217" width="19.5703125" style="122" bestFit="1" customWidth="1"/>
    <col min="9218" max="9221" width="13.140625" style="122" bestFit="1" customWidth="1"/>
    <col min="9222" max="9222" width="14.85546875" style="122" customWidth="1"/>
    <col min="9223" max="9472" width="9.140625" style="122"/>
    <col min="9473" max="9473" width="19.5703125" style="122" bestFit="1" customWidth="1"/>
    <col min="9474" max="9477" width="13.140625" style="122" bestFit="1" customWidth="1"/>
    <col min="9478" max="9478" width="14.85546875" style="122" customWidth="1"/>
    <col min="9479" max="9728" width="9.140625" style="122"/>
    <col min="9729" max="9729" width="19.5703125" style="122" bestFit="1" customWidth="1"/>
    <col min="9730" max="9733" width="13.140625" style="122" bestFit="1" customWidth="1"/>
    <col min="9734" max="9734" width="14.85546875" style="122" customWidth="1"/>
    <col min="9735" max="9984" width="9.140625" style="122"/>
    <col min="9985" max="9985" width="19.5703125" style="122" bestFit="1" customWidth="1"/>
    <col min="9986" max="9989" width="13.140625" style="122" bestFit="1" customWidth="1"/>
    <col min="9990" max="9990" width="14.85546875" style="122" customWidth="1"/>
    <col min="9991" max="10240" width="9.140625" style="122"/>
    <col min="10241" max="10241" width="19.5703125" style="122" bestFit="1" customWidth="1"/>
    <col min="10242" max="10245" width="13.140625" style="122" bestFit="1" customWidth="1"/>
    <col min="10246" max="10246" width="14.85546875" style="122" customWidth="1"/>
    <col min="10247" max="10496" width="9.140625" style="122"/>
    <col min="10497" max="10497" width="19.5703125" style="122" bestFit="1" customWidth="1"/>
    <col min="10498" max="10501" width="13.140625" style="122" bestFit="1" customWidth="1"/>
    <col min="10502" max="10502" width="14.85546875" style="122" customWidth="1"/>
    <col min="10503" max="10752" width="9.140625" style="122"/>
    <col min="10753" max="10753" width="19.5703125" style="122" bestFit="1" customWidth="1"/>
    <col min="10754" max="10757" width="13.140625" style="122" bestFit="1" customWidth="1"/>
    <col min="10758" max="10758" width="14.85546875" style="122" customWidth="1"/>
    <col min="10759" max="11008" width="9.140625" style="122"/>
    <col min="11009" max="11009" width="19.5703125" style="122" bestFit="1" customWidth="1"/>
    <col min="11010" max="11013" width="13.140625" style="122" bestFit="1" customWidth="1"/>
    <col min="11014" max="11014" width="14.85546875" style="122" customWidth="1"/>
    <col min="11015" max="11264" width="9.140625" style="122"/>
    <col min="11265" max="11265" width="19.5703125" style="122" bestFit="1" customWidth="1"/>
    <col min="11266" max="11269" width="13.140625" style="122" bestFit="1" customWidth="1"/>
    <col min="11270" max="11270" width="14.85546875" style="122" customWidth="1"/>
    <col min="11271" max="11520" width="9.140625" style="122"/>
    <col min="11521" max="11521" width="19.5703125" style="122" bestFit="1" customWidth="1"/>
    <col min="11522" max="11525" width="13.140625" style="122" bestFit="1" customWidth="1"/>
    <col min="11526" max="11526" width="14.85546875" style="122" customWidth="1"/>
    <col min="11527" max="11776" width="9.140625" style="122"/>
    <col min="11777" max="11777" width="19.5703125" style="122" bestFit="1" customWidth="1"/>
    <col min="11778" max="11781" width="13.140625" style="122" bestFit="1" customWidth="1"/>
    <col min="11782" max="11782" width="14.85546875" style="122" customWidth="1"/>
    <col min="11783" max="12032" width="9.140625" style="122"/>
    <col min="12033" max="12033" width="19.5703125" style="122" bestFit="1" customWidth="1"/>
    <col min="12034" max="12037" width="13.140625" style="122" bestFit="1" customWidth="1"/>
    <col min="12038" max="12038" width="14.85546875" style="122" customWidth="1"/>
    <col min="12039" max="12288" width="9.140625" style="122"/>
    <col min="12289" max="12289" width="19.5703125" style="122" bestFit="1" customWidth="1"/>
    <col min="12290" max="12293" width="13.140625" style="122" bestFit="1" customWidth="1"/>
    <col min="12294" max="12294" width="14.85546875" style="122" customWidth="1"/>
    <col min="12295" max="12544" width="9.140625" style="122"/>
    <col min="12545" max="12545" width="19.5703125" style="122" bestFit="1" customWidth="1"/>
    <col min="12546" max="12549" width="13.140625" style="122" bestFit="1" customWidth="1"/>
    <col min="12550" max="12550" width="14.85546875" style="122" customWidth="1"/>
    <col min="12551" max="12800" width="9.140625" style="122"/>
    <col min="12801" max="12801" width="19.5703125" style="122" bestFit="1" customWidth="1"/>
    <col min="12802" max="12805" width="13.140625" style="122" bestFit="1" customWidth="1"/>
    <col min="12806" max="12806" width="14.85546875" style="122" customWidth="1"/>
    <col min="12807" max="13056" width="9.140625" style="122"/>
    <col min="13057" max="13057" width="19.5703125" style="122" bestFit="1" customWidth="1"/>
    <col min="13058" max="13061" width="13.140625" style="122" bestFit="1" customWidth="1"/>
    <col min="13062" max="13062" width="14.85546875" style="122" customWidth="1"/>
    <col min="13063" max="13312" width="9.140625" style="122"/>
    <col min="13313" max="13313" width="19.5703125" style="122" bestFit="1" customWidth="1"/>
    <col min="13314" max="13317" width="13.140625" style="122" bestFit="1" customWidth="1"/>
    <col min="13318" max="13318" width="14.85546875" style="122" customWidth="1"/>
    <col min="13319" max="13568" width="9.140625" style="122"/>
    <col min="13569" max="13569" width="19.5703125" style="122" bestFit="1" customWidth="1"/>
    <col min="13570" max="13573" width="13.140625" style="122" bestFit="1" customWidth="1"/>
    <col min="13574" max="13574" width="14.85546875" style="122" customWidth="1"/>
    <col min="13575" max="13824" width="9.140625" style="122"/>
    <col min="13825" max="13825" width="19.5703125" style="122" bestFit="1" customWidth="1"/>
    <col min="13826" max="13829" width="13.140625" style="122" bestFit="1" customWidth="1"/>
    <col min="13830" max="13830" width="14.85546875" style="122" customWidth="1"/>
    <col min="13831" max="14080" width="9.140625" style="122"/>
    <col min="14081" max="14081" width="19.5703125" style="122" bestFit="1" customWidth="1"/>
    <col min="14082" max="14085" width="13.140625" style="122" bestFit="1" customWidth="1"/>
    <col min="14086" max="14086" width="14.85546875" style="122" customWidth="1"/>
    <col min="14087" max="14336" width="9.140625" style="122"/>
    <col min="14337" max="14337" width="19.5703125" style="122" bestFit="1" customWidth="1"/>
    <col min="14338" max="14341" width="13.140625" style="122" bestFit="1" customWidth="1"/>
    <col min="14342" max="14342" width="14.85546875" style="122" customWidth="1"/>
    <col min="14343" max="14592" width="9.140625" style="122"/>
    <col min="14593" max="14593" width="19.5703125" style="122" bestFit="1" customWidth="1"/>
    <col min="14594" max="14597" width="13.140625" style="122" bestFit="1" customWidth="1"/>
    <col min="14598" max="14598" width="14.85546875" style="122" customWidth="1"/>
    <col min="14599" max="14848" width="9.140625" style="122"/>
    <col min="14849" max="14849" width="19.5703125" style="122" bestFit="1" customWidth="1"/>
    <col min="14850" max="14853" width="13.140625" style="122" bestFit="1" customWidth="1"/>
    <col min="14854" max="14854" width="14.85546875" style="122" customWidth="1"/>
    <col min="14855" max="15104" width="9.140625" style="122"/>
    <col min="15105" max="15105" width="19.5703125" style="122" bestFit="1" customWidth="1"/>
    <col min="15106" max="15109" width="13.140625" style="122" bestFit="1" customWidth="1"/>
    <col min="15110" max="15110" width="14.85546875" style="122" customWidth="1"/>
    <col min="15111" max="15360" width="9.140625" style="122"/>
    <col min="15361" max="15361" width="19.5703125" style="122" bestFit="1" customWidth="1"/>
    <col min="15362" max="15365" width="13.140625" style="122" bestFit="1" customWidth="1"/>
    <col min="15366" max="15366" width="14.85546875" style="122" customWidth="1"/>
    <col min="15367" max="15616" width="9.140625" style="122"/>
    <col min="15617" max="15617" width="19.5703125" style="122" bestFit="1" customWidth="1"/>
    <col min="15618" max="15621" width="13.140625" style="122" bestFit="1" customWidth="1"/>
    <col min="15622" max="15622" width="14.85546875" style="122" customWidth="1"/>
    <col min="15623" max="15872" width="9.140625" style="122"/>
    <col min="15873" max="15873" width="19.5703125" style="122" bestFit="1" customWidth="1"/>
    <col min="15874" max="15877" width="13.140625" style="122" bestFit="1" customWidth="1"/>
    <col min="15878" max="15878" width="14.85546875" style="122" customWidth="1"/>
    <col min="15879" max="16128" width="9.140625" style="122"/>
    <col min="16129" max="16129" width="19.5703125" style="122" bestFit="1" customWidth="1"/>
    <col min="16130" max="16133" width="13.140625" style="122" bestFit="1" customWidth="1"/>
    <col min="16134" max="16134" width="14.85546875" style="122" customWidth="1"/>
    <col min="16135" max="16384" width="9.140625" style="122"/>
  </cols>
  <sheetData>
    <row r="1" spans="1:11" ht="30">
      <c r="A1" s="1" t="s">
        <v>1121</v>
      </c>
      <c r="B1" s="1" t="s">
        <v>1122</v>
      </c>
      <c r="C1" s="1" t="s">
        <v>1123</v>
      </c>
      <c r="D1" s="1" t="s">
        <v>1124</v>
      </c>
      <c r="E1" s="1" t="s">
        <v>1125</v>
      </c>
      <c r="F1" s="1" t="s">
        <v>153</v>
      </c>
    </row>
    <row r="2" spans="1:11">
      <c r="A2" s="3" t="s">
        <v>1126</v>
      </c>
      <c r="B2" s="3">
        <v>70</v>
      </c>
      <c r="C2" s="3">
        <v>20</v>
      </c>
      <c r="D2" s="3">
        <v>70</v>
      </c>
      <c r="E2" s="3">
        <v>140</v>
      </c>
      <c r="F2" s="3">
        <f t="shared" ref="F2:F9" si="0">SUM(B2:E2)</f>
        <v>300</v>
      </c>
      <c r="H2" s="131"/>
      <c r="I2" s="132"/>
      <c r="J2" s="131"/>
      <c r="K2" s="133"/>
    </row>
    <row r="3" spans="1:11">
      <c r="A3" s="3" t="s">
        <v>1127</v>
      </c>
      <c r="B3" s="3">
        <v>50</v>
      </c>
      <c r="C3" s="3">
        <v>71</v>
      </c>
      <c r="D3" s="3">
        <v>55</v>
      </c>
      <c r="E3" s="3">
        <v>69</v>
      </c>
      <c r="F3" s="3">
        <f t="shared" si="0"/>
        <v>245</v>
      </c>
      <c r="H3" s="131"/>
      <c r="I3" s="131"/>
      <c r="J3" s="131"/>
      <c r="K3" s="131"/>
    </row>
    <row r="4" spans="1:11">
      <c r="A4" s="3" t="s">
        <v>1128</v>
      </c>
      <c r="B4" s="3">
        <v>140</v>
      </c>
      <c r="C4" s="3">
        <v>83</v>
      </c>
      <c r="D4" s="3">
        <v>55</v>
      </c>
      <c r="E4" s="3">
        <v>80</v>
      </c>
      <c r="F4" s="3">
        <f t="shared" si="0"/>
        <v>358</v>
      </c>
      <c r="H4" s="131"/>
      <c r="I4" s="131"/>
      <c r="J4" s="132"/>
      <c r="K4" s="131"/>
    </row>
    <row r="5" spans="1:11">
      <c r="A5" s="3" t="s">
        <v>1129</v>
      </c>
      <c r="B5" s="3">
        <v>55</v>
      </c>
      <c r="C5" s="3">
        <v>44</v>
      </c>
      <c r="D5" s="3">
        <v>55</v>
      </c>
      <c r="E5" s="3">
        <v>77</v>
      </c>
      <c r="F5" s="3">
        <f t="shared" si="0"/>
        <v>231</v>
      </c>
      <c r="H5" s="131"/>
      <c r="I5" s="132"/>
      <c r="J5" s="131"/>
      <c r="K5" s="131"/>
    </row>
    <row r="6" spans="1:11">
      <c r="A6" s="3" t="s">
        <v>1130</v>
      </c>
      <c r="B6" s="3">
        <v>120</v>
      </c>
      <c r="C6" s="3">
        <v>200</v>
      </c>
      <c r="D6" s="3">
        <v>200</v>
      </c>
      <c r="E6" s="3">
        <v>300</v>
      </c>
      <c r="F6" s="3">
        <f t="shared" si="0"/>
        <v>820</v>
      </c>
      <c r="H6" s="132"/>
      <c r="I6" s="131"/>
      <c r="J6" s="131"/>
      <c r="K6" s="131"/>
    </row>
    <row r="7" spans="1:11">
      <c r="A7" s="3" t="s">
        <v>1131</v>
      </c>
      <c r="B7" s="3">
        <v>100</v>
      </c>
      <c r="C7" s="3">
        <v>100</v>
      </c>
      <c r="D7" s="3">
        <v>150</v>
      </c>
      <c r="E7" s="3">
        <v>88</v>
      </c>
      <c r="F7" s="3">
        <f t="shared" si="0"/>
        <v>438</v>
      </c>
      <c r="H7" s="131"/>
      <c r="I7" s="131"/>
      <c r="J7" s="131"/>
      <c r="K7" s="131"/>
    </row>
    <row r="8" spans="1:11">
      <c r="A8" s="3" t="s">
        <v>1132</v>
      </c>
      <c r="B8" s="3">
        <v>100</v>
      </c>
      <c r="C8" s="3">
        <v>150</v>
      </c>
      <c r="D8" s="3">
        <v>75</v>
      </c>
      <c r="E8" s="3">
        <v>35</v>
      </c>
      <c r="F8" s="3">
        <f t="shared" si="0"/>
        <v>360</v>
      </c>
      <c r="H8" s="131"/>
      <c r="I8" s="133"/>
      <c r="J8" s="131"/>
      <c r="K8" s="132"/>
    </row>
    <row r="9" spans="1:11">
      <c r="A9" s="3" t="s">
        <v>1133</v>
      </c>
      <c r="B9" s="3">
        <v>150</v>
      </c>
      <c r="C9" s="3">
        <v>100</v>
      </c>
      <c r="D9" s="3">
        <v>70</v>
      </c>
      <c r="E9" s="3">
        <v>100</v>
      </c>
      <c r="F9" s="3">
        <f t="shared" si="0"/>
        <v>420</v>
      </c>
      <c r="H9" s="131"/>
      <c r="I9" s="131"/>
      <c r="J9" s="132"/>
      <c r="K9" s="131"/>
    </row>
  </sheetData>
  <conditionalFormatting sqref="B2:E9">
    <cfRule type="cellIs" dxfId="36" priority="1" operator="lessThan">
      <formula>$F2*0.2</formula>
    </cfRule>
    <cfRule type="cellIs" dxfId="35" priority="2" operator="greaterThan">
      <formula>$F2*0.4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9340-E459-4E43-8AA4-F98CD1A38298}">
  <sheetPr>
    <tabColor rgb="FF00B0F0"/>
  </sheetPr>
  <dimension ref="A1:G10"/>
  <sheetViews>
    <sheetView showGridLines="0" zoomScaleNormal="100" workbookViewId="0">
      <selection activeCell="E9" sqref="E9"/>
    </sheetView>
  </sheetViews>
  <sheetFormatPr defaultRowHeight="14.25"/>
  <cols>
    <col min="1" max="1" width="9.140625" style="122"/>
    <col min="2" max="2" width="19.5703125" style="122" bestFit="1" customWidth="1"/>
    <col min="3" max="6" width="13.140625" style="122" bestFit="1" customWidth="1"/>
    <col min="7" max="7" width="14.85546875" style="122" customWidth="1"/>
    <col min="8" max="257" width="9.140625" style="122"/>
    <col min="258" max="258" width="19.5703125" style="122" bestFit="1" customWidth="1"/>
    <col min="259" max="262" width="13.140625" style="122" bestFit="1" customWidth="1"/>
    <col min="263" max="263" width="14.85546875" style="122" customWidth="1"/>
    <col min="264" max="513" width="9.140625" style="122"/>
    <col min="514" max="514" width="19.5703125" style="122" bestFit="1" customWidth="1"/>
    <col min="515" max="518" width="13.140625" style="122" bestFit="1" customWidth="1"/>
    <col min="519" max="519" width="14.85546875" style="122" customWidth="1"/>
    <col min="520" max="769" width="9.140625" style="122"/>
    <col min="770" max="770" width="19.5703125" style="122" bestFit="1" customWidth="1"/>
    <col min="771" max="774" width="13.140625" style="122" bestFit="1" customWidth="1"/>
    <col min="775" max="775" width="14.85546875" style="122" customWidth="1"/>
    <col min="776" max="1025" width="9.140625" style="122"/>
    <col min="1026" max="1026" width="19.5703125" style="122" bestFit="1" customWidth="1"/>
    <col min="1027" max="1030" width="13.140625" style="122" bestFit="1" customWidth="1"/>
    <col min="1031" max="1031" width="14.85546875" style="122" customWidth="1"/>
    <col min="1032" max="1281" width="9.140625" style="122"/>
    <col min="1282" max="1282" width="19.5703125" style="122" bestFit="1" customWidth="1"/>
    <col min="1283" max="1286" width="13.140625" style="122" bestFit="1" customWidth="1"/>
    <col min="1287" max="1287" width="14.85546875" style="122" customWidth="1"/>
    <col min="1288" max="1537" width="9.140625" style="122"/>
    <col min="1538" max="1538" width="19.5703125" style="122" bestFit="1" customWidth="1"/>
    <col min="1539" max="1542" width="13.140625" style="122" bestFit="1" customWidth="1"/>
    <col min="1543" max="1543" width="14.85546875" style="122" customWidth="1"/>
    <col min="1544" max="1793" width="9.140625" style="122"/>
    <col min="1794" max="1794" width="19.5703125" style="122" bestFit="1" customWidth="1"/>
    <col min="1795" max="1798" width="13.140625" style="122" bestFit="1" customWidth="1"/>
    <col min="1799" max="1799" width="14.85546875" style="122" customWidth="1"/>
    <col min="1800" max="2049" width="9.140625" style="122"/>
    <col min="2050" max="2050" width="19.5703125" style="122" bestFit="1" customWidth="1"/>
    <col min="2051" max="2054" width="13.140625" style="122" bestFit="1" customWidth="1"/>
    <col min="2055" max="2055" width="14.85546875" style="122" customWidth="1"/>
    <col min="2056" max="2305" width="9.140625" style="122"/>
    <col min="2306" max="2306" width="19.5703125" style="122" bestFit="1" customWidth="1"/>
    <col min="2307" max="2310" width="13.140625" style="122" bestFit="1" customWidth="1"/>
    <col min="2311" max="2311" width="14.85546875" style="122" customWidth="1"/>
    <col min="2312" max="2561" width="9.140625" style="122"/>
    <col min="2562" max="2562" width="19.5703125" style="122" bestFit="1" customWidth="1"/>
    <col min="2563" max="2566" width="13.140625" style="122" bestFit="1" customWidth="1"/>
    <col min="2567" max="2567" width="14.85546875" style="122" customWidth="1"/>
    <col min="2568" max="2817" width="9.140625" style="122"/>
    <col min="2818" max="2818" width="19.5703125" style="122" bestFit="1" customWidth="1"/>
    <col min="2819" max="2822" width="13.140625" style="122" bestFit="1" customWidth="1"/>
    <col min="2823" max="2823" width="14.85546875" style="122" customWidth="1"/>
    <col min="2824" max="3073" width="9.140625" style="122"/>
    <col min="3074" max="3074" width="19.5703125" style="122" bestFit="1" customWidth="1"/>
    <col min="3075" max="3078" width="13.140625" style="122" bestFit="1" customWidth="1"/>
    <col min="3079" max="3079" width="14.85546875" style="122" customWidth="1"/>
    <col min="3080" max="3329" width="9.140625" style="122"/>
    <col min="3330" max="3330" width="19.5703125" style="122" bestFit="1" customWidth="1"/>
    <col min="3331" max="3334" width="13.140625" style="122" bestFit="1" customWidth="1"/>
    <col min="3335" max="3335" width="14.85546875" style="122" customWidth="1"/>
    <col min="3336" max="3585" width="9.140625" style="122"/>
    <col min="3586" max="3586" width="19.5703125" style="122" bestFit="1" customWidth="1"/>
    <col min="3587" max="3590" width="13.140625" style="122" bestFit="1" customWidth="1"/>
    <col min="3591" max="3591" width="14.85546875" style="122" customWidth="1"/>
    <col min="3592" max="3841" width="9.140625" style="122"/>
    <col min="3842" max="3842" width="19.5703125" style="122" bestFit="1" customWidth="1"/>
    <col min="3843" max="3846" width="13.140625" style="122" bestFit="1" customWidth="1"/>
    <col min="3847" max="3847" width="14.85546875" style="122" customWidth="1"/>
    <col min="3848" max="4097" width="9.140625" style="122"/>
    <col min="4098" max="4098" width="19.5703125" style="122" bestFit="1" customWidth="1"/>
    <col min="4099" max="4102" width="13.140625" style="122" bestFit="1" customWidth="1"/>
    <col min="4103" max="4103" width="14.85546875" style="122" customWidth="1"/>
    <col min="4104" max="4353" width="9.140625" style="122"/>
    <col min="4354" max="4354" width="19.5703125" style="122" bestFit="1" customWidth="1"/>
    <col min="4355" max="4358" width="13.140625" style="122" bestFit="1" customWidth="1"/>
    <col min="4359" max="4359" width="14.85546875" style="122" customWidth="1"/>
    <col min="4360" max="4609" width="9.140625" style="122"/>
    <col min="4610" max="4610" width="19.5703125" style="122" bestFit="1" customWidth="1"/>
    <col min="4611" max="4614" width="13.140625" style="122" bestFit="1" customWidth="1"/>
    <col min="4615" max="4615" width="14.85546875" style="122" customWidth="1"/>
    <col min="4616" max="4865" width="9.140625" style="122"/>
    <col min="4866" max="4866" width="19.5703125" style="122" bestFit="1" customWidth="1"/>
    <col min="4867" max="4870" width="13.140625" style="122" bestFit="1" customWidth="1"/>
    <col min="4871" max="4871" width="14.85546875" style="122" customWidth="1"/>
    <col min="4872" max="5121" width="9.140625" style="122"/>
    <col min="5122" max="5122" width="19.5703125" style="122" bestFit="1" customWidth="1"/>
    <col min="5123" max="5126" width="13.140625" style="122" bestFit="1" customWidth="1"/>
    <col min="5127" max="5127" width="14.85546875" style="122" customWidth="1"/>
    <col min="5128" max="5377" width="9.140625" style="122"/>
    <col min="5378" max="5378" width="19.5703125" style="122" bestFit="1" customWidth="1"/>
    <col min="5379" max="5382" width="13.140625" style="122" bestFit="1" customWidth="1"/>
    <col min="5383" max="5383" width="14.85546875" style="122" customWidth="1"/>
    <col min="5384" max="5633" width="9.140625" style="122"/>
    <col min="5634" max="5634" width="19.5703125" style="122" bestFit="1" customWidth="1"/>
    <col min="5635" max="5638" width="13.140625" style="122" bestFit="1" customWidth="1"/>
    <col min="5639" max="5639" width="14.85546875" style="122" customWidth="1"/>
    <col min="5640" max="5889" width="9.140625" style="122"/>
    <col min="5890" max="5890" width="19.5703125" style="122" bestFit="1" customWidth="1"/>
    <col min="5891" max="5894" width="13.140625" style="122" bestFit="1" customWidth="1"/>
    <col min="5895" max="5895" width="14.85546875" style="122" customWidth="1"/>
    <col min="5896" max="6145" width="9.140625" style="122"/>
    <col min="6146" max="6146" width="19.5703125" style="122" bestFit="1" customWidth="1"/>
    <col min="6147" max="6150" width="13.140625" style="122" bestFit="1" customWidth="1"/>
    <col min="6151" max="6151" width="14.85546875" style="122" customWidth="1"/>
    <col min="6152" max="6401" width="9.140625" style="122"/>
    <col min="6402" max="6402" width="19.5703125" style="122" bestFit="1" customWidth="1"/>
    <col min="6403" max="6406" width="13.140625" style="122" bestFit="1" customWidth="1"/>
    <col min="6407" max="6407" width="14.85546875" style="122" customWidth="1"/>
    <col min="6408" max="6657" width="9.140625" style="122"/>
    <col min="6658" max="6658" width="19.5703125" style="122" bestFit="1" customWidth="1"/>
    <col min="6659" max="6662" width="13.140625" style="122" bestFit="1" customWidth="1"/>
    <col min="6663" max="6663" width="14.85546875" style="122" customWidth="1"/>
    <col min="6664" max="6913" width="9.140625" style="122"/>
    <col min="6914" max="6914" width="19.5703125" style="122" bestFit="1" customWidth="1"/>
    <col min="6915" max="6918" width="13.140625" style="122" bestFit="1" customWidth="1"/>
    <col min="6919" max="6919" width="14.85546875" style="122" customWidth="1"/>
    <col min="6920" max="7169" width="9.140625" style="122"/>
    <col min="7170" max="7170" width="19.5703125" style="122" bestFit="1" customWidth="1"/>
    <col min="7171" max="7174" width="13.140625" style="122" bestFit="1" customWidth="1"/>
    <col min="7175" max="7175" width="14.85546875" style="122" customWidth="1"/>
    <col min="7176" max="7425" width="9.140625" style="122"/>
    <col min="7426" max="7426" width="19.5703125" style="122" bestFit="1" customWidth="1"/>
    <col min="7427" max="7430" width="13.140625" style="122" bestFit="1" customWidth="1"/>
    <col min="7431" max="7431" width="14.85546875" style="122" customWidth="1"/>
    <col min="7432" max="7681" width="9.140625" style="122"/>
    <col min="7682" max="7682" width="19.5703125" style="122" bestFit="1" customWidth="1"/>
    <col min="7683" max="7686" width="13.140625" style="122" bestFit="1" customWidth="1"/>
    <col min="7687" max="7687" width="14.85546875" style="122" customWidth="1"/>
    <col min="7688" max="7937" width="9.140625" style="122"/>
    <col min="7938" max="7938" width="19.5703125" style="122" bestFit="1" customWidth="1"/>
    <col min="7939" max="7942" width="13.140625" style="122" bestFit="1" customWidth="1"/>
    <col min="7943" max="7943" width="14.85546875" style="122" customWidth="1"/>
    <col min="7944" max="8193" width="9.140625" style="122"/>
    <col min="8194" max="8194" width="19.5703125" style="122" bestFit="1" customWidth="1"/>
    <col min="8195" max="8198" width="13.140625" style="122" bestFit="1" customWidth="1"/>
    <col min="8199" max="8199" width="14.85546875" style="122" customWidth="1"/>
    <col min="8200" max="8449" width="9.140625" style="122"/>
    <col min="8450" max="8450" width="19.5703125" style="122" bestFit="1" customWidth="1"/>
    <col min="8451" max="8454" width="13.140625" style="122" bestFit="1" customWidth="1"/>
    <col min="8455" max="8455" width="14.85546875" style="122" customWidth="1"/>
    <col min="8456" max="8705" width="9.140625" style="122"/>
    <col min="8706" max="8706" width="19.5703125" style="122" bestFit="1" customWidth="1"/>
    <col min="8707" max="8710" width="13.140625" style="122" bestFit="1" customWidth="1"/>
    <col min="8711" max="8711" width="14.85546875" style="122" customWidth="1"/>
    <col min="8712" max="8961" width="9.140625" style="122"/>
    <col min="8962" max="8962" width="19.5703125" style="122" bestFit="1" customWidth="1"/>
    <col min="8963" max="8966" width="13.140625" style="122" bestFit="1" customWidth="1"/>
    <col min="8967" max="8967" width="14.85546875" style="122" customWidth="1"/>
    <col min="8968" max="9217" width="9.140625" style="122"/>
    <col min="9218" max="9218" width="19.5703125" style="122" bestFit="1" customWidth="1"/>
    <col min="9219" max="9222" width="13.140625" style="122" bestFit="1" customWidth="1"/>
    <col min="9223" max="9223" width="14.85546875" style="122" customWidth="1"/>
    <col min="9224" max="9473" width="9.140625" style="122"/>
    <col min="9474" max="9474" width="19.5703125" style="122" bestFit="1" customWidth="1"/>
    <col min="9475" max="9478" width="13.140625" style="122" bestFit="1" customWidth="1"/>
    <col min="9479" max="9479" width="14.85546875" style="122" customWidth="1"/>
    <col min="9480" max="9729" width="9.140625" style="122"/>
    <col min="9730" max="9730" width="19.5703125" style="122" bestFit="1" customWidth="1"/>
    <col min="9731" max="9734" width="13.140625" style="122" bestFit="1" customWidth="1"/>
    <col min="9735" max="9735" width="14.85546875" style="122" customWidth="1"/>
    <col min="9736" max="9985" width="9.140625" style="122"/>
    <col min="9986" max="9986" width="19.5703125" style="122" bestFit="1" customWidth="1"/>
    <col min="9987" max="9990" width="13.140625" style="122" bestFit="1" customWidth="1"/>
    <col min="9991" max="9991" width="14.85546875" style="122" customWidth="1"/>
    <col min="9992" max="10241" width="9.140625" style="122"/>
    <col min="10242" max="10242" width="19.5703125" style="122" bestFit="1" customWidth="1"/>
    <col min="10243" max="10246" width="13.140625" style="122" bestFit="1" customWidth="1"/>
    <col min="10247" max="10247" width="14.85546875" style="122" customWidth="1"/>
    <col min="10248" max="10497" width="9.140625" style="122"/>
    <col min="10498" max="10498" width="19.5703125" style="122" bestFit="1" customWidth="1"/>
    <col min="10499" max="10502" width="13.140625" style="122" bestFit="1" customWidth="1"/>
    <col min="10503" max="10503" width="14.85546875" style="122" customWidth="1"/>
    <col min="10504" max="10753" width="9.140625" style="122"/>
    <col min="10754" max="10754" width="19.5703125" style="122" bestFit="1" customWidth="1"/>
    <col min="10755" max="10758" width="13.140625" style="122" bestFit="1" customWidth="1"/>
    <col min="10759" max="10759" width="14.85546875" style="122" customWidth="1"/>
    <col min="10760" max="11009" width="9.140625" style="122"/>
    <col min="11010" max="11010" width="19.5703125" style="122" bestFit="1" customWidth="1"/>
    <col min="11011" max="11014" width="13.140625" style="122" bestFit="1" customWidth="1"/>
    <col min="11015" max="11015" width="14.85546875" style="122" customWidth="1"/>
    <col min="11016" max="11265" width="9.140625" style="122"/>
    <col min="11266" max="11266" width="19.5703125" style="122" bestFit="1" customWidth="1"/>
    <col min="11267" max="11270" width="13.140625" style="122" bestFit="1" customWidth="1"/>
    <col min="11271" max="11271" width="14.85546875" style="122" customWidth="1"/>
    <col min="11272" max="11521" width="9.140625" style="122"/>
    <col min="11522" max="11522" width="19.5703125" style="122" bestFit="1" customWidth="1"/>
    <col min="11523" max="11526" width="13.140625" style="122" bestFit="1" customWidth="1"/>
    <col min="11527" max="11527" width="14.85546875" style="122" customWidth="1"/>
    <col min="11528" max="11777" width="9.140625" style="122"/>
    <col min="11778" max="11778" width="19.5703125" style="122" bestFit="1" customWidth="1"/>
    <col min="11779" max="11782" width="13.140625" style="122" bestFit="1" customWidth="1"/>
    <col min="11783" max="11783" width="14.85546875" style="122" customWidth="1"/>
    <col min="11784" max="12033" width="9.140625" style="122"/>
    <col min="12034" max="12034" width="19.5703125" style="122" bestFit="1" customWidth="1"/>
    <col min="12035" max="12038" width="13.140625" style="122" bestFit="1" customWidth="1"/>
    <col min="12039" max="12039" width="14.85546875" style="122" customWidth="1"/>
    <col min="12040" max="12289" width="9.140625" style="122"/>
    <col min="12290" max="12290" width="19.5703125" style="122" bestFit="1" customWidth="1"/>
    <col min="12291" max="12294" width="13.140625" style="122" bestFit="1" customWidth="1"/>
    <col min="12295" max="12295" width="14.85546875" style="122" customWidth="1"/>
    <col min="12296" max="12545" width="9.140625" style="122"/>
    <col min="12546" max="12546" width="19.5703125" style="122" bestFit="1" customWidth="1"/>
    <col min="12547" max="12550" width="13.140625" style="122" bestFit="1" customWidth="1"/>
    <col min="12551" max="12551" width="14.85546875" style="122" customWidth="1"/>
    <col min="12552" max="12801" width="9.140625" style="122"/>
    <col min="12802" max="12802" width="19.5703125" style="122" bestFit="1" customWidth="1"/>
    <col min="12803" max="12806" width="13.140625" style="122" bestFit="1" customWidth="1"/>
    <col min="12807" max="12807" width="14.85546875" style="122" customWidth="1"/>
    <col min="12808" max="13057" width="9.140625" style="122"/>
    <col min="13058" max="13058" width="19.5703125" style="122" bestFit="1" customWidth="1"/>
    <col min="13059" max="13062" width="13.140625" style="122" bestFit="1" customWidth="1"/>
    <col min="13063" max="13063" width="14.85546875" style="122" customWidth="1"/>
    <col min="13064" max="13313" width="9.140625" style="122"/>
    <col min="13314" max="13314" width="19.5703125" style="122" bestFit="1" customWidth="1"/>
    <col min="13315" max="13318" width="13.140625" style="122" bestFit="1" customWidth="1"/>
    <col min="13319" max="13319" width="14.85546875" style="122" customWidth="1"/>
    <col min="13320" max="13569" width="9.140625" style="122"/>
    <col min="13570" max="13570" width="19.5703125" style="122" bestFit="1" customWidth="1"/>
    <col min="13571" max="13574" width="13.140625" style="122" bestFit="1" customWidth="1"/>
    <col min="13575" max="13575" width="14.85546875" style="122" customWidth="1"/>
    <col min="13576" max="13825" width="9.140625" style="122"/>
    <col min="13826" max="13826" width="19.5703125" style="122" bestFit="1" customWidth="1"/>
    <col min="13827" max="13830" width="13.140625" style="122" bestFit="1" customWidth="1"/>
    <col min="13831" max="13831" width="14.85546875" style="122" customWidth="1"/>
    <col min="13832" max="14081" width="9.140625" style="122"/>
    <col min="14082" max="14082" width="19.5703125" style="122" bestFit="1" customWidth="1"/>
    <col min="14083" max="14086" width="13.140625" style="122" bestFit="1" customWidth="1"/>
    <col min="14087" max="14087" width="14.85546875" style="122" customWidth="1"/>
    <col min="14088" max="14337" width="9.140625" style="122"/>
    <col min="14338" max="14338" width="19.5703125" style="122" bestFit="1" customWidth="1"/>
    <col min="14339" max="14342" width="13.140625" style="122" bestFit="1" customWidth="1"/>
    <col min="14343" max="14343" width="14.85546875" style="122" customWidth="1"/>
    <col min="14344" max="14593" width="9.140625" style="122"/>
    <col min="14594" max="14594" width="19.5703125" style="122" bestFit="1" customWidth="1"/>
    <col min="14595" max="14598" width="13.140625" style="122" bestFit="1" customWidth="1"/>
    <col min="14599" max="14599" width="14.85546875" style="122" customWidth="1"/>
    <col min="14600" max="14849" width="9.140625" style="122"/>
    <col min="14850" max="14850" width="19.5703125" style="122" bestFit="1" customWidth="1"/>
    <col min="14851" max="14854" width="13.140625" style="122" bestFit="1" customWidth="1"/>
    <col min="14855" max="14855" width="14.85546875" style="122" customWidth="1"/>
    <col min="14856" max="15105" width="9.140625" style="122"/>
    <col min="15106" max="15106" width="19.5703125" style="122" bestFit="1" customWidth="1"/>
    <col min="15107" max="15110" width="13.140625" style="122" bestFit="1" customWidth="1"/>
    <col min="15111" max="15111" width="14.85546875" style="122" customWidth="1"/>
    <col min="15112" max="15361" width="9.140625" style="122"/>
    <col min="15362" max="15362" width="19.5703125" style="122" bestFit="1" customWidth="1"/>
    <col min="15363" max="15366" width="13.140625" style="122" bestFit="1" customWidth="1"/>
    <col min="15367" max="15367" width="14.85546875" style="122" customWidth="1"/>
    <col min="15368" max="15617" width="9.140625" style="122"/>
    <col min="15618" max="15618" width="19.5703125" style="122" bestFit="1" customWidth="1"/>
    <col min="15619" max="15622" width="13.140625" style="122" bestFit="1" customWidth="1"/>
    <col min="15623" max="15623" width="14.85546875" style="122" customWidth="1"/>
    <col min="15624" max="15873" width="9.140625" style="122"/>
    <col min="15874" max="15874" width="19.5703125" style="122" bestFit="1" customWidth="1"/>
    <col min="15875" max="15878" width="13.140625" style="122" bestFit="1" customWidth="1"/>
    <col min="15879" max="15879" width="14.85546875" style="122" customWidth="1"/>
    <col min="15880" max="16129" width="9.140625" style="122"/>
    <col min="16130" max="16130" width="19.5703125" style="122" bestFit="1" customWidth="1"/>
    <col min="16131" max="16134" width="13.140625" style="122" bestFit="1" customWidth="1"/>
    <col min="16135" max="16135" width="14.85546875" style="122" customWidth="1"/>
    <col min="16136" max="16384" width="9.140625" style="122"/>
  </cols>
  <sheetData>
    <row r="1" spans="1:7" ht="15">
      <c r="B1" s="1" t="s">
        <v>1134</v>
      </c>
      <c r="C1" s="1" t="s">
        <v>1122</v>
      </c>
      <c r="D1" s="1" t="s">
        <v>1123</v>
      </c>
      <c r="E1" s="1" t="s">
        <v>1124</v>
      </c>
      <c r="F1" s="1" t="s">
        <v>1125</v>
      </c>
      <c r="G1" s="1" t="s">
        <v>153</v>
      </c>
    </row>
    <row r="2" spans="1:7">
      <c r="A2" s="134"/>
      <c r="B2" s="3" t="s">
        <v>1135</v>
      </c>
      <c r="C2" s="3">
        <v>110</v>
      </c>
      <c r="D2" s="3">
        <v>120</v>
      </c>
      <c r="E2" s="3">
        <v>150</v>
      </c>
      <c r="F2" s="3">
        <v>100</v>
      </c>
      <c r="G2" s="3">
        <f t="shared" ref="G2:G10" si="0">SUM(C2:F2)</f>
        <v>480</v>
      </c>
    </row>
    <row r="3" spans="1:7">
      <c r="B3" s="3" t="s">
        <v>1136</v>
      </c>
      <c r="C3" s="3">
        <v>90</v>
      </c>
      <c r="D3" s="3">
        <v>80</v>
      </c>
      <c r="E3" s="3">
        <v>100</v>
      </c>
      <c r="F3" s="3">
        <v>105</v>
      </c>
      <c r="G3" s="3">
        <f t="shared" si="0"/>
        <v>375</v>
      </c>
    </row>
    <row r="4" spans="1:7">
      <c r="B4" s="3" t="s">
        <v>1137</v>
      </c>
      <c r="C4" s="3">
        <v>80</v>
      </c>
      <c r="D4" s="3">
        <v>65</v>
      </c>
      <c r="E4" s="3">
        <v>130</v>
      </c>
      <c r="F4" s="3">
        <v>120</v>
      </c>
      <c r="G4" s="3">
        <f t="shared" si="0"/>
        <v>395</v>
      </c>
    </row>
    <row r="5" spans="1:7">
      <c r="B5" s="3" t="s">
        <v>1138</v>
      </c>
      <c r="C5" s="3">
        <v>75</v>
      </c>
      <c r="D5" s="3">
        <v>100</v>
      </c>
      <c r="E5" s="3">
        <v>120</v>
      </c>
      <c r="F5" s="3">
        <v>80</v>
      </c>
      <c r="G5" s="3">
        <f t="shared" si="0"/>
        <v>375</v>
      </c>
    </row>
    <row r="6" spans="1:7">
      <c r="A6" s="135"/>
      <c r="B6" s="3" t="s">
        <v>1139</v>
      </c>
      <c r="C6" s="3">
        <v>85</v>
      </c>
      <c r="D6" s="3">
        <v>110</v>
      </c>
      <c r="E6" s="3">
        <v>100</v>
      </c>
      <c r="F6" s="3">
        <v>75</v>
      </c>
      <c r="G6" s="3">
        <f t="shared" si="0"/>
        <v>370</v>
      </c>
    </row>
    <row r="7" spans="1:7">
      <c r="A7" s="134"/>
      <c r="B7" s="3" t="s">
        <v>1140</v>
      </c>
      <c r="C7" s="3">
        <v>100</v>
      </c>
      <c r="D7" s="3">
        <v>120</v>
      </c>
      <c r="E7" s="3">
        <v>95</v>
      </c>
      <c r="F7" s="3">
        <v>110</v>
      </c>
      <c r="G7" s="3">
        <f t="shared" si="0"/>
        <v>425</v>
      </c>
    </row>
    <row r="8" spans="1:7">
      <c r="B8" s="3" t="s">
        <v>1141</v>
      </c>
      <c r="C8" s="3">
        <v>65</v>
      </c>
      <c r="D8" s="3">
        <v>90</v>
      </c>
      <c r="E8" s="3">
        <v>100</v>
      </c>
      <c r="F8" s="3">
        <v>130</v>
      </c>
      <c r="G8" s="3">
        <f t="shared" si="0"/>
        <v>385</v>
      </c>
    </row>
    <row r="9" spans="1:7">
      <c r="B9" s="3" t="s">
        <v>1142</v>
      </c>
      <c r="C9" s="3">
        <v>90</v>
      </c>
      <c r="D9" s="3">
        <v>120</v>
      </c>
      <c r="E9" s="3">
        <v>110</v>
      </c>
      <c r="F9" s="3">
        <v>80</v>
      </c>
      <c r="G9" s="3">
        <f t="shared" si="0"/>
        <v>400</v>
      </c>
    </row>
    <row r="10" spans="1:7">
      <c r="B10" s="3" t="s">
        <v>1143</v>
      </c>
      <c r="C10" s="3">
        <v>80</v>
      </c>
      <c r="D10" s="3">
        <v>90</v>
      </c>
      <c r="E10" s="3">
        <v>105</v>
      </c>
      <c r="F10" s="3">
        <v>100</v>
      </c>
      <c r="G10" s="3">
        <f t="shared" si="0"/>
        <v>375</v>
      </c>
    </row>
  </sheetData>
  <conditionalFormatting sqref="B2:B10">
    <cfRule type="expression" dxfId="34" priority="1">
      <formula>$G2=MIN($G$2:$G$10)</formula>
    </cfRule>
    <cfRule type="expression" dxfId="33" priority="2">
      <formula>$G2&gt;400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D57C-E24A-4ED6-A86F-65853D4DB610}">
  <sheetPr>
    <tabColor rgb="FF00B0F0"/>
  </sheetPr>
  <dimension ref="A1:H73"/>
  <sheetViews>
    <sheetView showGridLines="0" zoomScaleNormal="100" workbookViewId="0">
      <selection activeCell="F2" sqref="A2:F41"/>
    </sheetView>
  </sheetViews>
  <sheetFormatPr defaultRowHeight="14.25"/>
  <cols>
    <col min="1" max="1" width="13.5703125" style="137" bestFit="1" customWidth="1"/>
    <col min="2" max="2" width="31.42578125" style="137" bestFit="1" customWidth="1"/>
    <col min="3" max="3" width="28.42578125" style="137" bestFit="1" customWidth="1"/>
    <col min="4" max="4" width="12.42578125" style="137" bestFit="1" customWidth="1"/>
    <col min="5" max="5" width="11.85546875" style="137" bestFit="1" customWidth="1"/>
    <col min="6" max="6" width="23.28515625" style="137" bestFit="1" customWidth="1"/>
    <col min="7" max="8" width="9.140625" style="122"/>
    <col min="9" max="257" width="9.140625" style="137"/>
    <col min="258" max="258" width="30.85546875" style="137" bestFit="1" customWidth="1"/>
    <col min="259" max="259" width="32.28515625" style="137" bestFit="1" customWidth="1"/>
    <col min="260" max="260" width="19.7109375" style="137" bestFit="1" customWidth="1"/>
    <col min="261" max="261" width="10.7109375" style="137" bestFit="1" customWidth="1"/>
    <col min="262" max="263" width="13.85546875" style="137" customWidth="1"/>
    <col min="264" max="264" width="14.7109375" style="137" customWidth="1"/>
    <col min="265" max="513" width="9.140625" style="137"/>
    <col min="514" max="514" width="30.85546875" style="137" bestFit="1" customWidth="1"/>
    <col min="515" max="515" width="32.28515625" style="137" bestFit="1" customWidth="1"/>
    <col min="516" max="516" width="19.7109375" style="137" bestFit="1" customWidth="1"/>
    <col min="517" max="517" width="10.7109375" style="137" bestFit="1" customWidth="1"/>
    <col min="518" max="519" width="13.85546875" style="137" customWidth="1"/>
    <col min="520" max="520" width="14.7109375" style="137" customWidth="1"/>
    <col min="521" max="769" width="9.140625" style="137"/>
    <col min="770" max="770" width="30.85546875" style="137" bestFit="1" customWidth="1"/>
    <col min="771" max="771" width="32.28515625" style="137" bestFit="1" customWidth="1"/>
    <col min="772" max="772" width="19.7109375" style="137" bestFit="1" customWidth="1"/>
    <col min="773" max="773" width="10.7109375" style="137" bestFit="1" customWidth="1"/>
    <col min="774" max="775" width="13.85546875" style="137" customWidth="1"/>
    <col min="776" max="776" width="14.7109375" style="137" customWidth="1"/>
    <col min="777" max="1025" width="9.140625" style="137"/>
    <col min="1026" max="1026" width="30.85546875" style="137" bestFit="1" customWidth="1"/>
    <col min="1027" max="1027" width="32.28515625" style="137" bestFit="1" customWidth="1"/>
    <col min="1028" max="1028" width="19.7109375" style="137" bestFit="1" customWidth="1"/>
    <col min="1029" max="1029" width="10.7109375" style="137" bestFit="1" customWidth="1"/>
    <col min="1030" max="1031" width="13.85546875" style="137" customWidth="1"/>
    <col min="1032" max="1032" width="14.7109375" style="137" customWidth="1"/>
    <col min="1033" max="1281" width="9.140625" style="137"/>
    <col min="1282" max="1282" width="30.85546875" style="137" bestFit="1" customWidth="1"/>
    <col min="1283" max="1283" width="32.28515625" style="137" bestFit="1" customWidth="1"/>
    <col min="1284" max="1284" width="19.7109375" style="137" bestFit="1" customWidth="1"/>
    <col min="1285" max="1285" width="10.7109375" style="137" bestFit="1" customWidth="1"/>
    <col min="1286" max="1287" width="13.85546875" style="137" customWidth="1"/>
    <col min="1288" max="1288" width="14.7109375" style="137" customWidth="1"/>
    <col min="1289" max="1537" width="9.140625" style="137"/>
    <col min="1538" max="1538" width="30.85546875" style="137" bestFit="1" customWidth="1"/>
    <col min="1539" max="1539" width="32.28515625" style="137" bestFit="1" customWidth="1"/>
    <col min="1540" max="1540" width="19.7109375" style="137" bestFit="1" customWidth="1"/>
    <col min="1541" max="1541" width="10.7109375" style="137" bestFit="1" customWidth="1"/>
    <col min="1542" max="1543" width="13.85546875" style="137" customWidth="1"/>
    <col min="1544" max="1544" width="14.7109375" style="137" customWidth="1"/>
    <col min="1545" max="1793" width="9.140625" style="137"/>
    <col min="1794" max="1794" width="30.85546875" style="137" bestFit="1" customWidth="1"/>
    <col min="1795" max="1795" width="32.28515625" style="137" bestFit="1" customWidth="1"/>
    <col min="1796" max="1796" width="19.7109375" style="137" bestFit="1" customWidth="1"/>
    <col min="1797" max="1797" width="10.7109375" style="137" bestFit="1" customWidth="1"/>
    <col min="1798" max="1799" width="13.85546875" style="137" customWidth="1"/>
    <col min="1800" max="1800" width="14.7109375" style="137" customWidth="1"/>
    <col min="1801" max="2049" width="9.140625" style="137"/>
    <col min="2050" max="2050" width="30.85546875" style="137" bestFit="1" customWidth="1"/>
    <col min="2051" max="2051" width="32.28515625" style="137" bestFit="1" customWidth="1"/>
    <col min="2052" max="2052" width="19.7109375" style="137" bestFit="1" customWidth="1"/>
    <col min="2053" max="2053" width="10.7109375" style="137" bestFit="1" customWidth="1"/>
    <col min="2054" max="2055" width="13.85546875" style="137" customWidth="1"/>
    <col min="2056" max="2056" width="14.7109375" style="137" customWidth="1"/>
    <col min="2057" max="2305" width="9.140625" style="137"/>
    <col min="2306" max="2306" width="30.85546875" style="137" bestFit="1" customWidth="1"/>
    <col min="2307" max="2307" width="32.28515625" style="137" bestFit="1" customWidth="1"/>
    <col min="2308" max="2308" width="19.7109375" style="137" bestFit="1" customWidth="1"/>
    <col min="2309" max="2309" width="10.7109375" style="137" bestFit="1" customWidth="1"/>
    <col min="2310" max="2311" width="13.85546875" style="137" customWidth="1"/>
    <col min="2312" max="2312" width="14.7109375" style="137" customWidth="1"/>
    <col min="2313" max="2561" width="9.140625" style="137"/>
    <col min="2562" max="2562" width="30.85546875" style="137" bestFit="1" customWidth="1"/>
    <col min="2563" max="2563" width="32.28515625" style="137" bestFit="1" customWidth="1"/>
    <col min="2564" max="2564" width="19.7109375" style="137" bestFit="1" customWidth="1"/>
    <col min="2565" max="2565" width="10.7109375" style="137" bestFit="1" customWidth="1"/>
    <col min="2566" max="2567" width="13.85546875" style="137" customWidth="1"/>
    <col min="2568" max="2568" width="14.7109375" style="137" customWidth="1"/>
    <col min="2569" max="2817" width="9.140625" style="137"/>
    <col min="2818" max="2818" width="30.85546875" style="137" bestFit="1" customWidth="1"/>
    <col min="2819" max="2819" width="32.28515625" style="137" bestFit="1" customWidth="1"/>
    <col min="2820" max="2820" width="19.7109375" style="137" bestFit="1" customWidth="1"/>
    <col min="2821" max="2821" width="10.7109375" style="137" bestFit="1" customWidth="1"/>
    <col min="2822" max="2823" width="13.85546875" style="137" customWidth="1"/>
    <col min="2824" max="2824" width="14.7109375" style="137" customWidth="1"/>
    <col min="2825" max="3073" width="9.140625" style="137"/>
    <col min="3074" max="3074" width="30.85546875" style="137" bestFit="1" customWidth="1"/>
    <col min="3075" max="3075" width="32.28515625" style="137" bestFit="1" customWidth="1"/>
    <col min="3076" max="3076" width="19.7109375" style="137" bestFit="1" customWidth="1"/>
    <col min="3077" max="3077" width="10.7109375" style="137" bestFit="1" customWidth="1"/>
    <col min="3078" max="3079" width="13.85546875" style="137" customWidth="1"/>
    <col min="3080" max="3080" width="14.7109375" style="137" customWidth="1"/>
    <col min="3081" max="3329" width="9.140625" style="137"/>
    <col min="3330" max="3330" width="30.85546875" style="137" bestFit="1" customWidth="1"/>
    <col min="3331" max="3331" width="32.28515625" style="137" bestFit="1" customWidth="1"/>
    <col min="3332" max="3332" width="19.7109375" style="137" bestFit="1" customWidth="1"/>
    <col min="3333" max="3333" width="10.7109375" style="137" bestFit="1" customWidth="1"/>
    <col min="3334" max="3335" width="13.85546875" style="137" customWidth="1"/>
    <col min="3336" max="3336" width="14.7109375" style="137" customWidth="1"/>
    <col min="3337" max="3585" width="9.140625" style="137"/>
    <col min="3586" max="3586" width="30.85546875" style="137" bestFit="1" customWidth="1"/>
    <col min="3587" max="3587" width="32.28515625" style="137" bestFit="1" customWidth="1"/>
    <col min="3588" max="3588" width="19.7109375" style="137" bestFit="1" customWidth="1"/>
    <col min="3589" max="3589" width="10.7109375" style="137" bestFit="1" customWidth="1"/>
    <col min="3590" max="3591" width="13.85546875" style="137" customWidth="1"/>
    <col min="3592" max="3592" width="14.7109375" style="137" customWidth="1"/>
    <col min="3593" max="3841" width="9.140625" style="137"/>
    <col min="3842" max="3842" width="30.85546875" style="137" bestFit="1" customWidth="1"/>
    <col min="3843" max="3843" width="32.28515625" style="137" bestFit="1" customWidth="1"/>
    <col min="3844" max="3844" width="19.7109375" style="137" bestFit="1" customWidth="1"/>
    <col min="3845" max="3845" width="10.7109375" style="137" bestFit="1" customWidth="1"/>
    <col min="3846" max="3847" width="13.85546875" style="137" customWidth="1"/>
    <col min="3848" max="3848" width="14.7109375" style="137" customWidth="1"/>
    <col min="3849" max="4097" width="9.140625" style="137"/>
    <col min="4098" max="4098" width="30.85546875" style="137" bestFit="1" customWidth="1"/>
    <col min="4099" max="4099" width="32.28515625" style="137" bestFit="1" customWidth="1"/>
    <col min="4100" max="4100" width="19.7109375" style="137" bestFit="1" customWidth="1"/>
    <col min="4101" max="4101" width="10.7109375" style="137" bestFit="1" customWidth="1"/>
    <col min="4102" max="4103" width="13.85546875" style="137" customWidth="1"/>
    <col min="4104" max="4104" width="14.7109375" style="137" customWidth="1"/>
    <col min="4105" max="4353" width="9.140625" style="137"/>
    <col min="4354" max="4354" width="30.85546875" style="137" bestFit="1" customWidth="1"/>
    <col min="4355" max="4355" width="32.28515625" style="137" bestFit="1" customWidth="1"/>
    <col min="4356" max="4356" width="19.7109375" style="137" bestFit="1" customWidth="1"/>
    <col min="4357" max="4357" width="10.7109375" style="137" bestFit="1" customWidth="1"/>
    <col min="4358" max="4359" width="13.85546875" style="137" customWidth="1"/>
    <col min="4360" max="4360" width="14.7109375" style="137" customWidth="1"/>
    <col min="4361" max="4609" width="9.140625" style="137"/>
    <col min="4610" max="4610" width="30.85546875" style="137" bestFit="1" customWidth="1"/>
    <col min="4611" max="4611" width="32.28515625" style="137" bestFit="1" customWidth="1"/>
    <col min="4612" max="4612" width="19.7109375" style="137" bestFit="1" customWidth="1"/>
    <col min="4613" max="4613" width="10.7109375" style="137" bestFit="1" customWidth="1"/>
    <col min="4614" max="4615" width="13.85546875" style="137" customWidth="1"/>
    <col min="4616" max="4616" width="14.7109375" style="137" customWidth="1"/>
    <col min="4617" max="4865" width="9.140625" style="137"/>
    <col min="4866" max="4866" width="30.85546875" style="137" bestFit="1" customWidth="1"/>
    <col min="4867" max="4867" width="32.28515625" style="137" bestFit="1" customWidth="1"/>
    <col min="4868" max="4868" width="19.7109375" style="137" bestFit="1" customWidth="1"/>
    <col min="4869" max="4869" width="10.7109375" style="137" bestFit="1" customWidth="1"/>
    <col min="4870" max="4871" width="13.85546875" style="137" customWidth="1"/>
    <col min="4872" max="4872" width="14.7109375" style="137" customWidth="1"/>
    <col min="4873" max="5121" width="9.140625" style="137"/>
    <col min="5122" max="5122" width="30.85546875" style="137" bestFit="1" customWidth="1"/>
    <col min="5123" max="5123" width="32.28515625" style="137" bestFit="1" customWidth="1"/>
    <col min="5124" max="5124" width="19.7109375" style="137" bestFit="1" customWidth="1"/>
    <col min="5125" max="5125" width="10.7109375" style="137" bestFit="1" customWidth="1"/>
    <col min="5126" max="5127" width="13.85546875" style="137" customWidth="1"/>
    <col min="5128" max="5128" width="14.7109375" style="137" customWidth="1"/>
    <col min="5129" max="5377" width="9.140625" style="137"/>
    <col min="5378" max="5378" width="30.85546875" style="137" bestFit="1" customWidth="1"/>
    <col min="5379" max="5379" width="32.28515625" style="137" bestFit="1" customWidth="1"/>
    <col min="5380" max="5380" width="19.7109375" style="137" bestFit="1" customWidth="1"/>
    <col min="5381" max="5381" width="10.7109375" style="137" bestFit="1" customWidth="1"/>
    <col min="5382" max="5383" width="13.85546875" style="137" customWidth="1"/>
    <col min="5384" max="5384" width="14.7109375" style="137" customWidth="1"/>
    <col min="5385" max="5633" width="9.140625" style="137"/>
    <col min="5634" max="5634" width="30.85546875" style="137" bestFit="1" customWidth="1"/>
    <col min="5635" max="5635" width="32.28515625" style="137" bestFit="1" customWidth="1"/>
    <col min="5636" max="5636" width="19.7109375" style="137" bestFit="1" customWidth="1"/>
    <col min="5637" max="5637" width="10.7109375" style="137" bestFit="1" customWidth="1"/>
    <col min="5638" max="5639" width="13.85546875" style="137" customWidth="1"/>
    <col min="5640" max="5640" width="14.7109375" style="137" customWidth="1"/>
    <col min="5641" max="5889" width="9.140625" style="137"/>
    <col min="5890" max="5890" width="30.85546875" style="137" bestFit="1" customWidth="1"/>
    <col min="5891" max="5891" width="32.28515625" style="137" bestFit="1" customWidth="1"/>
    <col min="5892" max="5892" width="19.7109375" style="137" bestFit="1" customWidth="1"/>
    <col min="5893" max="5893" width="10.7109375" style="137" bestFit="1" customWidth="1"/>
    <col min="5894" max="5895" width="13.85546875" style="137" customWidth="1"/>
    <col min="5896" max="5896" width="14.7109375" style="137" customWidth="1"/>
    <col min="5897" max="6145" width="9.140625" style="137"/>
    <col min="6146" max="6146" width="30.85546875" style="137" bestFit="1" customWidth="1"/>
    <col min="6147" max="6147" width="32.28515625" style="137" bestFit="1" customWidth="1"/>
    <col min="6148" max="6148" width="19.7109375" style="137" bestFit="1" customWidth="1"/>
    <col min="6149" max="6149" width="10.7109375" style="137" bestFit="1" customWidth="1"/>
    <col min="6150" max="6151" width="13.85546875" style="137" customWidth="1"/>
    <col min="6152" max="6152" width="14.7109375" style="137" customWidth="1"/>
    <col min="6153" max="6401" width="9.140625" style="137"/>
    <col min="6402" max="6402" width="30.85546875" style="137" bestFit="1" customWidth="1"/>
    <col min="6403" max="6403" width="32.28515625" style="137" bestFit="1" customWidth="1"/>
    <col min="6404" max="6404" width="19.7109375" style="137" bestFit="1" customWidth="1"/>
    <col min="6405" max="6405" width="10.7109375" style="137" bestFit="1" customWidth="1"/>
    <col min="6406" max="6407" width="13.85546875" style="137" customWidth="1"/>
    <col min="6408" max="6408" width="14.7109375" style="137" customWidth="1"/>
    <col min="6409" max="6657" width="9.140625" style="137"/>
    <col min="6658" max="6658" width="30.85546875" style="137" bestFit="1" customWidth="1"/>
    <col min="6659" max="6659" width="32.28515625" style="137" bestFit="1" customWidth="1"/>
    <col min="6660" max="6660" width="19.7109375" style="137" bestFit="1" customWidth="1"/>
    <col min="6661" max="6661" width="10.7109375" style="137" bestFit="1" customWidth="1"/>
    <col min="6662" max="6663" width="13.85546875" style="137" customWidth="1"/>
    <col min="6664" max="6664" width="14.7109375" style="137" customWidth="1"/>
    <col min="6665" max="6913" width="9.140625" style="137"/>
    <col min="6914" max="6914" width="30.85546875" style="137" bestFit="1" customWidth="1"/>
    <col min="6915" max="6915" width="32.28515625" style="137" bestFit="1" customWidth="1"/>
    <col min="6916" max="6916" width="19.7109375" style="137" bestFit="1" customWidth="1"/>
    <col min="6917" max="6917" width="10.7109375" style="137" bestFit="1" customWidth="1"/>
    <col min="6918" max="6919" width="13.85546875" style="137" customWidth="1"/>
    <col min="6920" max="6920" width="14.7109375" style="137" customWidth="1"/>
    <col min="6921" max="7169" width="9.140625" style="137"/>
    <col min="7170" max="7170" width="30.85546875" style="137" bestFit="1" customWidth="1"/>
    <col min="7171" max="7171" width="32.28515625" style="137" bestFit="1" customWidth="1"/>
    <col min="7172" max="7172" width="19.7109375" style="137" bestFit="1" customWidth="1"/>
    <col min="7173" max="7173" width="10.7109375" style="137" bestFit="1" customWidth="1"/>
    <col min="7174" max="7175" width="13.85546875" style="137" customWidth="1"/>
    <col min="7176" max="7176" width="14.7109375" style="137" customWidth="1"/>
    <col min="7177" max="7425" width="9.140625" style="137"/>
    <col min="7426" max="7426" width="30.85546875" style="137" bestFit="1" customWidth="1"/>
    <col min="7427" max="7427" width="32.28515625" style="137" bestFit="1" customWidth="1"/>
    <col min="7428" max="7428" width="19.7109375" style="137" bestFit="1" customWidth="1"/>
    <col min="7429" max="7429" width="10.7109375" style="137" bestFit="1" customWidth="1"/>
    <col min="7430" max="7431" width="13.85546875" style="137" customWidth="1"/>
    <col min="7432" max="7432" width="14.7109375" style="137" customWidth="1"/>
    <col min="7433" max="7681" width="9.140625" style="137"/>
    <col min="7682" max="7682" width="30.85546875" style="137" bestFit="1" customWidth="1"/>
    <col min="7683" max="7683" width="32.28515625" style="137" bestFit="1" customWidth="1"/>
    <col min="7684" max="7684" width="19.7109375" style="137" bestFit="1" customWidth="1"/>
    <col min="7685" max="7685" width="10.7109375" style="137" bestFit="1" customWidth="1"/>
    <col min="7686" max="7687" width="13.85546875" style="137" customWidth="1"/>
    <col min="7688" max="7688" width="14.7109375" style="137" customWidth="1"/>
    <col min="7689" max="7937" width="9.140625" style="137"/>
    <col min="7938" max="7938" width="30.85546875" style="137" bestFit="1" customWidth="1"/>
    <col min="7939" max="7939" width="32.28515625" style="137" bestFit="1" customWidth="1"/>
    <col min="7940" max="7940" width="19.7109375" style="137" bestFit="1" customWidth="1"/>
    <col min="7941" max="7941" width="10.7109375" style="137" bestFit="1" customWidth="1"/>
    <col min="7942" max="7943" width="13.85546875" style="137" customWidth="1"/>
    <col min="7944" max="7944" width="14.7109375" style="137" customWidth="1"/>
    <col min="7945" max="8193" width="9.140625" style="137"/>
    <col min="8194" max="8194" width="30.85546875" style="137" bestFit="1" customWidth="1"/>
    <col min="8195" max="8195" width="32.28515625" style="137" bestFit="1" customWidth="1"/>
    <col min="8196" max="8196" width="19.7109375" style="137" bestFit="1" customWidth="1"/>
    <col min="8197" max="8197" width="10.7109375" style="137" bestFit="1" customWidth="1"/>
    <col min="8198" max="8199" width="13.85546875" style="137" customWidth="1"/>
    <col min="8200" max="8200" width="14.7109375" style="137" customWidth="1"/>
    <col min="8201" max="8449" width="9.140625" style="137"/>
    <col min="8450" max="8450" width="30.85546875" style="137" bestFit="1" customWidth="1"/>
    <col min="8451" max="8451" width="32.28515625" style="137" bestFit="1" customWidth="1"/>
    <col min="8452" max="8452" width="19.7109375" style="137" bestFit="1" customWidth="1"/>
    <col min="8453" max="8453" width="10.7109375" style="137" bestFit="1" customWidth="1"/>
    <col min="8454" max="8455" width="13.85546875" style="137" customWidth="1"/>
    <col min="8456" max="8456" width="14.7109375" style="137" customWidth="1"/>
    <col min="8457" max="8705" width="9.140625" style="137"/>
    <col min="8706" max="8706" width="30.85546875" style="137" bestFit="1" customWidth="1"/>
    <col min="8707" max="8707" width="32.28515625" style="137" bestFit="1" customWidth="1"/>
    <col min="8708" max="8708" width="19.7109375" style="137" bestFit="1" customWidth="1"/>
    <col min="8709" max="8709" width="10.7109375" style="137" bestFit="1" customWidth="1"/>
    <col min="8710" max="8711" width="13.85546875" style="137" customWidth="1"/>
    <col min="8712" max="8712" width="14.7109375" style="137" customWidth="1"/>
    <col min="8713" max="8961" width="9.140625" style="137"/>
    <col min="8962" max="8962" width="30.85546875" style="137" bestFit="1" customWidth="1"/>
    <col min="8963" max="8963" width="32.28515625" style="137" bestFit="1" customWidth="1"/>
    <col min="8964" max="8964" width="19.7109375" style="137" bestFit="1" customWidth="1"/>
    <col min="8965" max="8965" width="10.7109375" style="137" bestFit="1" customWidth="1"/>
    <col min="8966" max="8967" width="13.85546875" style="137" customWidth="1"/>
    <col min="8968" max="8968" width="14.7109375" style="137" customWidth="1"/>
    <col min="8969" max="9217" width="9.140625" style="137"/>
    <col min="9218" max="9218" width="30.85546875" style="137" bestFit="1" customWidth="1"/>
    <col min="9219" max="9219" width="32.28515625" style="137" bestFit="1" customWidth="1"/>
    <col min="9220" max="9220" width="19.7109375" style="137" bestFit="1" customWidth="1"/>
    <col min="9221" max="9221" width="10.7109375" style="137" bestFit="1" customWidth="1"/>
    <col min="9222" max="9223" width="13.85546875" style="137" customWidth="1"/>
    <col min="9224" max="9224" width="14.7109375" style="137" customWidth="1"/>
    <col min="9225" max="9473" width="9.140625" style="137"/>
    <col min="9474" max="9474" width="30.85546875" style="137" bestFit="1" customWidth="1"/>
    <col min="9475" max="9475" width="32.28515625" style="137" bestFit="1" customWidth="1"/>
    <col min="9476" max="9476" width="19.7109375" style="137" bestFit="1" customWidth="1"/>
    <col min="9477" max="9477" width="10.7109375" style="137" bestFit="1" customWidth="1"/>
    <col min="9478" max="9479" width="13.85546875" style="137" customWidth="1"/>
    <col min="9480" max="9480" width="14.7109375" style="137" customWidth="1"/>
    <col min="9481" max="9729" width="9.140625" style="137"/>
    <col min="9730" max="9730" width="30.85546875" style="137" bestFit="1" customWidth="1"/>
    <col min="9731" max="9731" width="32.28515625" style="137" bestFit="1" customWidth="1"/>
    <col min="9732" max="9732" width="19.7109375" style="137" bestFit="1" customWidth="1"/>
    <col min="9733" max="9733" width="10.7109375" style="137" bestFit="1" customWidth="1"/>
    <col min="9734" max="9735" width="13.85546875" style="137" customWidth="1"/>
    <col min="9736" max="9736" width="14.7109375" style="137" customWidth="1"/>
    <col min="9737" max="9985" width="9.140625" style="137"/>
    <col min="9986" max="9986" width="30.85546875" style="137" bestFit="1" customWidth="1"/>
    <col min="9987" max="9987" width="32.28515625" style="137" bestFit="1" customWidth="1"/>
    <col min="9988" max="9988" width="19.7109375" style="137" bestFit="1" customWidth="1"/>
    <col min="9989" max="9989" width="10.7109375" style="137" bestFit="1" customWidth="1"/>
    <col min="9990" max="9991" width="13.85546875" style="137" customWidth="1"/>
    <col min="9992" max="9992" width="14.7109375" style="137" customWidth="1"/>
    <col min="9993" max="10241" width="9.140625" style="137"/>
    <col min="10242" max="10242" width="30.85546875" style="137" bestFit="1" customWidth="1"/>
    <col min="10243" max="10243" width="32.28515625" style="137" bestFit="1" customWidth="1"/>
    <col min="10244" max="10244" width="19.7109375" style="137" bestFit="1" customWidth="1"/>
    <col min="10245" max="10245" width="10.7109375" style="137" bestFit="1" customWidth="1"/>
    <col min="10246" max="10247" width="13.85546875" style="137" customWidth="1"/>
    <col min="10248" max="10248" width="14.7109375" style="137" customWidth="1"/>
    <col min="10249" max="10497" width="9.140625" style="137"/>
    <col min="10498" max="10498" width="30.85546875" style="137" bestFit="1" customWidth="1"/>
    <col min="10499" max="10499" width="32.28515625" style="137" bestFit="1" customWidth="1"/>
    <col min="10500" max="10500" width="19.7109375" style="137" bestFit="1" customWidth="1"/>
    <col min="10501" max="10501" width="10.7109375" style="137" bestFit="1" customWidth="1"/>
    <col min="10502" max="10503" width="13.85546875" style="137" customWidth="1"/>
    <col min="10504" max="10504" width="14.7109375" style="137" customWidth="1"/>
    <col min="10505" max="10753" width="9.140625" style="137"/>
    <col min="10754" max="10754" width="30.85546875" style="137" bestFit="1" customWidth="1"/>
    <col min="10755" max="10755" width="32.28515625" style="137" bestFit="1" customWidth="1"/>
    <col min="10756" max="10756" width="19.7109375" style="137" bestFit="1" customWidth="1"/>
    <col min="10757" max="10757" width="10.7109375" style="137" bestFit="1" customWidth="1"/>
    <col min="10758" max="10759" width="13.85546875" style="137" customWidth="1"/>
    <col min="10760" max="10760" width="14.7109375" style="137" customWidth="1"/>
    <col min="10761" max="11009" width="9.140625" style="137"/>
    <col min="11010" max="11010" width="30.85546875" style="137" bestFit="1" customWidth="1"/>
    <col min="11011" max="11011" width="32.28515625" style="137" bestFit="1" customWidth="1"/>
    <col min="11012" max="11012" width="19.7109375" style="137" bestFit="1" customWidth="1"/>
    <col min="11013" max="11013" width="10.7109375" style="137" bestFit="1" customWidth="1"/>
    <col min="11014" max="11015" width="13.85546875" style="137" customWidth="1"/>
    <col min="11016" max="11016" width="14.7109375" style="137" customWidth="1"/>
    <col min="11017" max="11265" width="9.140625" style="137"/>
    <col min="11266" max="11266" width="30.85546875" style="137" bestFit="1" customWidth="1"/>
    <col min="11267" max="11267" width="32.28515625" style="137" bestFit="1" customWidth="1"/>
    <col min="11268" max="11268" width="19.7109375" style="137" bestFit="1" customWidth="1"/>
    <col min="11269" max="11269" width="10.7109375" style="137" bestFit="1" customWidth="1"/>
    <col min="11270" max="11271" width="13.85546875" style="137" customWidth="1"/>
    <col min="11272" max="11272" width="14.7109375" style="137" customWidth="1"/>
    <col min="11273" max="11521" width="9.140625" style="137"/>
    <col min="11522" max="11522" width="30.85546875" style="137" bestFit="1" customWidth="1"/>
    <col min="11523" max="11523" width="32.28515625" style="137" bestFit="1" customWidth="1"/>
    <col min="11524" max="11524" width="19.7109375" style="137" bestFit="1" customWidth="1"/>
    <col min="11525" max="11525" width="10.7109375" style="137" bestFit="1" customWidth="1"/>
    <col min="11526" max="11527" width="13.85546875" style="137" customWidth="1"/>
    <col min="11528" max="11528" width="14.7109375" style="137" customWidth="1"/>
    <col min="11529" max="11777" width="9.140625" style="137"/>
    <col min="11778" max="11778" width="30.85546875" style="137" bestFit="1" customWidth="1"/>
    <col min="11779" max="11779" width="32.28515625" style="137" bestFit="1" customWidth="1"/>
    <col min="11780" max="11780" width="19.7109375" style="137" bestFit="1" customWidth="1"/>
    <col min="11781" max="11781" width="10.7109375" style="137" bestFit="1" customWidth="1"/>
    <col min="11782" max="11783" width="13.85546875" style="137" customWidth="1"/>
    <col min="11784" max="11784" width="14.7109375" style="137" customWidth="1"/>
    <col min="11785" max="12033" width="9.140625" style="137"/>
    <col min="12034" max="12034" width="30.85546875" style="137" bestFit="1" customWidth="1"/>
    <col min="12035" max="12035" width="32.28515625" style="137" bestFit="1" customWidth="1"/>
    <col min="12036" max="12036" width="19.7109375" style="137" bestFit="1" customWidth="1"/>
    <col min="12037" max="12037" width="10.7109375" style="137" bestFit="1" customWidth="1"/>
    <col min="12038" max="12039" width="13.85546875" style="137" customWidth="1"/>
    <col min="12040" max="12040" width="14.7109375" style="137" customWidth="1"/>
    <col min="12041" max="12289" width="9.140625" style="137"/>
    <col min="12290" max="12290" width="30.85546875" style="137" bestFit="1" customWidth="1"/>
    <col min="12291" max="12291" width="32.28515625" style="137" bestFit="1" customWidth="1"/>
    <col min="12292" max="12292" width="19.7109375" style="137" bestFit="1" customWidth="1"/>
    <col min="12293" max="12293" width="10.7109375" style="137" bestFit="1" customWidth="1"/>
    <col min="12294" max="12295" width="13.85546875" style="137" customWidth="1"/>
    <col min="12296" max="12296" width="14.7109375" style="137" customWidth="1"/>
    <col min="12297" max="12545" width="9.140625" style="137"/>
    <col min="12546" max="12546" width="30.85546875" style="137" bestFit="1" customWidth="1"/>
    <col min="12547" max="12547" width="32.28515625" style="137" bestFit="1" customWidth="1"/>
    <col min="12548" max="12548" width="19.7109375" style="137" bestFit="1" customWidth="1"/>
    <col min="12549" max="12549" width="10.7109375" style="137" bestFit="1" customWidth="1"/>
    <col min="12550" max="12551" width="13.85546875" style="137" customWidth="1"/>
    <col min="12552" max="12552" width="14.7109375" style="137" customWidth="1"/>
    <col min="12553" max="12801" width="9.140625" style="137"/>
    <col min="12802" max="12802" width="30.85546875" style="137" bestFit="1" customWidth="1"/>
    <col min="12803" max="12803" width="32.28515625" style="137" bestFit="1" customWidth="1"/>
    <col min="12804" max="12804" width="19.7109375" style="137" bestFit="1" customWidth="1"/>
    <col min="12805" max="12805" width="10.7109375" style="137" bestFit="1" customWidth="1"/>
    <col min="12806" max="12807" width="13.85546875" style="137" customWidth="1"/>
    <col min="12808" max="12808" width="14.7109375" style="137" customWidth="1"/>
    <col min="12809" max="13057" width="9.140625" style="137"/>
    <col min="13058" max="13058" width="30.85546875" style="137" bestFit="1" customWidth="1"/>
    <col min="13059" max="13059" width="32.28515625" style="137" bestFit="1" customWidth="1"/>
    <col min="13060" max="13060" width="19.7109375" style="137" bestFit="1" customWidth="1"/>
    <col min="13061" max="13061" width="10.7109375" style="137" bestFit="1" customWidth="1"/>
    <col min="13062" max="13063" width="13.85546875" style="137" customWidth="1"/>
    <col min="13064" max="13064" width="14.7109375" style="137" customWidth="1"/>
    <col min="13065" max="13313" width="9.140625" style="137"/>
    <col min="13314" max="13314" width="30.85546875" style="137" bestFit="1" customWidth="1"/>
    <col min="13315" max="13315" width="32.28515625" style="137" bestFit="1" customWidth="1"/>
    <col min="13316" max="13316" width="19.7109375" style="137" bestFit="1" customWidth="1"/>
    <col min="13317" max="13317" width="10.7109375" style="137" bestFit="1" customWidth="1"/>
    <col min="13318" max="13319" width="13.85546875" style="137" customWidth="1"/>
    <col min="13320" max="13320" width="14.7109375" style="137" customWidth="1"/>
    <col min="13321" max="13569" width="9.140625" style="137"/>
    <col min="13570" max="13570" width="30.85546875" style="137" bestFit="1" customWidth="1"/>
    <col min="13571" max="13571" width="32.28515625" style="137" bestFit="1" customWidth="1"/>
    <col min="13572" max="13572" width="19.7109375" style="137" bestFit="1" customWidth="1"/>
    <col min="13573" max="13573" width="10.7109375" style="137" bestFit="1" customWidth="1"/>
    <col min="13574" max="13575" width="13.85546875" style="137" customWidth="1"/>
    <col min="13576" max="13576" width="14.7109375" style="137" customWidth="1"/>
    <col min="13577" max="13825" width="9.140625" style="137"/>
    <col min="13826" max="13826" width="30.85546875" style="137" bestFit="1" customWidth="1"/>
    <col min="13827" max="13827" width="32.28515625" style="137" bestFit="1" customWidth="1"/>
    <col min="13828" max="13828" width="19.7109375" style="137" bestFit="1" customWidth="1"/>
    <col min="13829" max="13829" width="10.7109375" style="137" bestFit="1" customWidth="1"/>
    <col min="13830" max="13831" width="13.85546875" style="137" customWidth="1"/>
    <col min="13832" max="13832" width="14.7109375" style="137" customWidth="1"/>
    <col min="13833" max="14081" width="9.140625" style="137"/>
    <col min="14082" max="14082" width="30.85546875" style="137" bestFit="1" customWidth="1"/>
    <col min="14083" max="14083" width="32.28515625" style="137" bestFit="1" customWidth="1"/>
    <col min="14084" max="14084" width="19.7109375" style="137" bestFit="1" customWidth="1"/>
    <col min="14085" max="14085" width="10.7109375" style="137" bestFit="1" customWidth="1"/>
    <col min="14086" max="14087" width="13.85546875" style="137" customWidth="1"/>
    <col min="14088" max="14088" width="14.7109375" style="137" customWidth="1"/>
    <col min="14089" max="14337" width="9.140625" style="137"/>
    <col min="14338" max="14338" width="30.85546875" style="137" bestFit="1" customWidth="1"/>
    <col min="14339" max="14339" width="32.28515625" style="137" bestFit="1" customWidth="1"/>
    <col min="14340" max="14340" width="19.7109375" style="137" bestFit="1" customWidth="1"/>
    <col min="14341" max="14341" width="10.7109375" style="137" bestFit="1" customWidth="1"/>
    <col min="14342" max="14343" width="13.85546875" style="137" customWidth="1"/>
    <col min="14344" max="14344" width="14.7109375" style="137" customWidth="1"/>
    <col min="14345" max="14593" width="9.140625" style="137"/>
    <col min="14594" max="14594" width="30.85546875" style="137" bestFit="1" customWidth="1"/>
    <col min="14595" max="14595" width="32.28515625" style="137" bestFit="1" customWidth="1"/>
    <col min="14596" max="14596" width="19.7109375" style="137" bestFit="1" customWidth="1"/>
    <col min="14597" max="14597" width="10.7109375" style="137" bestFit="1" customWidth="1"/>
    <col min="14598" max="14599" width="13.85546875" style="137" customWidth="1"/>
    <col min="14600" max="14600" width="14.7109375" style="137" customWidth="1"/>
    <col min="14601" max="14849" width="9.140625" style="137"/>
    <col min="14850" max="14850" width="30.85546875" style="137" bestFit="1" customWidth="1"/>
    <col min="14851" max="14851" width="32.28515625" style="137" bestFit="1" customWidth="1"/>
    <col min="14852" max="14852" width="19.7109375" style="137" bestFit="1" customWidth="1"/>
    <col min="14853" max="14853" width="10.7109375" style="137" bestFit="1" customWidth="1"/>
    <col min="14854" max="14855" width="13.85546875" style="137" customWidth="1"/>
    <col min="14856" max="14856" width="14.7109375" style="137" customWidth="1"/>
    <col min="14857" max="15105" width="9.140625" style="137"/>
    <col min="15106" max="15106" width="30.85546875" style="137" bestFit="1" customWidth="1"/>
    <col min="15107" max="15107" width="32.28515625" style="137" bestFit="1" customWidth="1"/>
    <col min="15108" max="15108" width="19.7109375" style="137" bestFit="1" customWidth="1"/>
    <col min="15109" max="15109" width="10.7109375" style="137" bestFit="1" customWidth="1"/>
    <col min="15110" max="15111" width="13.85546875" style="137" customWidth="1"/>
    <col min="15112" max="15112" width="14.7109375" style="137" customWidth="1"/>
    <col min="15113" max="15361" width="9.140625" style="137"/>
    <col min="15362" max="15362" width="30.85546875" style="137" bestFit="1" customWidth="1"/>
    <col min="15363" max="15363" width="32.28515625" style="137" bestFit="1" customWidth="1"/>
    <col min="15364" max="15364" width="19.7109375" style="137" bestFit="1" customWidth="1"/>
    <col min="15365" max="15365" width="10.7109375" style="137" bestFit="1" customWidth="1"/>
    <col min="15366" max="15367" width="13.85546875" style="137" customWidth="1"/>
    <col min="15368" max="15368" width="14.7109375" style="137" customWidth="1"/>
    <col min="15369" max="15617" width="9.140625" style="137"/>
    <col min="15618" max="15618" width="30.85546875" style="137" bestFit="1" customWidth="1"/>
    <col min="15619" max="15619" width="32.28515625" style="137" bestFit="1" customWidth="1"/>
    <col min="15620" max="15620" width="19.7109375" style="137" bestFit="1" customWidth="1"/>
    <col min="15621" max="15621" width="10.7109375" style="137" bestFit="1" customWidth="1"/>
    <col min="15622" max="15623" width="13.85546875" style="137" customWidth="1"/>
    <col min="15624" max="15624" width="14.7109375" style="137" customWidth="1"/>
    <col min="15625" max="15873" width="9.140625" style="137"/>
    <col min="15874" max="15874" width="30.85546875" style="137" bestFit="1" customWidth="1"/>
    <col min="15875" max="15875" width="32.28515625" style="137" bestFit="1" customWidth="1"/>
    <col min="15876" max="15876" width="19.7109375" style="137" bestFit="1" customWidth="1"/>
    <col min="15877" max="15877" width="10.7109375" style="137" bestFit="1" customWidth="1"/>
    <col min="15878" max="15879" width="13.85546875" style="137" customWidth="1"/>
    <col min="15880" max="15880" width="14.7109375" style="137" customWidth="1"/>
    <col min="15881" max="16129" width="9.140625" style="137"/>
    <col min="16130" max="16130" width="30.85546875" style="137" bestFit="1" customWidth="1"/>
    <col min="16131" max="16131" width="32.28515625" style="137" bestFit="1" customWidth="1"/>
    <col min="16132" max="16132" width="19.7109375" style="137" bestFit="1" customWidth="1"/>
    <col min="16133" max="16133" width="10.7109375" style="137" bestFit="1" customWidth="1"/>
    <col min="16134" max="16135" width="13.85546875" style="137" customWidth="1"/>
    <col min="16136" max="16136" width="14.7109375" style="137" customWidth="1"/>
    <col min="16137" max="16384" width="9.140625" style="137"/>
  </cols>
  <sheetData>
    <row r="1" spans="1:7" ht="15">
      <c r="A1" s="1" t="s">
        <v>1144</v>
      </c>
      <c r="B1" s="1" t="s">
        <v>69</v>
      </c>
      <c r="C1" s="1" t="s">
        <v>1145</v>
      </c>
      <c r="D1" s="1" t="s">
        <v>1146</v>
      </c>
      <c r="E1" s="1" t="s">
        <v>1147</v>
      </c>
      <c r="F1" s="1" t="s">
        <v>1148</v>
      </c>
    </row>
    <row r="2" spans="1:7" ht="13.5" customHeight="1">
      <c r="A2" s="3" t="s">
        <v>1149</v>
      </c>
      <c r="B2" s="3" t="s">
        <v>1150</v>
      </c>
      <c r="C2" s="3" t="s">
        <v>1151</v>
      </c>
      <c r="D2" s="3">
        <v>1</v>
      </c>
      <c r="E2" s="3">
        <v>50</v>
      </c>
      <c r="F2" s="3">
        <v>40</v>
      </c>
    </row>
    <row r="3" spans="1:7" ht="13.5" customHeight="1">
      <c r="A3" s="3" t="s">
        <v>1152</v>
      </c>
      <c r="B3" s="3" t="s">
        <v>1153</v>
      </c>
      <c r="C3" s="3" t="s">
        <v>1154</v>
      </c>
      <c r="D3" s="3">
        <v>2</v>
      </c>
      <c r="E3" s="3">
        <v>125</v>
      </c>
      <c r="F3" s="3">
        <v>100</v>
      </c>
      <c r="G3" s="136"/>
    </row>
    <row r="4" spans="1:7" ht="13.5" customHeight="1">
      <c r="A4" s="3" t="s">
        <v>1155</v>
      </c>
      <c r="B4" s="3" t="s">
        <v>1156</v>
      </c>
      <c r="C4" s="3" t="s">
        <v>1157</v>
      </c>
      <c r="D4" s="3">
        <v>1</v>
      </c>
      <c r="E4" s="3">
        <v>50</v>
      </c>
      <c r="F4" s="3">
        <v>100</v>
      </c>
      <c r="G4" s="135"/>
    </row>
    <row r="5" spans="1:7" ht="13.5" customHeight="1">
      <c r="A5" s="3" t="s">
        <v>1158</v>
      </c>
      <c r="B5" s="3" t="s">
        <v>1159</v>
      </c>
      <c r="C5" s="3" t="s">
        <v>1160</v>
      </c>
      <c r="D5" s="3">
        <v>1</v>
      </c>
      <c r="E5" s="3">
        <v>130</v>
      </c>
      <c r="F5" s="3">
        <v>125</v>
      </c>
    </row>
    <row r="6" spans="1:7" ht="13.5" customHeight="1">
      <c r="A6" s="3" t="s">
        <v>1161</v>
      </c>
      <c r="B6" s="3" t="s">
        <v>1162</v>
      </c>
      <c r="C6" s="3" t="s">
        <v>1163</v>
      </c>
      <c r="D6" s="3">
        <v>1</v>
      </c>
      <c r="E6" s="3">
        <v>100</v>
      </c>
      <c r="F6" s="3">
        <v>50</v>
      </c>
    </row>
    <row r="7" spans="1:7" ht="13.5" customHeight="1">
      <c r="A7" s="3" t="s">
        <v>1164</v>
      </c>
      <c r="B7" s="3" t="s">
        <v>1165</v>
      </c>
      <c r="C7" s="3" t="s">
        <v>1166</v>
      </c>
      <c r="D7" s="3">
        <v>2</v>
      </c>
      <c r="E7" s="3">
        <v>30</v>
      </c>
      <c r="F7" s="3">
        <v>40</v>
      </c>
      <c r="G7" s="135"/>
    </row>
    <row r="8" spans="1:7" ht="13.5" customHeight="1">
      <c r="A8" s="3" t="s">
        <v>1167</v>
      </c>
      <c r="B8" s="3" t="s">
        <v>1168</v>
      </c>
      <c r="C8" s="3" t="s">
        <v>1169</v>
      </c>
      <c r="D8" s="3">
        <v>1</v>
      </c>
      <c r="E8" s="3">
        <v>80</v>
      </c>
      <c r="F8" s="3">
        <v>50</v>
      </c>
    </row>
    <row r="9" spans="1:7" ht="13.5" customHeight="1">
      <c r="A9" s="3" t="s">
        <v>1170</v>
      </c>
      <c r="B9" s="3" t="s">
        <v>1171</v>
      </c>
      <c r="C9" s="3" t="s">
        <v>1172</v>
      </c>
      <c r="D9" s="3">
        <v>2</v>
      </c>
      <c r="E9" s="3">
        <v>25</v>
      </c>
      <c r="F9" s="3">
        <v>20</v>
      </c>
      <c r="G9" s="136"/>
    </row>
    <row r="10" spans="1:7" ht="13.5" customHeight="1">
      <c r="A10" s="3" t="s">
        <v>1173</v>
      </c>
      <c r="B10" s="3" t="s">
        <v>1174</v>
      </c>
      <c r="C10" s="3" t="s">
        <v>1175</v>
      </c>
      <c r="D10" s="3">
        <v>2</v>
      </c>
      <c r="E10" s="3">
        <v>40</v>
      </c>
      <c r="F10" s="3">
        <v>20</v>
      </c>
      <c r="G10" s="136"/>
    </row>
    <row r="11" spans="1:7" ht="13.5" customHeight="1">
      <c r="A11" s="3" t="s">
        <v>1176</v>
      </c>
      <c r="B11" s="3" t="s">
        <v>1177</v>
      </c>
      <c r="C11" s="3" t="s">
        <v>1178</v>
      </c>
      <c r="D11" s="3">
        <v>2</v>
      </c>
      <c r="E11" s="3">
        <v>125</v>
      </c>
      <c r="F11" s="3">
        <v>100</v>
      </c>
      <c r="G11" s="136"/>
    </row>
    <row r="12" spans="1:7" ht="13.5" customHeight="1">
      <c r="A12" s="3" t="s">
        <v>1179</v>
      </c>
      <c r="B12" s="3" t="s">
        <v>1180</v>
      </c>
      <c r="C12" s="3" t="s">
        <v>1181</v>
      </c>
      <c r="D12" s="3">
        <v>2</v>
      </c>
      <c r="E12" s="3">
        <v>40</v>
      </c>
      <c r="F12" s="3">
        <v>50</v>
      </c>
      <c r="G12" s="135"/>
    </row>
    <row r="13" spans="1:7" ht="13.5" customHeight="1">
      <c r="A13" s="3" t="s">
        <v>1182</v>
      </c>
      <c r="B13" s="3" t="s">
        <v>128</v>
      </c>
      <c r="C13" s="3" t="s">
        <v>1181</v>
      </c>
      <c r="D13" s="3">
        <v>2</v>
      </c>
      <c r="E13" s="3">
        <v>10</v>
      </c>
      <c r="F13" s="3">
        <v>20</v>
      </c>
      <c r="G13" s="135"/>
    </row>
    <row r="14" spans="1:7" ht="13.5" customHeight="1">
      <c r="A14" s="3" t="s">
        <v>1183</v>
      </c>
      <c r="B14" s="3" t="s">
        <v>139</v>
      </c>
      <c r="C14" s="3" t="s">
        <v>1181</v>
      </c>
      <c r="D14" s="3">
        <v>2</v>
      </c>
      <c r="E14" s="3">
        <v>30</v>
      </c>
      <c r="F14" s="3">
        <v>20</v>
      </c>
      <c r="G14" s="136"/>
    </row>
    <row r="15" spans="1:7" ht="13.5" customHeight="1">
      <c r="A15" s="3" t="s">
        <v>1184</v>
      </c>
      <c r="B15" s="3" t="s">
        <v>1185</v>
      </c>
      <c r="C15" s="3" t="s">
        <v>1181</v>
      </c>
      <c r="D15" s="3">
        <v>2</v>
      </c>
      <c r="E15" s="3">
        <v>10</v>
      </c>
      <c r="F15" s="3">
        <v>10</v>
      </c>
    </row>
    <row r="16" spans="1:7" ht="13.5" customHeight="1">
      <c r="A16" s="3" t="s">
        <v>1186</v>
      </c>
      <c r="B16" s="3" t="s">
        <v>1187</v>
      </c>
      <c r="C16" s="3" t="s">
        <v>1181</v>
      </c>
      <c r="D16" s="3">
        <v>2</v>
      </c>
      <c r="E16" s="3">
        <v>25</v>
      </c>
      <c r="F16" s="3">
        <v>40</v>
      </c>
      <c r="G16" s="135"/>
    </row>
    <row r="17" spans="1:7" ht="13.5" customHeight="1">
      <c r="A17" s="3" t="s">
        <v>1188</v>
      </c>
      <c r="B17" s="3" t="s">
        <v>1189</v>
      </c>
      <c r="C17" s="3" t="s">
        <v>1190</v>
      </c>
      <c r="D17" s="3">
        <v>1</v>
      </c>
      <c r="E17" s="3">
        <v>10</v>
      </c>
      <c r="F17" s="3">
        <v>10</v>
      </c>
    </row>
    <row r="18" spans="1:7" ht="13.5" customHeight="1">
      <c r="A18" s="3" t="s">
        <v>1191</v>
      </c>
      <c r="B18" s="3" t="s">
        <v>1192</v>
      </c>
      <c r="C18" s="3" t="s">
        <v>1190</v>
      </c>
      <c r="D18" s="3">
        <v>1</v>
      </c>
      <c r="E18" s="3">
        <v>20</v>
      </c>
      <c r="F18" s="3">
        <v>15</v>
      </c>
    </row>
    <row r="19" spans="1:7" ht="13.5" customHeight="1">
      <c r="A19" s="3" t="s">
        <v>1193</v>
      </c>
      <c r="B19" s="3" t="s">
        <v>1194</v>
      </c>
      <c r="C19" s="3" t="s">
        <v>1190</v>
      </c>
      <c r="D19" s="3">
        <v>1</v>
      </c>
      <c r="E19" s="3">
        <v>50</v>
      </c>
      <c r="F19" s="3">
        <v>40</v>
      </c>
    </row>
    <row r="20" spans="1:7" ht="13.5" customHeight="1">
      <c r="A20" s="3" t="s">
        <v>1195</v>
      </c>
      <c r="B20" s="3" t="s">
        <v>1196</v>
      </c>
      <c r="C20" s="3" t="s">
        <v>1197</v>
      </c>
      <c r="D20" s="3">
        <v>2</v>
      </c>
      <c r="E20" s="3">
        <v>30</v>
      </c>
      <c r="F20" s="3">
        <v>120</v>
      </c>
      <c r="G20" s="135"/>
    </row>
    <row r="21" spans="1:7" ht="13.5" customHeight="1">
      <c r="A21" s="3" t="s">
        <v>1198</v>
      </c>
      <c r="B21" s="3" t="s">
        <v>1199</v>
      </c>
      <c r="C21" s="3" t="s">
        <v>1200</v>
      </c>
      <c r="D21" s="3">
        <v>2</v>
      </c>
      <c r="E21" s="3">
        <v>55</v>
      </c>
      <c r="F21" s="3">
        <v>50</v>
      </c>
      <c r="G21" s="136"/>
    </row>
    <row r="22" spans="1:7" ht="13.5" customHeight="1">
      <c r="A22" s="3" t="s">
        <v>1201</v>
      </c>
      <c r="B22" s="3" t="s">
        <v>1202</v>
      </c>
      <c r="C22" s="3" t="s">
        <v>1200</v>
      </c>
      <c r="D22" s="3">
        <v>1</v>
      </c>
      <c r="E22" s="3">
        <v>30</v>
      </c>
      <c r="F22" s="3">
        <v>50</v>
      </c>
      <c r="G22" s="135"/>
    </row>
    <row r="23" spans="1:7" ht="13.5" customHeight="1">
      <c r="A23" s="3" t="s">
        <v>1203</v>
      </c>
      <c r="B23" s="3" t="s">
        <v>1204</v>
      </c>
      <c r="C23" s="3" t="s">
        <v>1205</v>
      </c>
      <c r="D23" s="3">
        <v>2</v>
      </c>
      <c r="E23" s="3">
        <v>25</v>
      </c>
      <c r="F23" s="3">
        <v>20</v>
      </c>
      <c r="G23" s="136"/>
    </row>
    <row r="24" spans="1:7" ht="13.5" customHeight="1">
      <c r="A24" s="3" t="s">
        <v>1206</v>
      </c>
      <c r="B24" s="3" t="s">
        <v>1207</v>
      </c>
      <c r="C24" s="3" t="s">
        <v>1208</v>
      </c>
      <c r="D24" s="3">
        <v>1</v>
      </c>
      <c r="E24" s="3">
        <v>12</v>
      </c>
      <c r="F24" s="3">
        <v>10</v>
      </c>
    </row>
    <row r="25" spans="1:7" ht="13.5" customHeight="1">
      <c r="A25" s="3" t="s">
        <v>1209</v>
      </c>
      <c r="B25" s="3" t="s">
        <v>1210</v>
      </c>
      <c r="C25" s="3" t="s">
        <v>1211</v>
      </c>
      <c r="D25" s="3">
        <v>1</v>
      </c>
      <c r="E25" s="3">
        <v>15</v>
      </c>
      <c r="F25" s="3">
        <v>10</v>
      </c>
    </row>
    <row r="26" spans="1:7" ht="13.5" customHeight="1">
      <c r="A26" s="3" t="s">
        <v>1212</v>
      </c>
      <c r="B26" s="3" t="s">
        <v>1213</v>
      </c>
      <c r="C26" s="3" t="s">
        <v>1214</v>
      </c>
      <c r="D26" s="3">
        <v>2</v>
      </c>
      <c r="E26" s="3">
        <v>30</v>
      </c>
      <c r="F26" s="3">
        <v>40</v>
      </c>
      <c r="G26" s="135"/>
    </row>
    <row r="27" spans="1:7" ht="13.5" customHeight="1">
      <c r="A27" s="3" t="s">
        <v>1215</v>
      </c>
      <c r="B27" s="3" t="s">
        <v>1216</v>
      </c>
      <c r="C27" s="3" t="s">
        <v>1217</v>
      </c>
      <c r="D27" s="3">
        <v>1</v>
      </c>
      <c r="E27" s="3">
        <v>30</v>
      </c>
      <c r="F27" s="3">
        <v>20</v>
      </c>
    </row>
    <row r="28" spans="1:7" ht="13.5" customHeight="1">
      <c r="A28" s="3" t="s">
        <v>1218</v>
      </c>
      <c r="B28" s="3" t="s">
        <v>1219</v>
      </c>
      <c r="C28" s="3" t="s">
        <v>1220</v>
      </c>
      <c r="D28" s="3">
        <v>2</v>
      </c>
      <c r="E28" s="3">
        <v>25</v>
      </c>
      <c r="F28" s="3">
        <v>20</v>
      </c>
      <c r="G28" s="136"/>
    </row>
    <row r="29" spans="1:7" ht="13.5" customHeight="1">
      <c r="A29" s="3" t="s">
        <v>1221</v>
      </c>
      <c r="B29" s="3" t="s">
        <v>1222</v>
      </c>
      <c r="C29" s="3" t="s">
        <v>1223</v>
      </c>
      <c r="D29" s="3">
        <v>1</v>
      </c>
      <c r="E29" s="3">
        <v>3</v>
      </c>
      <c r="F29" s="3">
        <v>5</v>
      </c>
      <c r="G29" s="135"/>
    </row>
    <row r="30" spans="1:7" ht="13.5" customHeight="1">
      <c r="A30" s="3" t="s">
        <v>1224</v>
      </c>
      <c r="B30" s="3" t="s">
        <v>1225</v>
      </c>
      <c r="C30" s="3" t="s">
        <v>1226</v>
      </c>
      <c r="D30" s="3">
        <v>2</v>
      </c>
      <c r="E30" s="3">
        <v>25</v>
      </c>
      <c r="F30" s="3">
        <v>20</v>
      </c>
      <c r="G30" s="136"/>
    </row>
    <row r="31" spans="1:7" ht="13.5" customHeight="1">
      <c r="A31" s="3" t="s">
        <v>1227</v>
      </c>
      <c r="B31" s="3" t="s">
        <v>1228</v>
      </c>
      <c r="C31" s="3" t="s">
        <v>1229</v>
      </c>
      <c r="D31" s="3">
        <v>1</v>
      </c>
      <c r="E31" s="3">
        <v>50</v>
      </c>
      <c r="F31" s="3">
        <v>40</v>
      </c>
    </row>
    <row r="32" spans="1:7" ht="13.5" customHeight="1">
      <c r="A32" s="3" t="s">
        <v>1230</v>
      </c>
      <c r="B32" s="3" t="s">
        <v>1231</v>
      </c>
      <c r="C32" s="3" t="s">
        <v>1232</v>
      </c>
      <c r="D32" s="3">
        <v>2</v>
      </c>
      <c r="E32" s="3">
        <v>120</v>
      </c>
      <c r="F32" s="3">
        <v>100</v>
      </c>
      <c r="G32" s="136"/>
    </row>
    <row r="33" spans="1:8" ht="13.5" customHeight="1">
      <c r="A33" s="3" t="s">
        <v>1233</v>
      </c>
      <c r="B33" s="3" t="s">
        <v>1234</v>
      </c>
      <c r="C33" s="3" t="s">
        <v>1235</v>
      </c>
      <c r="D33" s="3">
        <v>1</v>
      </c>
      <c r="E33" s="3">
        <v>70</v>
      </c>
      <c r="F33" s="3">
        <v>50</v>
      </c>
    </row>
    <row r="34" spans="1:8" ht="13.5" customHeight="1">
      <c r="A34" s="3" t="s">
        <v>1233</v>
      </c>
      <c r="B34" s="3" t="s">
        <v>1236</v>
      </c>
      <c r="C34" s="3" t="s">
        <v>1237</v>
      </c>
      <c r="D34" s="3">
        <v>1</v>
      </c>
      <c r="E34" s="3">
        <v>10</v>
      </c>
      <c r="F34" s="3">
        <v>40</v>
      </c>
      <c r="G34" s="135"/>
    </row>
    <row r="35" spans="1:8" ht="13.5" customHeight="1">
      <c r="A35" s="3" t="s">
        <v>1238</v>
      </c>
      <c r="B35" s="3" t="s">
        <v>1239</v>
      </c>
      <c r="C35" s="3" t="s">
        <v>1240</v>
      </c>
      <c r="D35" s="3">
        <v>2</v>
      </c>
      <c r="E35" s="3">
        <v>10</v>
      </c>
      <c r="F35" s="3">
        <v>10</v>
      </c>
    </row>
    <row r="36" spans="1:8" ht="13.5" customHeight="1">
      <c r="A36" s="3" t="s">
        <v>1241</v>
      </c>
      <c r="B36" s="3" t="s">
        <v>1242</v>
      </c>
      <c r="C36" s="3" t="s">
        <v>1243</v>
      </c>
      <c r="D36" s="3">
        <v>2</v>
      </c>
      <c r="E36" s="3">
        <v>30</v>
      </c>
      <c r="F36" s="3">
        <v>120</v>
      </c>
      <c r="G36" s="135"/>
    </row>
    <row r="37" spans="1:8" ht="13.5" customHeight="1">
      <c r="A37" s="3" t="s">
        <v>1244</v>
      </c>
      <c r="B37" s="3" t="s">
        <v>1245</v>
      </c>
      <c r="C37" s="3" t="s">
        <v>1243</v>
      </c>
      <c r="D37" s="3">
        <v>1</v>
      </c>
      <c r="E37" s="3">
        <v>20</v>
      </c>
      <c r="F37" s="3">
        <v>80</v>
      </c>
      <c r="G37" s="135"/>
    </row>
    <row r="38" spans="1:8" ht="13.5" customHeight="1">
      <c r="A38" s="3" t="s">
        <v>1246</v>
      </c>
      <c r="B38" s="3" t="s">
        <v>1247</v>
      </c>
      <c r="C38" s="3" t="s">
        <v>1248</v>
      </c>
      <c r="D38" s="3">
        <v>2</v>
      </c>
      <c r="E38" s="3">
        <v>10</v>
      </c>
      <c r="F38" s="3">
        <v>5</v>
      </c>
      <c r="G38" s="136"/>
    </row>
    <row r="39" spans="1:8" ht="13.5" customHeight="1">
      <c r="A39" s="3" t="s">
        <v>1249</v>
      </c>
      <c r="B39" s="3" t="s">
        <v>1250</v>
      </c>
      <c r="C39" s="3" t="s">
        <v>1251</v>
      </c>
      <c r="D39" s="3">
        <v>1</v>
      </c>
      <c r="E39" s="3">
        <v>70</v>
      </c>
      <c r="F39" s="3">
        <v>80</v>
      </c>
      <c r="G39" s="135"/>
    </row>
    <row r="40" spans="1:8" ht="13.5" customHeight="1">
      <c r="A40" s="3" t="s">
        <v>1252</v>
      </c>
      <c r="B40" s="3" t="s">
        <v>1253</v>
      </c>
      <c r="C40" s="3" t="s">
        <v>1254</v>
      </c>
      <c r="D40" s="3">
        <v>1</v>
      </c>
      <c r="E40" s="3">
        <v>25</v>
      </c>
      <c r="F40" s="3">
        <v>20</v>
      </c>
    </row>
    <row r="41" spans="1:8" ht="13.5" customHeight="1">
      <c r="A41" s="3" t="s">
        <v>1255</v>
      </c>
      <c r="B41" s="3" t="s">
        <v>1256</v>
      </c>
      <c r="C41" s="3" t="s">
        <v>1254</v>
      </c>
      <c r="D41" s="3">
        <v>2</v>
      </c>
      <c r="E41" s="3">
        <v>10</v>
      </c>
      <c r="F41" s="3">
        <v>8</v>
      </c>
      <c r="G41" s="136"/>
    </row>
    <row r="42" spans="1:8">
      <c r="G42" s="137"/>
      <c r="H42" s="137"/>
    </row>
    <row r="43" spans="1:8">
      <c r="G43" s="137"/>
      <c r="H43" s="137"/>
    </row>
    <row r="44" spans="1:8">
      <c r="G44" s="137"/>
      <c r="H44" s="137"/>
    </row>
    <row r="45" spans="1:8">
      <c r="G45" s="137"/>
      <c r="H45" s="137"/>
    </row>
    <row r="46" spans="1:8">
      <c r="G46" s="137"/>
      <c r="H46" s="137"/>
    </row>
    <row r="47" spans="1:8">
      <c r="G47" s="137"/>
      <c r="H47" s="137"/>
    </row>
    <row r="48" spans="1:8">
      <c r="G48" s="137"/>
      <c r="H48" s="137"/>
    </row>
    <row r="49" s="137" customFormat="1"/>
    <row r="50" s="137" customFormat="1"/>
    <row r="51" s="137" customFormat="1"/>
    <row r="52" s="137" customFormat="1"/>
    <row r="53" s="137" customFormat="1"/>
    <row r="54" s="137" customFormat="1"/>
    <row r="55" s="137" customFormat="1"/>
    <row r="56" s="137" customFormat="1"/>
    <row r="57" s="137" customFormat="1"/>
    <row r="58" s="137" customFormat="1"/>
    <row r="59" s="137" customFormat="1"/>
    <row r="60" s="137" customFormat="1"/>
    <row r="61" s="137" customFormat="1"/>
    <row r="62" s="137" customFormat="1"/>
    <row r="63" s="137" customFormat="1"/>
    <row r="64" s="137" customFormat="1"/>
    <row r="65" s="137" customFormat="1"/>
    <row r="66" s="137" customFormat="1"/>
    <row r="67" s="137" customFormat="1"/>
    <row r="68" s="137" customFormat="1"/>
    <row r="69" s="137" customFormat="1"/>
    <row r="70" s="137" customFormat="1"/>
    <row r="71" s="137" customFormat="1"/>
    <row r="72" s="137" customFormat="1"/>
    <row r="73" s="137" customFormat="1"/>
  </sheetData>
  <conditionalFormatting sqref="A2:F41">
    <cfRule type="expression" dxfId="32" priority="1">
      <formula>AND($E2&gt;$F2,$D2=2)</formula>
    </cfRule>
    <cfRule type="expression" dxfId="31" priority="2">
      <formula>$E2&lt;$F2</formula>
    </cfRule>
  </conditionalFormatting>
  <pageMargins left="0.75" right="0.75" top="1" bottom="1" header="0.5" footer="0.5"/>
  <pageSetup paperSize="9" orientation="portrait" horizontalDpi="200" verticalDpi="200" copies="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95A79-4F9A-48A6-9850-4FB31C053BBD}">
  <sheetPr>
    <tabColor rgb="FF00B0F0"/>
  </sheetPr>
  <dimension ref="A1:F28"/>
  <sheetViews>
    <sheetView showGridLines="0" zoomScaleNormal="100" workbookViewId="0">
      <selection activeCell="E2" sqref="E2:E28"/>
    </sheetView>
  </sheetViews>
  <sheetFormatPr defaultColWidth="9.140625" defaultRowHeight="15"/>
  <cols>
    <col min="1" max="1" width="3.28515625" style="126" bestFit="1" customWidth="1"/>
    <col min="2" max="2" width="11.28515625" style="126" bestFit="1" customWidth="1"/>
    <col min="3" max="3" width="28.42578125" style="126" bestFit="1" customWidth="1"/>
    <col min="4" max="4" width="13.85546875" style="126" bestFit="1" customWidth="1"/>
    <col min="5" max="5" width="13.5703125" style="126" bestFit="1" customWidth="1"/>
    <col min="6" max="6" width="9.140625" style="139"/>
    <col min="7" max="16384" width="9.140625" style="126"/>
  </cols>
  <sheetData>
    <row r="1" spans="1:6" s="124" customFormat="1" ht="25.5" customHeight="1">
      <c r="A1" s="1" t="s">
        <v>41</v>
      </c>
      <c r="B1" s="1" t="s">
        <v>216</v>
      </c>
      <c r="C1" s="1" t="s">
        <v>217</v>
      </c>
      <c r="D1" s="1" t="s">
        <v>1257</v>
      </c>
      <c r="E1" s="1" t="s">
        <v>1258</v>
      </c>
      <c r="F1" s="138"/>
    </row>
    <row r="2" spans="1:6">
      <c r="A2" s="3">
        <v>1</v>
      </c>
      <c r="B2" s="3" t="s">
        <v>1101</v>
      </c>
      <c r="C2" s="3" t="s">
        <v>1102</v>
      </c>
      <c r="D2" s="121">
        <v>417751.9664634146</v>
      </c>
      <c r="E2" s="121">
        <v>417751.9664634146</v>
      </c>
      <c r="F2" s="125"/>
    </row>
    <row r="3" spans="1:6">
      <c r="A3" s="3">
        <v>2</v>
      </c>
      <c r="B3" s="3" t="s">
        <v>1103</v>
      </c>
      <c r="C3" s="3" t="s">
        <v>1104</v>
      </c>
      <c r="D3" s="121">
        <v>510513.18292682921</v>
      </c>
      <c r="E3" s="121">
        <v>510513.18292682921</v>
      </c>
      <c r="F3" s="125"/>
    </row>
    <row r="4" spans="1:6">
      <c r="A4" s="3">
        <v>3</v>
      </c>
      <c r="B4" s="3" t="s">
        <v>1105</v>
      </c>
      <c r="C4" s="3" t="s">
        <v>1106</v>
      </c>
      <c r="D4" s="121">
        <v>0</v>
      </c>
      <c r="E4" s="121"/>
    </row>
    <row r="5" spans="1:6">
      <c r="A5" s="3">
        <v>4</v>
      </c>
      <c r="B5" s="3" t="s">
        <v>1107</v>
      </c>
      <c r="C5" s="3" t="s">
        <v>1102</v>
      </c>
      <c r="D5" s="121">
        <v>663646.32682926825</v>
      </c>
      <c r="E5" s="121">
        <v>663646.32682926825</v>
      </c>
      <c r="F5" s="125"/>
    </row>
    <row r="6" spans="1:6">
      <c r="A6" s="3">
        <v>5</v>
      </c>
      <c r="B6" s="3" t="s">
        <v>1108</v>
      </c>
      <c r="C6" s="3" t="s">
        <v>1104</v>
      </c>
      <c r="D6" s="121">
        <v>102916.53506097558</v>
      </c>
      <c r="E6" s="121">
        <v>102916.53506097558</v>
      </c>
      <c r="F6" s="125"/>
    </row>
    <row r="7" spans="1:6">
      <c r="A7" s="3">
        <v>6</v>
      </c>
      <c r="B7" s="3" t="s">
        <v>1109</v>
      </c>
      <c r="C7" s="3" t="s">
        <v>1106</v>
      </c>
      <c r="D7" s="121">
        <v>197215.10121951217</v>
      </c>
      <c r="E7" s="121">
        <v>197215.10121951217</v>
      </c>
      <c r="F7" s="125"/>
    </row>
    <row r="8" spans="1:6">
      <c r="A8" s="3">
        <v>7</v>
      </c>
      <c r="B8" s="3" t="s">
        <v>1110</v>
      </c>
      <c r="C8" s="3" t="s">
        <v>1102</v>
      </c>
      <c r="D8" s="121">
        <v>125515.53658536583</v>
      </c>
      <c r="E8" s="121"/>
    </row>
    <row r="9" spans="1:6">
      <c r="A9" s="3">
        <v>8</v>
      </c>
      <c r="B9" s="3" t="s">
        <v>1111</v>
      </c>
      <c r="C9" s="3" t="s">
        <v>1104</v>
      </c>
      <c r="D9" s="121">
        <v>167354.04878048779</v>
      </c>
      <c r="E9" s="121">
        <v>167354.04878048779</v>
      </c>
      <c r="F9" s="125"/>
    </row>
    <row r="10" spans="1:6">
      <c r="A10" s="3">
        <v>9</v>
      </c>
      <c r="B10" s="3" t="s">
        <v>1112</v>
      </c>
      <c r="C10" s="3" t="s">
        <v>1106</v>
      </c>
      <c r="D10" s="121">
        <v>213561.33536585365</v>
      </c>
      <c r="E10" s="121">
        <v>213561.33536585365</v>
      </c>
      <c r="F10" s="125"/>
    </row>
    <row r="11" spans="1:6">
      <c r="A11" s="3">
        <v>10</v>
      </c>
      <c r="B11" s="3" t="s">
        <v>1113</v>
      </c>
      <c r="C11" s="3" t="s">
        <v>1102</v>
      </c>
      <c r="D11" s="121">
        <v>251994.2634146341</v>
      </c>
      <c r="E11" s="121">
        <v>270000</v>
      </c>
      <c r="F11" s="130"/>
    </row>
    <row r="12" spans="1:6">
      <c r="A12" s="3">
        <v>11</v>
      </c>
      <c r="B12" s="3" t="s">
        <v>1101</v>
      </c>
      <c r="C12" s="3" t="s">
        <v>1102</v>
      </c>
      <c r="D12" s="121">
        <v>101789.86743902438</v>
      </c>
      <c r="E12" s="121">
        <v>101789.86743902438</v>
      </c>
      <c r="F12" s="125"/>
    </row>
    <row r="13" spans="1:6">
      <c r="A13" s="3">
        <v>12</v>
      </c>
      <c r="B13" s="3" t="s">
        <v>1103</v>
      </c>
      <c r="C13" s="3" t="s">
        <v>1104</v>
      </c>
      <c r="D13" s="121">
        <v>196583.16434146336</v>
      </c>
      <c r="E13" s="121"/>
    </row>
    <row r="14" spans="1:6">
      <c r="A14" s="3">
        <v>13</v>
      </c>
      <c r="B14" s="3" t="s">
        <v>1105</v>
      </c>
      <c r="C14" s="3" t="s">
        <v>1106</v>
      </c>
      <c r="D14" s="121">
        <v>292188.07480487798</v>
      </c>
      <c r="E14" s="121">
        <v>292188.07480487798</v>
      </c>
      <c r="F14" s="125"/>
    </row>
    <row r="15" spans="1:6">
      <c r="A15" s="3">
        <v>14</v>
      </c>
      <c r="B15" s="3" t="s">
        <v>1107</v>
      </c>
      <c r="C15" s="3" t="s">
        <v>1102</v>
      </c>
      <c r="D15" s="121">
        <v>683326.87307317066</v>
      </c>
      <c r="E15" s="121">
        <v>683326.87307317066</v>
      </c>
      <c r="F15" s="125"/>
    </row>
    <row r="16" spans="1:6">
      <c r="A16" s="3">
        <v>15</v>
      </c>
      <c r="B16" s="3" t="s">
        <v>1108</v>
      </c>
      <c r="C16" s="3" t="s">
        <v>1104</v>
      </c>
      <c r="D16" s="121">
        <v>396512.1416829268</v>
      </c>
      <c r="E16" s="121">
        <v>450000</v>
      </c>
      <c r="F16" s="130"/>
    </row>
    <row r="17" spans="1:6">
      <c r="A17" s="3">
        <v>16</v>
      </c>
      <c r="B17" s="3" t="s">
        <v>1109</v>
      </c>
      <c r="C17" s="3" t="s">
        <v>1106</v>
      </c>
      <c r="D17" s="121">
        <v>206303.74140243899</v>
      </c>
      <c r="E17" s="121">
        <v>206303.74140243899</v>
      </c>
      <c r="F17" s="125"/>
    </row>
    <row r="18" spans="1:6">
      <c r="A18" s="3">
        <v>17</v>
      </c>
      <c r="B18" s="3" t="s">
        <v>1110</v>
      </c>
      <c r="C18" s="3" t="s">
        <v>1102</v>
      </c>
      <c r="D18" s="121">
        <v>131360.33048780487</v>
      </c>
      <c r="E18" s="121"/>
    </row>
    <row r="19" spans="1:6">
      <c r="A19" s="3">
        <v>18</v>
      </c>
      <c r="B19" s="3" t="s">
        <v>1111</v>
      </c>
      <c r="C19" s="3" t="s">
        <v>1104</v>
      </c>
      <c r="D19" s="121">
        <v>175381.73170731706</v>
      </c>
      <c r="E19" s="121">
        <v>175381.73170731706</v>
      </c>
      <c r="F19" s="125"/>
    </row>
    <row r="20" spans="1:6">
      <c r="A20" s="3">
        <v>19</v>
      </c>
      <c r="B20" s="3" t="s">
        <v>1112</v>
      </c>
      <c r="C20" s="3" t="s">
        <v>1106</v>
      </c>
      <c r="D20" s="121">
        <v>212142.32317073169</v>
      </c>
      <c r="E20" s="121">
        <v>212142.32317073169</v>
      </c>
      <c r="F20" s="125"/>
    </row>
    <row r="21" spans="1:6">
      <c r="A21" s="3">
        <v>20</v>
      </c>
      <c r="B21" s="3" t="s">
        <v>1113</v>
      </c>
      <c r="C21" s="3" t="s">
        <v>1102</v>
      </c>
      <c r="D21" s="121">
        <v>250319.88292682922</v>
      </c>
      <c r="E21" s="121">
        <v>250319.88292682922</v>
      </c>
      <c r="F21" s="125"/>
    </row>
    <row r="22" spans="1:6">
      <c r="A22" s="3">
        <v>21</v>
      </c>
      <c r="B22" s="3" t="s">
        <v>1114</v>
      </c>
      <c r="C22" s="3" t="s">
        <v>1102</v>
      </c>
      <c r="D22" s="121">
        <v>388312.46682926826</v>
      </c>
      <c r="E22" s="121"/>
    </row>
    <row r="23" spans="1:6">
      <c r="A23" s="3">
        <v>22</v>
      </c>
      <c r="B23" s="3" t="s">
        <v>1115</v>
      </c>
      <c r="C23" s="3" t="s">
        <v>1104</v>
      </c>
      <c r="D23" s="121">
        <v>106110.49649390244</v>
      </c>
      <c r="E23" s="121">
        <v>106110.49649390244</v>
      </c>
      <c r="F23" s="125"/>
    </row>
    <row r="24" spans="1:6">
      <c r="A24" s="3">
        <v>23</v>
      </c>
      <c r="B24" s="3" t="s">
        <v>1116</v>
      </c>
      <c r="C24" s="3" t="s">
        <v>1106</v>
      </c>
      <c r="D24" s="121">
        <v>0</v>
      </c>
      <c r="E24" s="121">
        <v>203335.56987804873</v>
      </c>
      <c r="F24" s="130"/>
    </row>
    <row r="25" spans="1:6">
      <c r="A25" s="3">
        <v>24</v>
      </c>
      <c r="B25" s="3" t="s">
        <v>1117</v>
      </c>
      <c r="C25" s="3" t="s">
        <v>1102</v>
      </c>
      <c r="D25" s="121">
        <v>129410.84634146339</v>
      </c>
      <c r="E25" s="121">
        <v>129410.84634146339</v>
      </c>
      <c r="F25" s="125"/>
    </row>
    <row r="26" spans="1:6">
      <c r="A26" s="3">
        <v>25</v>
      </c>
      <c r="B26" s="3" t="s">
        <v>1118</v>
      </c>
      <c r="C26" s="3" t="s">
        <v>1104</v>
      </c>
      <c r="D26" s="121">
        <v>172547.7951219512</v>
      </c>
      <c r="E26" s="121"/>
    </row>
    <row r="27" spans="1:6">
      <c r="A27" s="3">
        <v>26</v>
      </c>
      <c r="B27" s="3" t="s">
        <v>1119</v>
      </c>
      <c r="C27" s="3" t="s">
        <v>1106</v>
      </c>
      <c r="D27" s="121">
        <v>212142.32317073169</v>
      </c>
      <c r="E27" s="121">
        <v>212142.32317073169</v>
      </c>
      <c r="F27" s="125"/>
    </row>
    <row r="28" spans="1:6">
      <c r="A28" s="3">
        <v>27</v>
      </c>
      <c r="B28" s="3" t="s">
        <v>1120</v>
      </c>
      <c r="C28" s="3" t="s">
        <v>1102</v>
      </c>
      <c r="D28" s="121">
        <v>250319.88292682922</v>
      </c>
      <c r="E28" s="121">
        <v>250319.88292682922</v>
      </c>
      <c r="F28" s="125"/>
    </row>
  </sheetData>
  <conditionalFormatting sqref="E2:E28">
    <cfRule type="expression" dxfId="30" priority="1">
      <formula>ISBLANK($E2)</formula>
    </cfRule>
    <cfRule type="expression" dxfId="29" priority="2">
      <formula>$E2=$D2</formula>
    </cfRule>
    <cfRule type="expression" dxfId="28" priority="3">
      <formula>$E2&gt;$D2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B83B1-30B2-4441-BE4C-6519C955E524}">
  <sheetPr>
    <tabColor rgb="FF92D050"/>
  </sheetPr>
  <dimension ref="A1:L13"/>
  <sheetViews>
    <sheetView showGridLines="0" workbookViewId="0">
      <selection activeCell="C4" sqref="C4"/>
    </sheetView>
  </sheetViews>
  <sheetFormatPr defaultColWidth="9.140625" defaultRowHeight="15"/>
  <cols>
    <col min="1" max="1" width="5.42578125" style="260" customWidth="1"/>
    <col min="2" max="2" width="10.140625" style="260" customWidth="1"/>
    <col min="3" max="16384" width="9.140625" style="260"/>
  </cols>
  <sheetData>
    <row r="1" spans="1:12">
      <c r="A1" s="259"/>
    </row>
    <row r="2" spans="1:12" ht="15" customHeight="1">
      <c r="B2" s="261" t="s">
        <v>2077</v>
      </c>
      <c r="C2" s="397" t="s">
        <v>65</v>
      </c>
      <c r="D2" s="398"/>
      <c r="E2" s="398"/>
      <c r="F2" s="398"/>
      <c r="G2" s="398"/>
      <c r="H2" s="398"/>
      <c r="I2" s="398"/>
      <c r="J2" s="398"/>
      <c r="K2" s="398"/>
      <c r="L2" s="399"/>
    </row>
    <row r="3" spans="1:12">
      <c r="B3" s="262" t="s">
        <v>2078</v>
      </c>
      <c r="C3" s="263">
        <v>1</v>
      </c>
      <c r="D3" s="263">
        <v>2</v>
      </c>
      <c r="E3" s="263">
        <v>3</v>
      </c>
      <c r="F3" s="263">
        <v>4</v>
      </c>
      <c r="G3" s="263">
        <v>5</v>
      </c>
      <c r="H3" s="263">
        <v>6</v>
      </c>
      <c r="I3" s="263">
        <v>7</v>
      </c>
      <c r="J3" s="263">
        <v>8</v>
      </c>
      <c r="K3" s="263">
        <v>9</v>
      </c>
      <c r="L3" s="263">
        <v>10</v>
      </c>
    </row>
    <row r="4" spans="1:12">
      <c r="B4" s="263">
        <v>100</v>
      </c>
      <c r="C4" s="264">
        <f t="array" ref="C4:L13">C3:L3*B4:B13</f>
        <v>100</v>
      </c>
      <c r="D4" s="264">
        <v>200</v>
      </c>
      <c r="E4" s="264">
        <v>300</v>
      </c>
      <c r="F4" s="264">
        <v>400</v>
      </c>
      <c r="G4" s="264">
        <v>500</v>
      </c>
      <c r="H4" s="264">
        <v>600</v>
      </c>
      <c r="I4" s="264">
        <v>700</v>
      </c>
      <c r="J4" s="264">
        <v>800</v>
      </c>
      <c r="K4" s="264">
        <v>900</v>
      </c>
      <c r="L4" s="264">
        <v>1000</v>
      </c>
    </row>
    <row r="5" spans="1:12">
      <c r="B5" s="263">
        <v>200</v>
      </c>
      <c r="C5" s="264">
        <v>200</v>
      </c>
      <c r="D5" s="264">
        <v>400</v>
      </c>
      <c r="E5" s="264">
        <v>600</v>
      </c>
      <c r="F5" s="264">
        <v>800</v>
      </c>
      <c r="G5" s="264">
        <v>1000</v>
      </c>
      <c r="H5" s="264">
        <v>1200</v>
      </c>
      <c r="I5" s="264">
        <v>1400</v>
      </c>
      <c r="J5" s="264">
        <v>1600</v>
      </c>
      <c r="K5" s="264">
        <v>1800</v>
      </c>
      <c r="L5" s="264">
        <v>2000</v>
      </c>
    </row>
    <row r="6" spans="1:12">
      <c r="B6" s="263">
        <v>300</v>
      </c>
      <c r="C6" s="264">
        <v>300</v>
      </c>
      <c r="D6" s="264">
        <v>600</v>
      </c>
      <c r="E6" s="264">
        <v>900</v>
      </c>
      <c r="F6" s="264">
        <v>1200</v>
      </c>
      <c r="G6" s="264">
        <v>1500</v>
      </c>
      <c r="H6" s="264">
        <v>1800</v>
      </c>
      <c r="I6" s="264">
        <v>2100</v>
      </c>
      <c r="J6" s="264">
        <v>2400</v>
      </c>
      <c r="K6" s="264">
        <v>2700</v>
      </c>
      <c r="L6" s="264">
        <v>3000</v>
      </c>
    </row>
    <row r="7" spans="1:12">
      <c r="B7" s="263">
        <v>400</v>
      </c>
      <c r="C7" s="264">
        <v>400</v>
      </c>
      <c r="D7" s="264">
        <v>800</v>
      </c>
      <c r="E7" s="264">
        <v>1200</v>
      </c>
      <c r="F7" s="264">
        <v>1600</v>
      </c>
      <c r="G7" s="264">
        <v>2000</v>
      </c>
      <c r="H7" s="264">
        <v>2400</v>
      </c>
      <c r="I7" s="264">
        <v>2800</v>
      </c>
      <c r="J7" s="264">
        <v>3200</v>
      </c>
      <c r="K7" s="264">
        <v>3600</v>
      </c>
      <c r="L7" s="264">
        <v>4000</v>
      </c>
    </row>
    <row r="8" spans="1:12">
      <c r="B8" s="263">
        <v>500</v>
      </c>
      <c r="C8" s="264">
        <v>500</v>
      </c>
      <c r="D8" s="264">
        <v>1000</v>
      </c>
      <c r="E8" s="264">
        <v>1500</v>
      </c>
      <c r="F8" s="264">
        <v>2000</v>
      </c>
      <c r="G8" s="264">
        <v>2500</v>
      </c>
      <c r="H8" s="264">
        <v>3000</v>
      </c>
      <c r="I8" s="264">
        <v>3500</v>
      </c>
      <c r="J8" s="264">
        <v>4000</v>
      </c>
      <c r="K8" s="264">
        <v>4500</v>
      </c>
      <c r="L8" s="264">
        <v>5000</v>
      </c>
    </row>
    <row r="9" spans="1:12">
      <c r="B9" s="263">
        <v>600</v>
      </c>
      <c r="C9" s="264">
        <v>600</v>
      </c>
      <c r="D9" s="264">
        <v>1200</v>
      </c>
      <c r="E9" s="264">
        <v>1800</v>
      </c>
      <c r="F9" s="264">
        <v>2400</v>
      </c>
      <c r="G9" s="264">
        <v>3000</v>
      </c>
      <c r="H9" s="264">
        <v>3600</v>
      </c>
      <c r="I9" s="264">
        <v>4200</v>
      </c>
      <c r="J9" s="264">
        <v>4800</v>
      </c>
      <c r="K9" s="264">
        <v>5400</v>
      </c>
      <c r="L9" s="264">
        <v>6000</v>
      </c>
    </row>
    <row r="10" spans="1:12">
      <c r="B10" s="263">
        <v>700</v>
      </c>
      <c r="C10" s="264">
        <v>700</v>
      </c>
      <c r="D10" s="264">
        <v>1400</v>
      </c>
      <c r="E10" s="264">
        <v>2100</v>
      </c>
      <c r="F10" s="264">
        <v>2800</v>
      </c>
      <c r="G10" s="264">
        <v>3500</v>
      </c>
      <c r="H10" s="264">
        <v>4200</v>
      </c>
      <c r="I10" s="264">
        <v>4900</v>
      </c>
      <c r="J10" s="264">
        <v>5600</v>
      </c>
      <c r="K10" s="264">
        <v>6300</v>
      </c>
      <c r="L10" s="264">
        <v>7000</v>
      </c>
    </row>
    <row r="11" spans="1:12">
      <c r="B11" s="263">
        <v>800</v>
      </c>
      <c r="C11" s="264">
        <v>800</v>
      </c>
      <c r="D11" s="264">
        <v>1600</v>
      </c>
      <c r="E11" s="264">
        <v>2400</v>
      </c>
      <c r="F11" s="264">
        <v>3200</v>
      </c>
      <c r="G11" s="264">
        <v>4000</v>
      </c>
      <c r="H11" s="264">
        <v>4800</v>
      </c>
      <c r="I11" s="264">
        <v>5600</v>
      </c>
      <c r="J11" s="264">
        <v>6400</v>
      </c>
      <c r="K11" s="264">
        <v>7200</v>
      </c>
      <c r="L11" s="264">
        <v>8000</v>
      </c>
    </row>
    <row r="12" spans="1:12">
      <c r="B12" s="263">
        <v>900</v>
      </c>
      <c r="C12" s="264">
        <v>900</v>
      </c>
      <c r="D12" s="264">
        <v>1800</v>
      </c>
      <c r="E12" s="264">
        <v>2700</v>
      </c>
      <c r="F12" s="264">
        <v>3600</v>
      </c>
      <c r="G12" s="264">
        <v>4500</v>
      </c>
      <c r="H12" s="264">
        <v>5400</v>
      </c>
      <c r="I12" s="264">
        <v>6300</v>
      </c>
      <c r="J12" s="264">
        <v>7200</v>
      </c>
      <c r="K12" s="264">
        <v>8100</v>
      </c>
      <c r="L12" s="264">
        <v>9000</v>
      </c>
    </row>
    <row r="13" spans="1:12">
      <c r="B13" s="263">
        <v>1000</v>
      </c>
      <c r="C13" s="264">
        <v>1000</v>
      </c>
      <c r="D13" s="264">
        <v>2000</v>
      </c>
      <c r="E13" s="264">
        <v>3000</v>
      </c>
      <c r="F13" s="264">
        <v>4000</v>
      </c>
      <c r="G13" s="264">
        <v>5000</v>
      </c>
      <c r="H13" s="264">
        <v>6000</v>
      </c>
      <c r="I13" s="264">
        <v>7000</v>
      </c>
      <c r="J13" s="264">
        <v>8000</v>
      </c>
      <c r="K13" s="264">
        <v>9000</v>
      </c>
      <c r="L13" s="264">
        <v>10000</v>
      </c>
    </row>
  </sheetData>
  <mergeCells count="1">
    <mergeCell ref="C2:L2"/>
  </mergeCells>
  <pageMargins left="0.7" right="0.7" top="0.75" bottom="0.75" header="0.3" footer="0.3"/>
  <pageSetup paperSize="9" orientation="portrait" verticalDpi="0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19A6C-917B-4921-BB8C-CC280CA2C6A0}">
  <sheetPr>
    <tabColor rgb="FF92D050"/>
  </sheetPr>
  <dimension ref="B2:F19"/>
  <sheetViews>
    <sheetView showGridLines="0" workbookViewId="0">
      <selection activeCell="E19" sqref="E19"/>
    </sheetView>
  </sheetViews>
  <sheetFormatPr defaultRowHeight="12.75"/>
  <cols>
    <col min="1" max="1" width="6.42578125" style="30" customWidth="1"/>
    <col min="2" max="2" width="24.140625" style="30" bestFit="1" customWidth="1"/>
    <col min="3" max="3" width="12.42578125" style="30" bestFit="1" customWidth="1"/>
    <col min="4" max="4" width="15.7109375" style="30" customWidth="1"/>
    <col min="5" max="5" width="14.42578125" style="30" bestFit="1" customWidth="1"/>
    <col min="6" max="6" width="14.42578125" style="30" customWidth="1"/>
    <col min="7" max="256" width="9.140625" style="30"/>
    <col min="257" max="257" width="6.42578125" style="30" customWidth="1"/>
    <col min="258" max="258" width="16.7109375" style="30" bestFit="1" customWidth="1"/>
    <col min="259" max="259" width="15" style="30" customWidth="1"/>
    <col min="260" max="260" width="14.85546875" style="30" customWidth="1"/>
    <col min="261" max="261" width="9.85546875" style="30" bestFit="1" customWidth="1"/>
    <col min="262" max="262" width="14.7109375" style="30" bestFit="1" customWidth="1"/>
    <col min="263" max="512" width="9.140625" style="30"/>
    <col min="513" max="513" width="6.42578125" style="30" customWidth="1"/>
    <col min="514" max="514" width="16.7109375" style="30" bestFit="1" customWidth="1"/>
    <col min="515" max="515" width="15" style="30" customWidth="1"/>
    <col min="516" max="516" width="14.85546875" style="30" customWidth="1"/>
    <col min="517" max="517" width="9.85546875" style="30" bestFit="1" customWidth="1"/>
    <col min="518" max="518" width="14.7109375" style="30" bestFit="1" customWidth="1"/>
    <col min="519" max="768" width="9.140625" style="30"/>
    <col min="769" max="769" width="6.42578125" style="30" customWidth="1"/>
    <col min="770" max="770" width="16.7109375" style="30" bestFit="1" customWidth="1"/>
    <col min="771" max="771" width="15" style="30" customWidth="1"/>
    <col min="772" max="772" width="14.85546875" style="30" customWidth="1"/>
    <col min="773" max="773" width="9.85546875" style="30" bestFit="1" customWidth="1"/>
    <col min="774" max="774" width="14.7109375" style="30" bestFit="1" customWidth="1"/>
    <col min="775" max="1024" width="9.140625" style="30"/>
    <col min="1025" max="1025" width="6.42578125" style="30" customWidth="1"/>
    <col min="1026" max="1026" width="16.7109375" style="30" bestFit="1" customWidth="1"/>
    <col min="1027" max="1027" width="15" style="30" customWidth="1"/>
    <col min="1028" max="1028" width="14.85546875" style="30" customWidth="1"/>
    <col min="1029" max="1029" width="9.85546875" style="30" bestFit="1" customWidth="1"/>
    <col min="1030" max="1030" width="14.7109375" style="30" bestFit="1" customWidth="1"/>
    <col min="1031" max="1280" width="9.140625" style="30"/>
    <col min="1281" max="1281" width="6.42578125" style="30" customWidth="1"/>
    <col min="1282" max="1282" width="16.7109375" style="30" bestFit="1" customWidth="1"/>
    <col min="1283" max="1283" width="15" style="30" customWidth="1"/>
    <col min="1284" max="1284" width="14.85546875" style="30" customWidth="1"/>
    <col min="1285" max="1285" width="9.85546875" style="30" bestFit="1" customWidth="1"/>
    <col min="1286" max="1286" width="14.7109375" style="30" bestFit="1" customWidth="1"/>
    <col min="1287" max="1536" width="9.140625" style="30"/>
    <col min="1537" max="1537" width="6.42578125" style="30" customWidth="1"/>
    <col min="1538" max="1538" width="16.7109375" style="30" bestFit="1" customWidth="1"/>
    <col min="1539" max="1539" width="15" style="30" customWidth="1"/>
    <col min="1540" max="1540" width="14.85546875" style="30" customWidth="1"/>
    <col min="1541" max="1541" width="9.85546875" style="30" bestFit="1" customWidth="1"/>
    <col min="1542" max="1542" width="14.7109375" style="30" bestFit="1" customWidth="1"/>
    <col min="1543" max="1792" width="9.140625" style="30"/>
    <col min="1793" max="1793" width="6.42578125" style="30" customWidth="1"/>
    <col min="1794" max="1794" width="16.7109375" style="30" bestFit="1" customWidth="1"/>
    <col min="1795" max="1795" width="15" style="30" customWidth="1"/>
    <col min="1796" max="1796" width="14.85546875" style="30" customWidth="1"/>
    <col min="1797" max="1797" width="9.85546875" style="30" bestFit="1" customWidth="1"/>
    <col min="1798" max="1798" width="14.7109375" style="30" bestFit="1" customWidth="1"/>
    <col min="1799" max="2048" width="9.140625" style="30"/>
    <col min="2049" max="2049" width="6.42578125" style="30" customWidth="1"/>
    <col min="2050" max="2050" width="16.7109375" style="30" bestFit="1" customWidth="1"/>
    <col min="2051" max="2051" width="15" style="30" customWidth="1"/>
    <col min="2052" max="2052" width="14.85546875" style="30" customWidth="1"/>
    <col min="2053" max="2053" width="9.85546875" style="30" bestFit="1" customWidth="1"/>
    <col min="2054" max="2054" width="14.7109375" style="30" bestFit="1" customWidth="1"/>
    <col min="2055" max="2304" width="9.140625" style="30"/>
    <col min="2305" max="2305" width="6.42578125" style="30" customWidth="1"/>
    <col min="2306" max="2306" width="16.7109375" style="30" bestFit="1" customWidth="1"/>
    <col min="2307" max="2307" width="15" style="30" customWidth="1"/>
    <col min="2308" max="2308" width="14.85546875" style="30" customWidth="1"/>
    <col min="2309" max="2309" width="9.85546875" style="30" bestFit="1" customWidth="1"/>
    <col min="2310" max="2310" width="14.7109375" style="30" bestFit="1" customWidth="1"/>
    <col min="2311" max="2560" width="9.140625" style="30"/>
    <col min="2561" max="2561" width="6.42578125" style="30" customWidth="1"/>
    <col min="2562" max="2562" width="16.7109375" style="30" bestFit="1" customWidth="1"/>
    <col min="2563" max="2563" width="15" style="30" customWidth="1"/>
    <col min="2564" max="2564" width="14.85546875" style="30" customWidth="1"/>
    <col min="2565" max="2565" width="9.85546875" style="30" bestFit="1" customWidth="1"/>
    <col min="2566" max="2566" width="14.7109375" style="30" bestFit="1" customWidth="1"/>
    <col min="2567" max="2816" width="9.140625" style="30"/>
    <col min="2817" max="2817" width="6.42578125" style="30" customWidth="1"/>
    <col min="2818" max="2818" width="16.7109375" style="30" bestFit="1" customWidth="1"/>
    <col min="2819" max="2819" width="15" style="30" customWidth="1"/>
    <col min="2820" max="2820" width="14.85546875" style="30" customWidth="1"/>
    <col min="2821" max="2821" width="9.85546875" style="30" bestFit="1" customWidth="1"/>
    <col min="2822" max="2822" width="14.7109375" style="30" bestFit="1" customWidth="1"/>
    <col min="2823" max="3072" width="9.140625" style="30"/>
    <col min="3073" max="3073" width="6.42578125" style="30" customWidth="1"/>
    <col min="3074" max="3074" width="16.7109375" style="30" bestFit="1" customWidth="1"/>
    <col min="3075" max="3075" width="15" style="30" customWidth="1"/>
    <col min="3076" max="3076" width="14.85546875" style="30" customWidth="1"/>
    <col min="3077" max="3077" width="9.85546875" style="30" bestFit="1" customWidth="1"/>
    <col min="3078" max="3078" width="14.7109375" style="30" bestFit="1" customWidth="1"/>
    <col min="3079" max="3328" width="9.140625" style="30"/>
    <col min="3329" max="3329" width="6.42578125" style="30" customWidth="1"/>
    <col min="3330" max="3330" width="16.7109375" style="30" bestFit="1" customWidth="1"/>
    <col min="3331" max="3331" width="15" style="30" customWidth="1"/>
    <col min="3332" max="3332" width="14.85546875" style="30" customWidth="1"/>
    <col min="3333" max="3333" width="9.85546875" style="30" bestFit="1" customWidth="1"/>
    <col min="3334" max="3334" width="14.7109375" style="30" bestFit="1" customWidth="1"/>
    <col min="3335" max="3584" width="9.140625" style="30"/>
    <col min="3585" max="3585" width="6.42578125" style="30" customWidth="1"/>
    <col min="3586" max="3586" width="16.7109375" style="30" bestFit="1" customWidth="1"/>
    <col min="3587" max="3587" width="15" style="30" customWidth="1"/>
    <col min="3588" max="3588" width="14.85546875" style="30" customWidth="1"/>
    <col min="3589" max="3589" width="9.85546875" style="30" bestFit="1" customWidth="1"/>
    <col min="3590" max="3590" width="14.7109375" style="30" bestFit="1" customWidth="1"/>
    <col min="3591" max="3840" width="9.140625" style="30"/>
    <col min="3841" max="3841" width="6.42578125" style="30" customWidth="1"/>
    <col min="3842" max="3842" width="16.7109375" style="30" bestFit="1" customWidth="1"/>
    <col min="3843" max="3843" width="15" style="30" customWidth="1"/>
    <col min="3844" max="3844" width="14.85546875" style="30" customWidth="1"/>
    <col min="3845" max="3845" width="9.85546875" style="30" bestFit="1" customWidth="1"/>
    <col min="3846" max="3846" width="14.7109375" style="30" bestFit="1" customWidth="1"/>
    <col min="3847" max="4096" width="9.140625" style="30"/>
    <col min="4097" max="4097" width="6.42578125" style="30" customWidth="1"/>
    <col min="4098" max="4098" width="16.7109375" style="30" bestFit="1" customWidth="1"/>
    <col min="4099" max="4099" width="15" style="30" customWidth="1"/>
    <col min="4100" max="4100" width="14.85546875" style="30" customWidth="1"/>
    <col min="4101" max="4101" width="9.85546875" style="30" bestFit="1" customWidth="1"/>
    <col min="4102" max="4102" width="14.7109375" style="30" bestFit="1" customWidth="1"/>
    <col min="4103" max="4352" width="9.140625" style="30"/>
    <col min="4353" max="4353" width="6.42578125" style="30" customWidth="1"/>
    <col min="4354" max="4354" width="16.7109375" style="30" bestFit="1" customWidth="1"/>
    <col min="4355" max="4355" width="15" style="30" customWidth="1"/>
    <col min="4356" max="4356" width="14.85546875" style="30" customWidth="1"/>
    <col min="4357" max="4357" width="9.85546875" style="30" bestFit="1" customWidth="1"/>
    <col min="4358" max="4358" width="14.7109375" style="30" bestFit="1" customWidth="1"/>
    <col min="4359" max="4608" width="9.140625" style="30"/>
    <col min="4609" max="4609" width="6.42578125" style="30" customWidth="1"/>
    <col min="4610" max="4610" width="16.7109375" style="30" bestFit="1" customWidth="1"/>
    <col min="4611" max="4611" width="15" style="30" customWidth="1"/>
    <col min="4612" max="4612" width="14.85546875" style="30" customWidth="1"/>
    <col min="4613" max="4613" width="9.85546875" style="30" bestFit="1" customWidth="1"/>
    <col min="4614" max="4614" width="14.7109375" style="30" bestFit="1" customWidth="1"/>
    <col min="4615" max="4864" width="9.140625" style="30"/>
    <col min="4865" max="4865" width="6.42578125" style="30" customWidth="1"/>
    <col min="4866" max="4866" width="16.7109375" style="30" bestFit="1" customWidth="1"/>
    <col min="4867" max="4867" width="15" style="30" customWidth="1"/>
    <col min="4868" max="4868" width="14.85546875" style="30" customWidth="1"/>
    <col min="4869" max="4869" width="9.85546875" style="30" bestFit="1" customWidth="1"/>
    <col min="4870" max="4870" width="14.7109375" style="30" bestFit="1" customWidth="1"/>
    <col min="4871" max="5120" width="9.140625" style="30"/>
    <col min="5121" max="5121" width="6.42578125" style="30" customWidth="1"/>
    <col min="5122" max="5122" width="16.7109375" style="30" bestFit="1" customWidth="1"/>
    <col min="5123" max="5123" width="15" style="30" customWidth="1"/>
    <col min="5124" max="5124" width="14.85546875" style="30" customWidth="1"/>
    <col min="5125" max="5125" width="9.85546875" style="30" bestFit="1" customWidth="1"/>
    <col min="5126" max="5126" width="14.7109375" style="30" bestFit="1" customWidth="1"/>
    <col min="5127" max="5376" width="9.140625" style="30"/>
    <col min="5377" max="5377" width="6.42578125" style="30" customWidth="1"/>
    <col min="5378" max="5378" width="16.7109375" style="30" bestFit="1" customWidth="1"/>
    <col min="5379" max="5379" width="15" style="30" customWidth="1"/>
    <col min="5380" max="5380" width="14.85546875" style="30" customWidth="1"/>
    <col min="5381" max="5381" width="9.85546875" style="30" bestFit="1" customWidth="1"/>
    <col min="5382" max="5382" width="14.7109375" style="30" bestFit="1" customWidth="1"/>
    <col min="5383" max="5632" width="9.140625" style="30"/>
    <col min="5633" max="5633" width="6.42578125" style="30" customWidth="1"/>
    <col min="5634" max="5634" width="16.7109375" style="30" bestFit="1" customWidth="1"/>
    <col min="5635" max="5635" width="15" style="30" customWidth="1"/>
    <col min="5636" max="5636" width="14.85546875" style="30" customWidth="1"/>
    <col min="5637" max="5637" width="9.85546875" style="30" bestFit="1" customWidth="1"/>
    <col min="5638" max="5638" width="14.7109375" style="30" bestFit="1" customWidth="1"/>
    <col min="5639" max="5888" width="9.140625" style="30"/>
    <col min="5889" max="5889" width="6.42578125" style="30" customWidth="1"/>
    <col min="5890" max="5890" width="16.7109375" style="30" bestFit="1" customWidth="1"/>
    <col min="5891" max="5891" width="15" style="30" customWidth="1"/>
    <col min="5892" max="5892" width="14.85546875" style="30" customWidth="1"/>
    <col min="5893" max="5893" width="9.85546875" style="30" bestFit="1" customWidth="1"/>
    <col min="5894" max="5894" width="14.7109375" style="30" bestFit="1" customWidth="1"/>
    <col min="5895" max="6144" width="9.140625" style="30"/>
    <col min="6145" max="6145" width="6.42578125" style="30" customWidth="1"/>
    <col min="6146" max="6146" width="16.7109375" style="30" bestFit="1" customWidth="1"/>
    <col min="6147" max="6147" width="15" style="30" customWidth="1"/>
    <col min="6148" max="6148" width="14.85546875" style="30" customWidth="1"/>
    <col min="6149" max="6149" width="9.85546875" style="30" bestFit="1" customWidth="1"/>
    <col min="6150" max="6150" width="14.7109375" style="30" bestFit="1" customWidth="1"/>
    <col min="6151" max="6400" width="9.140625" style="30"/>
    <col min="6401" max="6401" width="6.42578125" style="30" customWidth="1"/>
    <col min="6402" max="6402" width="16.7109375" style="30" bestFit="1" customWidth="1"/>
    <col min="6403" max="6403" width="15" style="30" customWidth="1"/>
    <col min="6404" max="6404" width="14.85546875" style="30" customWidth="1"/>
    <col min="6405" max="6405" width="9.85546875" style="30" bestFit="1" customWidth="1"/>
    <col min="6406" max="6406" width="14.7109375" style="30" bestFit="1" customWidth="1"/>
    <col min="6407" max="6656" width="9.140625" style="30"/>
    <col min="6657" max="6657" width="6.42578125" style="30" customWidth="1"/>
    <col min="6658" max="6658" width="16.7109375" style="30" bestFit="1" customWidth="1"/>
    <col min="6659" max="6659" width="15" style="30" customWidth="1"/>
    <col min="6660" max="6660" width="14.85546875" style="30" customWidth="1"/>
    <col min="6661" max="6661" width="9.85546875" style="30" bestFit="1" customWidth="1"/>
    <col min="6662" max="6662" width="14.7109375" style="30" bestFit="1" customWidth="1"/>
    <col min="6663" max="6912" width="9.140625" style="30"/>
    <col min="6913" max="6913" width="6.42578125" style="30" customWidth="1"/>
    <col min="6914" max="6914" width="16.7109375" style="30" bestFit="1" customWidth="1"/>
    <col min="6915" max="6915" width="15" style="30" customWidth="1"/>
    <col min="6916" max="6916" width="14.85546875" style="30" customWidth="1"/>
    <col min="6917" max="6917" width="9.85546875" style="30" bestFit="1" customWidth="1"/>
    <col min="6918" max="6918" width="14.7109375" style="30" bestFit="1" customWidth="1"/>
    <col min="6919" max="7168" width="9.140625" style="30"/>
    <col min="7169" max="7169" width="6.42578125" style="30" customWidth="1"/>
    <col min="7170" max="7170" width="16.7109375" style="30" bestFit="1" customWidth="1"/>
    <col min="7171" max="7171" width="15" style="30" customWidth="1"/>
    <col min="7172" max="7172" width="14.85546875" style="30" customWidth="1"/>
    <col min="7173" max="7173" width="9.85546875" style="30" bestFit="1" customWidth="1"/>
    <col min="7174" max="7174" width="14.7109375" style="30" bestFit="1" customWidth="1"/>
    <col min="7175" max="7424" width="9.140625" style="30"/>
    <col min="7425" max="7425" width="6.42578125" style="30" customWidth="1"/>
    <col min="7426" max="7426" width="16.7109375" style="30" bestFit="1" customWidth="1"/>
    <col min="7427" max="7427" width="15" style="30" customWidth="1"/>
    <col min="7428" max="7428" width="14.85546875" style="30" customWidth="1"/>
    <col min="7429" max="7429" width="9.85546875" style="30" bestFit="1" customWidth="1"/>
    <col min="7430" max="7430" width="14.7109375" style="30" bestFit="1" customWidth="1"/>
    <col min="7431" max="7680" width="9.140625" style="30"/>
    <col min="7681" max="7681" width="6.42578125" style="30" customWidth="1"/>
    <col min="7682" max="7682" width="16.7109375" style="30" bestFit="1" customWidth="1"/>
    <col min="7683" max="7683" width="15" style="30" customWidth="1"/>
    <col min="7684" max="7684" width="14.85546875" style="30" customWidth="1"/>
    <col min="7685" max="7685" width="9.85546875" style="30" bestFit="1" customWidth="1"/>
    <col min="7686" max="7686" width="14.7109375" style="30" bestFit="1" customWidth="1"/>
    <col min="7687" max="7936" width="9.140625" style="30"/>
    <col min="7937" max="7937" width="6.42578125" style="30" customWidth="1"/>
    <col min="7938" max="7938" width="16.7109375" style="30" bestFit="1" customWidth="1"/>
    <col min="7939" max="7939" width="15" style="30" customWidth="1"/>
    <col min="7940" max="7940" width="14.85546875" style="30" customWidth="1"/>
    <col min="7941" max="7941" width="9.85546875" style="30" bestFit="1" customWidth="1"/>
    <col min="7942" max="7942" width="14.7109375" style="30" bestFit="1" customWidth="1"/>
    <col min="7943" max="8192" width="9.140625" style="30"/>
    <col min="8193" max="8193" width="6.42578125" style="30" customWidth="1"/>
    <col min="8194" max="8194" width="16.7109375" style="30" bestFit="1" customWidth="1"/>
    <col min="8195" max="8195" width="15" style="30" customWidth="1"/>
    <col min="8196" max="8196" width="14.85546875" style="30" customWidth="1"/>
    <col min="8197" max="8197" width="9.85546875" style="30" bestFit="1" customWidth="1"/>
    <col min="8198" max="8198" width="14.7109375" style="30" bestFit="1" customWidth="1"/>
    <col min="8199" max="8448" width="9.140625" style="30"/>
    <col min="8449" max="8449" width="6.42578125" style="30" customWidth="1"/>
    <col min="8450" max="8450" width="16.7109375" style="30" bestFit="1" customWidth="1"/>
    <col min="8451" max="8451" width="15" style="30" customWidth="1"/>
    <col min="8452" max="8452" width="14.85546875" style="30" customWidth="1"/>
    <col min="8453" max="8453" width="9.85546875" style="30" bestFit="1" customWidth="1"/>
    <col min="8454" max="8454" width="14.7109375" style="30" bestFit="1" customWidth="1"/>
    <col min="8455" max="8704" width="9.140625" style="30"/>
    <col min="8705" max="8705" width="6.42578125" style="30" customWidth="1"/>
    <col min="8706" max="8706" width="16.7109375" style="30" bestFit="1" customWidth="1"/>
    <col min="8707" max="8707" width="15" style="30" customWidth="1"/>
    <col min="8708" max="8708" width="14.85546875" style="30" customWidth="1"/>
    <col min="8709" max="8709" width="9.85546875" style="30" bestFit="1" customWidth="1"/>
    <col min="8710" max="8710" width="14.7109375" style="30" bestFit="1" customWidth="1"/>
    <col min="8711" max="8960" width="9.140625" style="30"/>
    <col min="8961" max="8961" width="6.42578125" style="30" customWidth="1"/>
    <col min="8962" max="8962" width="16.7109375" style="30" bestFit="1" customWidth="1"/>
    <col min="8963" max="8963" width="15" style="30" customWidth="1"/>
    <col min="8964" max="8964" width="14.85546875" style="30" customWidth="1"/>
    <col min="8965" max="8965" width="9.85546875" style="30" bestFit="1" customWidth="1"/>
    <col min="8966" max="8966" width="14.7109375" style="30" bestFit="1" customWidth="1"/>
    <col min="8967" max="9216" width="9.140625" style="30"/>
    <col min="9217" max="9217" width="6.42578125" style="30" customWidth="1"/>
    <col min="9218" max="9218" width="16.7109375" style="30" bestFit="1" customWidth="1"/>
    <col min="9219" max="9219" width="15" style="30" customWidth="1"/>
    <col min="9220" max="9220" width="14.85546875" style="30" customWidth="1"/>
    <col min="9221" max="9221" width="9.85546875" style="30" bestFit="1" customWidth="1"/>
    <col min="9222" max="9222" width="14.7109375" style="30" bestFit="1" customWidth="1"/>
    <col min="9223" max="9472" width="9.140625" style="30"/>
    <col min="9473" max="9473" width="6.42578125" style="30" customWidth="1"/>
    <col min="9474" max="9474" width="16.7109375" style="30" bestFit="1" customWidth="1"/>
    <col min="9475" max="9475" width="15" style="30" customWidth="1"/>
    <col min="9476" max="9476" width="14.85546875" style="30" customWidth="1"/>
    <col min="9477" max="9477" width="9.85546875" style="30" bestFit="1" customWidth="1"/>
    <col min="9478" max="9478" width="14.7109375" style="30" bestFit="1" customWidth="1"/>
    <col min="9479" max="9728" width="9.140625" style="30"/>
    <col min="9729" max="9729" width="6.42578125" style="30" customWidth="1"/>
    <col min="9730" max="9730" width="16.7109375" style="30" bestFit="1" customWidth="1"/>
    <col min="9731" max="9731" width="15" style="30" customWidth="1"/>
    <col min="9732" max="9732" width="14.85546875" style="30" customWidth="1"/>
    <col min="9733" max="9733" width="9.85546875" style="30" bestFit="1" customWidth="1"/>
    <col min="9734" max="9734" width="14.7109375" style="30" bestFit="1" customWidth="1"/>
    <col min="9735" max="9984" width="9.140625" style="30"/>
    <col min="9985" max="9985" width="6.42578125" style="30" customWidth="1"/>
    <col min="9986" max="9986" width="16.7109375" style="30" bestFit="1" customWidth="1"/>
    <col min="9987" max="9987" width="15" style="30" customWidth="1"/>
    <col min="9988" max="9988" width="14.85546875" style="30" customWidth="1"/>
    <col min="9989" max="9989" width="9.85546875" style="30" bestFit="1" customWidth="1"/>
    <col min="9990" max="9990" width="14.7109375" style="30" bestFit="1" customWidth="1"/>
    <col min="9991" max="10240" width="9.140625" style="30"/>
    <col min="10241" max="10241" width="6.42578125" style="30" customWidth="1"/>
    <col min="10242" max="10242" width="16.7109375" style="30" bestFit="1" customWidth="1"/>
    <col min="10243" max="10243" width="15" style="30" customWidth="1"/>
    <col min="10244" max="10244" width="14.85546875" style="30" customWidth="1"/>
    <col min="10245" max="10245" width="9.85546875" style="30" bestFit="1" customWidth="1"/>
    <col min="10246" max="10246" width="14.7109375" style="30" bestFit="1" customWidth="1"/>
    <col min="10247" max="10496" width="9.140625" style="30"/>
    <col min="10497" max="10497" width="6.42578125" style="30" customWidth="1"/>
    <col min="10498" max="10498" width="16.7109375" style="30" bestFit="1" customWidth="1"/>
    <col min="10499" max="10499" width="15" style="30" customWidth="1"/>
    <col min="10500" max="10500" width="14.85546875" style="30" customWidth="1"/>
    <col min="10501" max="10501" width="9.85546875" style="30" bestFit="1" customWidth="1"/>
    <col min="10502" max="10502" width="14.7109375" style="30" bestFit="1" customWidth="1"/>
    <col min="10503" max="10752" width="9.140625" style="30"/>
    <col min="10753" max="10753" width="6.42578125" style="30" customWidth="1"/>
    <col min="10754" max="10754" width="16.7109375" style="30" bestFit="1" customWidth="1"/>
    <col min="10755" max="10755" width="15" style="30" customWidth="1"/>
    <col min="10756" max="10756" width="14.85546875" style="30" customWidth="1"/>
    <col min="10757" max="10757" width="9.85546875" style="30" bestFit="1" customWidth="1"/>
    <col min="10758" max="10758" width="14.7109375" style="30" bestFit="1" customWidth="1"/>
    <col min="10759" max="11008" width="9.140625" style="30"/>
    <col min="11009" max="11009" width="6.42578125" style="30" customWidth="1"/>
    <col min="11010" max="11010" width="16.7109375" style="30" bestFit="1" customWidth="1"/>
    <col min="11011" max="11011" width="15" style="30" customWidth="1"/>
    <col min="11012" max="11012" width="14.85546875" style="30" customWidth="1"/>
    <col min="11013" max="11013" width="9.85546875" style="30" bestFit="1" customWidth="1"/>
    <col min="11014" max="11014" width="14.7109375" style="30" bestFit="1" customWidth="1"/>
    <col min="11015" max="11264" width="9.140625" style="30"/>
    <col min="11265" max="11265" width="6.42578125" style="30" customWidth="1"/>
    <col min="11266" max="11266" width="16.7109375" style="30" bestFit="1" customWidth="1"/>
    <col min="11267" max="11267" width="15" style="30" customWidth="1"/>
    <col min="11268" max="11268" width="14.85546875" style="30" customWidth="1"/>
    <col min="11269" max="11269" width="9.85546875" style="30" bestFit="1" customWidth="1"/>
    <col min="11270" max="11270" width="14.7109375" style="30" bestFit="1" customWidth="1"/>
    <col min="11271" max="11520" width="9.140625" style="30"/>
    <col min="11521" max="11521" width="6.42578125" style="30" customWidth="1"/>
    <col min="11522" max="11522" width="16.7109375" style="30" bestFit="1" customWidth="1"/>
    <col min="11523" max="11523" width="15" style="30" customWidth="1"/>
    <col min="11524" max="11524" width="14.85546875" style="30" customWidth="1"/>
    <col min="11525" max="11525" width="9.85546875" style="30" bestFit="1" customWidth="1"/>
    <col min="11526" max="11526" width="14.7109375" style="30" bestFit="1" customWidth="1"/>
    <col min="11527" max="11776" width="9.140625" style="30"/>
    <col min="11777" max="11777" width="6.42578125" style="30" customWidth="1"/>
    <col min="11778" max="11778" width="16.7109375" style="30" bestFit="1" customWidth="1"/>
    <col min="11779" max="11779" width="15" style="30" customWidth="1"/>
    <col min="11780" max="11780" width="14.85546875" style="30" customWidth="1"/>
    <col min="11781" max="11781" width="9.85546875" style="30" bestFit="1" customWidth="1"/>
    <col min="11782" max="11782" width="14.7109375" style="30" bestFit="1" customWidth="1"/>
    <col min="11783" max="12032" width="9.140625" style="30"/>
    <col min="12033" max="12033" width="6.42578125" style="30" customWidth="1"/>
    <col min="12034" max="12034" width="16.7109375" style="30" bestFit="1" customWidth="1"/>
    <col min="12035" max="12035" width="15" style="30" customWidth="1"/>
    <col min="12036" max="12036" width="14.85546875" style="30" customWidth="1"/>
    <col min="12037" max="12037" width="9.85546875" style="30" bestFit="1" customWidth="1"/>
    <col min="12038" max="12038" width="14.7109375" style="30" bestFit="1" customWidth="1"/>
    <col min="12039" max="12288" width="9.140625" style="30"/>
    <col min="12289" max="12289" width="6.42578125" style="30" customWidth="1"/>
    <col min="12290" max="12290" width="16.7109375" style="30" bestFit="1" customWidth="1"/>
    <col min="12291" max="12291" width="15" style="30" customWidth="1"/>
    <col min="12292" max="12292" width="14.85546875" style="30" customWidth="1"/>
    <col min="12293" max="12293" width="9.85546875" style="30" bestFit="1" customWidth="1"/>
    <col min="12294" max="12294" width="14.7109375" style="30" bestFit="1" customWidth="1"/>
    <col min="12295" max="12544" width="9.140625" style="30"/>
    <col min="12545" max="12545" width="6.42578125" style="30" customWidth="1"/>
    <col min="12546" max="12546" width="16.7109375" style="30" bestFit="1" customWidth="1"/>
    <col min="12547" max="12547" width="15" style="30" customWidth="1"/>
    <col min="12548" max="12548" width="14.85546875" style="30" customWidth="1"/>
    <col min="12549" max="12549" width="9.85546875" style="30" bestFit="1" customWidth="1"/>
    <col min="12550" max="12550" width="14.7109375" style="30" bestFit="1" customWidth="1"/>
    <col min="12551" max="12800" width="9.140625" style="30"/>
    <col min="12801" max="12801" width="6.42578125" style="30" customWidth="1"/>
    <col min="12802" max="12802" width="16.7109375" style="30" bestFit="1" customWidth="1"/>
    <col min="12803" max="12803" width="15" style="30" customWidth="1"/>
    <col min="12804" max="12804" width="14.85546875" style="30" customWidth="1"/>
    <col min="12805" max="12805" width="9.85546875" style="30" bestFit="1" customWidth="1"/>
    <col min="12806" max="12806" width="14.7109375" style="30" bestFit="1" customWidth="1"/>
    <col min="12807" max="13056" width="9.140625" style="30"/>
    <col min="13057" max="13057" width="6.42578125" style="30" customWidth="1"/>
    <col min="13058" max="13058" width="16.7109375" style="30" bestFit="1" customWidth="1"/>
    <col min="13059" max="13059" width="15" style="30" customWidth="1"/>
    <col min="13060" max="13060" width="14.85546875" style="30" customWidth="1"/>
    <col min="13061" max="13061" width="9.85546875" style="30" bestFit="1" customWidth="1"/>
    <col min="13062" max="13062" width="14.7109375" style="30" bestFit="1" customWidth="1"/>
    <col min="13063" max="13312" width="9.140625" style="30"/>
    <col min="13313" max="13313" width="6.42578125" style="30" customWidth="1"/>
    <col min="13314" max="13314" width="16.7109375" style="30" bestFit="1" customWidth="1"/>
    <col min="13315" max="13315" width="15" style="30" customWidth="1"/>
    <col min="13316" max="13316" width="14.85546875" style="30" customWidth="1"/>
    <col min="13317" max="13317" width="9.85546875" style="30" bestFit="1" customWidth="1"/>
    <col min="13318" max="13318" width="14.7109375" style="30" bestFit="1" customWidth="1"/>
    <col min="13319" max="13568" width="9.140625" style="30"/>
    <col min="13569" max="13569" width="6.42578125" style="30" customWidth="1"/>
    <col min="13570" max="13570" width="16.7109375" style="30" bestFit="1" customWidth="1"/>
    <col min="13571" max="13571" width="15" style="30" customWidth="1"/>
    <col min="13572" max="13572" width="14.85546875" style="30" customWidth="1"/>
    <col min="13573" max="13573" width="9.85546875" style="30" bestFit="1" customWidth="1"/>
    <col min="13574" max="13574" width="14.7109375" style="30" bestFit="1" customWidth="1"/>
    <col min="13575" max="13824" width="9.140625" style="30"/>
    <col min="13825" max="13825" width="6.42578125" style="30" customWidth="1"/>
    <col min="13826" max="13826" width="16.7109375" style="30" bestFit="1" customWidth="1"/>
    <col min="13827" max="13827" width="15" style="30" customWidth="1"/>
    <col min="13828" max="13828" width="14.85546875" style="30" customWidth="1"/>
    <col min="13829" max="13829" width="9.85546875" style="30" bestFit="1" customWidth="1"/>
    <col min="13830" max="13830" width="14.7109375" style="30" bestFit="1" customWidth="1"/>
    <col min="13831" max="14080" width="9.140625" style="30"/>
    <col min="14081" max="14081" width="6.42578125" style="30" customWidth="1"/>
    <col min="14082" max="14082" width="16.7109375" style="30" bestFit="1" customWidth="1"/>
    <col min="14083" max="14083" width="15" style="30" customWidth="1"/>
    <col min="14084" max="14084" width="14.85546875" style="30" customWidth="1"/>
    <col min="14085" max="14085" width="9.85546875" style="30" bestFit="1" customWidth="1"/>
    <col min="14086" max="14086" width="14.7109375" style="30" bestFit="1" customWidth="1"/>
    <col min="14087" max="14336" width="9.140625" style="30"/>
    <col min="14337" max="14337" width="6.42578125" style="30" customWidth="1"/>
    <col min="14338" max="14338" width="16.7109375" style="30" bestFit="1" customWidth="1"/>
    <col min="14339" max="14339" width="15" style="30" customWidth="1"/>
    <col min="14340" max="14340" width="14.85546875" style="30" customWidth="1"/>
    <col min="14341" max="14341" width="9.85546875" style="30" bestFit="1" customWidth="1"/>
    <col min="14342" max="14342" width="14.7109375" style="30" bestFit="1" customWidth="1"/>
    <col min="14343" max="14592" width="9.140625" style="30"/>
    <col min="14593" max="14593" width="6.42578125" style="30" customWidth="1"/>
    <col min="14594" max="14594" width="16.7109375" style="30" bestFit="1" customWidth="1"/>
    <col min="14595" max="14595" width="15" style="30" customWidth="1"/>
    <col min="14596" max="14596" width="14.85546875" style="30" customWidth="1"/>
    <col min="14597" max="14597" width="9.85546875" style="30" bestFit="1" customWidth="1"/>
    <col min="14598" max="14598" width="14.7109375" style="30" bestFit="1" customWidth="1"/>
    <col min="14599" max="14848" width="9.140625" style="30"/>
    <col min="14849" max="14849" width="6.42578125" style="30" customWidth="1"/>
    <col min="14850" max="14850" width="16.7109375" style="30" bestFit="1" customWidth="1"/>
    <col min="14851" max="14851" width="15" style="30" customWidth="1"/>
    <col min="14852" max="14852" width="14.85546875" style="30" customWidth="1"/>
    <col min="14853" max="14853" width="9.85546875" style="30" bestFit="1" customWidth="1"/>
    <col min="14854" max="14854" width="14.7109375" style="30" bestFit="1" customWidth="1"/>
    <col min="14855" max="15104" width="9.140625" style="30"/>
    <col min="15105" max="15105" width="6.42578125" style="30" customWidth="1"/>
    <col min="15106" max="15106" width="16.7109375" style="30" bestFit="1" customWidth="1"/>
    <col min="15107" max="15107" width="15" style="30" customWidth="1"/>
    <col min="15108" max="15108" width="14.85546875" style="30" customWidth="1"/>
    <col min="15109" max="15109" width="9.85546875" style="30" bestFit="1" customWidth="1"/>
    <col min="15110" max="15110" width="14.7109375" style="30" bestFit="1" customWidth="1"/>
    <col min="15111" max="15360" width="9.140625" style="30"/>
    <col min="15361" max="15361" width="6.42578125" style="30" customWidth="1"/>
    <col min="15362" max="15362" width="16.7109375" style="30" bestFit="1" customWidth="1"/>
    <col min="15363" max="15363" width="15" style="30" customWidth="1"/>
    <col min="15364" max="15364" width="14.85546875" style="30" customWidth="1"/>
    <col min="15365" max="15365" width="9.85546875" style="30" bestFit="1" customWidth="1"/>
    <col min="15366" max="15366" width="14.7109375" style="30" bestFit="1" customWidth="1"/>
    <col min="15367" max="15616" width="9.140625" style="30"/>
    <col min="15617" max="15617" width="6.42578125" style="30" customWidth="1"/>
    <col min="15618" max="15618" width="16.7109375" style="30" bestFit="1" customWidth="1"/>
    <col min="15619" max="15619" width="15" style="30" customWidth="1"/>
    <col min="15620" max="15620" width="14.85546875" style="30" customWidth="1"/>
    <col min="15621" max="15621" width="9.85546875" style="30" bestFit="1" customWidth="1"/>
    <col min="15622" max="15622" width="14.7109375" style="30" bestFit="1" customWidth="1"/>
    <col min="15623" max="15872" width="9.140625" style="30"/>
    <col min="15873" max="15873" width="6.42578125" style="30" customWidth="1"/>
    <col min="15874" max="15874" width="16.7109375" style="30" bestFit="1" customWidth="1"/>
    <col min="15875" max="15875" width="15" style="30" customWidth="1"/>
    <col min="15876" max="15876" width="14.85546875" style="30" customWidth="1"/>
    <col min="15877" max="15877" width="9.85546875" style="30" bestFit="1" customWidth="1"/>
    <col min="15878" max="15878" width="14.7109375" style="30" bestFit="1" customWidth="1"/>
    <col min="15879" max="16128" width="9.140625" style="30"/>
    <col min="16129" max="16129" width="6.42578125" style="30" customWidth="1"/>
    <col min="16130" max="16130" width="16.7109375" style="30" bestFit="1" customWidth="1"/>
    <col min="16131" max="16131" width="15" style="30" customWidth="1"/>
    <col min="16132" max="16132" width="14.85546875" style="30" customWidth="1"/>
    <col min="16133" max="16133" width="9.85546875" style="30" bestFit="1" customWidth="1"/>
    <col min="16134" max="16134" width="14.7109375" style="30" bestFit="1" customWidth="1"/>
    <col min="16135" max="16384" width="9.140625" style="30"/>
  </cols>
  <sheetData>
    <row r="2" spans="2:6" ht="15">
      <c r="B2" s="263" t="s">
        <v>2079</v>
      </c>
      <c r="C2" s="263" t="s">
        <v>2080</v>
      </c>
      <c r="D2" s="263" t="s">
        <v>1431</v>
      </c>
      <c r="E2" s="263" t="s">
        <v>65</v>
      </c>
      <c r="F2" s="263" t="s">
        <v>2081</v>
      </c>
    </row>
    <row r="3" spans="2:6" ht="14.25">
      <c r="B3" s="264" t="s">
        <v>2082</v>
      </c>
      <c r="C3" s="264">
        <v>1245</v>
      </c>
      <c r="D3" s="265">
        <v>16000</v>
      </c>
      <c r="E3" s="264">
        <v>2</v>
      </c>
      <c r="F3" s="265">
        <v>150</v>
      </c>
    </row>
    <row r="4" spans="2:6" ht="14.25">
      <c r="B4" s="264" t="s">
        <v>2083</v>
      </c>
      <c r="C4" s="264">
        <v>1248</v>
      </c>
      <c r="D4" s="265">
        <v>18000</v>
      </c>
      <c r="E4" s="264">
        <v>3</v>
      </c>
      <c r="F4" s="265">
        <v>120</v>
      </c>
    </row>
    <row r="5" spans="2:6" ht="14.25">
      <c r="B5" s="264" t="s">
        <v>2084</v>
      </c>
      <c r="C5" s="264">
        <v>2205</v>
      </c>
      <c r="D5" s="265">
        <v>15000</v>
      </c>
      <c r="E5" s="264">
        <v>3</v>
      </c>
      <c r="F5" s="265">
        <v>130</v>
      </c>
    </row>
    <row r="6" spans="2:6" ht="14.25">
      <c r="B6" s="264" t="s">
        <v>2085</v>
      </c>
      <c r="C6" s="264">
        <v>4874</v>
      </c>
      <c r="D6" s="265">
        <v>800</v>
      </c>
      <c r="E6" s="264">
        <v>6</v>
      </c>
      <c r="F6" s="265">
        <v>140</v>
      </c>
    </row>
    <row r="7" spans="2:6" ht="14.25">
      <c r="B7" s="264" t="s">
        <v>2086</v>
      </c>
      <c r="C7" s="264">
        <v>1245</v>
      </c>
      <c r="D7" s="265">
        <v>2000</v>
      </c>
      <c r="E7" s="264">
        <v>2</v>
      </c>
      <c r="F7" s="265">
        <v>160</v>
      </c>
    </row>
    <row r="8" spans="2:6" ht="14.25">
      <c r="B8" s="264" t="s">
        <v>2087</v>
      </c>
      <c r="C8" s="264">
        <v>2206</v>
      </c>
      <c r="D8" s="265">
        <v>10000</v>
      </c>
      <c r="E8" s="264">
        <v>3</v>
      </c>
      <c r="F8" s="265">
        <v>150</v>
      </c>
    </row>
    <row r="9" spans="2:6" ht="14.25">
      <c r="B9" s="264" t="s">
        <v>2088</v>
      </c>
      <c r="C9" s="264">
        <v>2210</v>
      </c>
      <c r="D9" s="265">
        <v>9000</v>
      </c>
      <c r="E9" s="264">
        <v>5</v>
      </c>
      <c r="F9" s="265">
        <v>120</v>
      </c>
    </row>
    <row r="10" spans="2:6" ht="14.25">
      <c r="B10" s="264" t="s">
        <v>2089</v>
      </c>
      <c r="C10" s="264">
        <v>1249</v>
      </c>
      <c r="D10" s="265">
        <v>4000</v>
      </c>
      <c r="E10" s="264">
        <v>4</v>
      </c>
      <c r="F10" s="265">
        <v>110</v>
      </c>
    </row>
    <row r="11" spans="2:6" ht="14.25">
      <c r="B11" s="264" t="s">
        <v>2090</v>
      </c>
      <c r="C11" s="264">
        <v>4872</v>
      </c>
      <c r="D11" s="265">
        <v>3000</v>
      </c>
      <c r="E11" s="264">
        <v>5</v>
      </c>
      <c r="F11" s="265">
        <v>130</v>
      </c>
    </row>
    <row r="12" spans="2:6">
      <c r="B12" s="266"/>
      <c r="C12" s="266"/>
      <c r="D12" s="266"/>
      <c r="E12" s="266"/>
      <c r="F12" s="266"/>
    </row>
    <row r="13" spans="2:6" ht="14.25">
      <c r="B13" s="400" t="s">
        <v>2091</v>
      </c>
      <c r="C13" s="401"/>
      <c r="D13" s="402"/>
      <c r="E13" s="265" cm="1">
        <f t="array" ref="E13">SUM(D3:D11*E3:E11+F3:F11)</f>
        <v>247010</v>
      </c>
      <c r="F13" s="267">
        <v>247010</v>
      </c>
    </row>
    <row r="15" spans="2:6" ht="14.25">
      <c r="B15" s="400" t="s">
        <v>2092</v>
      </c>
      <c r="C15" s="401"/>
      <c r="D15" s="402"/>
      <c r="E15" s="265">
        <f t="array" ref="E15">MAX(D3:D11*E3:E11+F3:F11)</f>
        <v>54120</v>
      </c>
      <c r="F15" s="267">
        <v>54120</v>
      </c>
    </row>
    <row r="17" spans="2:6" ht="28.5" customHeight="1">
      <c r="B17" s="403" t="s">
        <v>2093</v>
      </c>
      <c r="C17" s="401"/>
      <c r="D17" s="402"/>
      <c r="E17" s="265" cm="1">
        <f t="array" ref="E17">ROUNDDOWN(AVERAGE(D3:D11*E3:E11),0)</f>
        <v>27311</v>
      </c>
      <c r="F17" s="267">
        <v>27311</v>
      </c>
    </row>
    <row r="19" spans="2:6" ht="32.25" customHeight="1">
      <c r="B19" s="403" t="s">
        <v>2094</v>
      </c>
      <c r="C19" s="401"/>
      <c r="D19" s="402"/>
      <c r="E19" s="265">
        <f t="array" ref="E19">CEILING(AVERAGE(D3:D11*E3:E11+F3:F11),5)</f>
        <v>27450</v>
      </c>
      <c r="F19" s="267">
        <v>27450</v>
      </c>
    </row>
  </sheetData>
  <mergeCells count="4">
    <mergeCell ref="B13:D13"/>
    <mergeCell ref="B15:D15"/>
    <mergeCell ref="B17:D17"/>
    <mergeCell ref="B19:D19"/>
  </mergeCells>
  <conditionalFormatting sqref="C3:C11">
    <cfRule type="expression" dxfId="27" priority="1">
      <formula>AND($D3=$B$3,C$1=$B$4)</formula>
    </cfRule>
  </conditionalFormatting>
  <conditionalFormatting sqref="D3:D11">
    <cfRule type="expression" dxfId="26" priority="2">
      <formula>AND($D3=$B$3,E$1=$B$4)</formula>
    </cfRule>
  </conditionalFormatting>
  <pageMargins left="0.75" right="0.75" top="1" bottom="1" header="0.5" footer="0.5"/>
  <pageSetup paperSize="9" orientation="portrait" horizontalDpi="300" verticalDpi="300" r:id="rId1"/>
  <headerFooter alignWithMargins="0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7230-9352-4B51-B834-7053A096B3A8}">
  <sheetPr>
    <tabColor rgb="FF92D050"/>
  </sheetPr>
  <dimension ref="A1:N19"/>
  <sheetViews>
    <sheetView showGridLines="0" workbookViewId="0">
      <selection activeCell="K17" sqref="K17"/>
    </sheetView>
  </sheetViews>
  <sheetFormatPr defaultRowHeight="14.25"/>
  <cols>
    <col min="1" max="1" width="16.7109375" style="213" bestFit="1" customWidth="1"/>
    <col min="2" max="2" width="8.5703125" style="213" bestFit="1" customWidth="1"/>
    <col min="3" max="14" width="9.5703125" style="213" customWidth="1"/>
    <col min="15" max="256" width="9.140625" style="213"/>
    <col min="257" max="257" width="13.7109375" style="213" bestFit="1" customWidth="1"/>
    <col min="258" max="512" width="9.140625" style="213"/>
    <col min="513" max="513" width="13.7109375" style="213" bestFit="1" customWidth="1"/>
    <col min="514" max="768" width="9.140625" style="213"/>
    <col min="769" max="769" width="13.7109375" style="213" bestFit="1" customWidth="1"/>
    <col min="770" max="1024" width="9.140625" style="213"/>
    <col min="1025" max="1025" width="13.7109375" style="213" bestFit="1" customWidth="1"/>
    <col min="1026" max="1280" width="9.140625" style="213"/>
    <col min="1281" max="1281" width="13.7109375" style="213" bestFit="1" customWidth="1"/>
    <col min="1282" max="1536" width="9.140625" style="213"/>
    <col min="1537" max="1537" width="13.7109375" style="213" bestFit="1" customWidth="1"/>
    <col min="1538" max="1792" width="9.140625" style="213"/>
    <col min="1793" max="1793" width="13.7109375" style="213" bestFit="1" customWidth="1"/>
    <col min="1794" max="2048" width="9.140625" style="213"/>
    <col min="2049" max="2049" width="13.7109375" style="213" bestFit="1" customWidth="1"/>
    <col min="2050" max="2304" width="9.140625" style="213"/>
    <col min="2305" max="2305" width="13.7109375" style="213" bestFit="1" customWidth="1"/>
    <col min="2306" max="2560" width="9.140625" style="213"/>
    <col min="2561" max="2561" width="13.7109375" style="213" bestFit="1" customWidth="1"/>
    <col min="2562" max="2816" width="9.140625" style="213"/>
    <col min="2817" max="2817" width="13.7109375" style="213" bestFit="1" customWidth="1"/>
    <col min="2818" max="3072" width="9.140625" style="213"/>
    <col min="3073" max="3073" width="13.7109375" style="213" bestFit="1" customWidth="1"/>
    <col min="3074" max="3328" width="9.140625" style="213"/>
    <col min="3329" max="3329" width="13.7109375" style="213" bestFit="1" customWidth="1"/>
    <col min="3330" max="3584" width="9.140625" style="213"/>
    <col min="3585" max="3585" width="13.7109375" style="213" bestFit="1" customWidth="1"/>
    <col min="3586" max="3840" width="9.140625" style="213"/>
    <col min="3841" max="3841" width="13.7109375" style="213" bestFit="1" customWidth="1"/>
    <col min="3842" max="4096" width="9.140625" style="213"/>
    <col min="4097" max="4097" width="13.7109375" style="213" bestFit="1" customWidth="1"/>
    <col min="4098" max="4352" width="9.140625" style="213"/>
    <col min="4353" max="4353" width="13.7109375" style="213" bestFit="1" customWidth="1"/>
    <col min="4354" max="4608" width="9.140625" style="213"/>
    <col min="4609" max="4609" width="13.7109375" style="213" bestFit="1" customWidth="1"/>
    <col min="4610" max="4864" width="9.140625" style="213"/>
    <col min="4865" max="4865" width="13.7109375" style="213" bestFit="1" customWidth="1"/>
    <col min="4866" max="5120" width="9.140625" style="213"/>
    <col min="5121" max="5121" width="13.7109375" style="213" bestFit="1" customWidth="1"/>
    <col min="5122" max="5376" width="9.140625" style="213"/>
    <col min="5377" max="5377" width="13.7109375" style="213" bestFit="1" customWidth="1"/>
    <col min="5378" max="5632" width="9.140625" style="213"/>
    <col min="5633" max="5633" width="13.7109375" style="213" bestFit="1" customWidth="1"/>
    <col min="5634" max="5888" width="9.140625" style="213"/>
    <col min="5889" max="5889" width="13.7109375" style="213" bestFit="1" customWidth="1"/>
    <col min="5890" max="6144" width="9.140625" style="213"/>
    <col min="6145" max="6145" width="13.7109375" style="213" bestFit="1" customWidth="1"/>
    <col min="6146" max="6400" width="9.140625" style="213"/>
    <col min="6401" max="6401" width="13.7109375" style="213" bestFit="1" customWidth="1"/>
    <col min="6402" max="6656" width="9.140625" style="213"/>
    <col min="6657" max="6657" width="13.7109375" style="213" bestFit="1" customWidth="1"/>
    <col min="6658" max="6912" width="9.140625" style="213"/>
    <col min="6913" max="6913" width="13.7109375" style="213" bestFit="1" customWidth="1"/>
    <col min="6914" max="7168" width="9.140625" style="213"/>
    <col min="7169" max="7169" width="13.7109375" style="213" bestFit="1" customWidth="1"/>
    <col min="7170" max="7424" width="9.140625" style="213"/>
    <col min="7425" max="7425" width="13.7109375" style="213" bestFit="1" customWidth="1"/>
    <col min="7426" max="7680" width="9.140625" style="213"/>
    <col min="7681" max="7681" width="13.7109375" style="213" bestFit="1" customWidth="1"/>
    <col min="7682" max="7936" width="9.140625" style="213"/>
    <col min="7937" max="7937" width="13.7109375" style="213" bestFit="1" customWidth="1"/>
    <col min="7938" max="8192" width="9.140625" style="213"/>
    <col min="8193" max="8193" width="13.7109375" style="213" bestFit="1" customWidth="1"/>
    <col min="8194" max="8448" width="9.140625" style="213"/>
    <col min="8449" max="8449" width="13.7109375" style="213" bestFit="1" customWidth="1"/>
    <col min="8450" max="8704" width="9.140625" style="213"/>
    <col min="8705" max="8705" width="13.7109375" style="213" bestFit="1" customWidth="1"/>
    <col min="8706" max="8960" width="9.140625" style="213"/>
    <col min="8961" max="8961" width="13.7109375" style="213" bestFit="1" customWidth="1"/>
    <col min="8962" max="9216" width="9.140625" style="213"/>
    <col min="9217" max="9217" width="13.7109375" style="213" bestFit="1" customWidth="1"/>
    <col min="9218" max="9472" width="9.140625" style="213"/>
    <col min="9473" max="9473" width="13.7109375" style="213" bestFit="1" customWidth="1"/>
    <col min="9474" max="9728" width="9.140625" style="213"/>
    <col min="9729" max="9729" width="13.7109375" style="213" bestFit="1" customWidth="1"/>
    <col min="9730" max="9984" width="9.140625" style="213"/>
    <col min="9985" max="9985" width="13.7109375" style="213" bestFit="1" customWidth="1"/>
    <col min="9986" max="10240" width="9.140625" style="213"/>
    <col min="10241" max="10241" width="13.7109375" style="213" bestFit="1" customWidth="1"/>
    <col min="10242" max="10496" width="9.140625" style="213"/>
    <col min="10497" max="10497" width="13.7109375" style="213" bestFit="1" customWidth="1"/>
    <col min="10498" max="10752" width="9.140625" style="213"/>
    <col min="10753" max="10753" width="13.7109375" style="213" bestFit="1" customWidth="1"/>
    <col min="10754" max="11008" width="9.140625" style="213"/>
    <col min="11009" max="11009" width="13.7109375" style="213" bestFit="1" customWidth="1"/>
    <col min="11010" max="11264" width="9.140625" style="213"/>
    <col min="11265" max="11265" width="13.7109375" style="213" bestFit="1" customWidth="1"/>
    <col min="11266" max="11520" width="9.140625" style="213"/>
    <col min="11521" max="11521" width="13.7109375" style="213" bestFit="1" customWidth="1"/>
    <col min="11522" max="11776" width="9.140625" style="213"/>
    <col min="11777" max="11777" width="13.7109375" style="213" bestFit="1" customWidth="1"/>
    <col min="11778" max="12032" width="9.140625" style="213"/>
    <col min="12033" max="12033" width="13.7109375" style="213" bestFit="1" customWidth="1"/>
    <col min="12034" max="12288" width="9.140625" style="213"/>
    <col min="12289" max="12289" width="13.7109375" style="213" bestFit="1" customWidth="1"/>
    <col min="12290" max="12544" width="9.140625" style="213"/>
    <col min="12545" max="12545" width="13.7109375" style="213" bestFit="1" customWidth="1"/>
    <col min="12546" max="12800" width="9.140625" style="213"/>
    <col min="12801" max="12801" width="13.7109375" style="213" bestFit="1" customWidth="1"/>
    <col min="12802" max="13056" width="9.140625" style="213"/>
    <col min="13057" max="13057" width="13.7109375" style="213" bestFit="1" customWidth="1"/>
    <col min="13058" max="13312" width="9.140625" style="213"/>
    <col min="13313" max="13313" width="13.7109375" style="213" bestFit="1" customWidth="1"/>
    <col min="13314" max="13568" width="9.140625" style="213"/>
    <col min="13569" max="13569" width="13.7109375" style="213" bestFit="1" customWidth="1"/>
    <col min="13570" max="13824" width="9.140625" style="213"/>
    <col min="13825" max="13825" width="13.7109375" style="213" bestFit="1" customWidth="1"/>
    <col min="13826" max="14080" width="9.140625" style="213"/>
    <col min="14081" max="14081" width="13.7109375" style="213" bestFit="1" customWidth="1"/>
    <col min="14082" max="14336" width="9.140625" style="213"/>
    <col min="14337" max="14337" width="13.7109375" style="213" bestFit="1" customWidth="1"/>
    <col min="14338" max="14592" width="9.140625" style="213"/>
    <col min="14593" max="14593" width="13.7109375" style="213" bestFit="1" customWidth="1"/>
    <col min="14594" max="14848" width="9.140625" style="213"/>
    <col min="14849" max="14849" width="13.7109375" style="213" bestFit="1" customWidth="1"/>
    <col min="14850" max="15104" width="9.140625" style="213"/>
    <col min="15105" max="15105" width="13.7109375" style="213" bestFit="1" customWidth="1"/>
    <col min="15106" max="15360" width="9.140625" style="213"/>
    <col min="15361" max="15361" width="13.7109375" style="213" bestFit="1" customWidth="1"/>
    <col min="15362" max="15616" width="9.140625" style="213"/>
    <col min="15617" max="15617" width="13.7109375" style="213" bestFit="1" customWidth="1"/>
    <col min="15618" max="15872" width="9.140625" style="213"/>
    <col min="15873" max="15873" width="13.7109375" style="213" bestFit="1" customWidth="1"/>
    <col min="15874" max="16128" width="9.140625" style="213"/>
    <col min="16129" max="16129" width="13.7109375" style="213" bestFit="1" customWidth="1"/>
    <col min="16130" max="16384" width="9.140625" style="213"/>
  </cols>
  <sheetData>
    <row r="1" spans="1:14" ht="15.75" customHeight="1" thickBot="1">
      <c r="A1" s="391" t="s">
        <v>69</v>
      </c>
      <c r="B1" s="391" t="s">
        <v>2095</v>
      </c>
      <c r="C1" s="405" t="s">
        <v>2096</v>
      </c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7"/>
    </row>
    <row r="2" spans="1:14" ht="15.75" customHeight="1" thickTop="1">
      <c r="A2" s="392"/>
      <c r="B2" s="404"/>
      <c r="C2" s="268" t="s">
        <v>2097</v>
      </c>
      <c r="D2" s="269" t="s">
        <v>2098</v>
      </c>
      <c r="E2" s="270" t="s">
        <v>2099</v>
      </c>
      <c r="F2" s="268" t="s">
        <v>2100</v>
      </c>
      <c r="G2" s="269" t="s">
        <v>2101</v>
      </c>
      <c r="H2" s="270" t="s">
        <v>2102</v>
      </c>
      <c r="I2" s="268" t="s">
        <v>2103</v>
      </c>
      <c r="J2" s="269" t="s">
        <v>2104</v>
      </c>
      <c r="K2" s="270" t="s">
        <v>2105</v>
      </c>
      <c r="L2" s="268" t="s">
        <v>2106</v>
      </c>
      <c r="M2" s="269" t="s">
        <v>2107</v>
      </c>
      <c r="N2" s="270" t="s">
        <v>2108</v>
      </c>
    </row>
    <row r="3" spans="1:14">
      <c r="A3" s="271" t="s">
        <v>2109</v>
      </c>
      <c r="B3" s="272">
        <v>10</v>
      </c>
      <c r="C3" s="273">
        <v>15</v>
      </c>
      <c r="D3" s="264">
        <v>18</v>
      </c>
      <c r="E3" s="274">
        <v>21</v>
      </c>
      <c r="F3" s="273">
        <v>24</v>
      </c>
      <c r="G3" s="264">
        <v>27</v>
      </c>
      <c r="H3" s="274">
        <v>30</v>
      </c>
      <c r="I3" s="273">
        <v>33</v>
      </c>
      <c r="J3" s="264">
        <v>36</v>
      </c>
      <c r="K3" s="274">
        <v>39</v>
      </c>
      <c r="L3" s="273">
        <v>42</v>
      </c>
      <c r="M3" s="264">
        <v>45</v>
      </c>
      <c r="N3" s="274">
        <v>48</v>
      </c>
    </row>
    <row r="4" spans="1:14">
      <c r="A4" s="271" t="s">
        <v>2110</v>
      </c>
      <c r="B4" s="272">
        <v>12</v>
      </c>
      <c r="C4" s="273">
        <v>15</v>
      </c>
      <c r="D4" s="264">
        <v>18</v>
      </c>
      <c r="E4" s="274">
        <v>21</v>
      </c>
      <c r="F4" s="273">
        <v>24</v>
      </c>
      <c r="G4" s="264">
        <v>27</v>
      </c>
      <c r="H4" s="274">
        <v>30</v>
      </c>
      <c r="I4" s="273">
        <v>33</v>
      </c>
      <c r="J4" s="264">
        <v>36</v>
      </c>
      <c r="K4" s="274">
        <v>39</v>
      </c>
      <c r="L4" s="273">
        <v>42</v>
      </c>
      <c r="M4" s="264">
        <v>45</v>
      </c>
      <c r="N4" s="274">
        <v>48</v>
      </c>
    </row>
    <row r="5" spans="1:14">
      <c r="A5" s="271" t="s">
        <v>2111</v>
      </c>
      <c r="B5" s="272">
        <v>14</v>
      </c>
      <c r="C5" s="273">
        <v>15</v>
      </c>
      <c r="D5" s="264">
        <v>18</v>
      </c>
      <c r="E5" s="274">
        <v>21</v>
      </c>
      <c r="F5" s="273">
        <v>24</v>
      </c>
      <c r="G5" s="264">
        <v>27</v>
      </c>
      <c r="H5" s="274">
        <v>30</v>
      </c>
      <c r="I5" s="273">
        <v>33</v>
      </c>
      <c r="J5" s="264">
        <v>36</v>
      </c>
      <c r="K5" s="274">
        <v>39</v>
      </c>
      <c r="L5" s="273">
        <v>42</v>
      </c>
      <c r="M5" s="264">
        <v>45</v>
      </c>
      <c r="N5" s="274">
        <v>48</v>
      </c>
    </row>
    <row r="6" spans="1:14">
      <c r="A6" s="271" t="s">
        <v>2112</v>
      </c>
      <c r="B6" s="272">
        <v>16</v>
      </c>
      <c r="C6" s="273">
        <v>15</v>
      </c>
      <c r="D6" s="264">
        <v>18</v>
      </c>
      <c r="E6" s="274">
        <v>21</v>
      </c>
      <c r="F6" s="273">
        <v>24</v>
      </c>
      <c r="G6" s="264">
        <v>27</v>
      </c>
      <c r="H6" s="274">
        <v>30</v>
      </c>
      <c r="I6" s="273">
        <v>33</v>
      </c>
      <c r="J6" s="264">
        <v>36</v>
      </c>
      <c r="K6" s="274">
        <v>39</v>
      </c>
      <c r="L6" s="273">
        <v>42</v>
      </c>
      <c r="M6" s="264">
        <v>45</v>
      </c>
      <c r="N6" s="274">
        <v>48</v>
      </c>
    </row>
    <row r="7" spans="1:14">
      <c r="A7" s="271" t="s">
        <v>2113</v>
      </c>
      <c r="B7" s="272">
        <v>18</v>
      </c>
      <c r="C7" s="273">
        <v>15</v>
      </c>
      <c r="D7" s="264">
        <v>18</v>
      </c>
      <c r="E7" s="274">
        <v>21</v>
      </c>
      <c r="F7" s="273">
        <v>24</v>
      </c>
      <c r="G7" s="264">
        <v>27</v>
      </c>
      <c r="H7" s="274">
        <v>30</v>
      </c>
      <c r="I7" s="273">
        <v>33</v>
      </c>
      <c r="J7" s="264">
        <v>36</v>
      </c>
      <c r="K7" s="274">
        <v>39</v>
      </c>
      <c r="L7" s="273">
        <v>42</v>
      </c>
      <c r="M7" s="264">
        <v>45</v>
      </c>
      <c r="N7" s="274">
        <v>48</v>
      </c>
    </row>
    <row r="8" spans="1:14">
      <c r="A8" s="271" t="s">
        <v>2114</v>
      </c>
      <c r="B8" s="272">
        <v>20</v>
      </c>
      <c r="C8" s="273">
        <v>15</v>
      </c>
      <c r="D8" s="264">
        <v>18</v>
      </c>
      <c r="E8" s="274">
        <v>21</v>
      </c>
      <c r="F8" s="273">
        <v>24</v>
      </c>
      <c r="G8" s="264">
        <v>27</v>
      </c>
      <c r="H8" s="274">
        <v>30</v>
      </c>
      <c r="I8" s="273">
        <v>33</v>
      </c>
      <c r="J8" s="264">
        <v>36</v>
      </c>
      <c r="K8" s="274">
        <v>39</v>
      </c>
      <c r="L8" s="273">
        <v>42</v>
      </c>
      <c r="M8" s="264">
        <v>45</v>
      </c>
      <c r="N8" s="274">
        <v>48</v>
      </c>
    </row>
    <row r="9" spans="1:14">
      <c r="A9" s="271" t="s">
        <v>2115</v>
      </c>
      <c r="B9" s="272">
        <v>22</v>
      </c>
      <c r="C9" s="273">
        <v>15</v>
      </c>
      <c r="D9" s="264">
        <v>18</v>
      </c>
      <c r="E9" s="274">
        <v>21</v>
      </c>
      <c r="F9" s="273">
        <v>24</v>
      </c>
      <c r="G9" s="264">
        <v>27</v>
      </c>
      <c r="H9" s="274">
        <v>30</v>
      </c>
      <c r="I9" s="273">
        <v>33</v>
      </c>
      <c r="J9" s="264">
        <v>36</v>
      </c>
      <c r="K9" s="274">
        <v>39</v>
      </c>
      <c r="L9" s="273">
        <v>42</v>
      </c>
      <c r="M9" s="264">
        <v>45</v>
      </c>
      <c r="N9" s="274">
        <v>48</v>
      </c>
    </row>
    <row r="10" spans="1:14">
      <c r="A10" s="271" t="s">
        <v>2116</v>
      </c>
      <c r="B10" s="272">
        <v>24</v>
      </c>
      <c r="C10" s="273">
        <v>15</v>
      </c>
      <c r="D10" s="264">
        <v>18</v>
      </c>
      <c r="E10" s="274">
        <v>21</v>
      </c>
      <c r="F10" s="273">
        <v>24</v>
      </c>
      <c r="G10" s="264">
        <v>27</v>
      </c>
      <c r="H10" s="274">
        <v>30</v>
      </c>
      <c r="I10" s="273">
        <v>33</v>
      </c>
      <c r="J10" s="264">
        <v>36</v>
      </c>
      <c r="K10" s="274">
        <v>39</v>
      </c>
      <c r="L10" s="273">
        <v>42</v>
      </c>
      <c r="M10" s="264">
        <v>45</v>
      </c>
      <c r="N10" s="274">
        <v>48</v>
      </c>
    </row>
    <row r="11" spans="1:14">
      <c r="A11" s="271" t="s">
        <v>2117</v>
      </c>
      <c r="B11" s="272">
        <v>26</v>
      </c>
      <c r="C11" s="273">
        <v>15</v>
      </c>
      <c r="D11" s="264">
        <v>18</v>
      </c>
      <c r="E11" s="274">
        <v>21</v>
      </c>
      <c r="F11" s="273">
        <v>24</v>
      </c>
      <c r="G11" s="264">
        <v>27</v>
      </c>
      <c r="H11" s="274">
        <v>30</v>
      </c>
      <c r="I11" s="273">
        <v>33</v>
      </c>
      <c r="J11" s="264">
        <v>36</v>
      </c>
      <c r="K11" s="274">
        <v>39</v>
      </c>
      <c r="L11" s="273">
        <v>42</v>
      </c>
      <c r="M11" s="264">
        <v>45</v>
      </c>
      <c r="N11" s="274">
        <v>48</v>
      </c>
    </row>
    <row r="12" spans="1:14">
      <c r="A12" s="271" t="s">
        <v>2118</v>
      </c>
      <c r="B12" s="272">
        <v>28</v>
      </c>
      <c r="C12" s="273">
        <v>15</v>
      </c>
      <c r="D12" s="264">
        <v>18</v>
      </c>
      <c r="E12" s="274">
        <v>21</v>
      </c>
      <c r="F12" s="273">
        <v>24</v>
      </c>
      <c r="G12" s="264">
        <v>27</v>
      </c>
      <c r="H12" s="274">
        <v>30</v>
      </c>
      <c r="I12" s="273">
        <v>33</v>
      </c>
      <c r="J12" s="264">
        <v>36</v>
      </c>
      <c r="K12" s="274">
        <v>39</v>
      </c>
      <c r="L12" s="273">
        <v>42</v>
      </c>
      <c r="M12" s="264">
        <v>45</v>
      </c>
      <c r="N12" s="274">
        <v>48</v>
      </c>
    </row>
    <row r="13" spans="1:14">
      <c r="A13" s="271" t="s">
        <v>2119</v>
      </c>
      <c r="B13" s="272">
        <v>30</v>
      </c>
      <c r="C13" s="273">
        <v>15</v>
      </c>
      <c r="D13" s="264">
        <v>18</v>
      </c>
      <c r="E13" s="274">
        <v>21</v>
      </c>
      <c r="F13" s="273">
        <v>24</v>
      </c>
      <c r="G13" s="264">
        <v>27</v>
      </c>
      <c r="H13" s="274">
        <v>30</v>
      </c>
      <c r="I13" s="273">
        <v>33</v>
      </c>
      <c r="J13" s="264">
        <v>36</v>
      </c>
      <c r="K13" s="274">
        <v>39</v>
      </c>
      <c r="L13" s="273">
        <v>42</v>
      </c>
      <c r="M13" s="264">
        <v>45</v>
      </c>
      <c r="N13" s="274">
        <v>48</v>
      </c>
    </row>
    <row r="14" spans="1:14" ht="15" thickBot="1">
      <c r="A14" s="271" t="s">
        <v>2120</v>
      </c>
      <c r="B14" s="272">
        <v>32</v>
      </c>
      <c r="C14" s="275">
        <v>15</v>
      </c>
      <c r="D14" s="276">
        <v>18</v>
      </c>
      <c r="E14" s="277">
        <v>21</v>
      </c>
      <c r="F14" s="275">
        <v>24</v>
      </c>
      <c r="G14" s="276">
        <v>27</v>
      </c>
      <c r="H14" s="277">
        <v>30</v>
      </c>
      <c r="I14" s="275">
        <v>33</v>
      </c>
      <c r="J14" s="276">
        <v>36</v>
      </c>
      <c r="K14" s="277">
        <v>39</v>
      </c>
      <c r="L14" s="275">
        <v>42</v>
      </c>
      <c r="M14" s="276">
        <v>45</v>
      </c>
      <c r="N14" s="277">
        <v>48</v>
      </c>
    </row>
    <row r="15" spans="1:14" ht="12" customHeight="1" thickTop="1">
      <c r="A15" s="278"/>
      <c r="B15" s="278"/>
      <c r="C15" s="278"/>
      <c r="D15" s="278"/>
      <c r="E15" s="278"/>
      <c r="F15" s="278"/>
      <c r="G15" s="278"/>
      <c r="H15" s="278"/>
      <c r="I15" s="278"/>
      <c r="J15" s="278"/>
      <c r="K15" s="278"/>
      <c r="L15" s="278"/>
      <c r="M15" s="278"/>
      <c r="N15" s="278"/>
    </row>
    <row r="16" spans="1:14" ht="10.5" customHeight="1">
      <c r="A16" s="279"/>
      <c r="B16" s="279"/>
      <c r="C16" s="279"/>
      <c r="D16" s="279"/>
      <c r="E16" s="279"/>
      <c r="F16" s="279"/>
      <c r="G16" s="279"/>
      <c r="H16" s="279"/>
      <c r="I16" s="279"/>
      <c r="J16" s="279"/>
      <c r="K16" s="279"/>
      <c r="L16" s="279"/>
      <c r="M16" s="279"/>
      <c r="N16" s="279"/>
    </row>
    <row r="17" spans="1:14" ht="22.5" customHeight="1">
      <c r="A17" s="408" t="s">
        <v>94</v>
      </c>
      <c r="B17" s="408"/>
      <c r="C17" s="409" t="s">
        <v>2121</v>
      </c>
      <c r="D17" s="409"/>
      <c r="E17" s="280">
        <f t="array" ref="E17">SUM(B3:B14*(C3:C14+D3:D14+E3:E14))</f>
        <v>13608</v>
      </c>
      <c r="F17" s="409" t="s">
        <v>2122</v>
      </c>
      <c r="G17" s="409"/>
      <c r="H17" s="280">
        <f t="array" ref="H17">SUM($B$3:$B$14*(F3:F14+G3:G14+H3:H14))</f>
        <v>20412</v>
      </c>
      <c r="I17" s="409" t="s">
        <v>2123</v>
      </c>
      <c r="J17" s="409"/>
      <c r="K17" s="280">
        <f t="array" ref="K17">SUM($B$3:$B$14*(I3:I14+J3:J14+K3:K14))</f>
        <v>27216</v>
      </c>
      <c r="L17" s="409" t="s">
        <v>2124</v>
      </c>
      <c r="M17" s="409"/>
      <c r="N17" s="280">
        <f t="array" ref="N17">SUM($B$3:$B$14*(L3:L14+M3:M14+N3:N14))</f>
        <v>34020</v>
      </c>
    </row>
    <row r="19" spans="1:14" ht="15">
      <c r="E19" s="281">
        <v>13608</v>
      </c>
      <c r="H19" s="281">
        <v>20412</v>
      </c>
      <c r="K19" s="281">
        <v>27216</v>
      </c>
      <c r="N19" s="281">
        <v>34020</v>
      </c>
    </row>
  </sheetData>
  <mergeCells count="8">
    <mergeCell ref="A1:A2"/>
    <mergeCell ref="B1:B2"/>
    <mergeCell ref="C1:N1"/>
    <mergeCell ref="A17:B17"/>
    <mergeCell ref="C17:D17"/>
    <mergeCell ref="F17:G17"/>
    <mergeCell ref="I17:J17"/>
    <mergeCell ref="L17:M17"/>
  </mergeCells>
  <conditionalFormatting sqref="B3:N14">
    <cfRule type="expression" dxfId="25" priority="2">
      <formula>AND($E3=$B$3,B$1=$B$4)</formula>
    </cfRule>
  </conditionalFormatting>
  <conditionalFormatting sqref="C2:N2 C1">
    <cfRule type="expression" dxfId="24" priority="1">
      <formula>AND($E1=$B$3,C$1=$B$4)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30B04-C37B-4FD7-BF9E-D5E2B2AF5055}">
  <sheetPr>
    <tabColor rgb="FF92D050"/>
  </sheetPr>
  <dimension ref="A1:K24"/>
  <sheetViews>
    <sheetView showGridLines="0" workbookViewId="0">
      <selection activeCell="G12" sqref="G12"/>
    </sheetView>
  </sheetViews>
  <sheetFormatPr defaultColWidth="9.140625" defaultRowHeight="14.25"/>
  <cols>
    <col min="1" max="1" width="3.42578125" style="283" bestFit="1" customWidth="1"/>
    <col min="2" max="2" width="36.42578125" style="283" bestFit="1" customWidth="1"/>
    <col min="3" max="3" width="16.85546875" style="283" customWidth="1"/>
    <col min="4" max="4" width="9.42578125" style="283" customWidth="1"/>
    <col min="5" max="5" width="7.85546875" style="283" bestFit="1" customWidth="1"/>
    <col min="6" max="6" width="9.140625" style="283"/>
    <col min="7" max="7" width="51.28515625" style="283" bestFit="1" customWidth="1"/>
    <col min="8" max="9" width="9.140625" style="283"/>
    <col min="10" max="10" width="10.7109375" style="283" bestFit="1" customWidth="1"/>
    <col min="11" max="11" width="4" style="283" bestFit="1" customWidth="1"/>
    <col min="12" max="16384" width="9.140625" style="283"/>
  </cols>
  <sheetData>
    <row r="1" spans="1:11" ht="15">
      <c r="A1" s="263" t="s">
        <v>41</v>
      </c>
      <c r="B1" s="263" t="s">
        <v>535</v>
      </c>
      <c r="C1" s="263" t="s">
        <v>644</v>
      </c>
      <c r="D1" s="282" t="s">
        <v>238</v>
      </c>
      <c r="E1" s="282" t="s">
        <v>1610</v>
      </c>
      <c r="G1" s="284" t="s">
        <v>2125</v>
      </c>
      <c r="J1" s="283" t="s">
        <v>2126</v>
      </c>
      <c r="K1" s="283">
        <f>MIN(C:C)</f>
        <v>-44</v>
      </c>
    </row>
    <row r="2" spans="1:11" ht="15">
      <c r="A2" s="285">
        <v>1</v>
      </c>
      <c r="B2" s="286" t="s">
        <v>48</v>
      </c>
      <c r="C2" s="287">
        <v>14</v>
      </c>
      <c r="D2" s="288" t="s">
        <v>248</v>
      </c>
      <c r="E2" s="289">
        <v>55000</v>
      </c>
      <c r="G2" s="290" cm="1">
        <f t="array" ref="G2">MIN(IF(C2:C24&gt;0,C2:C24))</f>
        <v>1</v>
      </c>
      <c r="H2" s="281">
        <v>1</v>
      </c>
      <c r="J2" s="283" t="s">
        <v>2127</v>
      </c>
      <c r="K2" s="283">
        <f>MAX(C:C)</f>
        <v>45</v>
      </c>
    </row>
    <row r="3" spans="1:11">
      <c r="A3" s="285">
        <v>2</v>
      </c>
      <c r="B3" s="286" t="s">
        <v>49</v>
      </c>
      <c r="C3" s="287">
        <v>20</v>
      </c>
      <c r="D3" s="288" t="s">
        <v>252</v>
      </c>
      <c r="E3" s="289">
        <v>42000</v>
      </c>
    </row>
    <row r="4" spans="1:11" ht="15">
      <c r="A4" s="285">
        <v>3</v>
      </c>
      <c r="B4" s="286" t="s">
        <v>50</v>
      </c>
      <c r="C4" s="287">
        <v>12</v>
      </c>
      <c r="D4" s="288" t="s">
        <v>248</v>
      </c>
      <c r="E4" s="289">
        <v>45000</v>
      </c>
      <c r="G4" s="284" t="s">
        <v>2128</v>
      </c>
    </row>
    <row r="5" spans="1:11" ht="15">
      <c r="A5" s="285">
        <v>4</v>
      </c>
      <c r="B5" s="286" t="s">
        <v>51</v>
      </c>
      <c r="C5" s="287">
        <v>10</v>
      </c>
      <c r="D5" s="288" t="s">
        <v>648</v>
      </c>
      <c r="E5" s="289">
        <v>65000</v>
      </c>
      <c r="G5" s="290" cm="1">
        <f t="array" ref="G5">MAX(IF(C2:C24&lt;0,C2:C24))</f>
        <v>-4</v>
      </c>
      <c r="H5" s="281">
        <v>-4</v>
      </c>
    </row>
    <row r="6" spans="1:11">
      <c r="A6" s="285">
        <v>5</v>
      </c>
      <c r="B6" s="286" t="s">
        <v>52</v>
      </c>
      <c r="C6" s="287">
        <v>-5</v>
      </c>
      <c r="D6" s="288" t="s">
        <v>649</v>
      </c>
      <c r="E6" s="289">
        <v>70000</v>
      </c>
    </row>
    <row r="7" spans="1:11" ht="15">
      <c r="A7" s="285">
        <v>6</v>
      </c>
      <c r="B7" s="286" t="s">
        <v>53</v>
      </c>
      <c r="C7" s="287">
        <v>10</v>
      </c>
      <c r="D7" s="288" t="s">
        <v>242</v>
      </c>
      <c r="E7" s="289">
        <v>75000</v>
      </c>
      <c r="G7" s="291" t="s">
        <v>2129</v>
      </c>
      <c r="H7" s="213"/>
    </row>
    <row r="8" spans="1:11" ht="15">
      <c r="A8" s="285">
        <v>7</v>
      </c>
      <c r="B8" s="286" t="s">
        <v>54</v>
      </c>
      <c r="C8" s="287">
        <v>-34</v>
      </c>
      <c r="D8" s="288" t="s">
        <v>252</v>
      </c>
      <c r="E8" s="289">
        <v>23000</v>
      </c>
      <c r="G8" s="289" cm="1">
        <f t="array" ref="G8">MIN(IF(D2:D24="ОТД",E2:E24))</f>
        <v>30000</v>
      </c>
      <c r="H8" s="281">
        <v>30000</v>
      </c>
    </row>
    <row r="9" spans="1:11">
      <c r="A9" s="285">
        <v>8</v>
      </c>
      <c r="B9" s="286" t="s">
        <v>55</v>
      </c>
      <c r="C9" s="287">
        <v>12</v>
      </c>
      <c r="D9" s="288" t="s">
        <v>242</v>
      </c>
      <c r="E9" s="289">
        <v>45000</v>
      </c>
      <c r="G9" s="213"/>
      <c r="H9" s="213"/>
    </row>
    <row r="10" spans="1:11">
      <c r="A10" s="285">
        <v>9</v>
      </c>
      <c r="B10" s="286" t="s">
        <v>56</v>
      </c>
      <c r="C10" s="287">
        <v>1.79</v>
      </c>
      <c r="D10" s="288" t="s">
        <v>651</v>
      </c>
      <c r="E10" s="289">
        <v>50000</v>
      </c>
      <c r="G10" s="213"/>
      <c r="H10" s="213"/>
    </row>
    <row r="11" spans="1:11" ht="15">
      <c r="A11" s="285">
        <v>10</v>
      </c>
      <c r="B11" s="286" t="s">
        <v>57</v>
      </c>
      <c r="C11" s="287">
        <v>17</v>
      </c>
      <c r="D11" s="288" t="s">
        <v>242</v>
      </c>
      <c r="E11" s="289">
        <v>60000</v>
      </c>
      <c r="G11" s="291" t="s">
        <v>2130</v>
      </c>
      <c r="H11" s="213"/>
    </row>
    <row r="12" spans="1:11" ht="15">
      <c r="A12" s="285">
        <v>11</v>
      </c>
      <c r="B12" s="286" t="s">
        <v>58</v>
      </c>
      <c r="C12" s="287">
        <v>-4</v>
      </c>
      <c r="D12" s="288" t="s">
        <v>248</v>
      </c>
      <c r="E12" s="289">
        <v>48000</v>
      </c>
      <c r="G12" s="289" cm="1">
        <f t="array" ref="G12">MAX(IF(D2:D24="ОТД",E2:E24))</f>
        <v>58000</v>
      </c>
      <c r="H12" s="281">
        <v>58000</v>
      </c>
    </row>
    <row r="13" spans="1:11">
      <c r="A13" s="285">
        <v>12</v>
      </c>
      <c r="B13" s="286" t="s">
        <v>59</v>
      </c>
      <c r="C13" s="287">
        <v>0</v>
      </c>
      <c r="D13" s="288" t="s">
        <v>252</v>
      </c>
      <c r="E13" s="289">
        <v>35000</v>
      </c>
    </row>
    <row r="14" spans="1:11">
      <c r="A14" s="285">
        <v>13</v>
      </c>
      <c r="B14" s="286" t="s">
        <v>60</v>
      </c>
      <c r="C14" s="287">
        <v>-44</v>
      </c>
      <c r="D14" s="288" t="s">
        <v>242</v>
      </c>
      <c r="E14" s="289">
        <v>40000</v>
      </c>
    </row>
    <row r="15" spans="1:11">
      <c r="A15" s="285">
        <v>14</v>
      </c>
      <c r="B15" s="286" t="s">
        <v>61</v>
      </c>
      <c r="C15" s="287">
        <v>15</v>
      </c>
      <c r="D15" s="288" t="s">
        <v>651</v>
      </c>
      <c r="E15" s="289">
        <v>55000</v>
      </c>
    </row>
    <row r="16" spans="1:11">
      <c r="A16" s="285">
        <v>15</v>
      </c>
      <c r="B16" s="286" t="s">
        <v>257</v>
      </c>
      <c r="C16" s="287">
        <v>20</v>
      </c>
      <c r="D16" s="288" t="s">
        <v>248</v>
      </c>
      <c r="E16" s="289">
        <v>36000</v>
      </c>
    </row>
    <row r="17" spans="1:5">
      <c r="A17" s="285">
        <v>16</v>
      </c>
      <c r="B17" s="286" t="s">
        <v>258</v>
      </c>
      <c r="C17" s="287">
        <v>40</v>
      </c>
      <c r="D17" s="288" t="s">
        <v>649</v>
      </c>
      <c r="E17" s="289">
        <v>58000</v>
      </c>
    </row>
    <row r="18" spans="1:5">
      <c r="A18" s="285">
        <v>17</v>
      </c>
      <c r="B18" s="286" t="s">
        <v>259</v>
      </c>
      <c r="C18" s="287">
        <v>-18</v>
      </c>
      <c r="D18" s="288" t="s">
        <v>248</v>
      </c>
      <c r="E18" s="289">
        <v>49000</v>
      </c>
    </row>
    <row r="19" spans="1:5">
      <c r="A19" s="285">
        <v>18</v>
      </c>
      <c r="B19" s="286" t="s">
        <v>260</v>
      </c>
      <c r="C19" s="287">
        <v>1</v>
      </c>
      <c r="D19" s="288" t="s">
        <v>248</v>
      </c>
      <c r="E19" s="289">
        <v>58000</v>
      </c>
    </row>
    <row r="20" spans="1:5">
      <c r="A20" s="285">
        <v>19</v>
      </c>
      <c r="B20" s="286" t="s">
        <v>262</v>
      </c>
      <c r="C20" s="287">
        <v>3</v>
      </c>
      <c r="D20" s="288" t="s">
        <v>649</v>
      </c>
      <c r="E20" s="289">
        <v>66000</v>
      </c>
    </row>
    <row r="21" spans="1:5">
      <c r="A21" s="285">
        <v>20</v>
      </c>
      <c r="B21" s="286" t="s">
        <v>264</v>
      </c>
      <c r="C21" s="287">
        <v>45</v>
      </c>
      <c r="D21" s="288" t="s">
        <v>242</v>
      </c>
      <c r="E21" s="289">
        <v>52000</v>
      </c>
    </row>
    <row r="22" spans="1:5">
      <c r="A22" s="285">
        <v>21</v>
      </c>
      <c r="B22" s="286" t="s">
        <v>265</v>
      </c>
      <c r="C22" s="287">
        <v>40</v>
      </c>
      <c r="D22" s="288" t="s">
        <v>242</v>
      </c>
      <c r="E22" s="289">
        <v>44000</v>
      </c>
    </row>
    <row r="23" spans="1:5">
      <c r="A23" s="285">
        <v>22</v>
      </c>
      <c r="B23" s="286" t="s">
        <v>266</v>
      </c>
      <c r="C23" s="287">
        <v>-34</v>
      </c>
      <c r="D23" s="288" t="s">
        <v>248</v>
      </c>
      <c r="E23" s="289">
        <v>30000</v>
      </c>
    </row>
    <row r="24" spans="1:5">
      <c r="A24" s="285">
        <v>23</v>
      </c>
      <c r="B24" s="286" t="s">
        <v>267</v>
      </c>
      <c r="C24" s="287">
        <v>-12</v>
      </c>
      <c r="D24" s="288" t="s">
        <v>248</v>
      </c>
      <c r="E24" s="289">
        <v>54000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1AF44-2E1D-4AFF-BEEE-783D1566D4F7}">
  <sheetPr>
    <tabColor rgb="FF92D050"/>
  </sheetPr>
  <dimension ref="A1:D10"/>
  <sheetViews>
    <sheetView workbookViewId="0">
      <selection activeCell="F8" sqref="F7:F8"/>
    </sheetView>
  </sheetViews>
  <sheetFormatPr defaultColWidth="8.85546875" defaultRowHeight="12.75"/>
  <cols>
    <col min="1" max="16384" width="8.85546875" style="30"/>
  </cols>
  <sheetData>
    <row r="1" spans="1:4">
      <c r="A1" s="292"/>
      <c r="B1" s="292" t="s">
        <v>2131</v>
      </c>
      <c r="C1" s="292" t="s">
        <v>2132</v>
      </c>
      <c r="D1" s="292" t="s">
        <v>2133</v>
      </c>
    </row>
    <row r="2" spans="1:4">
      <c r="A2" s="292" t="s">
        <v>2134</v>
      </c>
      <c r="B2" s="292"/>
      <c r="C2" s="292"/>
      <c r="D2" s="292"/>
    </row>
    <row r="3" spans="1:4">
      <c r="A3" s="292" t="s">
        <v>2135</v>
      </c>
      <c r="B3" s="292"/>
      <c r="C3" s="292"/>
      <c r="D3" s="292"/>
    </row>
    <row r="4" spans="1:4">
      <c r="A4" s="292" t="s">
        <v>2136</v>
      </c>
      <c r="B4" s="292"/>
      <c r="C4" s="292"/>
      <c r="D4" s="292"/>
    </row>
    <row r="7" spans="1:4">
      <c r="B7" s="30" cm="1">
        <f t="array" ref="B7:D7">{1,2,3}</f>
        <v>1</v>
      </c>
      <c r="C7" s="30">
        <v>2</v>
      </c>
      <c r="D7" s="30">
        <v>3</v>
      </c>
    </row>
    <row r="8" spans="1:4">
      <c r="A8" s="30" cm="1">
        <f t="array" ref="A8:A10">{4;5;6}</f>
        <v>4</v>
      </c>
      <c r="B8" s="30" cm="1">
        <f t="array" ref="B8:D10">{21,22,23;24,25,26;27,28,29}</f>
        <v>21</v>
      </c>
      <c r="C8" s="30">
        <v>22</v>
      </c>
      <c r="D8" s="30">
        <v>23</v>
      </c>
    </row>
    <row r="9" spans="1:4">
      <c r="A9" s="30">
        <v>5</v>
      </c>
      <c r="B9" s="30">
        <v>24</v>
      </c>
      <c r="C9" s="30">
        <v>25</v>
      </c>
      <c r="D9" s="30">
        <v>26</v>
      </c>
    </row>
    <row r="10" spans="1:4">
      <c r="A10" s="30">
        <v>6</v>
      </c>
      <c r="B10" s="30">
        <v>27</v>
      </c>
      <c r="C10" s="30">
        <v>28</v>
      </c>
      <c r="D10" s="30">
        <v>29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0A56A-111D-47CC-ACDD-E950D59C2510}">
  <sheetPr>
    <tabColor rgb="FF92D050"/>
  </sheetPr>
  <dimension ref="A1:K19"/>
  <sheetViews>
    <sheetView showGridLines="0" workbookViewId="0">
      <selection activeCell="L13" sqref="L13"/>
    </sheetView>
  </sheetViews>
  <sheetFormatPr defaultColWidth="9.140625" defaultRowHeight="15"/>
  <cols>
    <col min="1" max="1" width="17.7109375" style="294" bestFit="1" customWidth="1"/>
    <col min="2" max="2" width="14.5703125" style="294" bestFit="1" customWidth="1"/>
    <col min="3" max="3" width="11.28515625" style="294" bestFit="1" customWidth="1"/>
    <col min="4" max="4" width="9.140625" style="294"/>
    <col min="5" max="5" width="19.28515625" style="294" bestFit="1" customWidth="1"/>
    <col min="6" max="6" width="19.28515625" style="294" customWidth="1"/>
    <col min="7" max="16384" width="9.140625" style="294"/>
  </cols>
  <sheetData>
    <row r="1" spans="1:11" ht="30">
      <c r="A1" s="293" t="s">
        <v>2137</v>
      </c>
      <c r="B1" s="293" t="s">
        <v>2138</v>
      </c>
      <c r="C1" s="293" t="s">
        <v>150</v>
      </c>
    </row>
    <row r="2" spans="1:11" ht="15" customHeight="1">
      <c r="A2" s="295">
        <v>400</v>
      </c>
      <c r="B2" s="295" t="s">
        <v>225</v>
      </c>
      <c r="C2" s="296">
        <v>42401</v>
      </c>
      <c r="E2" s="410" t="s">
        <v>2139</v>
      </c>
      <c r="F2" s="411"/>
      <c r="G2" s="295" cm="1">
        <f t="array" ref="G2:G4">SMALL(A2:A11,места)</f>
        <v>400</v>
      </c>
      <c r="H2" s="295">
        <v>400</v>
      </c>
      <c r="I2" s="294" cm="1">
        <f t="array" ref="I2:I4">{1;2;3}</f>
        <v>1</v>
      </c>
      <c r="J2" s="294">
        <v>1</v>
      </c>
      <c r="K2" s="294">
        <v>1</v>
      </c>
    </row>
    <row r="3" spans="1:11">
      <c r="A3" s="295">
        <v>1200</v>
      </c>
      <c r="B3" s="295" t="s">
        <v>228</v>
      </c>
      <c r="C3" s="296">
        <v>42402</v>
      </c>
      <c r="E3" s="412"/>
      <c r="F3" s="413"/>
      <c r="G3" s="295">
        <v>475</v>
      </c>
      <c r="H3" s="295">
        <v>475</v>
      </c>
      <c r="I3" s="294">
        <v>2</v>
      </c>
      <c r="J3" s="294">
        <v>2</v>
      </c>
      <c r="K3" s="294">
        <v>2</v>
      </c>
    </row>
    <row r="4" spans="1:11">
      <c r="A4" s="295">
        <v>3200</v>
      </c>
      <c r="B4" s="295" t="s">
        <v>231</v>
      </c>
      <c r="C4" s="296">
        <v>42403</v>
      </c>
      <c r="E4" s="414"/>
      <c r="F4" s="415"/>
      <c r="G4" s="295">
        <v>500</v>
      </c>
      <c r="H4" s="295">
        <v>500</v>
      </c>
      <c r="I4" s="294">
        <v>3</v>
      </c>
      <c r="J4" s="294">
        <v>3</v>
      </c>
      <c r="K4" s="294">
        <v>3</v>
      </c>
    </row>
    <row r="5" spans="1:11">
      <c r="A5" s="295">
        <v>475</v>
      </c>
      <c r="B5" s="295" t="s">
        <v>231</v>
      </c>
      <c r="C5" s="296">
        <v>42404</v>
      </c>
      <c r="E5" s="297"/>
      <c r="F5" s="297"/>
      <c r="J5" s="294">
        <v>4</v>
      </c>
      <c r="K5" s="294">
        <v>4</v>
      </c>
    </row>
    <row r="6" spans="1:11" ht="15" customHeight="1">
      <c r="A6" s="295">
        <v>500</v>
      </c>
      <c r="B6" s="295" t="s">
        <v>228</v>
      </c>
      <c r="C6" s="296">
        <v>42405</v>
      </c>
      <c r="E6" s="416" t="s">
        <v>2140</v>
      </c>
      <c r="F6" s="417"/>
      <c r="G6" s="295" cm="1">
        <f t="array" ref="G6">SUM(LARGE(A2:A11,места4))</f>
        <v>9600</v>
      </c>
      <c r="H6" s="295">
        <v>9600</v>
      </c>
      <c r="K6" s="294">
        <v>5</v>
      </c>
    </row>
    <row r="7" spans="1:11">
      <c r="A7" s="295">
        <v>2000</v>
      </c>
      <c r="B7" s="295" t="s">
        <v>231</v>
      </c>
      <c r="C7" s="296">
        <v>42406</v>
      </c>
      <c r="E7" s="297"/>
      <c r="F7" s="297"/>
    </row>
    <row r="8" spans="1:11" ht="15" customHeight="1">
      <c r="A8" s="295">
        <v>600</v>
      </c>
      <c r="B8" s="295" t="s">
        <v>225</v>
      </c>
      <c r="C8" s="296">
        <v>42407</v>
      </c>
      <c r="E8" s="416" t="s">
        <v>2141</v>
      </c>
      <c r="F8" s="417"/>
      <c r="G8" s="295" cm="1">
        <f t="array" ref="G8">AVERAGE(SMALL(A2:A11,места5))</f>
        <v>555</v>
      </c>
      <c r="H8" s="295">
        <v>555</v>
      </c>
    </row>
    <row r="9" spans="1:11">
      <c r="A9" s="295">
        <v>1700</v>
      </c>
      <c r="B9" s="295" t="s">
        <v>228</v>
      </c>
      <c r="C9" s="296">
        <v>42408</v>
      </c>
    </row>
    <row r="10" spans="1:11">
      <c r="A10" s="295">
        <v>800</v>
      </c>
      <c r="B10" s="295" t="s">
        <v>231</v>
      </c>
      <c r="C10" s="296">
        <v>42409</v>
      </c>
    </row>
    <row r="11" spans="1:11">
      <c r="A11" s="295">
        <v>2700</v>
      </c>
      <c r="B11" s="295" t="s">
        <v>2142</v>
      </c>
      <c r="C11" s="296">
        <v>42410</v>
      </c>
    </row>
    <row r="17" ht="45" customHeight="1"/>
    <row r="19" ht="30" customHeight="1"/>
  </sheetData>
  <mergeCells count="3">
    <mergeCell ref="E2:F4"/>
    <mergeCell ref="E6:F6"/>
    <mergeCell ref="E8:F8"/>
  </mergeCells>
  <conditionalFormatting sqref="A2:C11">
    <cfRule type="expression" dxfId="23" priority="1">
      <formula>AND($D2=$C$3,A$1=$C$4)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35E5-3506-4FD6-AD0C-4C00924FA2E5}">
  <sheetPr>
    <tabColor rgb="FF92D050"/>
  </sheetPr>
  <dimension ref="A1:F4"/>
  <sheetViews>
    <sheetView workbookViewId="0">
      <selection activeCell="H6" sqref="H6"/>
    </sheetView>
  </sheetViews>
  <sheetFormatPr defaultColWidth="8.85546875" defaultRowHeight="12.75"/>
  <cols>
    <col min="1" max="4" width="8.85546875" style="30"/>
    <col min="5" max="5" width="17.42578125" style="30" customWidth="1"/>
    <col min="6" max="6" width="15.7109375" style="30" bestFit="1" customWidth="1"/>
    <col min="7" max="16384" width="8.85546875" style="30"/>
  </cols>
  <sheetData>
    <row r="1" spans="1:6">
      <c r="A1" s="292"/>
      <c r="B1" s="292" t="s">
        <v>2131</v>
      </c>
      <c r="C1" s="292" t="s">
        <v>2132</v>
      </c>
      <c r="D1" s="292" t="s">
        <v>2133</v>
      </c>
      <c r="E1" s="292" t="s">
        <v>2143</v>
      </c>
      <c r="F1" s="292" t="s">
        <v>2143</v>
      </c>
    </row>
    <row r="2" spans="1:6">
      <c r="A2" s="292" t="s">
        <v>2134</v>
      </c>
      <c r="B2" s="292">
        <v>23</v>
      </c>
      <c r="C2" s="292">
        <v>25</v>
      </c>
      <c r="D2" s="292">
        <v>20</v>
      </c>
      <c r="E2" s="30">
        <f>66-B2-C2-D2</f>
        <v>-2</v>
      </c>
      <c r="F2" s="292" cm="1">
        <f t="array" ref="F2:F4">НОРМА - B2:B4 - C2:C4 - D2:D4</f>
        <v>-2</v>
      </c>
    </row>
    <row r="3" spans="1:6">
      <c r="A3" s="292" t="s">
        <v>2135</v>
      </c>
      <c r="B3" s="292">
        <v>16</v>
      </c>
      <c r="C3" s="292">
        <v>17</v>
      </c>
      <c r="D3" s="292">
        <v>14</v>
      </c>
      <c r="E3" s="30">
        <f>48-B3-C3-D3</f>
        <v>1</v>
      </c>
      <c r="F3" s="292">
        <v>1</v>
      </c>
    </row>
    <row r="4" spans="1:6">
      <c r="A4" s="292" t="s">
        <v>2136</v>
      </c>
      <c r="B4" s="292">
        <v>19</v>
      </c>
      <c r="C4" s="292">
        <v>20</v>
      </c>
      <c r="D4" s="292">
        <v>18</v>
      </c>
      <c r="E4" s="30">
        <f>57-B4-C4-D4</f>
        <v>0</v>
      </c>
      <c r="F4" s="292">
        <v>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284C2-BD42-48D2-8A9B-A6C339073272}">
  <sheetPr>
    <tabColor theme="8"/>
  </sheetPr>
  <dimension ref="A1:D30"/>
  <sheetViews>
    <sheetView showGridLines="0" zoomScale="40" zoomScaleNormal="40" workbookViewId="0">
      <selection activeCell="P4" sqref="P4"/>
    </sheetView>
  </sheetViews>
  <sheetFormatPr defaultColWidth="9.140625" defaultRowHeight="14.25"/>
  <cols>
    <col min="1" max="2" width="9.140625" style="300"/>
    <col min="3" max="3" width="14.7109375" style="300" customWidth="1"/>
    <col min="4" max="4" width="18" style="300" customWidth="1"/>
    <col min="5" max="16384" width="9.140625" style="300"/>
  </cols>
  <sheetData>
    <row r="1" spans="1:4" s="298" customFormat="1" ht="18">
      <c r="B1" s="299" t="s">
        <v>2152</v>
      </c>
    </row>
    <row r="3" spans="1:4" ht="30">
      <c r="B3" s="301" t="s">
        <v>150</v>
      </c>
      <c r="C3" s="301" t="s">
        <v>2153</v>
      </c>
      <c r="D3" s="301" t="s">
        <v>2154</v>
      </c>
    </row>
    <row r="4" spans="1:4">
      <c r="A4" s="302"/>
      <c r="B4" s="303">
        <v>40544</v>
      </c>
      <c r="C4" s="304">
        <v>19124</v>
      </c>
      <c r="D4" s="304"/>
    </row>
    <row r="5" spans="1:4">
      <c r="A5" s="302"/>
      <c r="B5" s="303">
        <v>40575</v>
      </c>
      <c r="C5" s="304">
        <v>14985</v>
      </c>
      <c r="D5" s="304"/>
    </row>
    <row r="6" spans="1:4">
      <c r="A6" s="302"/>
      <c r="B6" s="303">
        <v>40603</v>
      </c>
      <c r="C6" s="304">
        <v>14555</v>
      </c>
      <c r="D6" s="304">
        <f>AVERAGE(C4:C6)</f>
        <v>16221.333333333334</v>
      </c>
    </row>
    <row r="7" spans="1:4">
      <c r="A7" s="302"/>
      <c r="B7" s="303">
        <v>40634</v>
      </c>
      <c r="C7" s="304">
        <v>27984</v>
      </c>
      <c r="D7" s="304">
        <f t="shared" ref="D7:D27" si="0">AVERAGE(C5:C7)</f>
        <v>19174.666666666668</v>
      </c>
    </row>
    <row r="8" spans="1:4">
      <c r="A8" s="302"/>
      <c r="B8" s="303">
        <v>40664</v>
      </c>
      <c r="C8" s="304">
        <v>11169</v>
      </c>
      <c r="D8" s="304">
        <f t="shared" si="0"/>
        <v>17902.666666666668</v>
      </c>
    </row>
    <row r="9" spans="1:4">
      <c r="A9" s="302"/>
      <c r="B9" s="303">
        <v>40695</v>
      </c>
      <c r="C9" s="304">
        <v>15303</v>
      </c>
      <c r="D9" s="304">
        <f t="shared" si="0"/>
        <v>18152</v>
      </c>
    </row>
    <row r="10" spans="1:4">
      <c r="A10" s="302"/>
      <c r="B10" s="303">
        <v>40725</v>
      </c>
      <c r="C10" s="304">
        <v>25932</v>
      </c>
      <c r="D10" s="304">
        <f t="shared" si="0"/>
        <v>17468</v>
      </c>
    </row>
    <row r="11" spans="1:4">
      <c r="A11" s="302"/>
      <c r="B11" s="303">
        <v>40756</v>
      </c>
      <c r="C11" s="304">
        <v>20735</v>
      </c>
      <c r="D11" s="304">
        <f t="shared" si="0"/>
        <v>20656.666666666668</v>
      </c>
    </row>
    <row r="12" spans="1:4">
      <c r="A12" s="302"/>
      <c r="B12" s="303">
        <v>40787</v>
      </c>
      <c r="C12" s="304">
        <v>22366</v>
      </c>
      <c r="D12" s="304">
        <f t="shared" si="0"/>
        <v>23011</v>
      </c>
    </row>
    <row r="13" spans="1:4">
      <c r="A13" s="302"/>
      <c r="B13" s="303">
        <v>40817</v>
      </c>
      <c r="C13" s="304">
        <v>26126</v>
      </c>
      <c r="D13" s="304">
        <f t="shared" si="0"/>
        <v>23075.666666666668</v>
      </c>
    </row>
    <row r="14" spans="1:4">
      <c r="A14" s="302"/>
      <c r="B14" s="303">
        <v>40848</v>
      </c>
      <c r="C14" s="304">
        <v>28784</v>
      </c>
      <c r="D14" s="304">
        <f t="shared" si="0"/>
        <v>25758.666666666668</v>
      </c>
    </row>
    <row r="15" spans="1:4">
      <c r="A15" s="302"/>
      <c r="B15" s="303">
        <v>40878</v>
      </c>
      <c r="C15" s="304">
        <v>17803</v>
      </c>
      <c r="D15" s="304">
        <f t="shared" si="0"/>
        <v>24237.666666666668</v>
      </c>
    </row>
    <row r="16" spans="1:4">
      <c r="A16" s="302"/>
      <c r="B16" s="303">
        <v>40909</v>
      </c>
      <c r="C16" s="304">
        <v>16966</v>
      </c>
      <c r="D16" s="304">
        <f t="shared" si="0"/>
        <v>21184.333333333332</v>
      </c>
    </row>
    <row r="17" spans="1:4">
      <c r="A17" s="302"/>
      <c r="B17" s="303">
        <v>40940</v>
      </c>
      <c r="C17" s="304">
        <v>19299</v>
      </c>
      <c r="D17" s="304">
        <f t="shared" si="0"/>
        <v>18022.666666666668</v>
      </c>
    </row>
    <row r="18" spans="1:4">
      <c r="A18" s="302"/>
      <c r="B18" s="303">
        <v>40969</v>
      </c>
      <c r="C18" s="304">
        <v>11851</v>
      </c>
      <c r="D18" s="304">
        <f t="shared" si="0"/>
        <v>16038.666666666666</v>
      </c>
    </row>
    <row r="19" spans="1:4">
      <c r="A19" s="302"/>
      <c r="B19" s="303">
        <v>41000</v>
      </c>
      <c r="C19" s="304">
        <v>21228</v>
      </c>
      <c r="D19" s="304">
        <f t="shared" si="0"/>
        <v>17459.333333333332</v>
      </c>
    </row>
    <row r="20" spans="1:4">
      <c r="A20" s="302"/>
      <c r="B20" s="303">
        <v>41030</v>
      </c>
      <c r="C20" s="304">
        <v>14884</v>
      </c>
      <c r="D20" s="304">
        <f t="shared" si="0"/>
        <v>15987.666666666666</v>
      </c>
    </row>
    <row r="21" spans="1:4">
      <c r="A21" s="302"/>
      <c r="B21" s="303">
        <v>41061</v>
      </c>
      <c r="C21" s="304">
        <v>23778</v>
      </c>
      <c r="D21" s="304">
        <f t="shared" si="0"/>
        <v>19963.333333333332</v>
      </c>
    </row>
    <row r="22" spans="1:4">
      <c r="A22" s="302"/>
      <c r="B22" s="303">
        <v>41091</v>
      </c>
      <c r="C22" s="304">
        <v>22451</v>
      </c>
      <c r="D22" s="304">
        <f t="shared" si="0"/>
        <v>20371</v>
      </c>
    </row>
    <row r="23" spans="1:4">
      <c r="A23" s="302"/>
      <c r="B23" s="303">
        <v>41122</v>
      </c>
      <c r="C23" s="304">
        <v>11837</v>
      </c>
      <c r="D23" s="304">
        <f t="shared" si="0"/>
        <v>19355.333333333332</v>
      </c>
    </row>
    <row r="24" spans="1:4">
      <c r="A24" s="302"/>
      <c r="B24" s="303">
        <v>41153</v>
      </c>
      <c r="C24" s="304">
        <v>26184</v>
      </c>
      <c r="D24" s="304">
        <f t="shared" si="0"/>
        <v>20157.333333333332</v>
      </c>
    </row>
    <row r="25" spans="1:4">
      <c r="B25" s="303">
        <v>41183</v>
      </c>
      <c r="C25" s="304">
        <v>24832</v>
      </c>
      <c r="D25" s="304">
        <f t="shared" si="0"/>
        <v>20951</v>
      </c>
    </row>
    <row r="26" spans="1:4">
      <c r="B26" s="303">
        <v>41214</v>
      </c>
      <c r="C26" s="304">
        <v>22552</v>
      </c>
      <c r="D26" s="304">
        <f t="shared" si="0"/>
        <v>24522.666666666668</v>
      </c>
    </row>
    <row r="27" spans="1:4">
      <c r="B27" s="303">
        <v>41244</v>
      </c>
      <c r="C27" s="304">
        <v>29420</v>
      </c>
      <c r="D27" s="304">
        <f t="shared" si="0"/>
        <v>25601.333333333332</v>
      </c>
    </row>
    <row r="30" spans="1:4">
      <c r="B30" s="300" t="s">
        <v>2155</v>
      </c>
    </row>
  </sheetData>
  <conditionalFormatting sqref="C4:C27">
    <cfRule type="expression" dxfId="22" priority="2">
      <formula>AND($E4=$B$3,C$1=$B$4)</formula>
    </cfRule>
  </conditionalFormatting>
  <conditionalFormatting sqref="D4:D27">
    <cfRule type="expression" dxfId="21" priority="1">
      <formula>AND($E4=$B$3,D$1=$B$4)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2E195-7474-472A-8E7D-CA6D63FE65B3}">
  <sheetPr>
    <tabColor theme="8"/>
  </sheetPr>
  <dimension ref="A1:G33"/>
  <sheetViews>
    <sheetView showGridLines="0" zoomScale="50" zoomScaleNormal="50" workbookViewId="0">
      <selection activeCell="C28" sqref="C28"/>
    </sheetView>
  </sheetViews>
  <sheetFormatPr defaultColWidth="9.140625" defaultRowHeight="14.25"/>
  <cols>
    <col min="1" max="2" width="9.140625" style="300"/>
    <col min="3" max="3" width="14" style="300" customWidth="1"/>
    <col min="4" max="16384" width="9.140625" style="300"/>
  </cols>
  <sheetData>
    <row r="1" spans="1:7" s="298" customFormat="1" ht="18">
      <c r="B1" s="299" t="s">
        <v>2156</v>
      </c>
    </row>
    <row r="2" spans="1:7" ht="15">
      <c r="B2" s="418" t="s">
        <v>2157</v>
      </c>
      <c r="C2" s="418"/>
      <c r="D2" s="418"/>
      <c r="E2" s="418"/>
      <c r="F2" s="418"/>
      <c r="G2" s="418"/>
    </row>
    <row r="4" spans="1:7" ht="15">
      <c r="B4" s="301" t="s">
        <v>150</v>
      </c>
      <c r="C4" s="301" t="s">
        <v>2153</v>
      </c>
    </row>
    <row r="5" spans="1:7">
      <c r="A5" s="302"/>
      <c r="B5" s="303">
        <v>40544</v>
      </c>
      <c r="C5" s="304">
        <v>302975</v>
      </c>
    </row>
    <row r="6" spans="1:7">
      <c r="A6" s="302"/>
      <c r="B6" s="303">
        <v>40575</v>
      </c>
      <c r="C6" s="304">
        <v>344475</v>
      </c>
    </row>
    <row r="7" spans="1:7">
      <c r="A7" s="302"/>
      <c r="B7" s="303">
        <v>40603</v>
      </c>
      <c r="C7" s="304">
        <v>382500</v>
      </c>
    </row>
    <row r="8" spans="1:7">
      <c r="A8" s="302"/>
      <c r="B8" s="303">
        <v>40634</v>
      </c>
      <c r="C8" s="304">
        <v>500500</v>
      </c>
    </row>
    <row r="9" spans="1:7">
      <c r="A9" s="302"/>
      <c r="B9" s="303">
        <v>40664</v>
      </c>
      <c r="C9" s="304">
        <v>484000</v>
      </c>
    </row>
    <row r="10" spans="1:7">
      <c r="A10" s="302"/>
      <c r="B10" s="303">
        <v>40695</v>
      </c>
      <c r="C10" s="304">
        <v>497250</v>
      </c>
    </row>
    <row r="11" spans="1:7">
      <c r="A11" s="302"/>
      <c r="B11" s="303">
        <v>40725</v>
      </c>
      <c r="C11" s="304">
        <v>512500</v>
      </c>
    </row>
    <row r="12" spans="1:7">
      <c r="A12" s="302"/>
      <c r="B12" s="303">
        <v>40756</v>
      </c>
      <c r="C12" s="304">
        <v>479725</v>
      </c>
    </row>
    <row r="13" spans="1:7">
      <c r="A13" s="302"/>
      <c r="B13" s="303">
        <v>40787</v>
      </c>
      <c r="C13" s="304">
        <v>468500</v>
      </c>
    </row>
    <row r="14" spans="1:7">
      <c r="A14" s="302"/>
      <c r="B14" s="303">
        <v>40817</v>
      </c>
      <c r="C14" s="304">
        <v>545625</v>
      </c>
    </row>
    <row r="15" spans="1:7">
      <c r="A15" s="302"/>
      <c r="B15" s="303">
        <v>40848</v>
      </c>
      <c r="C15" s="304">
        <v>504075</v>
      </c>
    </row>
    <row r="16" spans="1:7">
      <c r="A16" s="302"/>
      <c r="B16" s="303">
        <v>40878</v>
      </c>
      <c r="C16" s="304">
        <v>598725</v>
      </c>
    </row>
    <row r="17" spans="1:3">
      <c r="A17" s="302"/>
      <c r="B17" s="303">
        <v>40909</v>
      </c>
      <c r="C17" s="304">
        <v>614500</v>
      </c>
    </row>
    <row r="18" spans="1:3">
      <c r="A18" s="302"/>
      <c r="B18" s="303">
        <v>40940</v>
      </c>
      <c r="C18" s="304">
        <v>550000</v>
      </c>
    </row>
    <row r="19" spans="1:3">
      <c r="A19" s="302"/>
      <c r="B19" s="303">
        <v>40969</v>
      </c>
      <c r="C19" s="304">
        <v>602500</v>
      </c>
    </row>
    <row r="20" spans="1:3">
      <c r="A20" s="302"/>
      <c r="B20" s="303">
        <v>41000</v>
      </c>
      <c r="C20" s="304">
        <v>553725</v>
      </c>
    </row>
    <row r="21" spans="1:3">
      <c r="A21" s="302"/>
      <c r="B21" s="303">
        <v>41030</v>
      </c>
      <c r="C21" s="304">
        <v>584675</v>
      </c>
    </row>
    <row r="22" spans="1:3">
      <c r="A22" s="302"/>
      <c r="B22" s="303">
        <v>41061</v>
      </c>
      <c r="C22" s="304">
        <v>700000</v>
      </c>
    </row>
    <row r="23" spans="1:3">
      <c r="A23" s="302"/>
      <c r="B23" s="303">
        <v>41091</v>
      </c>
      <c r="C23" s="304">
        <v>640575</v>
      </c>
    </row>
    <row r="24" spans="1:3">
      <c r="A24" s="302"/>
      <c r="B24" s="303">
        <v>41122</v>
      </c>
      <c r="C24" s="304">
        <v>580000</v>
      </c>
    </row>
    <row r="25" spans="1:3">
      <c r="A25" s="302"/>
      <c r="B25" s="303">
        <v>41153</v>
      </c>
      <c r="C25" s="304">
        <v>696125</v>
      </c>
    </row>
    <row r="26" spans="1:3">
      <c r="B26" s="303">
        <v>41183</v>
      </c>
      <c r="C26" s="305">
        <f>_xlfn.FORECAST.LINEAR(B26,C5:C25,B5:B25)</f>
        <v>692223.74163491651</v>
      </c>
    </row>
    <row r="27" spans="1:3">
      <c r="B27" s="303">
        <v>41214</v>
      </c>
      <c r="C27" s="305">
        <f>_xlfn.FORECAST.LINEAR(B27,C5:C26,B5:B26)</f>
        <v>707163.56069261953</v>
      </c>
    </row>
    <row r="28" spans="1:3">
      <c r="B28" s="303">
        <v>41244</v>
      </c>
      <c r="C28" s="305">
        <f>_xlfn.FORECAST.LINEAR(B28,C5:C27,B5:B27)</f>
        <v>721621.4501032941</v>
      </c>
    </row>
    <row r="33" spans="2:2">
      <c r="B33" s="300" t="s">
        <v>2158</v>
      </c>
    </row>
  </sheetData>
  <mergeCells count="1">
    <mergeCell ref="B2:G2"/>
  </mergeCells>
  <conditionalFormatting sqref="C5:C14">
    <cfRule type="expression" dxfId="20" priority="2">
      <formula>AND($E5=$B$3,C$1=$B$4)</formula>
    </cfRule>
  </conditionalFormatting>
  <conditionalFormatting sqref="C15:C28">
    <cfRule type="expression" dxfId="19" priority="1">
      <formula>AND($E15=$B$3,C$1=$B$4)</formula>
    </cfRule>
  </conditionalFormatting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A551-6504-4E84-B1ED-93B4396268F9}">
  <sheetPr>
    <tabColor theme="8"/>
  </sheetPr>
  <dimension ref="A1:U65"/>
  <sheetViews>
    <sheetView showGridLines="0" zoomScale="50" zoomScaleNormal="50" workbookViewId="0">
      <selection activeCell="W22" sqref="W22"/>
    </sheetView>
  </sheetViews>
  <sheetFormatPr defaultColWidth="9.140625" defaultRowHeight="14.25"/>
  <cols>
    <col min="1" max="2" width="9.140625" style="300"/>
    <col min="3" max="3" width="14.85546875" style="300" customWidth="1"/>
    <col min="4" max="4" width="10.7109375" style="300" customWidth="1"/>
    <col min="5" max="5" width="12.28515625" style="300" bestFit="1" customWidth="1"/>
    <col min="6" max="21" width="9.140625" style="300"/>
    <col min="22" max="16384" width="9.140625" style="316"/>
  </cols>
  <sheetData>
    <row r="1" spans="2:5" s="298" customFormat="1" ht="18">
      <c r="B1" s="299" t="s">
        <v>2159</v>
      </c>
    </row>
    <row r="2" spans="2:5" s="300" customFormat="1" ht="15">
      <c r="B2" s="306" t="s">
        <v>2160</v>
      </c>
    </row>
    <row r="3" spans="2:5" s="300" customFormat="1">
      <c r="B3" s="307"/>
    </row>
    <row r="4" spans="2:5" ht="30">
      <c r="B4" s="308" t="s">
        <v>150</v>
      </c>
      <c r="C4" s="309" t="s">
        <v>2161</v>
      </c>
      <c r="D4" s="308" t="s">
        <v>2162</v>
      </c>
      <c r="E4" s="308" t="s">
        <v>2153</v>
      </c>
    </row>
    <row r="5" spans="2:5">
      <c r="B5" s="310">
        <v>40544</v>
      </c>
      <c r="C5" s="311">
        <v>2</v>
      </c>
      <c r="D5" s="311">
        <v>44600</v>
      </c>
      <c r="E5" s="312">
        <v>145428</v>
      </c>
    </row>
    <row r="6" spans="2:5">
      <c r="B6" s="310">
        <v>40575</v>
      </c>
      <c r="C6" s="311">
        <v>2</v>
      </c>
      <c r="D6" s="311">
        <v>33190</v>
      </c>
      <c r="E6" s="312">
        <v>150948</v>
      </c>
    </row>
    <row r="7" spans="2:5">
      <c r="B7" s="310">
        <v>40603</v>
      </c>
      <c r="C7" s="311">
        <v>2</v>
      </c>
      <c r="D7" s="311">
        <v>49790</v>
      </c>
      <c r="E7" s="312">
        <v>186000</v>
      </c>
    </row>
    <row r="8" spans="2:5">
      <c r="B8" s="310">
        <v>40634</v>
      </c>
      <c r="C8" s="311">
        <v>3</v>
      </c>
      <c r="D8" s="311">
        <v>87870</v>
      </c>
      <c r="E8" s="312">
        <v>241200</v>
      </c>
    </row>
    <row r="9" spans="2:5">
      <c r="B9" s="310">
        <v>40664</v>
      </c>
      <c r="C9" s="311">
        <v>3</v>
      </c>
      <c r="D9" s="311">
        <v>85050</v>
      </c>
      <c r="E9" s="312">
        <v>208320</v>
      </c>
    </row>
    <row r="10" spans="2:5">
      <c r="B10" s="310">
        <v>40695</v>
      </c>
      <c r="C10" s="311">
        <v>3</v>
      </c>
      <c r="D10" s="311">
        <v>74300</v>
      </c>
      <c r="E10" s="312">
        <v>238680</v>
      </c>
    </row>
    <row r="11" spans="2:5">
      <c r="B11" s="310">
        <v>40725</v>
      </c>
      <c r="C11" s="311">
        <v>3</v>
      </c>
      <c r="D11" s="311">
        <v>99170</v>
      </c>
      <c r="E11" s="312">
        <v>255600</v>
      </c>
    </row>
    <row r="12" spans="2:5">
      <c r="B12" s="310">
        <v>40756</v>
      </c>
      <c r="C12" s="311">
        <v>4</v>
      </c>
      <c r="D12" s="311">
        <v>81730</v>
      </c>
      <c r="E12" s="312">
        <v>230268</v>
      </c>
    </row>
    <row r="13" spans="2:5">
      <c r="B13" s="310">
        <v>40787</v>
      </c>
      <c r="C13" s="311">
        <v>4</v>
      </c>
      <c r="D13" s="311">
        <v>97540</v>
      </c>
      <c r="E13" s="312">
        <v>222480</v>
      </c>
    </row>
    <row r="14" spans="2:5">
      <c r="B14" s="310">
        <v>40817</v>
      </c>
      <c r="C14" s="311">
        <v>5</v>
      </c>
      <c r="D14" s="311">
        <v>74590</v>
      </c>
      <c r="E14" s="312">
        <v>261900</v>
      </c>
    </row>
    <row r="15" spans="2:5">
      <c r="B15" s="310">
        <v>40848</v>
      </c>
      <c r="C15" s="311">
        <v>5</v>
      </c>
      <c r="D15" s="311">
        <v>85030</v>
      </c>
      <c r="E15" s="312">
        <v>241956</v>
      </c>
    </row>
    <row r="16" spans="2:5">
      <c r="B16" s="310">
        <v>40878</v>
      </c>
      <c r="C16" s="311">
        <v>5</v>
      </c>
      <c r="D16" s="311">
        <v>58000</v>
      </c>
      <c r="E16" s="312">
        <v>287388</v>
      </c>
    </row>
    <row r="17" spans="2:5">
      <c r="B17" s="310">
        <v>40909</v>
      </c>
      <c r="C17" s="311">
        <v>6</v>
      </c>
      <c r="D17" s="311">
        <v>64500</v>
      </c>
      <c r="E17" s="312">
        <v>294960</v>
      </c>
    </row>
    <row r="18" spans="2:5">
      <c r="B18" s="310">
        <v>40940</v>
      </c>
      <c r="C18" s="311">
        <v>6</v>
      </c>
      <c r="D18" s="311">
        <v>42000</v>
      </c>
      <c r="E18" s="312">
        <v>258000</v>
      </c>
    </row>
    <row r="19" spans="2:5">
      <c r="B19" s="310">
        <v>40969</v>
      </c>
      <c r="C19" s="311">
        <v>6</v>
      </c>
      <c r="D19" s="311">
        <v>43390</v>
      </c>
      <c r="E19" s="312">
        <v>289200</v>
      </c>
    </row>
    <row r="20" spans="2:5">
      <c r="B20" s="310">
        <v>41000</v>
      </c>
      <c r="C20" s="311">
        <v>6</v>
      </c>
      <c r="D20" s="311">
        <v>41420</v>
      </c>
      <c r="E20" s="312">
        <v>265788</v>
      </c>
    </row>
    <row r="21" spans="2:5">
      <c r="B21" s="310">
        <v>41030</v>
      </c>
      <c r="C21" s="311">
        <v>7</v>
      </c>
      <c r="D21" s="311">
        <v>48000</v>
      </c>
      <c r="E21" s="312">
        <v>280644</v>
      </c>
    </row>
    <row r="22" spans="2:5">
      <c r="B22" s="310">
        <v>41061</v>
      </c>
      <c r="C22" s="311">
        <v>7</v>
      </c>
      <c r="D22" s="311">
        <v>65000</v>
      </c>
      <c r="E22" s="312">
        <v>336000</v>
      </c>
    </row>
    <row r="23" spans="2:5">
      <c r="B23" s="310">
        <v>41091</v>
      </c>
      <c r="C23" s="311">
        <v>8</v>
      </c>
      <c r="D23" s="311">
        <v>45000</v>
      </c>
      <c r="E23" s="312">
        <v>307476</v>
      </c>
    </row>
    <row r="24" spans="2:5">
      <c r="B24" s="310">
        <v>41122</v>
      </c>
      <c r="C24" s="311">
        <v>8</v>
      </c>
      <c r="D24" s="311">
        <v>36100</v>
      </c>
      <c r="E24" s="312">
        <v>277488</v>
      </c>
    </row>
    <row r="25" spans="2:5">
      <c r="B25" s="310">
        <v>41153</v>
      </c>
      <c r="C25" s="311">
        <v>8</v>
      </c>
      <c r="D25" s="311">
        <v>51000</v>
      </c>
      <c r="E25" s="312">
        <v>334140</v>
      </c>
    </row>
    <row r="26" spans="2:5">
      <c r="B26" s="313">
        <v>41183</v>
      </c>
      <c r="C26" s="314">
        <v>9</v>
      </c>
      <c r="D26" s="314">
        <v>70000</v>
      </c>
      <c r="E26" s="315">
        <f t="array" ref="E26:E28">TREND(E5:E25,B5:D25,B26:D28)</f>
        <v>347993.16142370179</v>
      </c>
    </row>
    <row r="27" spans="2:5">
      <c r="B27" s="313">
        <v>41214</v>
      </c>
      <c r="C27" s="314">
        <v>9</v>
      </c>
      <c r="D27" s="314">
        <v>45000</v>
      </c>
      <c r="E27" s="315">
        <v>338492.54028863274</v>
      </c>
    </row>
    <row r="28" spans="2:5">
      <c r="B28" s="313">
        <v>41244</v>
      </c>
      <c r="C28" s="314">
        <v>10</v>
      </c>
      <c r="D28" s="314">
        <v>80000</v>
      </c>
      <c r="E28" s="315">
        <v>371251.13350630365</v>
      </c>
    </row>
    <row r="29" spans="2:5">
      <c r="B29" s="307"/>
    </row>
    <row r="30" spans="2:5">
      <c r="B30" s="307"/>
    </row>
    <row r="31" spans="2:5">
      <c r="B31" s="307"/>
    </row>
    <row r="32" spans="2:5">
      <c r="B32" s="307"/>
    </row>
    <row r="33" spans="2:2">
      <c r="B33" s="307" t="s">
        <v>2155</v>
      </c>
    </row>
    <row r="34" spans="2:2">
      <c r="B34" s="307"/>
    </row>
    <row r="35" spans="2:2">
      <c r="B35" s="307"/>
    </row>
    <row r="36" spans="2:2">
      <c r="B36" s="307"/>
    </row>
    <row r="37" spans="2:2">
      <c r="B37" s="307"/>
    </row>
    <row r="38" spans="2:2">
      <c r="B38" s="307"/>
    </row>
    <row r="39" spans="2:2">
      <c r="B39" s="307"/>
    </row>
    <row r="40" spans="2:2">
      <c r="B40" s="307"/>
    </row>
    <row r="41" spans="2:2">
      <c r="B41" s="307"/>
    </row>
    <row r="42" spans="2:2">
      <c r="B42" s="307"/>
    </row>
    <row r="43" spans="2:2">
      <c r="B43" s="307"/>
    </row>
    <row r="44" spans="2:2">
      <c r="B44" s="307"/>
    </row>
    <row r="45" spans="2:2">
      <c r="B45" s="307"/>
    </row>
    <row r="46" spans="2:2">
      <c r="B46" s="307"/>
    </row>
    <row r="47" spans="2:2">
      <c r="B47" s="307"/>
    </row>
    <row r="48" spans="2:2">
      <c r="B48" s="307"/>
    </row>
    <row r="49" spans="2:2">
      <c r="B49" s="307"/>
    </row>
    <row r="50" spans="2:2">
      <c r="B50" s="307"/>
    </row>
    <row r="51" spans="2:2">
      <c r="B51" s="307"/>
    </row>
    <row r="52" spans="2:2">
      <c r="B52" s="307"/>
    </row>
    <row r="53" spans="2:2">
      <c r="B53" s="307"/>
    </row>
    <row r="54" spans="2:2">
      <c r="B54" s="307"/>
    </row>
    <row r="55" spans="2:2">
      <c r="B55" s="307"/>
    </row>
    <row r="56" spans="2:2">
      <c r="B56" s="307"/>
    </row>
    <row r="57" spans="2:2">
      <c r="B57" s="307"/>
    </row>
    <row r="58" spans="2:2">
      <c r="B58" s="307"/>
    </row>
    <row r="59" spans="2:2">
      <c r="B59" s="307"/>
    </row>
    <row r="60" spans="2:2">
      <c r="B60" s="307"/>
    </row>
    <row r="61" spans="2:2">
      <c r="B61" s="307"/>
    </row>
    <row r="62" spans="2:2">
      <c r="B62" s="307"/>
    </row>
    <row r="63" spans="2:2">
      <c r="B63" s="307"/>
    </row>
    <row r="64" spans="2:2">
      <c r="B64" s="307"/>
    </row>
    <row r="65" spans="2:2">
      <c r="B65" s="307"/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6A2F-53BE-47E3-8120-F92A13AAE7D2}">
  <sheetPr>
    <tabColor theme="8"/>
  </sheetPr>
  <dimension ref="B1:D31"/>
  <sheetViews>
    <sheetView showGridLines="0" zoomScale="91" zoomScaleNormal="91" workbookViewId="0">
      <selection activeCell="C26" sqref="C26:C28"/>
    </sheetView>
  </sheetViews>
  <sheetFormatPr defaultColWidth="9.140625" defaultRowHeight="14.25"/>
  <cols>
    <col min="1" max="2" width="9.140625" style="300"/>
    <col min="3" max="3" width="15.140625" style="300" customWidth="1"/>
    <col min="4" max="16384" width="9.140625" style="300"/>
  </cols>
  <sheetData>
    <row r="1" spans="2:4" s="298" customFormat="1" ht="18">
      <c r="B1" s="299" t="s">
        <v>2163</v>
      </c>
    </row>
    <row r="2" spans="2:4" ht="15">
      <c r="B2" s="306" t="s">
        <v>2164</v>
      </c>
    </row>
    <row r="4" spans="2:4" ht="15">
      <c r="B4" s="301" t="s">
        <v>150</v>
      </c>
      <c r="C4" s="301" t="s">
        <v>2153</v>
      </c>
    </row>
    <row r="5" spans="2:4">
      <c r="B5" s="303">
        <v>40544</v>
      </c>
      <c r="C5" s="304">
        <v>6000</v>
      </c>
    </row>
    <row r="6" spans="2:4">
      <c r="B6" s="303">
        <v>40575</v>
      </c>
      <c r="C6" s="304">
        <v>6750</v>
      </c>
      <c r="D6" s="317"/>
    </row>
    <row r="7" spans="2:4">
      <c r="B7" s="303">
        <v>40603</v>
      </c>
      <c r="C7" s="304">
        <v>9350</v>
      </c>
    </row>
    <row r="8" spans="2:4">
      <c r="B8" s="303">
        <v>40634</v>
      </c>
      <c r="C8" s="304">
        <v>7500</v>
      </c>
    </row>
    <row r="9" spans="2:4">
      <c r="B9" s="303">
        <v>40664</v>
      </c>
      <c r="C9" s="304">
        <v>8750</v>
      </c>
    </row>
    <row r="10" spans="2:4">
      <c r="B10" s="303">
        <v>40695</v>
      </c>
      <c r="C10" s="304">
        <v>9000</v>
      </c>
    </row>
    <row r="11" spans="2:4">
      <c r="B11" s="303">
        <v>40725</v>
      </c>
      <c r="C11" s="304">
        <v>16600</v>
      </c>
    </row>
    <row r="12" spans="2:4">
      <c r="B12" s="303">
        <v>40756</v>
      </c>
      <c r="C12" s="304">
        <v>10500</v>
      </c>
    </row>
    <row r="13" spans="2:4">
      <c r="B13" s="303">
        <v>40787</v>
      </c>
      <c r="C13" s="304">
        <v>12000</v>
      </c>
    </row>
    <row r="14" spans="2:4">
      <c r="B14" s="303">
        <v>40817</v>
      </c>
      <c r="C14" s="304">
        <v>16500</v>
      </c>
    </row>
    <row r="15" spans="2:4">
      <c r="B15" s="303">
        <v>40848</v>
      </c>
      <c r="C15" s="304">
        <v>15000</v>
      </c>
    </row>
    <row r="16" spans="2:4">
      <c r="B16" s="303">
        <v>40878</v>
      </c>
      <c r="C16" s="304">
        <v>22500</v>
      </c>
    </row>
    <row r="17" spans="2:4">
      <c r="B17" s="303">
        <v>40909</v>
      </c>
      <c r="C17" s="304">
        <v>39750</v>
      </c>
    </row>
    <row r="18" spans="2:4">
      <c r="B18" s="303">
        <v>40940</v>
      </c>
      <c r="C18" s="304">
        <v>32500</v>
      </c>
    </row>
    <row r="19" spans="2:4">
      <c r="B19" s="303">
        <v>40969</v>
      </c>
      <c r="C19" s="304">
        <v>40000</v>
      </c>
    </row>
    <row r="20" spans="2:4">
      <c r="B20" s="303">
        <v>41000</v>
      </c>
      <c r="C20" s="304">
        <v>35000</v>
      </c>
    </row>
    <row r="21" spans="2:4">
      <c r="B21" s="303">
        <v>41030</v>
      </c>
      <c r="C21" s="304">
        <v>62500</v>
      </c>
    </row>
    <row r="22" spans="2:4">
      <c r="B22" s="303">
        <v>41061</v>
      </c>
      <c r="C22" s="304">
        <v>57000</v>
      </c>
    </row>
    <row r="23" spans="2:4">
      <c r="B23" s="303">
        <v>41091</v>
      </c>
      <c r="C23" s="304">
        <v>62500</v>
      </c>
    </row>
    <row r="24" spans="2:4">
      <c r="B24" s="303">
        <v>41122</v>
      </c>
      <c r="C24" s="304">
        <v>75000</v>
      </c>
    </row>
    <row r="25" spans="2:4">
      <c r="B25" s="303">
        <v>41153</v>
      </c>
      <c r="C25" s="304">
        <v>99100</v>
      </c>
    </row>
    <row r="26" spans="2:4">
      <c r="B26" s="303">
        <v>41183</v>
      </c>
      <c r="C26" s="305" cm="1">
        <f t="array" ref="C26">GROWTH($C$5:C25,$B$5:B25,B26)</f>
        <v>98700.710219420158</v>
      </c>
    </row>
    <row r="27" spans="2:4">
      <c r="B27" s="303">
        <v>41214</v>
      </c>
      <c r="C27" s="305" cm="1">
        <f t="array" ref="C27">GROWTH($C$5:C26,$B$5:B26,B27)</f>
        <v>113736.84055656128</v>
      </c>
      <c r="D27" s="317"/>
    </row>
    <row r="28" spans="2:4">
      <c r="B28" s="303">
        <v>41244</v>
      </c>
      <c r="C28" s="305" cm="1">
        <f t="array" ref="C28">GROWTH($C$5:C27,$B$5:B27,B28)</f>
        <v>130465.46371684679</v>
      </c>
    </row>
    <row r="31" spans="2:4">
      <c r="B31" s="300" t="s">
        <v>2155</v>
      </c>
    </row>
  </sheetData>
  <conditionalFormatting sqref="C5:C6">
    <cfRule type="expression" dxfId="18" priority="2">
      <formula>AND($E5=$B$3,C$1=$B$4)</formula>
    </cfRule>
  </conditionalFormatting>
  <conditionalFormatting sqref="C7:C28">
    <cfRule type="expression" dxfId="17" priority="1">
      <formula>AND($E7=$B$3,C$1=$B$4)</formula>
    </cfRule>
  </conditionalFormatting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5AE13-3F55-44C4-AAD5-94172153C96C}">
  <sheetPr>
    <tabColor theme="8"/>
  </sheetPr>
  <dimension ref="A1:F45"/>
  <sheetViews>
    <sheetView showGridLines="0" zoomScale="40" zoomScaleNormal="40" workbookViewId="0">
      <selection activeCell="T17" sqref="T17"/>
    </sheetView>
  </sheetViews>
  <sheetFormatPr defaultColWidth="9.140625" defaultRowHeight="14.25"/>
  <cols>
    <col min="1" max="1" width="9.140625" style="316"/>
    <col min="2" max="2" width="12.5703125" style="316" customWidth="1"/>
    <col min="3" max="3" width="12.7109375" style="316" customWidth="1"/>
    <col min="4" max="4" width="14" style="316" customWidth="1"/>
    <col min="5" max="5" width="14.28515625" style="316" customWidth="1"/>
    <col min="6" max="6" width="22" style="316" customWidth="1"/>
    <col min="7" max="16384" width="9.140625" style="316"/>
  </cols>
  <sheetData>
    <row r="1" spans="2:6" s="318" customFormat="1" ht="18">
      <c r="B1" s="299" t="s">
        <v>2165</v>
      </c>
    </row>
    <row r="3" spans="2:6" ht="39.75" customHeight="1">
      <c r="B3" s="301" t="s">
        <v>150</v>
      </c>
      <c r="C3" s="301" t="s">
        <v>2166</v>
      </c>
      <c r="D3" s="301" t="s">
        <v>2167</v>
      </c>
      <c r="E3" s="301" t="s">
        <v>2168</v>
      </c>
      <c r="F3" s="301" t="s">
        <v>2169</v>
      </c>
    </row>
    <row r="4" spans="2:6">
      <c r="B4" s="319">
        <v>40547</v>
      </c>
      <c r="C4" s="304">
        <v>19414897.940000001</v>
      </c>
      <c r="D4" s="304">
        <f t="array" ref="D4:D27">TREND(C4:C27,B4:B27)</f>
        <v>14340462.519808233</v>
      </c>
      <c r="E4" s="320">
        <f>C4/D4</f>
        <v>1.3538543762575677</v>
      </c>
      <c r="F4" s="320">
        <f>AVERAGE(E4,E16)</f>
        <v>1.3859129705997459</v>
      </c>
    </row>
    <row r="5" spans="2:6">
      <c r="B5" s="319">
        <v>40578</v>
      </c>
      <c r="C5" s="304">
        <v>12999109.470000001</v>
      </c>
      <c r="D5" s="304">
        <v>14676234.869684517</v>
      </c>
      <c r="E5" s="320">
        <f t="shared" ref="E5:E27" si="0">C5/D5</f>
        <v>0.88572509130738863</v>
      </c>
      <c r="F5" s="320">
        <f t="shared" ref="F5:F14" si="1">AVERAGE(E5,E17)</f>
        <v>0.93426957424778212</v>
      </c>
    </row>
    <row r="6" spans="2:6">
      <c r="B6" s="319">
        <v>40606</v>
      </c>
      <c r="C6" s="304">
        <v>13168478</v>
      </c>
      <c r="D6" s="304">
        <v>14979513.12118572</v>
      </c>
      <c r="E6" s="320">
        <f t="shared" si="0"/>
        <v>0.8790991999182971</v>
      </c>
      <c r="F6" s="320">
        <f t="shared" si="1"/>
        <v>0.90864270171149908</v>
      </c>
    </row>
    <row r="7" spans="2:6">
      <c r="B7" s="319">
        <v>40637</v>
      </c>
      <c r="C7" s="304">
        <v>15175140.029999999</v>
      </c>
      <c r="D7" s="304">
        <v>15315285.471062005</v>
      </c>
      <c r="E7" s="320">
        <f t="shared" si="0"/>
        <v>0.9908493092520666</v>
      </c>
      <c r="F7" s="320">
        <f t="shared" si="1"/>
        <v>0.98401605925474667</v>
      </c>
    </row>
    <row r="8" spans="2:6">
      <c r="B8" s="319">
        <v>40667</v>
      </c>
      <c r="C8" s="304">
        <v>13505352.33</v>
      </c>
      <c r="D8" s="304">
        <v>15640226.454813302</v>
      </c>
      <c r="E8" s="320">
        <f t="shared" si="0"/>
        <v>0.86350107327529835</v>
      </c>
      <c r="F8" s="320">
        <f t="shared" si="1"/>
        <v>0.85988542764294729</v>
      </c>
    </row>
    <row r="9" spans="2:6">
      <c r="B9" s="319">
        <v>40698</v>
      </c>
      <c r="C9" s="304">
        <v>15407155.18</v>
      </c>
      <c r="D9" s="304">
        <v>15975998.804689586</v>
      </c>
      <c r="E9" s="320">
        <f t="shared" si="0"/>
        <v>0.96439386158926044</v>
      </c>
      <c r="F9" s="320">
        <f t="shared" si="1"/>
        <v>0.99253062917330026</v>
      </c>
    </row>
    <row r="10" spans="2:6">
      <c r="B10" s="319">
        <v>40728</v>
      </c>
      <c r="C10" s="304">
        <v>13763018.439999999</v>
      </c>
      <c r="D10" s="304">
        <v>16300939.788440883</v>
      </c>
      <c r="E10" s="320">
        <f t="shared" si="0"/>
        <v>0.84430828029678739</v>
      </c>
      <c r="F10" s="320">
        <f t="shared" si="1"/>
        <v>0.86174191157267321</v>
      </c>
    </row>
    <row r="11" spans="2:6">
      <c r="B11" s="319">
        <v>40759</v>
      </c>
      <c r="C11" s="304">
        <v>20301480.280000001</v>
      </c>
      <c r="D11" s="304">
        <v>16636712.138317168</v>
      </c>
      <c r="E11" s="320">
        <f t="shared" si="0"/>
        <v>1.220281995096991</v>
      </c>
      <c r="F11" s="320">
        <f t="shared" si="1"/>
        <v>1.2644532466063194</v>
      </c>
    </row>
    <row r="12" spans="2:6">
      <c r="B12" s="319">
        <v>40790</v>
      </c>
      <c r="C12" s="304">
        <v>18023457.98</v>
      </c>
      <c r="D12" s="304">
        <v>16972484.488193452</v>
      </c>
      <c r="E12" s="320">
        <f t="shared" si="0"/>
        <v>1.0619221948641424</v>
      </c>
      <c r="F12" s="320">
        <f t="shared" si="1"/>
        <v>1.1277491783216671</v>
      </c>
    </row>
    <row r="13" spans="2:6">
      <c r="B13" s="319">
        <v>40820</v>
      </c>
      <c r="C13" s="304">
        <v>12277725.630000001</v>
      </c>
      <c r="D13" s="304">
        <v>17297425.471944749</v>
      </c>
      <c r="E13" s="320">
        <f t="shared" si="0"/>
        <v>0.70980075329208026</v>
      </c>
      <c r="F13" s="320">
        <f t="shared" si="1"/>
        <v>0.68135301040029761</v>
      </c>
    </row>
    <row r="14" spans="2:6">
      <c r="B14" s="319">
        <v>40851</v>
      </c>
      <c r="C14" s="304">
        <v>17740422.119999997</v>
      </c>
      <c r="D14" s="304">
        <v>17633197.821821034</v>
      </c>
      <c r="E14" s="320">
        <f t="shared" si="0"/>
        <v>1.0060808197845017</v>
      </c>
      <c r="F14" s="320">
        <f t="shared" si="1"/>
        <v>1.0165224991243913</v>
      </c>
    </row>
    <row r="15" spans="2:6">
      <c r="B15" s="319">
        <v>40881</v>
      </c>
      <c r="C15" s="304">
        <v>17061418.329999998</v>
      </c>
      <c r="D15" s="304">
        <v>17958138.805572331</v>
      </c>
      <c r="E15" s="320">
        <f t="shared" si="0"/>
        <v>0.95006606835592089</v>
      </c>
      <c r="F15" s="320">
        <f>AVERAGE(E15,E27)</f>
        <v>0.98448705921746704</v>
      </c>
    </row>
    <row r="16" spans="2:6">
      <c r="B16" s="319">
        <v>40912</v>
      </c>
      <c r="C16" s="304">
        <v>25940245.829999998</v>
      </c>
      <c r="D16" s="304">
        <v>18293911.155448616</v>
      </c>
      <c r="E16" s="320">
        <f t="shared" si="0"/>
        <v>1.4179715649419242</v>
      </c>
      <c r="F16" s="300"/>
    </row>
    <row r="17" spans="1:6">
      <c r="B17" s="319">
        <v>40943</v>
      </c>
      <c r="C17" s="304">
        <v>18309514.829999998</v>
      </c>
      <c r="D17" s="304">
        <v>18629683.5053249</v>
      </c>
      <c r="E17" s="320">
        <f t="shared" si="0"/>
        <v>0.9828140571881756</v>
      </c>
      <c r="F17" s="300"/>
    </row>
    <row r="18" spans="1:6">
      <c r="B18" s="319">
        <v>40972</v>
      </c>
      <c r="C18" s="304">
        <v>17772805.350000001</v>
      </c>
      <c r="D18" s="304">
        <v>18943793.12295115</v>
      </c>
      <c r="E18" s="320">
        <f t="shared" si="0"/>
        <v>0.93818620350470094</v>
      </c>
      <c r="F18" s="300"/>
    </row>
    <row r="19" spans="1:6">
      <c r="B19" s="319">
        <v>41003</v>
      </c>
      <c r="C19" s="304">
        <v>18839659.949999999</v>
      </c>
      <c r="D19" s="304">
        <v>19279565.472827435</v>
      </c>
      <c r="E19" s="320">
        <f t="shared" si="0"/>
        <v>0.97718280925742662</v>
      </c>
      <c r="F19" s="300"/>
    </row>
    <row r="20" spans="1:6">
      <c r="B20" s="319">
        <v>41033</v>
      </c>
      <c r="C20" s="304">
        <v>16786746.469999999</v>
      </c>
      <c r="D20" s="304">
        <v>19604506.456578732</v>
      </c>
      <c r="E20" s="320">
        <f t="shared" si="0"/>
        <v>0.85626978201059634</v>
      </c>
      <c r="F20" s="300"/>
    </row>
    <row r="21" spans="1:6">
      <c r="B21" s="319">
        <v>41064</v>
      </c>
      <c r="C21" s="304">
        <v>20352392.460000001</v>
      </c>
      <c r="D21" s="304">
        <v>19940278.806455016</v>
      </c>
      <c r="E21" s="320">
        <f t="shared" si="0"/>
        <v>1.0206673967573401</v>
      </c>
      <c r="F21" s="300"/>
    </row>
    <row r="22" spans="1:6">
      <c r="B22" s="319">
        <v>41094</v>
      </c>
      <c r="C22" s="304">
        <v>17816685.609999999</v>
      </c>
      <c r="D22" s="304">
        <v>20265219.790206313</v>
      </c>
      <c r="E22" s="320">
        <f t="shared" si="0"/>
        <v>0.87917554284855914</v>
      </c>
      <c r="F22" s="300"/>
    </row>
    <row r="23" spans="1:6">
      <c r="B23" s="319">
        <v>41125</v>
      </c>
      <c r="C23" s="304">
        <v>26958963</v>
      </c>
      <c r="D23" s="304">
        <v>20600992.140082598</v>
      </c>
      <c r="E23" s="320">
        <f t="shared" si="0"/>
        <v>1.3086244981156481</v>
      </c>
      <c r="F23" s="300"/>
    </row>
    <row r="24" spans="1:6">
      <c r="B24" s="319">
        <v>41156</v>
      </c>
      <c r="C24" s="304">
        <v>24989623</v>
      </c>
      <c r="D24" s="304">
        <v>20936764.489958882</v>
      </c>
      <c r="E24" s="320">
        <f t="shared" si="0"/>
        <v>1.1935761617791918</v>
      </c>
      <c r="F24" s="300"/>
    </row>
    <row r="25" spans="1:6">
      <c r="B25" s="319">
        <v>41186</v>
      </c>
      <c r="C25" s="304">
        <v>13881879.5</v>
      </c>
      <c r="D25" s="304">
        <v>21261705.473710179</v>
      </c>
      <c r="E25" s="320">
        <f t="shared" si="0"/>
        <v>0.65290526750851485</v>
      </c>
      <c r="F25" s="300"/>
    </row>
    <row r="26" spans="1:6">
      <c r="B26" s="319">
        <v>41217</v>
      </c>
      <c r="C26" s="304">
        <v>22179836.07</v>
      </c>
      <c r="D26" s="304">
        <v>21597477.823586464</v>
      </c>
      <c r="E26" s="320">
        <f t="shared" si="0"/>
        <v>1.0269641784642809</v>
      </c>
      <c r="F26" s="300"/>
    </row>
    <row r="27" spans="1:6">
      <c r="B27" s="319">
        <v>41247</v>
      </c>
      <c r="C27" s="304">
        <v>22336929</v>
      </c>
      <c r="D27" s="304">
        <v>21922418.807337761</v>
      </c>
      <c r="E27" s="320">
        <f t="shared" si="0"/>
        <v>1.0189080500790131</v>
      </c>
      <c r="F27" s="300"/>
    </row>
    <row r="28" spans="1:6" ht="15">
      <c r="B28" s="419" t="s">
        <v>2170</v>
      </c>
      <c r="C28" s="419"/>
      <c r="D28" s="419"/>
      <c r="E28" s="420"/>
      <c r="F28" s="300"/>
    </row>
    <row r="29" spans="1:6" ht="32.25" customHeight="1">
      <c r="A29" s="321"/>
      <c r="B29" s="301" t="s">
        <v>150</v>
      </c>
      <c r="C29" s="322"/>
      <c r="D29" s="301" t="s">
        <v>2171</v>
      </c>
      <c r="E29" s="301" t="s">
        <v>2172</v>
      </c>
      <c r="F29" s="300"/>
    </row>
    <row r="30" spans="1:6">
      <c r="B30" s="323">
        <v>41278</v>
      </c>
      <c r="C30" s="324"/>
      <c r="D30" s="304">
        <f t="array" ref="D30:D41">TREND(D4:D27,B4:B27,B30:B41)</f>
        <v>22258191.157214105</v>
      </c>
      <c r="E30" s="304">
        <f>D30*F4</f>
        <v>30847915.826871596</v>
      </c>
      <c r="F30" s="325"/>
    </row>
    <row r="31" spans="1:6">
      <c r="B31" s="323">
        <v>41309</v>
      </c>
      <c r="C31" s="324"/>
      <c r="D31" s="304">
        <v>22593963.507090449</v>
      </c>
      <c r="E31" s="304">
        <f t="shared" ref="E31:E41" si="2">D31*F5</f>
        <v>21108852.666339319</v>
      </c>
      <c r="F31" s="300"/>
    </row>
    <row r="32" spans="1:6">
      <c r="B32" s="323">
        <v>41337</v>
      </c>
      <c r="C32" s="324"/>
      <c r="D32" s="304">
        <v>22897241.758591592</v>
      </c>
      <c r="E32" s="304">
        <f t="shared" si="2"/>
        <v>20805411.613268021</v>
      </c>
      <c r="F32" s="300"/>
    </row>
    <row r="33" spans="2:6">
      <c r="B33" s="323">
        <v>41368</v>
      </c>
      <c r="C33" s="324"/>
      <c r="D33" s="304">
        <v>23233014.108467937</v>
      </c>
      <c r="E33" s="304">
        <f t="shared" si="2"/>
        <v>22861658.987624552</v>
      </c>
      <c r="F33" s="300"/>
    </row>
    <row r="34" spans="2:6">
      <c r="B34" s="323">
        <v>41398</v>
      </c>
      <c r="C34" s="324"/>
      <c r="D34" s="304">
        <v>23557955.092219174</v>
      </c>
      <c r="E34" s="304">
        <f t="shared" si="2"/>
        <v>20257142.288866233</v>
      </c>
      <c r="F34" s="300"/>
    </row>
    <row r="35" spans="2:6">
      <c r="B35" s="323">
        <v>41429</v>
      </c>
      <c r="C35" s="324"/>
      <c r="D35" s="304">
        <v>23893727.442095518</v>
      </c>
      <c r="E35" s="304">
        <f t="shared" si="2"/>
        <v>23715256.331398416</v>
      </c>
      <c r="F35" s="300"/>
    </row>
    <row r="36" spans="2:6">
      <c r="B36" s="323">
        <v>41459</v>
      </c>
      <c r="C36" s="324"/>
      <c r="D36" s="304">
        <v>24218668.425846756</v>
      </c>
      <c r="E36" s="304">
        <f t="shared" si="2"/>
        <v>20870241.625033926</v>
      </c>
      <c r="F36" s="300"/>
    </row>
    <row r="37" spans="2:6">
      <c r="B37" s="323">
        <v>41490</v>
      </c>
      <c r="C37" s="324"/>
      <c r="D37" s="304">
        <v>24554440.77572304</v>
      </c>
      <c r="E37" s="304">
        <f t="shared" si="2"/>
        <v>31047942.357465591</v>
      </c>
      <c r="F37" s="300"/>
    </row>
    <row r="38" spans="2:6">
      <c r="B38" s="323">
        <v>41521</v>
      </c>
      <c r="C38" s="324"/>
      <c r="D38" s="304">
        <v>24890213.125599384</v>
      </c>
      <c r="E38" s="304">
        <f t="shared" si="2"/>
        <v>28069917.400645878</v>
      </c>
      <c r="F38" s="300"/>
    </row>
    <row r="39" spans="2:6">
      <c r="B39" s="323">
        <v>41551</v>
      </c>
      <c r="C39" s="324"/>
      <c r="D39" s="304">
        <v>25215154.109350622</v>
      </c>
      <c r="E39" s="304">
        <f t="shared" si="2"/>
        <v>17180421.16011348</v>
      </c>
      <c r="F39" s="300"/>
    </row>
    <row r="40" spans="2:6">
      <c r="B40" s="323">
        <v>41582</v>
      </c>
      <c r="C40" s="324"/>
      <c r="D40" s="304">
        <v>25550926.459226966</v>
      </c>
      <c r="E40" s="304">
        <f t="shared" si="2"/>
        <v>25973091.61927693</v>
      </c>
      <c r="F40" s="300"/>
    </row>
    <row r="41" spans="2:6">
      <c r="B41" s="323">
        <v>41612</v>
      </c>
      <c r="C41" s="324"/>
      <c r="D41" s="304">
        <v>25875867.442978203</v>
      </c>
      <c r="E41" s="304">
        <f t="shared" si="2"/>
        <v>25474456.643638611</v>
      </c>
      <c r="F41" s="300"/>
    </row>
    <row r="45" spans="2:6">
      <c r="B45" s="316" t="s">
        <v>2155</v>
      </c>
    </row>
  </sheetData>
  <mergeCells count="1">
    <mergeCell ref="B28:E28"/>
  </mergeCells>
  <conditionalFormatting sqref="C4">
    <cfRule type="expression" dxfId="16" priority="5">
      <formula>AND($E4=$B$3,C$1=$B$4)</formula>
    </cfRule>
  </conditionalFormatting>
  <conditionalFormatting sqref="C5:C27">
    <cfRule type="expression" dxfId="15" priority="4">
      <formula>AND($E5=$B$3,C$1=$B$4)</formula>
    </cfRule>
  </conditionalFormatting>
  <conditionalFormatting sqref="D4:E27">
    <cfRule type="expression" dxfId="14" priority="3">
      <formula>AND($E4=$B$3,D$1=$B$4)</formula>
    </cfRule>
  </conditionalFormatting>
  <conditionalFormatting sqref="F4:F15">
    <cfRule type="expression" dxfId="13" priority="2">
      <formula>AND($E4=$B$3,F$1=$B$4)</formula>
    </cfRule>
  </conditionalFormatting>
  <conditionalFormatting sqref="D30:E41">
    <cfRule type="expression" dxfId="12" priority="1">
      <formula>AND($E30=$B$3,D$1=$B$4)</formula>
    </cfRule>
  </conditionalFormatting>
  <dataValidations count="4">
    <dataValidation allowBlank="1" showInputMessage="1" showErrorMessage="1" prompt="ТЕНДЕНЦИЯ" sqref="D3 D29" xr:uid="{D7F7FB5E-EB7E-4AAA-9F17-D839D85EF0D4}"/>
    <dataValidation allowBlank="1" showInputMessage="1" showErrorMessage="1" promptTitle="Факт/Тренд" prompt="&gt;1 положит. влияние_x000a_&lt;1 отрицат. влияние" sqref="E3" xr:uid="{8476330E-15DF-4162-81F5-1BE1067ECACC}"/>
    <dataValidation allowBlank="1" showInputMessage="1" showErrorMessage="1" prompt="Расчет среднего значения по месяцам" sqref="F3" xr:uid="{4B1F574F-05F7-4626-96EC-D272F271837B}"/>
    <dataValidation allowBlank="1" showInputMessage="1" showErrorMessage="1" prompt="Прогноз тренда * Усредненный индекс сезонности" sqref="E29" xr:uid="{1B430F53-2A2E-4565-8E2F-FF1FE40FD2E3}"/>
  </dataValidations>
  <pageMargins left="0.7" right="0.7" top="0.75" bottom="0.75" header="0.3" footer="0.3"/>
  <pageSetup paperSize="9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FD9DA-228B-4FEF-8FEB-4A7EACA1EC59}">
  <sheetPr>
    <tabColor rgb="FF7030A0"/>
  </sheetPr>
  <dimension ref="A1:K53"/>
  <sheetViews>
    <sheetView showGridLines="0" zoomScale="90" zoomScaleNormal="90" workbookViewId="0">
      <selection activeCell="P2" sqref="P2"/>
    </sheetView>
  </sheetViews>
  <sheetFormatPr defaultColWidth="9.140625" defaultRowHeight="14.25"/>
  <cols>
    <col min="1" max="1" width="3.42578125" style="141" bestFit="1" customWidth="1"/>
    <col min="2" max="2" width="16.7109375" style="141" bestFit="1" customWidth="1"/>
    <col min="3" max="3" width="11.7109375" style="141" customWidth="1"/>
    <col min="4" max="5" width="12" style="146" customWidth="1"/>
    <col min="6" max="8" width="11.42578125" style="146" customWidth="1"/>
    <col min="9" max="9" width="9.140625" style="141"/>
    <col min="10" max="10" width="13.7109375" style="141" bestFit="1" customWidth="1"/>
    <col min="11" max="11" width="10.5703125" style="141" customWidth="1"/>
    <col min="12" max="16384" width="9.140625" style="141"/>
  </cols>
  <sheetData>
    <row r="1" spans="1:11" ht="15">
      <c r="A1" s="140" t="s">
        <v>41</v>
      </c>
      <c r="B1" s="140" t="s">
        <v>42</v>
      </c>
      <c r="C1" s="140" t="s">
        <v>239</v>
      </c>
      <c r="D1" s="140" t="s">
        <v>1259</v>
      </c>
      <c r="E1" s="140" t="s">
        <v>1260</v>
      </c>
      <c r="F1" s="140" t="s">
        <v>1261</v>
      </c>
      <c r="G1" s="140" t="s">
        <v>1262</v>
      </c>
      <c r="H1" s="140" t="s">
        <v>1263</v>
      </c>
      <c r="J1" s="140" t="s">
        <v>1264</v>
      </c>
      <c r="K1" s="142">
        <v>0.22</v>
      </c>
    </row>
    <row r="2" spans="1:11" ht="15">
      <c r="A2" s="143">
        <v>1</v>
      </c>
      <c r="B2" s="143" t="s">
        <v>48</v>
      </c>
      <c r="C2" s="144">
        <v>1510</v>
      </c>
      <c r="D2" s="144">
        <f t="shared" ref="D2:D33" si="0">C2*премпроц</f>
        <v>332.2</v>
      </c>
      <c r="E2" s="144">
        <f t="shared" ref="E2:E33" si="1">C2*налпрем</f>
        <v>196.3</v>
      </c>
      <c r="F2" s="144">
        <f>C2+D2-E2</f>
        <v>1645.9</v>
      </c>
      <c r="G2" s="144">
        <f t="shared" ref="G2:G33" si="2">F2*евро</f>
        <v>117550.17800000001</v>
      </c>
      <c r="H2" s="144">
        <f t="shared" ref="H2:H33" si="3">G2/дол</f>
        <v>1944.5852440033086</v>
      </c>
      <c r="J2" s="140" t="s">
        <v>1265</v>
      </c>
      <c r="K2" s="142">
        <v>0.13</v>
      </c>
    </row>
    <row r="3" spans="1:11" ht="15">
      <c r="A3" s="143">
        <v>2</v>
      </c>
      <c r="B3" s="143" t="s">
        <v>49</v>
      </c>
      <c r="C3" s="144">
        <v>5440</v>
      </c>
      <c r="D3" s="144">
        <f t="shared" si="0"/>
        <v>1196.8</v>
      </c>
      <c r="E3" s="144">
        <f t="shared" si="1"/>
        <v>707.2</v>
      </c>
      <c r="F3" s="144">
        <f t="shared" ref="F3:F51" si="4">C3+D3-E3</f>
        <v>5929.6</v>
      </c>
      <c r="G3" s="144">
        <f t="shared" si="2"/>
        <v>423492.03200000006</v>
      </c>
      <c r="H3" s="144">
        <f t="shared" si="3"/>
        <v>7005.6580976013238</v>
      </c>
      <c r="J3" s="140" t="s">
        <v>1266</v>
      </c>
      <c r="K3" s="143">
        <v>60.45</v>
      </c>
    </row>
    <row r="4" spans="1:11" ht="15">
      <c r="A4" s="143">
        <v>3</v>
      </c>
      <c r="B4" s="143" t="s">
        <v>50</v>
      </c>
      <c r="C4" s="144">
        <v>2050</v>
      </c>
      <c r="D4" s="144">
        <f t="shared" si="0"/>
        <v>451</v>
      </c>
      <c r="E4" s="144">
        <f t="shared" si="1"/>
        <v>266.5</v>
      </c>
      <c r="F4" s="144">
        <f t="shared" si="4"/>
        <v>2234.5</v>
      </c>
      <c r="G4" s="144">
        <f t="shared" si="2"/>
        <v>159587.99</v>
      </c>
      <c r="H4" s="144">
        <f t="shared" si="3"/>
        <v>2639.9998345740278</v>
      </c>
      <c r="J4" s="145">
        <v>1</v>
      </c>
      <c r="K4" s="143">
        <v>71.42</v>
      </c>
    </row>
    <row r="5" spans="1:11">
      <c r="A5" s="143">
        <v>4</v>
      </c>
      <c r="B5" s="143" t="s">
        <v>51</v>
      </c>
      <c r="C5" s="144">
        <v>1800</v>
      </c>
      <c r="D5" s="144">
        <f t="shared" si="0"/>
        <v>396</v>
      </c>
      <c r="E5" s="144">
        <f t="shared" si="1"/>
        <v>234</v>
      </c>
      <c r="F5" s="144">
        <f t="shared" si="4"/>
        <v>1962</v>
      </c>
      <c r="G5" s="144">
        <f t="shared" si="2"/>
        <v>140126.04</v>
      </c>
      <c r="H5" s="144">
        <f t="shared" si="3"/>
        <v>2318.048635235732</v>
      </c>
    </row>
    <row r="6" spans="1:11">
      <c r="A6" s="143">
        <v>5</v>
      </c>
      <c r="B6" s="143" t="s">
        <v>52</v>
      </c>
      <c r="C6" s="144">
        <v>5750</v>
      </c>
      <c r="D6" s="144">
        <f t="shared" si="0"/>
        <v>1265</v>
      </c>
      <c r="E6" s="144">
        <f t="shared" si="1"/>
        <v>747.5</v>
      </c>
      <c r="F6" s="144">
        <f t="shared" si="4"/>
        <v>6267.5</v>
      </c>
      <c r="G6" s="144">
        <f t="shared" si="2"/>
        <v>447624.85000000003</v>
      </c>
      <c r="H6" s="144">
        <f t="shared" si="3"/>
        <v>7404.877584780811</v>
      </c>
    </row>
    <row r="7" spans="1:11">
      <c r="A7" s="143">
        <v>6</v>
      </c>
      <c r="B7" s="143" t="s">
        <v>53</v>
      </c>
      <c r="C7" s="144">
        <v>4000</v>
      </c>
      <c r="D7" s="144">
        <f t="shared" si="0"/>
        <v>880</v>
      </c>
      <c r="E7" s="144">
        <f t="shared" si="1"/>
        <v>520</v>
      </c>
      <c r="F7" s="144">
        <f t="shared" si="4"/>
        <v>4360</v>
      </c>
      <c r="G7" s="144">
        <f t="shared" si="2"/>
        <v>311391.2</v>
      </c>
      <c r="H7" s="144">
        <f t="shared" si="3"/>
        <v>5151.2191894127382</v>
      </c>
    </row>
    <row r="8" spans="1:11">
      <c r="A8" s="143">
        <v>7</v>
      </c>
      <c r="B8" s="143" t="s">
        <v>54</v>
      </c>
      <c r="C8" s="144">
        <v>3600</v>
      </c>
      <c r="D8" s="144">
        <f t="shared" si="0"/>
        <v>792</v>
      </c>
      <c r="E8" s="144">
        <f t="shared" si="1"/>
        <v>468</v>
      </c>
      <c r="F8" s="144">
        <f t="shared" si="4"/>
        <v>3924</v>
      </c>
      <c r="G8" s="144">
        <f t="shared" si="2"/>
        <v>280252.08</v>
      </c>
      <c r="H8" s="144">
        <f t="shared" si="3"/>
        <v>4636.0972704714641</v>
      </c>
    </row>
    <row r="9" spans="1:11">
      <c r="A9" s="143">
        <v>8</v>
      </c>
      <c r="B9" s="143" t="s">
        <v>55</v>
      </c>
      <c r="C9" s="144">
        <v>7360</v>
      </c>
      <c r="D9" s="144">
        <f t="shared" si="0"/>
        <v>1619.2</v>
      </c>
      <c r="E9" s="144">
        <f t="shared" si="1"/>
        <v>956.80000000000007</v>
      </c>
      <c r="F9" s="144">
        <f t="shared" si="4"/>
        <v>8022.4000000000005</v>
      </c>
      <c r="G9" s="144">
        <f t="shared" si="2"/>
        <v>572959.80800000008</v>
      </c>
      <c r="H9" s="144">
        <f t="shared" si="3"/>
        <v>9478.2433085194389</v>
      </c>
    </row>
    <row r="10" spans="1:11">
      <c r="A10" s="143">
        <v>9</v>
      </c>
      <c r="B10" s="143" t="s">
        <v>56</v>
      </c>
      <c r="C10" s="144">
        <v>1800</v>
      </c>
      <c r="D10" s="144">
        <f t="shared" si="0"/>
        <v>396</v>
      </c>
      <c r="E10" s="144">
        <f t="shared" si="1"/>
        <v>234</v>
      </c>
      <c r="F10" s="144">
        <f t="shared" si="4"/>
        <v>1962</v>
      </c>
      <c r="G10" s="144">
        <f t="shared" si="2"/>
        <v>140126.04</v>
      </c>
      <c r="H10" s="144">
        <f t="shared" si="3"/>
        <v>2318.048635235732</v>
      </c>
    </row>
    <row r="11" spans="1:11">
      <c r="A11" s="143">
        <v>10</v>
      </c>
      <c r="B11" s="143" t="s">
        <v>57</v>
      </c>
      <c r="C11" s="144">
        <v>3000</v>
      </c>
      <c r="D11" s="144">
        <f t="shared" si="0"/>
        <v>660</v>
      </c>
      <c r="E11" s="144">
        <f t="shared" si="1"/>
        <v>390</v>
      </c>
      <c r="F11" s="144">
        <f t="shared" si="4"/>
        <v>3270</v>
      </c>
      <c r="G11" s="144">
        <f t="shared" si="2"/>
        <v>233543.4</v>
      </c>
      <c r="H11" s="144">
        <f t="shared" si="3"/>
        <v>3863.4143920595529</v>
      </c>
    </row>
    <row r="12" spans="1:11">
      <c r="A12" s="143">
        <v>11</v>
      </c>
      <c r="B12" s="143" t="s">
        <v>58</v>
      </c>
      <c r="C12" s="144">
        <v>3450</v>
      </c>
      <c r="D12" s="144">
        <f t="shared" si="0"/>
        <v>759</v>
      </c>
      <c r="E12" s="144">
        <f t="shared" si="1"/>
        <v>448.5</v>
      </c>
      <c r="F12" s="144">
        <f t="shared" si="4"/>
        <v>3760.5</v>
      </c>
      <c r="G12" s="144">
        <f t="shared" si="2"/>
        <v>268574.91000000003</v>
      </c>
      <c r="H12" s="144">
        <f t="shared" si="3"/>
        <v>4442.9265508684866</v>
      </c>
    </row>
    <row r="13" spans="1:11">
      <c r="A13" s="143">
        <v>12</v>
      </c>
      <c r="B13" s="143" t="s">
        <v>59</v>
      </c>
      <c r="C13" s="144">
        <v>2700</v>
      </c>
      <c r="D13" s="144">
        <f t="shared" si="0"/>
        <v>594</v>
      </c>
      <c r="E13" s="144">
        <f t="shared" si="1"/>
        <v>351</v>
      </c>
      <c r="F13" s="144">
        <f t="shared" si="4"/>
        <v>2943</v>
      </c>
      <c r="G13" s="144">
        <f t="shared" si="2"/>
        <v>210189.06</v>
      </c>
      <c r="H13" s="144">
        <f t="shared" si="3"/>
        <v>3477.0729528535976</v>
      </c>
    </row>
    <row r="14" spans="1:11">
      <c r="A14" s="143">
        <v>13</v>
      </c>
      <c r="B14" s="143" t="s">
        <v>60</v>
      </c>
      <c r="C14" s="144">
        <v>8500</v>
      </c>
      <c r="D14" s="144">
        <f t="shared" si="0"/>
        <v>1870</v>
      </c>
      <c r="E14" s="144">
        <f t="shared" si="1"/>
        <v>1105</v>
      </c>
      <c r="F14" s="144">
        <f t="shared" si="4"/>
        <v>9265</v>
      </c>
      <c r="G14" s="144">
        <f t="shared" si="2"/>
        <v>661706.30000000005</v>
      </c>
      <c r="H14" s="144">
        <f t="shared" si="3"/>
        <v>10946.340777502068</v>
      </c>
    </row>
    <row r="15" spans="1:11">
      <c r="A15" s="143">
        <v>14</v>
      </c>
      <c r="B15" s="143" t="s">
        <v>61</v>
      </c>
      <c r="C15" s="144">
        <v>4650</v>
      </c>
      <c r="D15" s="144">
        <f t="shared" si="0"/>
        <v>1023</v>
      </c>
      <c r="E15" s="144">
        <f t="shared" si="1"/>
        <v>604.5</v>
      </c>
      <c r="F15" s="144">
        <f t="shared" si="4"/>
        <v>5068.5</v>
      </c>
      <c r="G15" s="144">
        <f t="shared" si="2"/>
        <v>361992.27</v>
      </c>
      <c r="H15" s="144">
        <f t="shared" si="3"/>
        <v>5988.292307692308</v>
      </c>
    </row>
    <row r="16" spans="1:11">
      <c r="A16" s="143">
        <v>15</v>
      </c>
      <c r="B16" s="143" t="s">
        <v>257</v>
      </c>
      <c r="C16" s="144">
        <v>2070</v>
      </c>
      <c r="D16" s="144">
        <f t="shared" si="0"/>
        <v>455.4</v>
      </c>
      <c r="E16" s="144">
        <f t="shared" si="1"/>
        <v>269.10000000000002</v>
      </c>
      <c r="F16" s="144">
        <f t="shared" si="4"/>
        <v>2256.3000000000002</v>
      </c>
      <c r="G16" s="144">
        <f t="shared" si="2"/>
        <v>161144.94600000003</v>
      </c>
      <c r="H16" s="144">
        <f t="shared" si="3"/>
        <v>2665.7559305210921</v>
      </c>
    </row>
    <row r="17" spans="1:8">
      <c r="A17" s="143">
        <v>16</v>
      </c>
      <c r="B17" s="143" t="s">
        <v>258</v>
      </c>
      <c r="C17" s="144">
        <v>6400</v>
      </c>
      <c r="D17" s="144">
        <f t="shared" si="0"/>
        <v>1408</v>
      </c>
      <c r="E17" s="144">
        <f t="shared" si="1"/>
        <v>832</v>
      </c>
      <c r="F17" s="144">
        <f t="shared" si="4"/>
        <v>6976</v>
      </c>
      <c r="G17" s="144">
        <f t="shared" si="2"/>
        <v>498225.91999999998</v>
      </c>
      <c r="H17" s="144">
        <f t="shared" si="3"/>
        <v>8241.95070306038</v>
      </c>
    </row>
    <row r="18" spans="1:8">
      <c r="A18" s="143">
        <v>17</v>
      </c>
      <c r="B18" s="143" t="s">
        <v>259</v>
      </c>
      <c r="C18" s="144">
        <v>2400</v>
      </c>
      <c r="D18" s="144">
        <f t="shared" si="0"/>
        <v>528</v>
      </c>
      <c r="E18" s="144">
        <f t="shared" si="1"/>
        <v>312</v>
      </c>
      <c r="F18" s="144">
        <f t="shared" si="4"/>
        <v>2616</v>
      </c>
      <c r="G18" s="144">
        <f t="shared" si="2"/>
        <v>186834.72</v>
      </c>
      <c r="H18" s="144">
        <f t="shared" si="3"/>
        <v>3090.7315136476427</v>
      </c>
    </row>
    <row r="19" spans="1:8">
      <c r="A19" s="143">
        <v>18</v>
      </c>
      <c r="B19" s="143" t="s">
        <v>260</v>
      </c>
      <c r="C19" s="144">
        <v>3100</v>
      </c>
      <c r="D19" s="144">
        <f t="shared" si="0"/>
        <v>682</v>
      </c>
      <c r="E19" s="144">
        <f t="shared" si="1"/>
        <v>403</v>
      </c>
      <c r="F19" s="144">
        <f t="shared" si="4"/>
        <v>3379</v>
      </c>
      <c r="G19" s="144">
        <f t="shared" si="2"/>
        <v>241328.18</v>
      </c>
      <c r="H19" s="144">
        <f t="shared" si="3"/>
        <v>3992.1948717948717</v>
      </c>
    </row>
    <row r="20" spans="1:8">
      <c r="A20" s="143">
        <v>19</v>
      </c>
      <c r="B20" s="143" t="s">
        <v>262</v>
      </c>
      <c r="C20" s="144">
        <v>3480</v>
      </c>
      <c r="D20" s="144">
        <f t="shared" si="0"/>
        <v>765.6</v>
      </c>
      <c r="E20" s="144">
        <f t="shared" si="1"/>
        <v>452.40000000000003</v>
      </c>
      <c r="F20" s="144">
        <f t="shared" si="4"/>
        <v>3793.2000000000003</v>
      </c>
      <c r="G20" s="144">
        <f t="shared" si="2"/>
        <v>270910.34400000004</v>
      </c>
      <c r="H20" s="144">
        <f t="shared" si="3"/>
        <v>4481.5606947890819</v>
      </c>
    </row>
    <row r="21" spans="1:8">
      <c r="A21" s="143">
        <v>20</v>
      </c>
      <c r="B21" s="143" t="s">
        <v>264</v>
      </c>
      <c r="C21" s="144">
        <v>900</v>
      </c>
      <c r="D21" s="144">
        <f t="shared" si="0"/>
        <v>198</v>
      </c>
      <c r="E21" s="144">
        <f t="shared" si="1"/>
        <v>117</v>
      </c>
      <c r="F21" s="144">
        <f t="shared" si="4"/>
        <v>981</v>
      </c>
      <c r="G21" s="144">
        <f t="shared" si="2"/>
        <v>70063.02</v>
      </c>
      <c r="H21" s="144">
        <f t="shared" si="3"/>
        <v>1159.024317617866</v>
      </c>
    </row>
    <row r="22" spans="1:8">
      <c r="A22" s="143">
        <v>21</v>
      </c>
      <c r="B22" s="143" t="s">
        <v>265</v>
      </c>
      <c r="C22" s="144">
        <v>905</v>
      </c>
      <c r="D22" s="144">
        <f t="shared" si="0"/>
        <v>199.1</v>
      </c>
      <c r="E22" s="144">
        <f t="shared" si="1"/>
        <v>117.65</v>
      </c>
      <c r="F22" s="144">
        <f t="shared" si="4"/>
        <v>986.44999999999993</v>
      </c>
      <c r="G22" s="144">
        <f t="shared" si="2"/>
        <v>70452.258999999991</v>
      </c>
      <c r="H22" s="144">
        <f t="shared" si="3"/>
        <v>1165.4633416046318</v>
      </c>
    </row>
    <row r="23" spans="1:8">
      <c r="A23" s="143">
        <v>22</v>
      </c>
      <c r="B23" s="143" t="s">
        <v>266</v>
      </c>
      <c r="C23" s="144">
        <v>5750</v>
      </c>
      <c r="D23" s="144">
        <f t="shared" si="0"/>
        <v>1265</v>
      </c>
      <c r="E23" s="144">
        <f t="shared" si="1"/>
        <v>747.5</v>
      </c>
      <c r="F23" s="144">
        <f t="shared" si="4"/>
        <v>6267.5</v>
      </c>
      <c r="G23" s="144">
        <f t="shared" si="2"/>
        <v>447624.85000000003</v>
      </c>
      <c r="H23" s="144">
        <f t="shared" si="3"/>
        <v>7404.877584780811</v>
      </c>
    </row>
    <row r="24" spans="1:8">
      <c r="A24" s="143">
        <v>23</v>
      </c>
      <c r="B24" s="143" t="s">
        <v>267</v>
      </c>
      <c r="C24" s="144">
        <v>1800</v>
      </c>
      <c r="D24" s="144">
        <f t="shared" si="0"/>
        <v>396</v>
      </c>
      <c r="E24" s="144">
        <f t="shared" si="1"/>
        <v>234</v>
      </c>
      <c r="F24" s="144">
        <f t="shared" si="4"/>
        <v>1962</v>
      </c>
      <c r="G24" s="144">
        <f t="shared" si="2"/>
        <v>140126.04</v>
      </c>
      <c r="H24" s="144">
        <f t="shared" si="3"/>
        <v>2318.048635235732</v>
      </c>
    </row>
    <row r="25" spans="1:8">
      <c r="A25" s="143">
        <v>24</v>
      </c>
      <c r="B25" s="143" t="s">
        <v>268</v>
      </c>
      <c r="C25" s="144">
        <v>3000</v>
      </c>
      <c r="D25" s="144">
        <f t="shared" si="0"/>
        <v>660</v>
      </c>
      <c r="E25" s="144">
        <f t="shared" si="1"/>
        <v>390</v>
      </c>
      <c r="F25" s="144">
        <f t="shared" si="4"/>
        <v>3270</v>
      </c>
      <c r="G25" s="144">
        <f t="shared" si="2"/>
        <v>233543.4</v>
      </c>
      <c r="H25" s="144">
        <f t="shared" si="3"/>
        <v>3863.4143920595529</v>
      </c>
    </row>
    <row r="26" spans="1:8">
      <c r="A26" s="143">
        <v>25</v>
      </c>
      <c r="B26" s="143" t="s">
        <v>270</v>
      </c>
      <c r="C26" s="144">
        <v>4750</v>
      </c>
      <c r="D26" s="144">
        <f t="shared" si="0"/>
        <v>1045</v>
      </c>
      <c r="E26" s="144">
        <f t="shared" si="1"/>
        <v>617.5</v>
      </c>
      <c r="F26" s="144">
        <f t="shared" si="4"/>
        <v>5177.5</v>
      </c>
      <c r="G26" s="144">
        <f t="shared" si="2"/>
        <v>369777.05</v>
      </c>
      <c r="H26" s="144">
        <f t="shared" si="3"/>
        <v>6117.0727874276254</v>
      </c>
    </row>
    <row r="27" spans="1:8">
      <c r="A27" s="143">
        <v>26</v>
      </c>
      <c r="B27" s="143" t="s">
        <v>271</v>
      </c>
      <c r="C27" s="144">
        <v>1800</v>
      </c>
      <c r="D27" s="144">
        <f t="shared" si="0"/>
        <v>396</v>
      </c>
      <c r="E27" s="144">
        <f t="shared" si="1"/>
        <v>234</v>
      </c>
      <c r="F27" s="144">
        <f t="shared" si="4"/>
        <v>1962</v>
      </c>
      <c r="G27" s="144">
        <f t="shared" si="2"/>
        <v>140126.04</v>
      </c>
      <c r="H27" s="144">
        <f t="shared" si="3"/>
        <v>2318.048635235732</v>
      </c>
    </row>
    <row r="28" spans="1:8">
      <c r="A28" s="143">
        <v>27</v>
      </c>
      <c r="B28" s="143" t="s">
        <v>272</v>
      </c>
      <c r="C28" s="144">
        <v>10880</v>
      </c>
      <c r="D28" s="144">
        <f t="shared" si="0"/>
        <v>2393.6</v>
      </c>
      <c r="E28" s="144">
        <f t="shared" si="1"/>
        <v>1414.4</v>
      </c>
      <c r="F28" s="144">
        <f t="shared" si="4"/>
        <v>11859.2</v>
      </c>
      <c r="G28" s="144">
        <f t="shared" si="2"/>
        <v>846984.06400000013</v>
      </c>
      <c r="H28" s="144">
        <f t="shared" si="3"/>
        <v>14011.316195202648</v>
      </c>
    </row>
    <row r="29" spans="1:8">
      <c r="A29" s="143">
        <v>28</v>
      </c>
      <c r="B29" s="143" t="s">
        <v>273</v>
      </c>
      <c r="C29" s="144">
        <v>5000</v>
      </c>
      <c r="D29" s="144">
        <f t="shared" si="0"/>
        <v>1100</v>
      </c>
      <c r="E29" s="144">
        <f t="shared" si="1"/>
        <v>650</v>
      </c>
      <c r="F29" s="144">
        <f t="shared" si="4"/>
        <v>5450</v>
      </c>
      <c r="G29" s="144">
        <f t="shared" si="2"/>
        <v>389239</v>
      </c>
      <c r="H29" s="144">
        <f t="shared" si="3"/>
        <v>6439.023986765922</v>
      </c>
    </row>
    <row r="30" spans="1:8">
      <c r="A30" s="143">
        <v>29</v>
      </c>
      <c r="B30" s="143" t="s">
        <v>274</v>
      </c>
      <c r="C30" s="144">
        <v>1900</v>
      </c>
      <c r="D30" s="144">
        <f t="shared" si="0"/>
        <v>418</v>
      </c>
      <c r="E30" s="144">
        <f t="shared" si="1"/>
        <v>247</v>
      </c>
      <c r="F30" s="144">
        <f t="shared" si="4"/>
        <v>2071</v>
      </c>
      <c r="G30" s="144">
        <f t="shared" si="2"/>
        <v>147910.82</v>
      </c>
      <c r="H30" s="144">
        <f t="shared" si="3"/>
        <v>2446.8291149710503</v>
      </c>
    </row>
    <row r="31" spans="1:8">
      <c r="A31" s="143">
        <v>30</v>
      </c>
      <c r="B31" s="143" t="s">
        <v>275</v>
      </c>
      <c r="C31" s="144">
        <v>3450</v>
      </c>
      <c r="D31" s="144">
        <f t="shared" si="0"/>
        <v>759</v>
      </c>
      <c r="E31" s="144">
        <f t="shared" si="1"/>
        <v>448.5</v>
      </c>
      <c r="F31" s="144">
        <f t="shared" si="4"/>
        <v>3760.5</v>
      </c>
      <c r="G31" s="144">
        <f t="shared" si="2"/>
        <v>268574.91000000003</v>
      </c>
      <c r="H31" s="144">
        <f t="shared" si="3"/>
        <v>4442.9265508684866</v>
      </c>
    </row>
    <row r="32" spans="1:8">
      <c r="A32" s="143">
        <v>31</v>
      </c>
      <c r="B32" s="143" t="s">
        <v>276</v>
      </c>
      <c r="C32" s="144">
        <v>2550</v>
      </c>
      <c r="D32" s="144">
        <f t="shared" si="0"/>
        <v>561</v>
      </c>
      <c r="E32" s="144">
        <f t="shared" si="1"/>
        <v>331.5</v>
      </c>
      <c r="F32" s="144">
        <f t="shared" si="4"/>
        <v>2779.5</v>
      </c>
      <c r="G32" s="144">
        <f t="shared" si="2"/>
        <v>198511.89</v>
      </c>
      <c r="H32" s="144">
        <f t="shared" si="3"/>
        <v>3283.9022332506206</v>
      </c>
    </row>
    <row r="33" spans="1:8">
      <c r="A33" s="143">
        <v>32</v>
      </c>
      <c r="B33" s="143" t="s">
        <v>277</v>
      </c>
      <c r="C33" s="144">
        <v>7360</v>
      </c>
      <c r="D33" s="144">
        <f t="shared" si="0"/>
        <v>1619.2</v>
      </c>
      <c r="E33" s="144">
        <f t="shared" si="1"/>
        <v>956.80000000000007</v>
      </c>
      <c r="F33" s="144">
        <f t="shared" si="4"/>
        <v>8022.4000000000005</v>
      </c>
      <c r="G33" s="144">
        <f t="shared" si="2"/>
        <v>572959.80800000008</v>
      </c>
      <c r="H33" s="144">
        <f t="shared" si="3"/>
        <v>9478.2433085194389</v>
      </c>
    </row>
    <row r="34" spans="1:8">
      <c r="A34" s="143">
        <v>33</v>
      </c>
      <c r="B34" s="143" t="s">
        <v>278</v>
      </c>
      <c r="C34" s="144">
        <v>3600</v>
      </c>
      <c r="D34" s="144">
        <f t="shared" ref="D34:D51" si="5">C34*премпроц</f>
        <v>792</v>
      </c>
      <c r="E34" s="144">
        <f t="shared" ref="E34:E51" si="6">C34*налпрем</f>
        <v>468</v>
      </c>
      <c r="F34" s="144">
        <f t="shared" si="4"/>
        <v>3924</v>
      </c>
      <c r="G34" s="144">
        <f t="shared" ref="G34:G51" si="7">F34*евро</f>
        <v>280252.08</v>
      </c>
      <c r="H34" s="144">
        <f t="shared" ref="H34:H51" si="8">G34/дол</f>
        <v>4636.0972704714641</v>
      </c>
    </row>
    <row r="35" spans="1:8">
      <c r="A35" s="143">
        <v>34</v>
      </c>
      <c r="B35" s="143" t="s">
        <v>279</v>
      </c>
      <c r="C35" s="144">
        <v>8500</v>
      </c>
      <c r="D35" s="144">
        <f t="shared" si="5"/>
        <v>1870</v>
      </c>
      <c r="E35" s="144">
        <f t="shared" si="6"/>
        <v>1105</v>
      </c>
      <c r="F35" s="144">
        <f t="shared" si="4"/>
        <v>9265</v>
      </c>
      <c r="G35" s="144">
        <f t="shared" si="7"/>
        <v>661706.30000000005</v>
      </c>
      <c r="H35" s="144">
        <f t="shared" si="8"/>
        <v>10946.340777502068</v>
      </c>
    </row>
    <row r="36" spans="1:8">
      <c r="A36" s="143">
        <v>35</v>
      </c>
      <c r="B36" s="143" t="s">
        <v>280</v>
      </c>
      <c r="C36" s="144">
        <v>3400</v>
      </c>
      <c r="D36" s="144">
        <f t="shared" si="5"/>
        <v>748</v>
      </c>
      <c r="E36" s="144">
        <f t="shared" si="6"/>
        <v>442</v>
      </c>
      <c r="F36" s="144">
        <f t="shared" si="4"/>
        <v>3706</v>
      </c>
      <c r="G36" s="144">
        <f t="shared" si="7"/>
        <v>264682.52</v>
      </c>
      <c r="H36" s="144">
        <f t="shared" si="8"/>
        <v>4378.5363110008275</v>
      </c>
    </row>
    <row r="37" spans="1:8">
      <c r="A37" s="143">
        <v>36</v>
      </c>
      <c r="B37" s="143" t="s">
        <v>281</v>
      </c>
      <c r="C37" s="144">
        <v>2070</v>
      </c>
      <c r="D37" s="144">
        <f t="shared" si="5"/>
        <v>455.4</v>
      </c>
      <c r="E37" s="144">
        <f t="shared" si="6"/>
        <v>269.10000000000002</v>
      </c>
      <c r="F37" s="144">
        <f t="shared" si="4"/>
        <v>2256.3000000000002</v>
      </c>
      <c r="G37" s="144">
        <f t="shared" si="7"/>
        <v>161144.94600000003</v>
      </c>
      <c r="H37" s="144">
        <f t="shared" si="8"/>
        <v>2665.7559305210921</v>
      </c>
    </row>
    <row r="38" spans="1:8">
      <c r="A38" s="143">
        <v>37</v>
      </c>
      <c r="B38" s="143" t="s">
        <v>282</v>
      </c>
      <c r="C38" s="144">
        <v>4650</v>
      </c>
      <c r="D38" s="144">
        <f t="shared" si="5"/>
        <v>1023</v>
      </c>
      <c r="E38" s="144">
        <f t="shared" si="6"/>
        <v>604.5</v>
      </c>
      <c r="F38" s="144">
        <f t="shared" si="4"/>
        <v>5068.5</v>
      </c>
      <c r="G38" s="144">
        <f t="shared" si="7"/>
        <v>361992.27</v>
      </c>
      <c r="H38" s="144">
        <f t="shared" si="8"/>
        <v>5988.292307692308</v>
      </c>
    </row>
    <row r="39" spans="1:8">
      <c r="A39" s="143">
        <v>38</v>
      </c>
      <c r="B39" s="143" t="s">
        <v>283</v>
      </c>
      <c r="C39" s="144">
        <v>2515</v>
      </c>
      <c r="D39" s="144">
        <f t="shared" si="5"/>
        <v>553.29999999999995</v>
      </c>
      <c r="E39" s="144">
        <f t="shared" si="6"/>
        <v>326.95</v>
      </c>
      <c r="F39" s="144">
        <f t="shared" si="4"/>
        <v>2741.3500000000004</v>
      </c>
      <c r="G39" s="144">
        <f t="shared" si="7"/>
        <v>195787.21700000003</v>
      </c>
      <c r="H39" s="144">
        <f t="shared" si="8"/>
        <v>3238.8290653432591</v>
      </c>
    </row>
    <row r="40" spans="1:8">
      <c r="A40" s="143">
        <v>39</v>
      </c>
      <c r="B40" s="143" t="s">
        <v>284</v>
      </c>
      <c r="C40" s="144">
        <v>3450</v>
      </c>
      <c r="D40" s="144">
        <f t="shared" si="5"/>
        <v>759</v>
      </c>
      <c r="E40" s="144">
        <f t="shared" si="6"/>
        <v>448.5</v>
      </c>
      <c r="F40" s="144">
        <f t="shared" si="4"/>
        <v>3760.5</v>
      </c>
      <c r="G40" s="144">
        <f t="shared" si="7"/>
        <v>268574.91000000003</v>
      </c>
      <c r="H40" s="144">
        <f t="shared" si="8"/>
        <v>4442.9265508684866</v>
      </c>
    </row>
    <row r="41" spans="1:8">
      <c r="A41" s="143">
        <v>40</v>
      </c>
      <c r="B41" s="143" t="s">
        <v>285</v>
      </c>
      <c r="C41" s="144">
        <v>2100</v>
      </c>
      <c r="D41" s="144">
        <f t="shared" si="5"/>
        <v>462</v>
      </c>
      <c r="E41" s="144">
        <f t="shared" si="6"/>
        <v>273</v>
      </c>
      <c r="F41" s="144">
        <f t="shared" si="4"/>
        <v>2289</v>
      </c>
      <c r="G41" s="144">
        <f t="shared" si="7"/>
        <v>163480.38</v>
      </c>
      <c r="H41" s="144">
        <f t="shared" si="8"/>
        <v>2704.3900744416874</v>
      </c>
    </row>
    <row r="42" spans="1:8">
      <c r="A42" s="143">
        <v>41</v>
      </c>
      <c r="B42" s="143" t="s">
        <v>286</v>
      </c>
      <c r="C42" s="144">
        <v>2550</v>
      </c>
      <c r="D42" s="144">
        <f t="shared" si="5"/>
        <v>561</v>
      </c>
      <c r="E42" s="144">
        <f t="shared" si="6"/>
        <v>331.5</v>
      </c>
      <c r="F42" s="144">
        <f t="shared" si="4"/>
        <v>2779.5</v>
      </c>
      <c r="G42" s="144">
        <f t="shared" si="7"/>
        <v>198511.89</v>
      </c>
      <c r="H42" s="144">
        <f t="shared" si="8"/>
        <v>3283.9022332506206</v>
      </c>
    </row>
    <row r="43" spans="1:8">
      <c r="A43" s="143">
        <v>42</v>
      </c>
      <c r="B43" s="143" t="s">
        <v>287</v>
      </c>
      <c r="C43" s="144">
        <v>5100</v>
      </c>
      <c r="D43" s="144">
        <f t="shared" si="5"/>
        <v>1122</v>
      </c>
      <c r="E43" s="144">
        <f t="shared" si="6"/>
        <v>663</v>
      </c>
      <c r="F43" s="144">
        <f t="shared" si="4"/>
        <v>5559</v>
      </c>
      <c r="G43" s="144">
        <f t="shared" si="7"/>
        <v>397023.78</v>
      </c>
      <c r="H43" s="144">
        <f t="shared" si="8"/>
        <v>6567.8044665012412</v>
      </c>
    </row>
    <row r="44" spans="1:8">
      <c r="A44" s="143">
        <v>43</v>
      </c>
      <c r="B44" s="143" t="s">
        <v>288</v>
      </c>
      <c r="C44" s="144">
        <v>3060</v>
      </c>
      <c r="D44" s="144">
        <f t="shared" si="5"/>
        <v>673.2</v>
      </c>
      <c r="E44" s="144">
        <f t="shared" si="6"/>
        <v>397.8</v>
      </c>
      <c r="F44" s="144">
        <f t="shared" si="4"/>
        <v>3335.3999999999996</v>
      </c>
      <c r="G44" s="144">
        <f t="shared" si="7"/>
        <v>238214.26799999998</v>
      </c>
      <c r="H44" s="144">
        <f t="shared" si="8"/>
        <v>3940.682679900744</v>
      </c>
    </row>
    <row r="45" spans="1:8">
      <c r="A45" s="143">
        <v>44</v>
      </c>
      <c r="B45" s="143" t="s">
        <v>289</v>
      </c>
      <c r="C45" s="144">
        <v>2080</v>
      </c>
      <c r="D45" s="144">
        <f t="shared" si="5"/>
        <v>457.6</v>
      </c>
      <c r="E45" s="144">
        <f t="shared" si="6"/>
        <v>270.40000000000003</v>
      </c>
      <c r="F45" s="144">
        <f t="shared" si="4"/>
        <v>2267.1999999999998</v>
      </c>
      <c r="G45" s="144">
        <f t="shared" si="7"/>
        <v>161923.424</v>
      </c>
      <c r="H45" s="144">
        <f t="shared" si="8"/>
        <v>2678.6339784946235</v>
      </c>
    </row>
    <row r="46" spans="1:8">
      <c r="A46" s="143">
        <v>45</v>
      </c>
      <c r="B46" s="143" t="s">
        <v>290</v>
      </c>
      <c r="C46" s="144">
        <v>3060</v>
      </c>
      <c r="D46" s="144">
        <f t="shared" si="5"/>
        <v>673.2</v>
      </c>
      <c r="E46" s="144">
        <f t="shared" si="6"/>
        <v>397.8</v>
      </c>
      <c r="F46" s="144">
        <f t="shared" si="4"/>
        <v>3335.3999999999996</v>
      </c>
      <c r="G46" s="144">
        <f t="shared" si="7"/>
        <v>238214.26799999998</v>
      </c>
      <c r="H46" s="144">
        <f t="shared" si="8"/>
        <v>3940.682679900744</v>
      </c>
    </row>
    <row r="47" spans="1:8">
      <c r="A47" s="143">
        <v>46</v>
      </c>
      <c r="B47" s="143" t="s">
        <v>291</v>
      </c>
      <c r="C47" s="144">
        <v>7360</v>
      </c>
      <c r="D47" s="144">
        <f t="shared" si="5"/>
        <v>1619.2</v>
      </c>
      <c r="E47" s="144">
        <f t="shared" si="6"/>
        <v>956.80000000000007</v>
      </c>
      <c r="F47" s="144">
        <f t="shared" si="4"/>
        <v>8022.4000000000005</v>
      </c>
      <c r="G47" s="144">
        <f t="shared" si="7"/>
        <v>572959.80800000008</v>
      </c>
      <c r="H47" s="144">
        <f t="shared" si="8"/>
        <v>9478.2433085194389</v>
      </c>
    </row>
    <row r="48" spans="1:8">
      <c r="A48" s="143">
        <v>47</v>
      </c>
      <c r="B48" s="143" t="s">
        <v>292</v>
      </c>
      <c r="C48" s="144">
        <v>8500</v>
      </c>
      <c r="D48" s="144">
        <f t="shared" si="5"/>
        <v>1870</v>
      </c>
      <c r="E48" s="144">
        <f t="shared" si="6"/>
        <v>1105</v>
      </c>
      <c r="F48" s="144">
        <f t="shared" si="4"/>
        <v>9265</v>
      </c>
      <c r="G48" s="144">
        <f t="shared" si="7"/>
        <v>661706.30000000005</v>
      </c>
      <c r="H48" s="144">
        <f t="shared" si="8"/>
        <v>10946.340777502068</v>
      </c>
    </row>
    <row r="49" spans="1:8">
      <c r="A49" s="143">
        <v>48</v>
      </c>
      <c r="B49" s="143" t="s">
        <v>293</v>
      </c>
      <c r="C49" s="144">
        <v>10880</v>
      </c>
      <c r="D49" s="144">
        <f t="shared" si="5"/>
        <v>2393.6</v>
      </c>
      <c r="E49" s="144">
        <f t="shared" si="6"/>
        <v>1414.4</v>
      </c>
      <c r="F49" s="144">
        <f t="shared" si="4"/>
        <v>11859.2</v>
      </c>
      <c r="G49" s="144">
        <f t="shared" si="7"/>
        <v>846984.06400000013</v>
      </c>
      <c r="H49" s="144">
        <f t="shared" si="8"/>
        <v>14011.316195202648</v>
      </c>
    </row>
    <row r="50" spans="1:8">
      <c r="A50" s="143">
        <v>49</v>
      </c>
      <c r="B50" s="143" t="s">
        <v>294</v>
      </c>
      <c r="C50" s="144">
        <v>5000</v>
      </c>
      <c r="D50" s="144">
        <f t="shared" si="5"/>
        <v>1100</v>
      </c>
      <c r="E50" s="144">
        <f t="shared" si="6"/>
        <v>650</v>
      </c>
      <c r="F50" s="144">
        <f t="shared" si="4"/>
        <v>5450</v>
      </c>
      <c r="G50" s="144">
        <f t="shared" si="7"/>
        <v>389239</v>
      </c>
      <c r="H50" s="144">
        <f t="shared" si="8"/>
        <v>6439.023986765922</v>
      </c>
    </row>
    <row r="51" spans="1:8">
      <c r="A51" s="143">
        <v>50</v>
      </c>
      <c r="B51" s="143" t="s">
        <v>295</v>
      </c>
      <c r="C51" s="144">
        <v>1800</v>
      </c>
      <c r="D51" s="144">
        <f t="shared" si="5"/>
        <v>396</v>
      </c>
      <c r="E51" s="144">
        <f t="shared" si="6"/>
        <v>234</v>
      </c>
      <c r="F51" s="144">
        <f t="shared" si="4"/>
        <v>1962</v>
      </c>
      <c r="G51" s="144">
        <f t="shared" si="7"/>
        <v>140126.04</v>
      </c>
      <c r="H51" s="144">
        <f t="shared" si="8"/>
        <v>2318.048635235732</v>
      </c>
    </row>
    <row r="52" spans="1:8" s="116" customFormat="1" ht="15"/>
    <row r="53" spans="1:8">
      <c r="E53" s="144" t="s">
        <v>153</v>
      </c>
      <c r="F53" s="144">
        <f>SUM(F2:F51)</f>
        <v>221030.2</v>
      </c>
      <c r="G53" s="144">
        <f t="shared" ref="G53:H53" si="9">SUM(G2:G51)</f>
        <v>15785976.884</v>
      </c>
      <c r="H53" s="144">
        <f t="shared" si="9"/>
        <v>261141.05680727866</v>
      </c>
    </row>
  </sheetData>
  <pageMargins left="0.7" right="0.7" top="0.75" bottom="0.75" header="0.3" footer="0.3"/>
  <pageSetup paperSize="9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277B9-34A0-4295-AAD2-2BA009F62F91}">
  <sheetPr>
    <tabColor rgb="FF7030A0"/>
  </sheetPr>
  <dimension ref="A1:K65"/>
  <sheetViews>
    <sheetView showGridLines="0" workbookViewId="0">
      <selection activeCell="J7" sqref="J7"/>
    </sheetView>
  </sheetViews>
  <sheetFormatPr defaultColWidth="9.140625" defaultRowHeight="14.25"/>
  <cols>
    <col min="1" max="1" width="16.7109375" style="141" bestFit="1" customWidth="1"/>
    <col min="2" max="2" width="5" style="141" bestFit="1" customWidth="1"/>
    <col min="3" max="3" width="11.28515625" style="141" bestFit="1" customWidth="1"/>
    <col min="4" max="4" width="18.85546875" style="141" bestFit="1" customWidth="1"/>
    <col min="5" max="5" width="11.85546875" style="141" customWidth="1"/>
    <col min="6" max="6" width="11.28515625" style="141" customWidth="1"/>
    <col min="7" max="7" width="14.5703125" style="141" customWidth="1"/>
    <col min="8" max="8" width="9.140625" style="141"/>
    <col min="9" max="9" width="25.5703125" style="141" customWidth="1"/>
    <col min="10" max="10" width="13.140625" style="141" bestFit="1" customWidth="1"/>
    <col min="11" max="11" width="11.28515625" style="149" bestFit="1" customWidth="1"/>
    <col min="12" max="16384" width="9.140625" style="141"/>
  </cols>
  <sheetData>
    <row r="1" spans="1:11" ht="33" customHeight="1">
      <c r="A1" s="147" t="s">
        <v>42</v>
      </c>
      <c r="B1" s="147" t="s">
        <v>1268</v>
      </c>
      <c r="C1" s="148" t="s">
        <v>1269</v>
      </c>
      <c r="D1" s="148" t="s">
        <v>237</v>
      </c>
      <c r="E1" s="147" t="s">
        <v>643</v>
      </c>
      <c r="F1" s="147" t="s">
        <v>1270</v>
      </c>
      <c r="G1" s="147" t="s">
        <v>1271</v>
      </c>
    </row>
    <row r="2" spans="1:11">
      <c r="A2" s="150" t="s">
        <v>48</v>
      </c>
      <c r="B2" s="151" t="s">
        <v>240</v>
      </c>
      <c r="C2" s="152">
        <v>28010</v>
      </c>
      <c r="D2" s="152" t="s">
        <v>241</v>
      </c>
      <c r="E2" s="150" t="s">
        <v>242</v>
      </c>
      <c r="F2" s="150">
        <v>1510</v>
      </c>
      <c r="G2" s="150">
        <v>0</v>
      </c>
      <c r="I2" s="153" t="s">
        <v>1272</v>
      </c>
      <c r="J2" s="154"/>
    </row>
    <row r="3" spans="1:11">
      <c r="A3" s="150" t="s">
        <v>49</v>
      </c>
      <c r="B3" s="151" t="s">
        <v>244</v>
      </c>
      <c r="C3" s="152">
        <v>28994</v>
      </c>
      <c r="D3" s="152" t="s">
        <v>245</v>
      </c>
      <c r="E3" s="150" t="s">
        <v>246</v>
      </c>
      <c r="F3" s="150">
        <v>5440</v>
      </c>
      <c r="G3" s="150">
        <v>0</v>
      </c>
      <c r="I3" s="150" t="s">
        <v>247</v>
      </c>
      <c r="J3" s="150">
        <f ca="1">SUMIF(B2:F51,"м",F2:F51)</f>
        <v>116170</v>
      </c>
    </row>
    <row r="4" spans="1:11">
      <c r="A4" s="150" t="s">
        <v>50</v>
      </c>
      <c r="B4" s="151" t="s">
        <v>240</v>
      </c>
      <c r="C4" s="152">
        <v>26452</v>
      </c>
      <c r="D4" s="152" t="s">
        <v>241</v>
      </c>
      <c r="E4" s="150" t="s">
        <v>248</v>
      </c>
      <c r="F4" s="150">
        <v>2050</v>
      </c>
      <c r="G4" s="150">
        <v>1</v>
      </c>
      <c r="I4" s="150" t="s">
        <v>249</v>
      </c>
      <c r="J4" s="150">
        <f ca="1">SUMIF(B2:F51,"ж",F2:F51)</f>
        <v>86610</v>
      </c>
    </row>
    <row r="5" spans="1:11">
      <c r="A5" s="150" t="s">
        <v>51</v>
      </c>
      <c r="B5" s="151" t="s">
        <v>244</v>
      </c>
      <c r="C5" s="152">
        <v>26504</v>
      </c>
      <c r="D5" s="152" t="s">
        <v>250</v>
      </c>
      <c r="E5" s="150" t="s">
        <v>248</v>
      </c>
      <c r="F5" s="150">
        <v>1800</v>
      </c>
      <c r="G5" s="150">
        <v>1</v>
      </c>
    </row>
    <row r="6" spans="1:11">
      <c r="A6" s="150" t="s">
        <v>52</v>
      </c>
      <c r="B6" s="151" t="s">
        <v>244</v>
      </c>
      <c r="C6" s="152">
        <v>28493</v>
      </c>
      <c r="D6" s="152" t="s">
        <v>251</v>
      </c>
      <c r="E6" s="150" t="s">
        <v>252</v>
      </c>
      <c r="F6" s="150">
        <v>5750</v>
      </c>
      <c r="G6" s="150">
        <v>1</v>
      </c>
      <c r="I6" s="153" t="s">
        <v>1273</v>
      </c>
      <c r="J6" s="154"/>
    </row>
    <row r="7" spans="1:11">
      <c r="A7" s="150" t="s">
        <v>53</v>
      </c>
      <c r="B7" s="151" t="s">
        <v>240</v>
      </c>
      <c r="C7" s="152">
        <v>26065</v>
      </c>
      <c r="D7" s="152" t="s">
        <v>250</v>
      </c>
      <c r="E7" s="150" t="s">
        <v>252</v>
      </c>
      <c r="F7" s="150">
        <v>4000</v>
      </c>
      <c r="G7" s="150">
        <v>2</v>
      </c>
      <c r="I7" s="150" t="s">
        <v>1274</v>
      </c>
      <c r="J7" s="150">
        <f ca="1">SUMIF(C2:G51,"&lt;29220",G2:G51)</f>
        <v>0</v>
      </c>
      <c r="K7" s="385">
        <v>29221</v>
      </c>
    </row>
    <row r="8" spans="1:11">
      <c r="A8" s="150" t="s">
        <v>54</v>
      </c>
      <c r="B8" s="151" t="s">
        <v>240</v>
      </c>
      <c r="C8" s="152">
        <v>25013</v>
      </c>
      <c r="D8" s="152" t="s">
        <v>241</v>
      </c>
      <c r="E8" s="150" t="s">
        <v>242</v>
      </c>
      <c r="F8" s="150">
        <v>3600</v>
      </c>
      <c r="G8" s="150">
        <v>0</v>
      </c>
      <c r="I8" s="150" t="s">
        <v>1275</v>
      </c>
      <c r="J8" s="150">
        <f ca="1">SUMIF(E2:G51,"АПС",G2:G51)</f>
        <v>15</v>
      </c>
    </row>
    <row r="9" spans="1:11">
      <c r="A9" s="150" t="s">
        <v>55</v>
      </c>
      <c r="B9" s="151" t="s">
        <v>240</v>
      </c>
      <c r="C9" s="152">
        <v>24714</v>
      </c>
      <c r="D9" s="152" t="s">
        <v>250</v>
      </c>
      <c r="E9" s="150" t="s">
        <v>246</v>
      </c>
      <c r="F9" s="150">
        <v>7360</v>
      </c>
      <c r="G9" s="150">
        <v>1</v>
      </c>
    </row>
    <row r="10" spans="1:11">
      <c r="A10" s="150" t="s">
        <v>56</v>
      </c>
      <c r="B10" s="151" t="s">
        <v>244</v>
      </c>
      <c r="C10" s="152">
        <v>31225</v>
      </c>
      <c r="D10" s="152" t="s">
        <v>254</v>
      </c>
      <c r="E10" s="150" t="s">
        <v>248</v>
      </c>
      <c r="F10" s="150">
        <v>1800</v>
      </c>
      <c r="G10" s="150">
        <v>2</v>
      </c>
    </row>
    <row r="11" spans="1:11" ht="15">
      <c r="A11" s="150" t="s">
        <v>57</v>
      </c>
      <c r="B11" s="151" t="s">
        <v>240</v>
      </c>
      <c r="C11" s="152">
        <v>24630</v>
      </c>
      <c r="D11" s="152" t="s">
        <v>245</v>
      </c>
      <c r="E11" s="150" t="s">
        <v>242</v>
      </c>
      <c r="F11" s="150">
        <v>3000</v>
      </c>
      <c r="G11" s="150">
        <v>0</v>
      </c>
      <c r="I11" s="155" t="s">
        <v>1272</v>
      </c>
      <c r="J11" s="156" t="s">
        <v>247</v>
      </c>
    </row>
    <row r="12" spans="1:11">
      <c r="A12" s="150" t="s">
        <v>58</v>
      </c>
      <c r="B12" s="151" t="s">
        <v>240</v>
      </c>
      <c r="C12" s="152">
        <v>23440</v>
      </c>
      <c r="D12" s="152" t="s">
        <v>254</v>
      </c>
      <c r="E12" s="150" t="s">
        <v>242</v>
      </c>
      <c r="F12" s="150">
        <v>3450</v>
      </c>
      <c r="G12" s="150">
        <v>0</v>
      </c>
      <c r="I12" s="150" t="s">
        <v>241</v>
      </c>
      <c r="J12" s="150">
        <f ca="1">SUMIF(D2:G51, "Москва",F2:F51)</f>
        <v>57450</v>
      </c>
    </row>
    <row r="13" spans="1:11">
      <c r="A13" s="150" t="s">
        <v>59</v>
      </c>
      <c r="B13" s="151" t="s">
        <v>244</v>
      </c>
      <c r="C13" s="152">
        <v>18084</v>
      </c>
      <c r="D13" s="152" t="s">
        <v>241</v>
      </c>
      <c r="E13" s="150" t="s">
        <v>248</v>
      </c>
      <c r="F13" s="150">
        <v>2700</v>
      </c>
      <c r="G13" s="150">
        <v>1</v>
      </c>
      <c r="I13" s="150" t="s">
        <v>263</v>
      </c>
      <c r="J13" s="150">
        <f ca="1">SUMIF(D2:G51, "Санкт-Петербург",F2:F51)</f>
        <v>22480</v>
      </c>
    </row>
    <row r="14" spans="1:11">
      <c r="A14" s="150" t="s">
        <v>60</v>
      </c>
      <c r="B14" s="151" t="s">
        <v>244</v>
      </c>
      <c r="C14" s="152">
        <v>25538</v>
      </c>
      <c r="D14" s="152" t="s">
        <v>254</v>
      </c>
      <c r="E14" s="150" t="s">
        <v>252</v>
      </c>
      <c r="F14" s="150">
        <v>8500</v>
      </c>
      <c r="G14" s="150">
        <v>1</v>
      </c>
    </row>
    <row r="15" spans="1:11">
      <c r="A15" s="150" t="s">
        <v>61</v>
      </c>
      <c r="B15" s="151" t="s">
        <v>240</v>
      </c>
      <c r="C15" s="152">
        <v>21318</v>
      </c>
      <c r="D15" s="152" t="s">
        <v>256</v>
      </c>
      <c r="E15" s="150" t="s">
        <v>242</v>
      </c>
      <c r="F15" s="150">
        <v>4650</v>
      </c>
      <c r="G15" s="150">
        <v>0</v>
      </c>
    </row>
    <row r="16" spans="1:11">
      <c r="A16" s="150" t="s">
        <v>257</v>
      </c>
      <c r="B16" s="151" t="s">
        <v>240</v>
      </c>
      <c r="C16" s="152">
        <v>23370</v>
      </c>
      <c r="D16" s="152" t="s">
        <v>250</v>
      </c>
      <c r="E16" s="150" t="s">
        <v>248</v>
      </c>
      <c r="F16" s="150">
        <v>2070</v>
      </c>
      <c r="G16" s="150">
        <v>1</v>
      </c>
      <c r="I16" s="157"/>
    </row>
    <row r="17" spans="1:9">
      <c r="A17" s="150" t="s">
        <v>258</v>
      </c>
      <c r="B17" s="151" t="s">
        <v>240</v>
      </c>
      <c r="C17" s="152">
        <v>27133</v>
      </c>
      <c r="D17" s="152" t="s">
        <v>250</v>
      </c>
      <c r="E17" s="150" t="s">
        <v>246</v>
      </c>
      <c r="F17" s="150">
        <v>6400</v>
      </c>
      <c r="G17" s="150">
        <v>3</v>
      </c>
      <c r="I17" s="157"/>
    </row>
    <row r="18" spans="1:9">
      <c r="A18" s="150" t="s">
        <v>259</v>
      </c>
      <c r="B18" s="151" t="s">
        <v>244</v>
      </c>
      <c r="C18" s="152">
        <v>28320</v>
      </c>
      <c r="D18" s="152" t="s">
        <v>241</v>
      </c>
      <c r="E18" s="150" t="s">
        <v>242</v>
      </c>
      <c r="F18" s="150">
        <v>2400</v>
      </c>
      <c r="G18" s="150">
        <v>1</v>
      </c>
    </row>
    <row r="19" spans="1:9">
      <c r="A19" s="150" t="s">
        <v>260</v>
      </c>
      <c r="B19" s="151" t="s">
        <v>244</v>
      </c>
      <c r="C19" s="152">
        <v>24957</v>
      </c>
      <c r="D19" s="152" t="s">
        <v>241</v>
      </c>
      <c r="E19" s="150" t="s">
        <v>248</v>
      </c>
      <c r="F19" s="150">
        <v>3100</v>
      </c>
      <c r="G19" s="150">
        <v>4</v>
      </c>
    </row>
    <row r="20" spans="1:9">
      <c r="A20" s="150" t="s">
        <v>262</v>
      </c>
      <c r="B20" s="151" t="s">
        <v>240</v>
      </c>
      <c r="C20" s="152">
        <v>23048</v>
      </c>
      <c r="D20" s="152" t="s">
        <v>263</v>
      </c>
      <c r="E20" s="150" t="s">
        <v>242</v>
      </c>
      <c r="F20" s="150">
        <v>3480</v>
      </c>
      <c r="G20" s="150">
        <v>2</v>
      </c>
    </row>
    <row r="21" spans="1:9">
      <c r="A21" s="150" t="s">
        <v>264</v>
      </c>
      <c r="B21" s="151" t="s">
        <v>244</v>
      </c>
      <c r="C21" s="152">
        <v>21450</v>
      </c>
      <c r="D21" s="152" t="s">
        <v>245</v>
      </c>
      <c r="E21" s="150" t="s">
        <v>248</v>
      </c>
      <c r="F21" s="150">
        <v>900</v>
      </c>
      <c r="G21" s="150">
        <v>1</v>
      </c>
    </row>
    <row r="22" spans="1:9">
      <c r="A22" s="150" t="s">
        <v>265</v>
      </c>
      <c r="B22" s="151" t="s">
        <v>240</v>
      </c>
      <c r="C22" s="152">
        <v>25494</v>
      </c>
      <c r="D22" s="152" t="s">
        <v>261</v>
      </c>
      <c r="E22" s="150" t="s">
        <v>248</v>
      </c>
      <c r="F22" s="150">
        <v>905</v>
      </c>
      <c r="G22" s="150">
        <v>0</v>
      </c>
    </row>
    <row r="23" spans="1:9">
      <c r="A23" s="150" t="s">
        <v>266</v>
      </c>
      <c r="B23" s="151" t="s">
        <v>240</v>
      </c>
      <c r="C23" s="152">
        <v>23091</v>
      </c>
      <c r="D23" s="152" t="s">
        <v>241</v>
      </c>
      <c r="E23" s="150" t="s">
        <v>252</v>
      </c>
      <c r="F23" s="150">
        <v>5750</v>
      </c>
      <c r="G23" s="150">
        <v>1</v>
      </c>
    </row>
    <row r="24" spans="1:9">
      <c r="A24" s="150" t="s">
        <v>267</v>
      </c>
      <c r="B24" s="151" t="s">
        <v>244</v>
      </c>
      <c r="C24" s="152">
        <v>32763</v>
      </c>
      <c r="D24" s="152" t="s">
        <v>261</v>
      </c>
      <c r="E24" s="150" t="s">
        <v>248</v>
      </c>
      <c r="F24" s="150">
        <v>1800</v>
      </c>
      <c r="G24" s="150">
        <v>1</v>
      </c>
    </row>
    <row r="25" spans="1:9">
      <c r="A25" s="150" t="s">
        <v>268</v>
      </c>
      <c r="B25" s="151" t="s">
        <v>244</v>
      </c>
      <c r="C25" s="152">
        <v>30253</v>
      </c>
      <c r="D25" s="152" t="s">
        <v>241</v>
      </c>
      <c r="E25" s="150" t="s">
        <v>242</v>
      </c>
      <c r="F25" s="150">
        <v>3000</v>
      </c>
      <c r="G25" s="150">
        <v>1</v>
      </c>
    </row>
    <row r="26" spans="1:9">
      <c r="A26" s="150" t="s">
        <v>270</v>
      </c>
      <c r="B26" s="151" t="s">
        <v>244</v>
      </c>
      <c r="C26" s="152">
        <v>32451</v>
      </c>
      <c r="D26" s="152" t="s">
        <v>269</v>
      </c>
      <c r="E26" s="150" t="s">
        <v>252</v>
      </c>
      <c r="F26" s="150">
        <v>4750</v>
      </c>
      <c r="G26" s="150">
        <v>0</v>
      </c>
    </row>
    <row r="27" spans="1:9">
      <c r="A27" s="150" t="s">
        <v>271</v>
      </c>
      <c r="B27" s="151" t="s">
        <v>240</v>
      </c>
      <c r="C27" s="152">
        <v>24172</v>
      </c>
      <c r="D27" s="152" t="s">
        <v>269</v>
      </c>
      <c r="E27" s="150" t="s">
        <v>248</v>
      </c>
      <c r="F27" s="150">
        <v>1800</v>
      </c>
      <c r="G27" s="150">
        <v>0</v>
      </c>
    </row>
    <row r="28" spans="1:9">
      <c r="A28" s="150" t="s">
        <v>272</v>
      </c>
      <c r="B28" s="151" t="s">
        <v>240</v>
      </c>
      <c r="C28" s="152">
        <v>28244</v>
      </c>
      <c r="D28" s="152" t="s">
        <v>241</v>
      </c>
      <c r="E28" s="150" t="s">
        <v>246</v>
      </c>
      <c r="F28" s="150">
        <v>10880</v>
      </c>
      <c r="G28" s="150">
        <v>1</v>
      </c>
    </row>
    <row r="29" spans="1:9">
      <c r="A29" s="150" t="s">
        <v>273</v>
      </c>
      <c r="B29" s="151" t="s">
        <v>244</v>
      </c>
      <c r="C29" s="152">
        <v>21929</v>
      </c>
      <c r="D29" s="152" t="s">
        <v>263</v>
      </c>
      <c r="E29" s="150" t="s">
        <v>252</v>
      </c>
      <c r="F29" s="150">
        <v>5000</v>
      </c>
      <c r="G29" s="150">
        <v>1</v>
      </c>
    </row>
    <row r="30" spans="1:9">
      <c r="A30" s="150" t="s">
        <v>274</v>
      </c>
      <c r="B30" s="151" t="s">
        <v>244</v>
      </c>
      <c r="C30" s="152">
        <v>22196</v>
      </c>
      <c r="D30" s="152" t="s">
        <v>263</v>
      </c>
      <c r="E30" s="150" t="s">
        <v>248</v>
      </c>
      <c r="F30" s="150">
        <v>1900</v>
      </c>
      <c r="G30" s="150">
        <v>1</v>
      </c>
    </row>
    <row r="31" spans="1:9">
      <c r="A31" s="150" t="s">
        <v>275</v>
      </c>
      <c r="B31" s="151" t="s">
        <v>240</v>
      </c>
      <c r="C31" s="152">
        <v>31967</v>
      </c>
      <c r="D31" s="152" t="s">
        <v>269</v>
      </c>
      <c r="E31" s="150" t="s">
        <v>242</v>
      </c>
      <c r="F31" s="150">
        <v>3450</v>
      </c>
      <c r="G31" s="150">
        <v>0</v>
      </c>
    </row>
    <row r="32" spans="1:9">
      <c r="A32" s="150" t="s">
        <v>276</v>
      </c>
      <c r="B32" s="151" t="s">
        <v>240</v>
      </c>
      <c r="C32" s="152">
        <v>22803</v>
      </c>
      <c r="D32" s="152" t="s">
        <v>241</v>
      </c>
      <c r="E32" s="150" t="s">
        <v>242</v>
      </c>
      <c r="F32" s="150">
        <v>2550</v>
      </c>
      <c r="G32" s="150">
        <v>1</v>
      </c>
    </row>
    <row r="33" spans="1:7">
      <c r="A33" s="150" t="s">
        <v>277</v>
      </c>
      <c r="B33" s="151" t="s">
        <v>240</v>
      </c>
      <c r="C33" s="152">
        <v>32940</v>
      </c>
      <c r="D33" s="152" t="s">
        <v>269</v>
      </c>
      <c r="E33" s="150" t="s">
        <v>246</v>
      </c>
      <c r="F33" s="150">
        <v>7360</v>
      </c>
      <c r="G33" s="150">
        <v>2</v>
      </c>
    </row>
    <row r="34" spans="1:7">
      <c r="A34" s="150" t="s">
        <v>278</v>
      </c>
      <c r="B34" s="151" t="s">
        <v>244</v>
      </c>
      <c r="C34" s="152">
        <v>30735</v>
      </c>
      <c r="D34" s="152" t="s">
        <v>263</v>
      </c>
      <c r="E34" s="150" t="s">
        <v>246</v>
      </c>
      <c r="F34" s="150">
        <v>3600</v>
      </c>
      <c r="G34" s="150">
        <v>3</v>
      </c>
    </row>
    <row r="35" spans="1:7">
      <c r="A35" s="150" t="s">
        <v>279</v>
      </c>
      <c r="B35" s="151" t="s">
        <v>244</v>
      </c>
      <c r="C35" s="152">
        <v>27437</v>
      </c>
      <c r="D35" s="152" t="s">
        <v>245</v>
      </c>
      <c r="E35" s="150" t="s">
        <v>252</v>
      </c>
      <c r="F35" s="150">
        <v>8500</v>
      </c>
      <c r="G35" s="150">
        <v>1</v>
      </c>
    </row>
    <row r="36" spans="1:7">
      <c r="A36" s="150" t="s">
        <v>280</v>
      </c>
      <c r="B36" s="151" t="s">
        <v>240</v>
      </c>
      <c r="C36" s="152">
        <v>30483</v>
      </c>
      <c r="D36" s="152" t="s">
        <v>263</v>
      </c>
      <c r="E36" s="150" t="s">
        <v>242</v>
      </c>
      <c r="F36" s="150">
        <v>3400</v>
      </c>
      <c r="G36" s="150">
        <v>1</v>
      </c>
    </row>
    <row r="37" spans="1:7">
      <c r="A37" s="150" t="s">
        <v>281</v>
      </c>
      <c r="B37" s="151" t="s">
        <v>240</v>
      </c>
      <c r="C37" s="152">
        <v>22608</v>
      </c>
      <c r="D37" s="152" t="s">
        <v>241</v>
      </c>
      <c r="E37" s="150" t="s">
        <v>248</v>
      </c>
      <c r="F37" s="150">
        <v>2070</v>
      </c>
      <c r="G37" s="150">
        <v>0</v>
      </c>
    </row>
    <row r="38" spans="1:7">
      <c r="A38" s="150" t="s">
        <v>282</v>
      </c>
      <c r="B38" s="151" t="s">
        <v>240</v>
      </c>
      <c r="C38" s="152">
        <v>25887</v>
      </c>
      <c r="D38" s="152" t="s">
        <v>256</v>
      </c>
      <c r="E38" s="150" t="s">
        <v>242</v>
      </c>
      <c r="F38" s="150">
        <v>4650</v>
      </c>
      <c r="G38" s="150">
        <v>1</v>
      </c>
    </row>
    <row r="39" spans="1:7">
      <c r="A39" s="150" t="s">
        <v>283</v>
      </c>
      <c r="B39" s="151" t="s">
        <v>240</v>
      </c>
      <c r="C39" s="152">
        <v>22127</v>
      </c>
      <c r="D39" s="152" t="s">
        <v>256</v>
      </c>
      <c r="E39" s="150" t="s">
        <v>252</v>
      </c>
      <c r="F39" s="150">
        <v>2515</v>
      </c>
      <c r="G39" s="150">
        <v>1</v>
      </c>
    </row>
    <row r="40" spans="1:7">
      <c r="A40" s="150" t="s">
        <v>284</v>
      </c>
      <c r="B40" s="151" t="s">
        <v>240</v>
      </c>
      <c r="C40" s="152">
        <v>23927</v>
      </c>
      <c r="D40" s="152" t="s">
        <v>269</v>
      </c>
      <c r="E40" s="150" t="s">
        <v>242</v>
      </c>
      <c r="F40" s="150">
        <v>3450</v>
      </c>
      <c r="G40" s="150">
        <v>0</v>
      </c>
    </row>
    <row r="41" spans="1:7">
      <c r="A41" s="150" t="s">
        <v>285</v>
      </c>
      <c r="B41" s="151" t="s">
        <v>244</v>
      </c>
      <c r="C41" s="152">
        <v>24898</v>
      </c>
      <c r="D41" s="152" t="s">
        <v>241</v>
      </c>
      <c r="E41" s="150" t="s">
        <v>248</v>
      </c>
      <c r="F41" s="150">
        <v>2100</v>
      </c>
      <c r="G41" s="150">
        <v>1</v>
      </c>
    </row>
    <row r="42" spans="1:7">
      <c r="A42" s="150" t="s">
        <v>286</v>
      </c>
      <c r="B42" s="151" t="s">
        <v>244</v>
      </c>
      <c r="C42" s="152">
        <v>22390</v>
      </c>
      <c r="D42" s="152" t="s">
        <v>269</v>
      </c>
      <c r="E42" s="150" t="s">
        <v>242</v>
      </c>
      <c r="F42" s="150">
        <v>2550</v>
      </c>
      <c r="G42" s="150">
        <v>1</v>
      </c>
    </row>
    <row r="43" spans="1:7">
      <c r="A43" s="150" t="s">
        <v>287</v>
      </c>
      <c r="B43" s="151" t="s">
        <v>240</v>
      </c>
      <c r="C43" s="152">
        <v>27987</v>
      </c>
      <c r="D43" s="152" t="s">
        <v>263</v>
      </c>
      <c r="E43" s="150" t="s">
        <v>246</v>
      </c>
      <c r="F43" s="150">
        <v>5100</v>
      </c>
      <c r="G43" s="150">
        <v>1</v>
      </c>
    </row>
    <row r="44" spans="1:7">
      <c r="A44" s="150" t="s">
        <v>288</v>
      </c>
      <c r="B44" s="151" t="s">
        <v>240</v>
      </c>
      <c r="C44" s="152">
        <v>28781</v>
      </c>
      <c r="D44" s="152" t="s">
        <v>241</v>
      </c>
      <c r="E44" s="150" t="s">
        <v>248</v>
      </c>
      <c r="F44" s="150">
        <v>3060</v>
      </c>
      <c r="G44" s="150">
        <v>0</v>
      </c>
    </row>
    <row r="45" spans="1:7">
      <c r="A45" s="150" t="s">
        <v>289</v>
      </c>
      <c r="B45" s="151" t="s">
        <v>244</v>
      </c>
      <c r="C45" s="152">
        <v>29304</v>
      </c>
      <c r="D45" s="152" t="s">
        <v>245</v>
      </c>
      <c r="E45" s="150" t="s">
        <v>248</v>
      </c>
      <c r="F45" s="150">
        <v>2080</v>
      </c>
      <c r="G45" s="150">
        <v>1</v>
      </c>
    </row>
    <row r="46" spans="1:7">
      <c r="A46" s="150" t="s">
        <v>290</v>
      </c>
      <c r="B46" s="151" t="s">
        <v>244</v>
      </c>
      <c r="C46" s="152">
        <v>33034</v>
      </c>
      <c r="D46" s="152" t="s">
        <v>256</v>
      </c>
      <c r="E46" s="150" t="s">
        <v>248</v>
      </c>
      <c r="F46" s="150">
        <v>3060</v>
      </c>
      <c r="G46" s="150">
        <v>0</v>
      </c>
    </row>
    <row r="47" spans="1:7">
      <c r="A47" s="150" t="s">
        <v>291</v>
      </c>
      <c r="B47" s="151" t="s">
        <v>240</v>
      </c>
      <c r="C47" s="152">
        <v>22696</v>
      </c>
      <c r="D47" s="152" t="s">
        <v>245</v>
      </c>
      <c r="E47" s="150" t="s">
        <v>246</v>
      </c>
      <c r="F47" s="150">
        <v>7360</v>
      </c>
      <c r="G47" s="150">
        <v>3</v>
      </c>
    </row>
    <row r="48" spans="1:7">
      <c r="A48" s="150" t="s">
        <v>292</v>
      </c>
      <c r="B48" s="151" t="s">
        <v>240</v>
      </c>
      <c r="C48" s="152">
        <v>23627</v>
      </c>
      <c r="D48" s="152" t="s">
        <v>245</v>
      </c>
      <c r="E48" s="150" t="s">
        <v>252</v>
      </c>
      <c r="F48" s="150">
        <v>8500</v>
      </c>
      <c r="G48" s="150">
        <v>0</v>
      </c>
    </row>
    <row r="49" spans="1:11">
      <c r="A49" s="150" t="s">
        <v>293</v>
      </c>
      <c r="B49" s="151" t="s">
        <v>244</v>
      </c>
      <c r="C49" s="152">
        <v>27889</v>
      </c>
      <c r="D49" s="152" t="s">
        <v>241</v>
      </c>
      <c r="E49" s="150" t="s">
        <v>246</v>
      </c>
      <c r="F49" s="150">
        <v>10880</v>
      </c>
      <c r="G49" s="150">
        <v>1</v>
      </c>
      <c r="K49" s="141"/>
    </row>
    <row r="50" spans="1:11">
      <c r="A50" s="150" t="s">
        <v>294</v>
      </c>
      <c r="B50" s="151" t="s">
        <v>244</v>
      </c>
      <c r="C50" s="152">
        <v>28648</v>
      </c>
      <c r="D50" s="152" t="s">
        <v>245</v>
      </c>
      <c r="E50" s="150" t="s">
        <v>252</v>
      </c>
      <c r="F50" s="150">
        <v>5000</v>
      </c>
      <c r="G50" s="150">
        <v>0</v>
      </c>
      <c r="K50" s="141"/>
    </row>
    <row r="51" spans="1:11">
      <c r="A51" s="150" t="s">
        <v>295</v>
      </c>
      <c r="B51" s="151" t="s">
        <v>240</v>
      </c>
      <c r="C51" s="152">
        <v>29002</v>
      </c>
      <c r="D51" s="152" t="s">
        <v>241</v>
      </c>
      <c r="E51" s="150" t="s">
        <v>248</v>
      </c>
      <c r="F51" s="150">
        <v>1800</v>
      </c>
      <c r="G51" s="150">
        <v>2</v>
      </c>
      <c r="K51" s="141"/>
    </row>
    <row r="52" spans="1:11">
      <c r="C52" s="158"/>
      <c r="D52" s="158"/>
      <c r="K52" s="141"/>
    </row>
    <row r="53" spans="1:11">
      <c r="C53" s="158"/>
      <c r="D53" s="158"/>
      <c r="K53" s="141"/>
    </row>
    <row r="54" spans="1:11">
      <c r="C54" s="158"/>
      <c r="D54" s="158"/>
      <c r="K54" s="141"/>
    </row>
    <row r="55" spans="1:11">
      <c r="C55" s="158"/>
      <c r="D55" s="158"/>
      <c r="K55" s="141"/>
    </row>
    <row r="56" spans="1:11">
      <c r="C56" s="158"/>
      <c r="D56" s="158"/>
      <c r="K56" s="141"/>
    </row>
    <row r="57" spans="1:11">
      <c r="C57" s="158"/>
      <c r="D57" s="158"/>
      <c r="K57" s="141"/>
    </row>
    <row r="58" spans="1:11">
      <c r="C58" s="158"/>
      <c r="D58" s="158"/>
      <c r="K58" s="141"/>
    </row>
    <row r="59" spans="1:11">
      <c r="C59" s="158"/>
      <c r="D59" s="158"/>
      <c r="K59" s="141"/>
    </row>
    <row r="60" spans="1:11">
      <c r="C60" s="158"/>
      <c r="D60" s="158"/>
      <c r="K60" s="141"/>
    </row>
    <row r="61" spans="1:11">
      <c r="C61" s="158"/>
      <c r="D61" s="158"/>
      <c r="K61" s="141"/>
    </row>
    <row r="62" spans="1:11">
      <c r="C62" s="158"/>
      <c r="D62" s="158"/>
      <c r="K62" s="141"/>
    </row>
    <row r="63" spans="1:11">
      <c r="C63" s="158"/>
      <c r="D63" s="158"/>
      <c r="K63" s="141"/>
    </row>
    <row r="64" spans="1:11">
      <c r="C64" s="158"/>
      <c r="D64" s="158"/>
      <c r="K64" s="141"/>
    </row>
    <row r="65" spans="3:11">
      <c r="C65" s="158"/>
      <c r="D65" s="158"/>
      <c r="K65" s="141"/>
    </row>
  </sheetData>
  <pageMargins left="0.7" right="0.7" top="0.75" bottom="0.75" header="0.3" footer="0.3"/>
  <drawing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2C80-11D9-4E36-AD5C-F8EF66DB7643}">
  <sheetPr>
    <tabColor rgb="FF7030A0"/>
  </sheetPr>
  <dimension ref="A1:K51"/>
  <sheetViews>
    <sheetView showGridLines="0" topLeftCell="A3" workbookViewId="0">
      <selection activeCell="I24" sqref="I24:I25"/>
    </sheetView>
  </sheetViews>
  <sheetFormatPr defaultColWidth="9.140625" defaultRowHeight="14.25"/>
  <cols>
    <col min="1" max="1" width="16.7109375" style="161" bestFit="1" customWidth="1"/>
    <col min="2" max="2" width="5" style="171" bestFit="1" customWidth="1"/>
    <col min="3" max="3" width="11.5703125" style="172" bestFit="1" customWidth="1"/>
    <col min="4" max="4" width="18.28515625" style="172" bestFit="1" customWidth="1"/>
    <col min="5" max="5" width="7.28515625" style="161" bestFit="1" customWidth="1"/>
    <col min="6" max="6" width="11.85546875" style="161" bestFit="1" customWidth="1"/>
    <col min="7" max="7" width="14.7109375" style="161" customWidth="1"/>
    <col min="8" max="8" width="6.85546875" style="161" customWidth="1"/>
    <col min="9" max="9" width="44.28515625" style="161" bestFit="1" customWidth="1"/>
    <col min="10" max="10" width="13.85546875" style="161" customWidth="1"/>
    <col min="11" max="11" width="12.85546875" style="161" customWidth="1"/>
    <col min="12" max="16384" width="9.140625" style="161"/>
  </cols>
  <sheetData>
    <row r="1" spans="1:11" ht="30">
      <c r="A1" s="159" t="s">
        <v>42</v>
      </c>
      <c r="B1" s="159" t="s">
        <v>1268</v>
      </c>
      <c r="C1" s="160" t="s">
        <v>1269</v>
      </c>
      <c r="D1" s="159" t="s">
        <v>237</v>
      </c>
      <c r="E1" s="159" t="s">
        <v>643</v>
      </c>
      <c r="F1" s="159" t="s">
        <v>1270</v>
      </c>
      <c r="G1" s="160" t="s">
        <v>1271</v>
      </c>
    </row>
    <row r="2" spans="1:11">
      <c r="A2" s="162" t="s">
        <v>48</v>
      </c>
      <c r="B2" s="162" t="s">
        <v>240</v>
      </c>
      <c r="C2" s="163">
        <v>28010</v>
      </c>
      <c r="D2" s="163" t="s">
        <v>241</v>
      </c>
      <c r="E2" s="162" t="s">
        <v>242</v>
      </c>
      <c r="F2" s="162">
        <v>1510</v>
      </c>
      <c r="G2" s="162">
        <v>0</v>
      </c>
      <c r="I2" s="164" t="s">
        <v>1276</v>
      </c>
      <c r="J2" s="165"/>
    </row>
    <row r="3" spans="1:11">
      <c r="A3" s="162" t="s">
        <v>49</v>
      </c>
      <c r="B3" s="162" t="s">
        <v>244</v>
      </c>
      <c r="C3" s="163">
        <v>28994</v>
      </c>
      <c r="D3" s="163" t="s">
        <v>245</v>
      </c>
      <c r="E3" s="162" t="s">
        <v>246</v>
      </c>
      <c r="F3" s="162">
        <v>5440</v>
      </c>
      <c r="G3" s="162">
        <v>0</v>
      </c>
      <c r="I3" s="163" t="s">
        <v>261</v>
      </c>
      <c r="J3" s="162">
        <f>COUNTIF($D$2:$D$51,I3)</f>
        <v>2</v>
      </c>
      <c r="K3" s="166"/>
    </row>
    <row r="4" spans="1:11">
      <c r="A4" s="162" t="s">
        <v>50</v>
      </c>
      <c r="B4" s="162" t="s">
        <v>240</v>
      </c>
      <c r="C4" s="163">
        <v>26452</v>
      </c>
      <c r="D4" s="163" t="s">
        <v>241</v>
      </c>
      <c r="E4" s="162" t="s">
        <v>248</v>
      </c>
      <c r="F4" s="162">
        <v>2050</v>
      </c>
      <c r="G4" s="162">
        <v>1</v>
      </c>
      <c r="I4" s="163" t="s">
        <v>245</v>
      </c>
      <c r="J4" s="162">
        <f t="shared" ref="J4:J6" si="0">COUNTIF($D$2:$D$51,I4)</f>
        <v>8</v>
      </c>
      <c r="K4" s="166"/>
    </row>
    <row r="5" spans="1:11">
      <c r="A5" s="162" t="s">
        <v>51</v>
      </c>
      <c r="B5" s="162" t="s">
        <v>244</v>
      </c>
      <c r="C5" s="163">
        <v>26504</v>
      </c>
      <c r="D5" s="163" t="s">
        <v>250</v>
      </c>
      <c r="E5" s="162" t="s">
        <v>248</v>
      </c>
      <c r="F5" s="162">
        <v>1800</v>
      </c>
      <c r="G5" s="162">
        <v>1</v>
      </c>
      <c r="I5" s="163" t="s">
        <v>269</v>
      </c>
      <c r="J5" s="162">
        <f t="shared" si="0"/>
        <v>6</v>
      </c>
      <c r="K5" s="166"/>
    </row>
    <row r="6" spans="1:11">
      <c r="A6" s="162" t="s">
        <v>52</v>
      </c>
      <c r="B6" s="162" t="s">
        <v>244</v>
      </c>
      <c r="C6" s="163">
        <v>28493</v>
      </c>
      <c r="D6" s="163" t="s">
        <v>251</v>
      </c>
      <c r="E6" s="162" t="s">
        <v>252</v>
      </c>
      <c r="F6" s="162">
        <v>5750</v>
      </c>
      <c r="G6" s="162">
        <v>1</v>
      </c>
      <c r="I6" s="163" t="s">
        <v>241</v>
      </c>
      <c r="J6" s="162">
        <f t="shared" si="0"/>
        <v>15</v>
      </c>
      <c r="K6" s="166"/>
    </row>
    <row r="7" spans="1:11">
      <c r="A7" s="162" t="s">
        <v>53</v>
      </c>
      <c r="B7" s="162" t="s">
        <v>240</v>
      </c>
      <c r="C7" s="163">
        <v>26065</v>
      </c>
      <c r="D7" s="163" t="s">
        <v>250</v>
      </c>
      <c r="E7" s="162" t="s">
        <v>252</v>
      </c>
      <c r="F7" s="162">
        <v>4000</v>
      </c>
      <c r="G7" s="162">
        <v>2</v>
      </c>
    </row>
    <row r="8" spans="1:11">
      <c r="A8" s="162" t="s">
        <v>54</v>
      </c>
      <c r="B8" s="162" t="s">
        <v>240</v>
      </c>
      <c r="C8" s="163">
        <v>25013</v>
      </c>
      <c r="D8" s="163" t="s">
        <v>241</v>
      </c>
      <c r="E8" s="162" t="s">
        <v>242</v>
      </c>
      <c r="F8" s="162">
        <v>3600</v>
      </c>
      <c r="G8" s="162">
        <v>0</v>
      </c>
      <c r="I8" s="164" t="s">
        <v>1277</v>
      </c>
      <c r="J8" s="165"/>
    </row>
    <row r="9" spans="1:11">
      <c r="A9" s="162" t="s">
        <v>55</v>
      </c>
      <c r="B9" s="162" t="s">
        <v>240</v>
      </c>
      <c r="C9" s="163">
        <v>24714</v>
      </c>
      <c r="D9" s="163" t="s">
        <v>250</v>
      </c>
      <c r="E9" s="162" t="s">
        <v>246</v>
      </c>
      <c r="F9" s="162">
        <v>7360</v>
      </c>
      <c r="G9" s="162">
        <v>1</v>
      </c>
      <c r="I9" s="163" t="s">
        <v>1278</v>
      </c>
      <c r="J9" s="162">
        <f>COUNTIF(G2:G51,"&gt;1")</f>
        <v>9</v>
      </c>
      <c r="K9" s="166"/>
    </row>
    <row r="10" spans="1:11">
      <c r="A10" s="162" t="s">
        <v>56</v>
      </c>
      <c r="B10" s="162" t="s">
        <v>244</v>
      </c>
      <c r="C10" s="163">
        <v>31225</v>
      </c>
      <c r="D10" s="163" t="s">
        <v>254</v>
      </c>
      <c r="E10" s="162" t="s">
        <v>248</v>
      </c>
      <c r="F10" s="162">
        <v>1800</v>
      </c>
      <c r="G10" s="162">
        <v>2</v>
      </c>
      <c r="I10" s="163" t="s">
        <v>1279</v>
      </c>
      <c r="J10" s="162">
        <f>COUNTIF(F2:F51,"&gt;4000")</f>
        <v>18</v>
      </c>
      <c r="K10" s="166"/>
    </row>
    <row r="11" spans="1:11">
      <c r="A11" s="162" t="s">
        <v>57</v>
      </c>
      <c r="B11" s="162" t="s">
        <v>240</v>
      </c>
      <c r="C11" s="163">
        <v>24630</v>
      </c>
      <c r="D11" s="163" t="s">
        <v>245</v>
      </c>
      <c r="E11" s="162" t="s">
        <v>242</v>
      </c>
      <c r="F11" s="162">
        <v>3000</v>
      </c>
      <c r="G11" s="162">
        <v>0</v>
      </c>
    </row>
    <row r="12" spans="1:11">
      <c r="A12" s="162" t="s">
        <v>58</v>
      </c>
      <c r="B12" s="162" t="s">
        <v>240</v>
      </c>
      <c r="C12" s="163">
        <v>23440</v>
      </c>
      <c r="D12" s="163" t="s">
        <v>254</v>
      </c>
      <c r="E12" s="162" t="s">
        <v>242</v>
      </c>
      <c r="F12" s="162">
        <v>3450</v>
      </c>
      <c r="G12" s="162">
        <v>0</v>
      </c>
      <c r="I12" s="164" t="s">
        <v>1280</v>
      </c>
      <c r="J12" s="165"/>
    </row>
    <row r="13" spans="1:11">
      <c r="A13" s="162" t="s">
        <v>59</v>
      </c>
      <c r="B13" s="162" t="s">
        <v>244</v>
      </c>
      <c r="C13" s="163">
        <v>18084</v>
      </c>
      <c r="D13" s="163" t="s">
        <v>241</v>
      </c>
      <c r="E13" s="162" t="s">
        <v>248</v>
      </c>
      <c r="F13" s="162">
        <v>2700</v>
      </c>
      <c r="G13" s="162">
        <v>1</v>
      </c>
      <c r="I13" s="163" t="s">
        <v>1281</v>
      </c>
      <c r="J13" s="162">
        <f>COUNTIFS(E2:E51,"ОНК",F2:F51,"&gt;4000")</f>
        <v>8</v>
      </c>
      <c r="K13" s="166"/>
    </row>
    <row r="14" spans="1:11">
      <c r="A14" s="162" t="s">
        <v>60</v>
      </c>
      <c r="B14" s="162" t="s">
        <v>244</v>
      </c>
      <c r="C14" s="163">
        <v>25538</v>
      </c>
      <c r="D14" s="163" t="s">
        <v>254</v>
      </c>
      <c r="E14" s="162" t="s">
        <v>252</v>
      </c>
      <c r="F14" s="162">
        <v>8500</v>
      </c>
      <c r="G14" s="162">
        <v>1</v>
      </c>
      <c r="I14" s="163" t="s">
        <v>1282</v>
      </c>
      <c r="J14" s="162" t="s">
        <v>4627</v>
      </c>
      <c r="K14" s="166"/>
    </row>
    <row r="15" spans="1:11">
      <c r="A15" s="162" t="s">
        <v>61</v>
      </c>
      <c r="B15" s="162" t="s">
        <v>240</v>
      </c>
      <c r="C15" s="163">
        <v>21318</v>
      </c>
      <c r="D15" s="163" t="s">
        <v>256</v>
      </c>
      <c r="E15" s="162" t="s">
        <v>242</v>
      </c>
      <c r="F15" s="162">
        <v>4650</v>
      </c>
      <c r="G15" s="162">
        <v>0</v>
      </c>
    </row>
    <row r="16" spans="1:11">
      <c r="A16" s="162" t="s">
        <v>257</v>
      </c>
      <c r="B16" s="162" t="s">
        <v>240</v>
      </c>
      <c r="C16" s="163">
        <v>23370</v>
      </c>
      <c r="D16" s="163" t="s">
        <v>250</v>
      </c>
      <c r="E16" s="162" t="s">
        <v>248</v>
      </c>
      <c r="F16" s="162">
        <v>2070</v>
      </c>
      <c r="G16" s="162">
        <v>1</v>
      </c>
      <c r="I16" s="167" t="s">
        <v>1283</v>
      </c>
      <c r="J16" s="168"/>
    </row>
    <row r="17" spans="1:11">
      <c r="A17" s="162" t="s">
        <v>258</v>
      </c>
      <c r="B17" s="162" t="s">
        <v>240</v>
      </c>
      <c r="C17" s="163">
        <v>27133</v>
      </c>
      <c r="D17" s="163" t="s">
        <v>250</v>
      </c>
      <c r="E17" s="162" t="s">
        <v>246</v>
      </c>
      <c r="F17" s="162">
        <v>6400</v>
      </c>
      <c r="G17" s="162">
        <v>3</v>
      </c>
      <c r="I17" s="163" t="s">
        <v>245</v>
      </c>
      <c r="J17" s="162">
        <f ca="1">AVERAGEIF($D$2:$G$51,I17,$F$2:$F$51)</f>
        <v>5097.5</v>
      </c>
      <c r="K17" s="166"/>
    </row>
    <row r="18" spans="1:11">
      <c r="A18" s="162" t="s">
        <v>259</v>
      </c>
      <c r="B18" s="162" t="s">
        <v>244</v>
      </c>
      <c r="C18" s="163">
        <v>28320</v>
      </c>
      <c r="D18" s="163" t="s">
        <v>241</v>
      </c>
      <c r="E18" s="162" t="s">
        <v>242</v>
      </c>
      <c r="F18" s="162">
        <v>2400</v>
      </c>
      <c r="G18" s="162">
        <v>1</v>
      </c>
      <c r="I18" s="163" t="s">
        <v>269</v>
      </c>
      <c r="J18" s="162">
        <f ca="1">AVERAGEIF($D$2:$G$51,I18,$F$2:$F$51)</f>
        <v>3893.3333333333335</v>
      </c>
      <c r="K18" s="166"/>
    </row>
    <row r="19" spans="1:11">
      <c r="A19" s="162" t="s">
        <v>260</v>
      </c>
      <c r="B19" s="162" t="s">
        <v>244</v>
      </c>
      <c r="C19" s="163">
        <v>24957</v>
      </c>
      <c r="D19" s="163" t="s">
        <v>241</v>
      </c>
      <c r="E19" s="162" t="s">
        <v>248</v>
      </c>
      <c r="F19" s="162">
        <v>3100</v>
      </c>
      <c r="G19" s="162">
        <v>4</v>
      </c>
    </row>
    <row r="20" spans="1:11" ht="15">
      <c r="A20" s="162" t="s">
        <v>262</v>
      </c>
      <c r="B20" s="162" t="s">
        <v>240</v>
      </c>
      <c r="C20" s="163">
        <v>23048</v>
      </c>
      <c r="D20" s="163" t="s">
        <v>263</v>
      </c>
      <c r="E20" s="162" t="s">
        <v>242</v>
      </c>
      <c r="F20" s="162">
        <v>3480</v>
      </c>
      <c r="G20" s="162">
        <v>2</v>
      </c>
      <c r="I20" s="164" t="s">
        <v>1284</v>
      </c>
      <c r="J20" s="169" t="s">
        <v>247</v>
      </c>
    </row>
    <row r="21" spans="1:11">
      <c r="A21" s="162" t="s">
        <v>264</v>
      </c>
      <c r="B21" s="162" t="s">
        <v>244</v>
      </c>
      <c r="C21" s="163">
        <v>21450</v>
      </c>
      <c r="D21" s="163" t="s">
        <v>245</v>
      </c>
      <c r="E21" s="162" t="s">
        <v>248</v>
      </c>
      <c r="F21" s="162">
        <v>900</v>
      </c>
      <c r="G21" s="162">
        <v>1</v>
      </c>
      <c r="I21" s="163" t="s">
        <v>241</v>
      </c>
      <c r="J21" s="162">
        <f ca="1">AVERAGEIF($D$2:$G$51,I21,$F$2:$F$51)</f>
        <v>3830</v>
      </c>
      <c r="K21" s="166"/>
    </row>
    <row r="22" spans="1:11">
      <c r="A22" s="162" t="s">
        <v>265</v>
      </c>
      <c r="B22" s="162" t="s">
        <v>240</v>
      </c>
      <c r="C22" s="163">
        <v>25494</v>
      </c>
      <c r="D22" s="163" t="s">
        <v>261</v>
      </c>
      <c r="E22" s="162" t="s">
        <v>248</v>
      </c>
      <c r="F22" s="162">
        <v>905</v>
      </c>
      <c r="G22" s="162">
        <v>0</v>
      </c>
      <c r="I22" s="163" t="s">
        <v>263</v>
      </c>
      <c r="J22" s="162">
        <f ca="1">AVERAGEIF($D$2:$G$51,I22,$F$2:$F$51)</f>
        <v>3746.6666666666665</v>
      </c>
      <c r="K22" s="166"/>
    </row>
    <row r="23" spans="1:11">
      <c r="A23" s="162" t="s">
        <v>266</v>
      </c>
      <c r="B23" s="162" t="s">
        <v>240</v>
      </c>
      <c r="C23" s="163">
        <v>23091</v>
      </c>
      <c r="D23" s="163" t="s">
        <v>241</v>
      </c>
      <c r="E23" s="162" t="s">
        <v>252</v>
      </c>
      <c r="F23" s="162">
        <v>5750</v>
      </c>
      <c r="G23" s="162">
        <v>1</v>
      </c>
    </row>
    <row r="24" spans="1:11">
      <c r="A24" s="162" t="s">
        <v>267</v>
      </c>
      <c r="B24" s="162" t="s">
        <v>244</v>
      </c>
      <c r="C24" s="163">
        <v>32763</v>
      </c>
      <c r="D24" s="163" t="s">
        <v>261</v>
      </c>
      <c r="E24" s="162" t="s">
        <v>248</v>
      </c>
      <c r="F24" s="162">
        <v>1800</v>
      </c>
      <c r="G24" s="162">
        <v>1</v>
      </c>
      <c r="I24" s="170"/>
    </row>
    <row r="25" spans="1:11">
      <c r="A25" s="162" t="s">
        <v>268</v>
      </c>
      <c r="B25" s="162" t="s">
        <v>244</v>
      </c>
      <c r="C25" s="163">
        <v>30253</v>
      </c>
      <c r="D25" s="163" t="s">
        <v>241</v>
      </c>
      <c r="E25" s="162" t="s">
        <v>242</v>
      </c>
      <c r="F25" s="162">
        <v>3000</v>
      </c>
      <c r="G25" s="162">
        <v>1</v>
      </c>
      <c r="I25" s="170"/>
    </row>
    <row r="26" spans="1:11">
      <c r="A26" s="162" t="s">
        <v>270</v>
      </c>
      <c r="B26" s="162" t="s">
        <v>244</v>
      </c>
      <c r="C26" s="163">
        <v>32451</v>
      </c>
      <c r="D26" s="163" t="s">
        <v>269</v>
      </c>
      <c r="E26" s="162" t="s">
        <v>252</v>
      </c>
      <c r="F26" s="162">
        <v>4750</v>
      </c>
      <c r="G26" s="162">
        <v>0</v>
      </c>
      <c r="I26" s="170"/>
    </row>
    <row r="27" spans="1:11">
      <c r="A27" s="162" t="s">
        <v>271</v>
      </c>
      <c r="B27" s="162" t="s">
        <v>240</v>
      </c>
      <c r="C27" s="163">
        <v>24172</v>
      </c>
      <c r="D27" s="163" t="s">
        <v>269</v>
      </c>
      <c r="E27" s="162" t="s">
        <v>248</v>
      </c>
      <c r="F27" s="162">
        <v>1800</v>
      </c>
      <c r="G27" s="162">
        <v>0</v>
      </c>
      <c r="I27" s="170"/>
    </row>
    <row r="28" spans="1:11">
      <c r="A28" s="162" t="s">
        <v>272</v>
      </c>
      <c r="B28" s="162" t="s">
        <v>240</v>
      </c>
      <c r="C28" s="163">
        <v>28244</v>
      </c>
      <c r="D28" s="163" t="s">
        <v>241</v>
      </c>
      <c r="E28" s="162" t="s">
        <v>246</v>
      </c>
      <c r="F28" s="162">
        <v>10880</v>
      </c>
      <c r="G28" s="162">
        <v>1</v>
      </c>
    </row>
    <row r="29" spans="1:11">
      <c r="A29" s="162" t="s">
        <v>273</v>
      </c>
      <c r="B29" s="162" t="s">
        <v>244</v>
      </c>
      <c r="C29" s="163">
        <v>21929</v>
      </c>
      <c r="D29" s="163" t="s">
        <v>263</v>
      </c>
      <c r="E29" s="162" t="s">
        <v>252</v>
      </c>
      <c r="F29" s="162">
        <v>5000</v>
      </c>
      <c r="G29" s="162">
        <v>1</v>
      </c>
    </row>
    <row r="30" spans="1:11">
      <c r="A30" s="162" t="s">
        <v>274</v>
      </c>
      <c r="B30" s="162" t="s">
        <v>244</v>
      </c>
      <c r="C30" s="163">
        <v>22196</v>
      </c>
      <c r="D30" s="163" t="s">
        <v>263</v>
      </c>
      <c r="E30" s="162" t="s">
        <v>248</v>
      </c>
      <c r="F30" s="162">
        <v>1900</v>
      </c>
      <c r="G30" s="162">
        <v>1</v>
      </c>
    </row>
    <row r="31" spans="1:11">
      <c r="A31" s="162" t="s">
        <v>275</v>
      </c>
      <c r="B31" s="162" t="s">
        <v>240</v>
      </c>
      <c r="C31" s="163">
        <v>31967</v>
      </c>
      <c r="D31" s="163" t="s">
        <v>269</v>
      </c>
      <c r="E31" s="162" t="s">
        <v>242</v>
      </c>
      <c r="F31" s="162">
        <v>3450</v>
      </c>
      <c r="G31" s="162">
        <v>0</v>
      </c>
    </row>
    <row r="32" spans="1:11">
      <c r="A32" s="162" t="s">
        <v>276</v>
      </c>
      <c r="B32" s="162" t="s">
        <v>240</v>
      </c>
      <c r="C32" s="163">
        <v>22803</v>
      </c>
      <c r="D32" s="163" t="s">
        <v>241</v>
      </c>
      <c r="E32" s="162" t="s">
        <v>242</v>
      </c>
      <c r="F32" s="162">
        <v>2550</v>
      </c>
      <c r="G32" s="162">
        <v>1</v>
      </c>
    </row>
    <row r="33" spans="1:7">
      <c r="A33" s="162" t="s">
        <v>277</v>
      </c>
      <c r="B33" s="162" t="s">
        <v>240</v>
      </c>
      <c r="C33" s="163">
        <v>32940</v>
      </c>
      <c r="D33" s="163" t="s">
        <v>269</v>
      </c>
      <c r="E33" s="162" t="s">
        <v>246</v>
      </c>
      <c r="F33" s="162">
        <v>7360</v>
      </c>
      <c r="G33" s="162">
        <v>2</v>
      </c>
    </row>
    <row r="34" spans="1:7">
      <c r="A34" s="162" t="s">
        <v>278</v>
      </c>
      <c r="B34" s="162" t="s">
        <v>244</v>
      </c>
      <c r="C34" s="163">
        <v>30735</v>
      </c>
      <c r="D34" s="163" t="s">
        <v>263</v>
      </c>
      <c r="E34" s="162" t="s">
        <v>246</v>
      </c>
      <c r="F34" s="162">
        <v>3600</v>
      </c>
      <c r="G34" s="162">
        <v>3</v>
      </c>
    </row>
    <row r="35" spans="1:7">
      <c r="A35" s="162" t="s">
        <v>279</v>
      </c>
      <c r="B35" s="162" t="s">
        <v>244</v>
      </c>
      <c r="C35" s="163">
        <v>27437</v>
      </c>
      <c r="D35" s="163" t="s">
        <v>245</v>
      </c>
      <c r="E35" s="162" t="s">
        <v>252</v>
      </c>
      <c r="F35" s="162">
        <v>8500</v>
      </c>
      <c r="G35" s="162">
        <v>1</v>
      </c>
    </row>
    <row r="36" spans="1:7">
      <c r="A36" s="162" t="s">
        <v>280</v>
      </c>
      <c r="B36" s="162" t="s">
        <v>240</v>
      </c>
      <c r="C36" s="163">
        <v>30483</v>
      </c>
      <c r="D36" s="163" t="s">
        <v>263</v>
      </c>
      <c r="E36" s="162" t="s">
        <v>242</v>
      </c>
      <c r="F36" s="162">
        <v>3400</v>
      </c>
      <c r="G36" s="162">
        <v>1</v>
      </c>
    </row>
    <row r="37" spans="1:7">
      <c r="A37" s="162" t="s">
        <v>281</v>
      </c>
      <c r="B37" s="162" t="s">
        <v>240</v>
      </c>
      <c r="C37" s="163">
        <v>22608</v>
      </c>
      <c r="D37" s="163" t="s">
        <v>241</v>
      </c>
      <c r="E37" s="162" t="s">
        <v>248</v>
      </c>
      <c r="F37" s="162">
        <v>2070</v>
      </c>
      <c r="G37" s="162">
        <v>0</v>
      </c>
    </row>
    <row r="38" spans="1:7">
      <c r="A38" s="162" t="s">
        <v>282</v>
      </c>
      <c r="B38" s="162" t="s">
        <v>240</v>
      </c>
      <c r="C38" s="163">
        <v>25887</v>
      </c>
      <c r="D38" s="163" t="s">
        <v>256</v>
      </c>
      <c r="E38" s="162" t="s">
        <v>242</v>
      </c>
      <c r="F38" s="162">
        <v>4650</v>
      </c>
      <c r="G38" s="162">
        <v>1</v>
      </c>
    </row>
    <row r="39" spans="1:7">
      <c r="A39" s="162" t="s">
        <v>283</v>
      </c>
      <c r="B39" s="162" t="s">
        <v>240</v>
      </c>
      <c r="C39" s="163">
        <v>22127</v>
      </c>
      <c r="D39" s="163" t="s">
        <v>256</v>
      </c>
      <c r="E39" s="162" t="s">
        <v>252</v>
      </c>
      <c r="F39" s="162">
        <v>2515</v>
      </c>
      <c r="G39" s="162">
        <v>1</v>
      </c>
    </row>
    <row r="40" spans="1:7">
      <c r="A40" s="162" t="s">
        <v>284</v>
      </c>
      <c r="B40" s="162" t="s">
        <v>240</v>
      </c>
      <c r="C40" s="163">
        <v>23927</v>
      </c>
      <c r="D40" s="163" t="s">
        <v>269</v>
      </c>
      <c r="E40" s="162" t="s">
        <v>242</v>
      </c>
      <c r="F40" s="162">
        <v>3450</v>
      </c>
      <c r="G40" s="162">
        <v>0</v>
      </c>
    </row>
    <row r="41" spans="1:7">
      <c r="A41" s="162" t="s">
        <v>285</v>
      </c>
      <c r="B41" s="162" t="s">
        <v>244</v>
      </c>
      <c r="C41" s="163">
        <v>24898</v>
      </c>
      <c r="D41" s="163" t="s">
        <v>241</v>
      </c>
      <c r="E41" s="162" t="s">
        <v>248</v>
      </c>
      <c r="F41" s="162">
        <v>2100</v>
      </c>
      <c r="G41" s="162">
        <v>1</v>
      </c>
    </row>
    <row r="42" spans="1:7">
      <c r="A42" s="162" t="s">
        <v>286</v>
      </c>
      <c r="B42" s="162" t="s">
        <v>244</v>
      </c>
      <c r="C42" s="163">
        <v>22390</v>
      </c>
      <c r="D42" s="163" t="s">
        <v>269</v>
      </c>
      <c r="E42" s="162" t="s">
        <v>242</v>
      </c>
      <c r="F42" s="162">
        <v>2550</v>
      </c>
      <c r="G42" s="162">
        <v>1</v>
      </c>
    </row>
    <row r="43" spans="1:7">
      <c r="A43" s="162" t="s">
        <v>287</v>
      </c>
      <c r="B43" s="162" t="s">
        <v>240</v>
      </c>
      <c r="C43" s="163">
        <v>27987</v>
      </c>
      <c r="D43" s="163" t="s">
        <v>263</v>
      </c>
      <c r="E43" s="162" t="s">
        <v>246</v>
      </c>
      <c r="F43" s="162">
        <v>5100</v>
      </c>
      <c r="G43" s="162">
        <v>1</v>
      </c>
    </row>
    <row r="44" spans="1:7">
      <c r="A44" s="162" t="s">
        <v>288</v>
      </c>
      <c r="B44" s="162" t="s">
        <v>240</v>
      </c>
      <c r="C44" s="163">
        <v>28781</v>
      </c>
      <c r="D44" s="163" t="s">
        <v>241</v>
      </c>
      <c r="E44" s="162" t="s">
        <v>248</v>
      </c>
      <c r="F44" s="162">
        <v>3060</v>
      </c>
      <c r="G44" s="162">
        <v>0</v>
      </c>
    </row>
    <row r="45" spans="1:7">
      <c r="A45" s="162" t="s">
        <v>289</v>
      </c>
      <c r="B45" s="162" t="s">
        <v>244</v>
      </c>
      <c r="C45" s="163">
        <v>29304</v>
      </c>
      <c r="D45" s="163" t="s">
        <v>245</v>
      </c>
      <c r="E45" s="162" t="s">
        <v>248</v>
      </c>
      <c r="F45" s="162">
        <v>2080</v>
      </c>
      <c r="G45" s="162">
        <v>1</v>
      </c>
    </row>
    <row r="46" spans="1:7">
      <c r="A46" s="162" t="s">
        <v>290</v>
      </c>
      <c r="B46" s="162" t="s">
        <v>244</v>
      </c>
      <c r="C46" s="163">
        <v>33034</v>
      </c>
      <c r="D46" s="163" t="s">
        <v>256</v>
      </c>
      <c r="E46" s="162" t="s">
        <v>248</v>
      </c>
      <c r="F46" s="162">
        <v>3060</v>
      </c>
      <c r="G46" s="162">
        <v>0</v>
      </c>
    </row>
    <row r="47" spans="1:7">
      <c r="A47" s="162" t="s">
        <v>291</v>
      </c>
      <c r="B47" s="162" t="s">
        <v>240</v>
      </c>
      <c r="C47" s="163">
        <v>22696</v>
      </c>
      <c r="D47" s="163" t="s">
        <v>245</v>
      </c>
      <c r="E47" s="162" t="s">
        <v>246</v>
      </c>
      <c r="F47" s="162">
        <v>7360</v>
      </c>
      <c r="G47" s="162">
        <v>3</v>
      </c>
    </row>
    <row r="48" spans="1:7">
      <c r="A48" s="162" t="s">
        <v>292</v>
      </c>
      <c r="B48" s="162" t="s">
        <v>240</v>
      </c>
      <c r="C48" s="163">
        <v>23627</v>
      </c>
      <c r="D48" s="163" t="s">
        <v>245</v>
      </c>
      <c r="E48" s="162" t="s">
        <v>252</v>
      </c>
      <c r="F48" s="162">
        <v>8500</v>
      </c>
      <c r="G48" s="162">
        <v>0</v>
      </c>
    </row>
    <row r="49" spans="1:7">
      <c r="A49" s="162" t="s">
        <v>293</v>
      </c>
      <c r="B49" s="162" t="s">
        <v>244</v>
      </c>
      <c r="C49" s="163">
        <v>27889</v>
      </c>
      <c r="D49" s="163" t="s">
        <v>241</v>
      </c>
      <c r="E49" s="162" t="s">
        <v>246</v>
      </c>
      <c r="F49" s="162">
        <v>10880</v>
      </c>
      <c r="G49" s="162">
        <v>1</v>
      </c>
    </row>
    <row r="50" spans="1:7">
      <c r="A50" s="162" t="s">
        <v>294</v>
      </c>
      <c r="B50" s="162" t="s">
        <v>244</v>
      </c>
      <c r="C50" s="163">
        <v>28648</v>
      </c>
      <c r="D50" s="163" t="s">
        <v>245</v>
      </c>
      <c r="E50" s="162" t="s">
        <v>252</v>
      </c>
      <c r="F50" s="162">
        <v>5000</v>
      </c>
      <c r="G50" s="162">
        <v>0</v>
      </c>
    </row>
    <row r="51" spans="1:7">
      <c r="A51" s="162" t="s">
        <v>295</v>
      </c>
      <c r="B51" s="162" t="s">
        <v>240</v>
      </c>
      <c r="C51" s="163">
        <v>29002</v>
      </c>
      <c r="D51" s="163" t="s">
        <v>241</v>
      </c>
      <c r="E51" s="162" t="s">
        <v>248</v>
      </c>
      <c r="F51" s="162">
        <v>1800</v>
      </c>
      <c r="G51" s="162">
        <v>2</v>
      </c>
    </row>
  </sheetData>
  <pageMargins left="0.7" right="0.7" top="0.75" bottom="0.75" header="0.3" footer="0.3"/>
  <drawing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7F08-3CB7-4092-B116-679DEB6FCE0E}">
  <dimension ref="A1:J21"/>
  <sheetViews>
    <sheetView workbookViewId="0">
      <selection activeCell="C4" sqref="C4"/>
    </sheetView>
  </sheetViews>
  <sheetFormatPr defaultRowHeight="15"/>
  <cols>
    <col min="3" max="3" width="20.7109375" customWidth="1"/>
    <col min="4" max="4" width="17.7109375" customWidth="1"/>
  </cols>
  <sheetData>
    <row r="1" spans="1:10">
      <c r="A1" t="s">
        <v>1671</v>
      </c>
      <c r="B1" t="s">
        <v>1672</v>
      </c>
      <c r="C1" t="s">
        <v>1673</v>
      </c>
      <c r="D1" t="s">
        <v>1852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</row>
    <row r="2" spans="1:10">
      <c r="A2">
        <v>11</v>
      </c>
      <c r="B2" t="b">
        <v>0</v>
      </c>
      <c r="C2" t="s">
        <v>1674</v>
      </c>
      <c r="D2" s="379">
        <v>0</v>
      </c>
      <c r="E2">
        <v>0</v>
      </c>
      <c r="F2">
        <v>-1</v>
      </c>
      <c r="G2" t="b">
        <v>0</v>
      </c>
      <c r="H2">
        <v>2</v>
      </c>
      <c r="I2">
        <v>2</v>
      </c>
      <c r="J2">
        <v>9</v>
      </c>
    </row>
    <row r="3" spans="1:10">
      <c r="A3">
        <v>81</v>
      </c>
      <c r="B3" t="b">
        <v>0</v>
      </c>
      <c r="C3" t="s">
        <v>1675</v>
      </c>
      <c r="D3" s="379">
        <v>4.1666666666666699E-2</v>
      </c>
      <c r="E3">
        <v>1</v>
      </c>
      <c r="F3">
        <v>2</v>
      </c>
      <c r="G3" t="b">
        <v>0</v>
      </c>
      <c r="H3">
        <v>1</v>
      </c>
      <c r="I3">
        <v>3</v>
      </c>
      <c r="J3">
        <v>44</v>
      </c>
    </row>
    <row r="4" spans="1:10">
      <c r="A4">
        <v>82</v>
      </c>
      <c r="B4" t="b">
        <v>0</v>
      </c>
      <c r="C4" t="s">
        <v>161</v>
      </c>
      <c r="D4" s="379">
        <v>4.1666666666666699E-2</v>
      </c>
      <c r="E4">
        <v>2</v>
      </c>
      <c r="F4">
        <v>-1</v>
      </c>
      <c r="G4" t="b">
        <v>0</v>
      </c>
      <c r="H4">
        <v>5</v>
      </c>
      <c r="I4">
        <v>5</v>
      </c>
      <c r="J4">
        <v>42</v>
      </c>
    </row>
    <row r="5" spans="1:10">
      <c r="A5">
        <v>83</v>
      </c>
      <c r="B5" t="b">
        <v>0</v>
      </c>
      <c r="C5" t="s">
        <v>1676</v>
      </c>
      <c r="D5" s="379">
        <v>0</v>
      </c>
      <c r="E5">
        <v>1</v>
      </c>
      <c r="F5">
        <v>-1</v>
      </c>
      <c r="G5" t="b">
        <v>0</v>
      </c>
      <c r="H5">
        <v>1</v>
      </c>
      <c r="I5">
        <v>2</v>
      </c>
      <c r="J5">
        <v>36</v>
      </c>
    </row>
    <row r="6" spans="1:10">
      <c r="A6">
        <v>84</v>
      </c>
      <c r="B6" t="b">
        <v>0</v>
      </c>
      <c r="C6" t="s">
        <v>1677</v>
      </c>
      <c r="D6" s="379">
        <v>0</v>
      </c>
      <c r="E6">
        <v>1</v>
      </c>
      <c r="F6">
        <v>-1</v>
      </c>
      <c r="G6" t="b">
        <v>0</v>
      </c>
      <c r="H6">
        <v>1</v>
      </c>
      <c r="I6">
        <v>2</v>
      </c>
      <c r="J6">
        <v>36</v>
      </c>
    </row>
    <row r="7" spans="1:10">
      <c r="A7">
        <v>85</v>
      </c>
      <c r="B7" t="b">
        <v>0</v>
      </c>
      <c r="C7" t="s">
        <v>1678</v>
      </c>
      <c r="D7" s="379">
        <v>0</v>
      </c>
      <c r="E7">
        <v>1</v>
      </c>
      <c r="F7">
        <v>-1</v>
      </c>
      <c r="G7" t="b">
        <v>0</v>
      </c>
      <c r="H7">
        <v>1</v>
      </c>
      <c r="I7">
        <v>2</v>
      </c>
      <c r="J7">
        <v>36</v>
      </c>
    </row>
    <row r="8" spans="1:10">
      <c r="A8">
        <v>86</v>
      </c>
      <c r="B8" t="b">
        <v>0</v>
      </c>
      <c r="C8" t="s">
        <v>1679</v>
      </c>
      <c r="D8" s="379">
        <v>0</v>
      </c>
      <c r="E8">
        <v>1</v>
      </c>
      <c r="F8">
        <v>-1</v>
      </c>
      <c r="G8" t="b">
        <v>0</v>
      </c>
      <c r="H8">
        <v>1</v>
      </c>
      <c r="I8">
        <v>2</v>
      </c>
      <c r="J8">
        <v>36</v>
      </c>
    </row>
    <row r="9" spans="1:10">
      <c r="A9">
        <v>87</v>
      </c>
      <c r="B9" t="b">
        <v>0</v>
      </c>
      <c r="C9" t="s">
        <v>1680</v>
      </c>
      <c r="D9" s="379">
        <v>0</v>
      </c>
      <c r="E9">
        <v>1</v>
      </c>
      <c r="F9">
        <v>-1</v>
      </c>
      <c r="G9" t="b">
        <v>0</v>
      </c>
      <c r="H9">
        <v>1</v>
      </c>
      <c r="I9">
        <v>2</v>
      </c>
      <c r="J9">
        <v>36</v>
      </c>
    </row>
    <row r="10" spans="1:10">
      <c r="A10">
        <v>88</v>
      </c>
      <c r="B10" t="b">
        <v>0</v>
      </c>
      <c r="C10" t="s">
        <v>1681</v>
      </c>
      <c r="D10" s="379">
        <v>0</v>
      </c>
      <c r="E10">
        <v>1</v>
      </c>
      <c r="F10">
        <v>-1</v>
      </c>
      <c r="G10" t="b">
        <v>0</v>
      </c>
      <c r="H10">
        <v>1</v>
      </c>
      <c r="I10">
        <v>2</v>
      </c>
      <c r="J10">
        <v>36</v>
      </c>
    </row>
    <row r="11" spans="1:10">
      <c r="A11">
        <v>89</v>
      </c>
      <c r="B11" t="b">
        <v>0</v>
      </c>
      <c r="C11" t="s">
        <v>1682</v>
      </c>
      <c r="D11" s="379">
        <v>0</v>
      </c>
      <c r="E11">
        <v>1</v>
      </c>
      <c r="F11">
        <v>-1</v>
      </c>
      <c r="G11" t="b">
        <v>0</v>
      </c>
      <c r="H11">
        <v>1</v>
      </c>
      <c r="I11">
        <v>2</v>
      </c>
      <c r="J11">
        <v>36</v>
      </c>
    </row>
    <row r="12" spans="1:10">
      <c r="A12">
        <v>90</v>
      </c>
      <c r="B12" t="b">
        <v>0</v>
      </c>
      <c r="C12" t="s">
        <v>1683</v>
      </c>
      <c r="D12" s="379">
        <v>0</v>
      </c>
      <c r="E12">
        <v>1</v>
      </c>
      <c r="F12">
        <v>-1</v>
      </c>
      <c r="G12" t="b">
        <v>0</v>
      </c>
      <c r="H12">
        <v>1</v>
      </c>
      <c r="I12">
        <v>2</v>
      </c>
      <c r="J12">
        <v>36</v>
      </c>
    </row>
    <row r="13" spans="1:10">
      <c r="A13">
        <v>94</v>
      </c>
      <c r="B13" t="b">
        <v>0</v>
      </c>
      <c r="C13" t="s">
        <v>4607</v>
      </c>
      <c r="D13" s="379">
        <v>6.25E-2</v>
      </c>
      <c r="E13">
        <v>1</v>
      </c>
      <c r="F13">
        <v>-1</v>
      </c>
      <c r="G13" t="b">
        <v>0</v>
      </c>
      <c r="H13">
        <v>1</v>
      </c>
      <c r="I13">
        <v>5</v>
      </c>
      <c r="J13">
        <v>42</v>
      </c>
    </row>
    <row r="14" spans="1:10">
      <c r="A14">
        <v>95</v>
      </c>
      <c r="B14" t="b">
        <v>0</v>
      </c>
      <c r="C14" t="s">
        <v>4608</v>
      </c>
      <c r="D14" s="379">
        <v>6.25E-2</v>
      </c>
      <c r="E14">
        <v>1</v>
      </c>
      <c r="F14">
        <v>-1</v>
      </c>
      <c r="G14" t="b">
        <v>0</v>
      </c>
      <c r="H14">
        <v>3</v>
      </c>
      <c r="I14">
        <v>4</v>
      </c>
      <c r="J14">
        <v>43</v>
      </c>
    </row>
    <row r="15" spans="1:10">
      <c r="A15">
        <v>96</v>
      </c>
      <c r="B15" t="b">
        <v>0</v>
      </c>
      <c r="C15" t="s">
        <v>4609</v>
      </c>
      <c r="D15" s="379">
        <v>6.25E-2</v>
      </c>
      <c r="E15">
        <v>1</v>
      </c>
      <c r="F15">
        <v>-1</v>
      </c>
      <c r="G15" t="b">
        <v>0</v>
      </c>
      <c r="H15">
        <v>1</v>
      </c>
      <c r="I15">
        <v>4</v>
      </c>
      <c r="J15">
        <v>45</v>
      </c>
    </row>
    <row r="16" spans="1:10">
      <c r="A16">
        <v>97</v>
      </c>
      <c r="B16" t="b">
        <v>0</v>
      </c>
      <c r="C16" t="s">
        <v>4610</v>
      </c>
      <c r="D16" s="379">
        <v>4.1666666666666699E-2</v>
      </c>
      <c r="E16">
        <v>1</v>
      </c>
      <c r="F16">
        <v>-1</v>
      </c>
      <c r="G16" t="b">
        <v>0</v>
      </c>
      <c r="H16">
        <v>1</v>
      </c>
      <c r="I16">
        <v>5</v>
      </c>
      <c r="J16">
        <v>42</v>
      </c>
    </row>
    <row r="17" spans="1:10">
      <c r="A17">
        <v>58</v>
      </c>
      <c r="B17" t="b">
        <v>0</v>
      </c>
      <c r="C17" t="s">
        <v>1684</v>
      </c>
      <c r="D17" s="379">
        <v>4.1666666666666699E-2</v>
      </c>
      <c r="E17">
        <v>1</v>
      </c>
      <c r="F17">
        <v>-1</v>
      </c>
      <c r="G17" t="b">
        <v>0</v>
      </c>
      <c r="H17">
        <v>3</v>
      </c>
      <c r="I17">
        <v>4</v>
      </c>
      <c r="J17">
        <v>43</v>
      </c>
    </row>
    <row r="18" spans="1:10">
      <c r="A18">
        <v>63</v>
      </c>
      <c r="B18" t="b">
        <v>0</v>
      </c>
      <c r="C18" t="s">
        <v>1685</v>
      </c>
      <c r="D18" s="379">
        <v>0</v>
      </c>
      <c r="E18">
        <v>1</v>
      </c>
      <c r="F18">
        <v>-1</v>
      </c>
      <c r="G18" t="b">
        <v>0</v>
      </c>
      <c r="H18">
        <v>1</v>
      </c>
      <c r="I18">
        <v>2</v>
      </c>
      <c r="J18">
        <v>36</v>
      </c>
    </row>
    <row r="19" spans="1:10">
      <c r="A19">
        <v>67</v>
      </c>
      <c r="B19" t="b">
        <v>0</v>
      </c>
      <c r="C19" t="s">
        <v>1686</v>
      </c>
      <c r="D19" s="379">
        <v>0</v>
      </c>
      <c r="E19">
        <v>1</v>
      </c>
      <c r="F19">
        <v>-1</v>
      </c>
      <c r="G19" t="b">
        <v>0</v>
      </c>
      <c r="H19">
        <v>1</v>
      </c>
      <c r="I19">
        <v>2</v>
      </c>
      <c r="J19">
        <v>36</v>
      </c>
    </row>
    <row r="20" spans="1:10">
      <c r="A20">
        <v>68</v>
      </c>
      <c r="B20" t="b">
        <v>0</v>
      </c>
      <c r="C20" t="s">
        <v>1687</v>
      </c>
      <c r="D20" s="379">
        <v>0</v>
      </c>
      <c r="E20">
        <v>1</v>
      </c>
      <c r="F20">
        <v>-1</v>
      </c>
      <c r="G20" t="b">
        <v>0</v>
      </c>
      <c r="H20">
        <v>1</v>
      </c>
      <c r="I20">
        <v>2</v>
      </c>
      <c r="J20">
        <v>36</v>
      </c>
    </row>
    <row r="21" spans="1:10">
      <c r="A21">
        <v>77</v>
      </c>
      <c r="B21" t="b">
        <v>0</v>
      </c>
      <c r="C21" t="s">
        <v>1688</v>
      </c>
      <c r="D21" s="379">
        <v>0</v>
      </c>
      <c r="E21">
        <v>1</v>
      </c>
      <c r="F21">
        <v>-1</v>
      </c>
      <c r="G21" t="b">
        <v>0</v>
      </c>
      <c r="H21">
        <v>1</v>
      </c>
      <c r="I21">
        <v>2</v>
      </c>
      <c r="J21">
        <v>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8AC19-1BEE-4B09-B962-3AE24153B398}">
  <dimension ref="A1:E28"/>
  <sheetViews>
    <sheetView topLeftCell="A7" workbookViewId="0">
      <selection activeCell="A28" sqref="A28"/>
    </sheetView>
  </sheetViews>
  <sheetFormatPr defaultRowHeight="15"/>
  <cols>
    <col min="2" max="2" width="17.28515625" customWidth="1"/>
  </cols>
  <sheetData>
    <row r="1" spans="1:5">
      <c r="A1" t="s">
        <v>1832</v>
      </c>
      <c r="B1" t="s">
        <v>1833</v>
      </c>
      <c r="C1" t="s">
        <v>1834</v>
      </c>
      <c r="D1" t="s">
        <v>2517</v>
      </c>
      <c r="E1" t="s">
        <v>2757</v>
      </c>
    </row>
    <row r="2" spans="1:5">
      <c r="A2">
        <v>1</v>
      </c>
      <c r="B2" t="s">
        <v>1835</v>
      </c>
      <c r="C2" t="b">
        <v>0</v>
      </c>
      <c r="E2" t="b">
        <v>1</v>
      </c>
    </row>
    <row r="3" spans="1:5">
      <c r="A3">
        <v>2</v>
      </c>
      <c r="B3" t="s">
        <v>1836</v>
      </c>
      <c r="C3" t="b">
        <v>0</v>
      </c>
      <c r="D3" t="s">
        <v>2758</v>
      </c>
      <c r="E3" t="b">
        <v>0</v>
      </c>
    </row>
    <row r="4" spans="1:5">
      <c r="A4">
        <v>17</v>
      </c>
      <c r="B4" t="s">
        <v>1837</v>
      </c>
      <c r="C4" t="b">
        <v>0</v>
      </c>
      <c r="E4" t="b">
        <v>0</v>
      </c>
    </row>
    <row r="5" spans="1:5">
      <c r="A5">
        <v>18</v>
      </c>
      <c r="B5" t="s">
        <v>1838</v>
      </c>
      <c r="C5" t="b">
        <v>0</v>
      </c>
      <c r="E5" t="b">
        <v>0</v>
      </c>
    </row>
    <row r="6" spans="1:5">
      <c r="A6">
        <v>20</v>
      </c>
      <c r="B6" t="s">
        <v>1839</v>
      </c>
      <c r="C6" t="b">
        <v>0</v>
      </c>
      <c r="E6" t="b">
        <v>0</v>
      </c>
    </row>
    <row r="7" spans="1:5">
      <c r="A7">
        <v>21</v>
      </c>
      <c r="B7" t="s">
        <v>1840</v>
      </c>
      <c r="C7" t="b">
        <v>0</v>
      </c>
      <c r="E7" t="b">
        <v>0</v>
      </c>
    </row>
    <row r="8" spans="1:5">
      <c r="A8">
        <v>22</v>
      </c>
      <c r="B8" t="s">
        <v>1841</v>
      </c>
      <c r="C8" t="b">
        <v>0</v>
      </c>
      <c r="E8" t="b">
        <v>0</v>
      </c>
    </row>
    <row r="9" spans="1:5">
      <c r="A9">
        <v>23</v>
      </c>
      <c r="B9" t="s">
        <v>1842</v>
      </c>
      <c r="C9" t="b">
        <v>0</v>
      </c>
      <c r="E9" t="b">
        <v>0</v>
      </c>
    </row>
    <row r="10" spans="1:5">
      <c r="A10">
        <v>24</v>
      </c>
      <c r="B10" t="s">
        <v>1843</v>
      </c>
      <c r="C10" t="b">
        <v>0</v>
      </c>
      <c r="E10" t="b">
        <v>0</v>
      </c>
    </row>
    <row r="11" spans="1:5">
      <c r="A11">
        <v>26</v>
      </c>
      <c r="B11" t="s">
        <v>2759</v>
      </c>
      <c r="C11" t="b">
        <v>0</v>
      </c>
      <c r="E11" t="b">
        <v>0</v>
      </c>
    </row>
    <row r="12" spans="1:5">
      <c r="A12">
        <v>27</v>
      </c>
      <c r="B12" t="s">
        <v>2760</v>
      </c>
      <c r="C12" t="b">
        <v>0</v>
      </c>
      <c r="E12" t="b">
        <v>0</v>
      </c>
    </row>
    <row r="13" spans="1:5">
      <c r="A13">
        <v>28</v>
      </c>
      <c r="B13" t="s">
        <v>2761</v>
      </c>
      <c r="C13" t="b">
        <v>0</v>
      </c>
      <c r="E13" t="b">
        <v>0</v>
      </c>
    </row>
    <row r="14" spans="1:5">
      <c r="A14">
        <v>29</v>
      </c>
      <c r="B14" t="s">
        <v>2762</v>
      </c>
      <c r="C14" t="b">
        <v>0</v>
      </c>
      <c r="E14" t="b">
        <v>0</v>
      </c>
    </row>
    <row r="15" spans="1:5">
      <c r="A15">
        <v>30</v>
      </c>
      <c r="B15" t="s">
        <v>2763</v>
      </c>
      <c r="C15" t="b">
        <v>0</v>
      </c>
      <c r="E15" t="b">
        <v>0</v>
      </c>
    </row>
    <row r="16" spans="1:5">
      <c r="A16">
        <v>31</v>
      </c>
      <c r="B16" t="s">
        <v>2764</v>
      </c>
      <c r="C16" t="b">
        <v>0</v>
      </c>
      <c r="E16" t="b">
        <v>0</v>
      </c>
    </row>
    <row r="17" spans="1:5">
      <c r="A17">
        <v>32</v>
      </c>
      <c r="B17" t="s">
        <v>2858</v>
      </c>
      <c r="C17" t="b">
        <v>0</v>
      </c>
      <c r="E17" t="b">
        <v>0</v>
      </c>
    </row>
    <row r="18" spans="1:5">
      <c r="A18">
        <v>33</v>
      </c>
      <c r="B18" t="s">
        <v>2859</v>
      </c>
      <c r="C18" t="b">
        <v>0</v>
      </c>
      <c r="E18" t="b">
        <v>0</v>
      </c>
    </row>
    <row r="19" spans="1:5">
      <c r="A19">
        <v>34</v>
      </c>
      <c r="B19" t="s">
        <v>2860</v>
      </c>
      <c r="C19" t="b">
        <v>0</v>
      </c>
      <c r="E19" t="b">
        <v>0</v>
      </c>
    </row>
    <row r="20" spans="1:5">
      <c r="A20">
        <v>35</v>
      </c>
      <c r="B20" t="s">
        <v>2861</v>
      </c>
      <c r="C20" t="b">
        <v>0</v>
      </c>
      <c r="E20" t="b">
        <v>0</v>
      </c>
    </row>
    <row r="21" spans="1:5">
      <c r="A21">
        <v>36</v>
      </c>
      <c r="B21" t="s">
        <v>4611</v>
      </c>
      <c r="C21" t="b">
        <v>0</v>
      </c>
      <c r="E21" t="b">
        <v>0</v>
      </c>
    </row>
    <row r="22" spans="1:5">
      <c r="A22">
        <v>37</v>
      </c>
      <c r="B22" t="s">
        <v>4342</v>
      </c>
      <c r="C22" t="b">
        <v>1</v>
      </c>
      <c r="E22" t="b">
        <v>0</v>
      </c>
    </row>
    <row r="23" spans="1:5">
      <c r="A23">
        <v>38</v>
      </c>
      <c r="B23" t="s">
        <v>4612</v>
      </c>
      <c r="C23" t="b">
        <v>1</v>
      </c>
      <c r="E23" t="b">
        <v>0</v>
      </c>
    </row>
    <row r="24" spans="1:5">
      <c r="A24">
        <v>39</v>
      </c>
      <c r="B24" t="s">
        <v>4613</v>
      </c>
      <c r="C24" t="b">
        <v>1</v>
      </c>
      <c r="E24" t="b">
        <v>0</v>
      </c>
    </row>
    <row r="25" spans="1:5">
      <c r="A25">
        <v>40</v>
      </c>
      <c r="B25" t="s">
        <v>4614</v>
      </c>
      <c r="C25" t="b">
        <v>1</v>
      </c>
      <c r="E25" t="b">
        <v>0</v>
      </c>
    </row>
    <row r="26" spans="1:5">
      <c r="A26">
        <v>41</v>
      </c>
      <c r="B26" t="s">
        <v>4615</v>
      </c>
      <c r="C26" t="b">
        <v>1</v>
      </c>
      <c r="E26" t="b">
        <v>0</v>
      </c>
    </row>
    <row r="27" spans="1:5">
      <c r="A27">
        <v>42</v>
      </c>
      <c r="B27" t="s">
        <v>4616</v>
      </c>
      <c r="C27" t="b">
        <v>1</v>
      </c>
      <c r="E27" t="b">
        <v>0</v>
      </c>
    </row>
    <row r="28" spans="1:5">
      <c r="A28">
        <v>43</v>
      </c>
      <c r="B28" t="s">
        <v>4617</v>
      </c>
      <c r="C28" t="b">
        <v>0</v>
      </c>
      <c r="E28" t="b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7FEBE-F978-4C00-85E7-8DEB56BEBAC7}">
  <dimension ref="A1:S784"/>
  <sheetViews>
    <sheetView topLeftCell="A763" workbookViewId="0">
      <selection activeCell="H23" sqref="H23"/>
    </sheetView>
  </sheetViews>
  <sheetFormatPr defaultRowHeight="15"/>
  <sheetData>
    <row r="1" spans="1:19">
      <c r="A1" t="s">
        <v>1689</v>
      </c>
      <c r="B1" t="s">
        <v>1672</v>
      </c>
      <c r="C1" t="s">
        <v>2876</v>
      </c>
      <c r="D1" t="s">
        <v>2877</v>
      </c>
      <c r="E1" t="s">
        <v>1690</v>
      </c>
      <c r="F1" t="s">
        <v>1691</v>
      </c>
      <c r="G1" t="s">
        <v>1692</v>
      </c>
      <c r="H1" t="s">
        <v>1693</v>
      </c>
      <c r="I1" t="s">
        <v>2516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2517</v>
      </c>
    </row>
    <row r="2" spans="1:19">
      <c r="A2">
        <v>1178</v>
      </c>
      <c r="B2" t="b">
        <v>1</v>
      </c>
      <c r="C2" t="s">
        <v>859</v>
      </c>
      <c r="D2" t="s">
        <v>2887</v>
      </c>
      <c r="E2">
        <v>20</v>
      </c>
      <c r="F2" t="s">
        <v>859</v>
      </c>
      <c r="G2" t="s">
        <v>729</v>
      </c>
      <c r="H2" t="s">
        <v>860</v>
      </c>
      <c r="I2">
        <v>1</v>
      </c>
    </row>
    <row r="3" spans="1:19">
      <c r="A3">
        <v>1215</v>
      </c>
      <c r="B3" t="b">
        <v>1</v>
      </c>
      <c r="C3" t="s">
        <v>1694</v>
      </c>
      <c r="D3" t="s">
        <v>1694</v>
      </c>
      <c r="E3">
        <v>1</v>
      </c>
      <c r="F3" t="s">
        <v>1694</v>
      </c>
      <c r="G3" t="s">
        <v>1694</v>
      </c>
      <c r="I3">
        <v>1</v>
      </c>
    </row>
    <row r="4" spans="1:19">
      <c r="A4">
        <v>1338</v>
      </c>
      <c r="B4" t="b">
        <v>0</v>
      </c>
      <c r="C4" t="s">
        <v>1695</v>
      </c>
      <c r="D4" t="s">
        <v>2888</v>
      </c>
      <c r="E4">
        <v>29</v>
      </c>
      <c r="F4" t="s">
        <v>1695</v>
      </c>
      <c r="G4" t="s">
        <v>683</v>
      </c>
      <c r="I4">
        <v>1</v>
      </c>
    </row>
    <row r="5" spans="1:19">
      <c r="A5">
        <v>1216</v>
      </c>
      <c r="B5" t="b">
        <v>1</v>
      </c>
      <c r="C5" t="s">
        <v>2889</v>
      </c>
      <c r="D5" t="s">
        <v>2890</v>
      </c>
      <c r="E5">
        <v>22</v>
      </c>
      <c r="F5" t="s">
        <v>180</v>
      </c>
      <c r="G5" t="s">
        <v>685</v>
      </c>
      <c r="H5" t="s">
        <v>686</v>
      </c>
      <c r="I5">
        <v>1</v>
      </c>
    </row>
    <row r="6" spans="1:19">
      <c r="A6">
        <v>1217</v>
      </c>
      <c r="B6" t="b">
        <v>1</v>
      </c>
      <c r="C6" t="s">
        <v>2891</v>
      </c>
      <c r="D6" t="s">
        <v>2892</v>
      </c>
      <c r="E6">
        <v>22</v>
      </c>
      <c r="F6" t="s">
        <v>1696</v>
      </c>
      <c r="G6" t="s">
        <v>966</v>
      </c>
      <c r="H6" t="s">
        <v>693</v>
      </c>
      <c r="I6">
        <v>1</v>
      </c>
    </row>
    <row r="7" spans="1:19">
      <c r="A7">
        <v>1339</v>
      </c>
      <c r="B7" t="b">
        <v>0</v>
      </c>
      <c r="C7" t="s">
        <v>160</v>
      </c>
      <c r="D7" t="s">
        <v>2893</v>
      </c>
      <c r="E7">
        <v>23</v>
      </c>
      <c r="F7" t="s">
        <v>160</v>
      </c>
      <c r="G7" t="s">
        <v>748</v>
      </c>
      <c r="H7" t="s">
        <v>686</v>
      </c>
      <c r="I7">
        <v>1</v>
      </c>
    </row>
    <row r="8" spans="1:19">
      <c r="A8">
        <v>1179</v>
      </c>
      <c r="B8" t="b">
        <v>1</v>
      </c>
      <c r="C8" t="s">
        <v>864</v>
      </c>
      <c r="D8" t="s">
        <v>2894</v>
      </c>
      <c r="E8">
        <v>20</v>
      </c>
      <c r="F8" t="s">
        <v>864</v>
      </c>
      <c r="G8" t="s">
        <v>865</v>
      </c>
      <c r="H8" t="s">
        <v>866</v>
      </c>
      <c r="I8">
        <v>1</v>
      </c>
    </row>
    <row r="9" spans="1:19">
      <c r="A9">
        <v>1218</v>
      </c>
      <c r="B9" t="b">
        <v>1</v>
      </c>
      <c r="C9" t="s">
        <v>2895</v>
      </c>
      <c r="D9" t="s">
        <v>2896</v>
      </c>
      <c r="E9">
        <v>22</v>
      </c>
      <c r="F9" t="s">
        <v>182</v>
      </c>
      <c r="G9" t="s">
        <v>690</v>
      </c>
      <c r="H9" t="s">
        <v>668</v>
      </c>
      <c r="I9">
        <v>1</v>
      </c>
    </row>
    <row r="10" spans="1:19">
      <c r="A10">
        <v>1219</v>
      </c>
      <c r="B10" t="b">
        <v>1</v>
      </c>
      <c r="C10" t="s">
        <v>2897</v>
      </c>
      <c r="D10" t="s">
        <v>2898</v>
      </c>
      <c r="E10">
        <v>22</v>
      </c>
      <c r="F10" t="s">
        <v>212</v>
      </c>
      <c r="G10" t="s">
        <v>661</v>
      </c>
      <c r="H10" t="s">
        <v>693</v>
      </c>
      <c r="I10">
        <v>1</v>
      </c>
    </row>
    <row r="11" spans="1:19">
      <c r="A11">
        <v>1220</v>
      </c>
      <c r="B11" t="b">
        <v>1</v>
      </c>
      <c r="C11" t="s">
        <v>2899</v>
      </c>
      <c r="D11" t="s">
        <v>2900</v>
      </c>
      <c r="E11">
        <v>22</v>
      </c>
      <c r="F11" t="s">
        <v>1697</v>
      </c>
      <c r="G11" t="s">
        <v>711</v>
      </c>
      <c r="H11" t="s">
        <v>730</v>
      </c>
      <c r="I11">
        <v>1</v>
      </c>
    </row>
    <row r="12" spans="1:19">
      <c r="A12">
        <v>1221</v>
      </c>
      <c r="B12" t="b">
        <v>1</v>
      </c>
      <c r="C12" t="s">
        <v>2901</v>
      </c>
      <c r="D12" t="s">
        <v>2902</v>
      </c>
      <c r="E12">
        <v>22</v>
      </c>
      <c r="F12" t="s">
        <v>1698</v>
      </c>
      <c r="G12" t="s">
        <v>1699</v>
      </c>
      <c r="H12" t="s">
        <v>1700</v>
      </c>
      <c r="I12">
        <v>1</v>
      </c>
    </row>
    <row r="13" spans="1:19">
      <c r="A13">
        <v>1340</v>
      </c>
      <c r="B13" t="b">
        <v>0</v>
      </c>
      <c r="C13" t="s">
        <v>2903</v>
      </c>
      <c r="D13" t="s">
        <v>2904</v>
      </c>
      <c r="E13">
        <v>23</v>
      </c>
      <c r="F13" t="s">
        <v>162</v>
      </c>
      <c r="G13" t="s">
        <v>654</v>
      </c>
      <c r="H13" t="s">
        <v>655</v>
      </c>
      <c r="I13">
        <v>1</v>
      </c>
    </row>
    <row r="14" spans="1:19">
      <c r="A14">
        <v>1180</v>
      </c>
      <c r="B14" t="b">
        <v>1</v>
      </c>
      <c r="C14" t="s">
        <v>870</v>
      </c>
      <c r="D14" t="s">
        <v>2905</v>
      </c>
      <c r="E14">
        <v>20</v>
      </c>
      <c r="F14" t="s">
        <v>870</v>
      </c>
      <c r="G14" t="s">
        <v>871</v>
      </c>
      <c r="H14" t="s">
        <v>671</v>
      </c>
      <c r="I14">
        <v>1</v>
      </c>
    </row>
    <row r="15" spans="1:19">
      <c r="A15">
        <v>1222</v>
      </c>
      <c r="B15" t="b">
        <v>1</v>
      </c>
      <c r="C15" t="s">
        <v>2906</v>
      </c>
      <c r="D15" t="s">
        <v>2907</v>
      </c>
      <c r="E15">
        <v>22</v>
      </c>
      <c r="F15" t="s">
        <v>1701</v>
      </c>
      <c r="G15" t="s">
        <v>683</v>
      </c>
      <c r="H15" t="s">
        <v>693</v>
      </c>
      <c r="I15">
        <v>1</v>
      </c>
    </row>
    <row r="16" spans="1:19">
      <c r="A16">
        <v>1223</v>
      </c>
      <c r="B16" t="b">
        <v>1</v>
      </c>
      <c r="C16" t="s">
        <v>2908</v>
      </c>
      <c r="D16" t="s">
        <v>2909</v>
      </c>
      <c r="E16">
        <v>22</v>
      </c>
      <c r="F16" t="s">
        <v>197</v>
      </c>
      <c r="G16" t="s">
        <v>714</v>
      </c>
      <c r="H16" t="s">
        <v>715</v>
      </c>
      <c r="I16">
        <v>1</v>
      </c>
    </row>
    <row r="17" spans="1:9">
      <c r="A17">
        <v>1181</v>
      </c>
      <c r="B17" t="b">
        <v>1</v>
      </c>
      <c r="C17" t="s">
        <v>875</v>
      </c>
      <c r="D17" t="s">
        <v>2910</v>
      </c>
      <c r="E17">
        <v>20</v>
      </c>
      <c r="F17" t="s">
        <v>875</v>
      </c>
      <c r="G17" t="s">
        <v>735</v>
      </c>
      <c r="H17" t="s">
        <v>686</v>
      </c>
      <c r="I17">
        <v>1</v>
      </c>
    </row>
    <row r="18" spans="1:9">
      <c r="A18">
        <v>1224</v>
      </c>
      <c r="B18" t="b">
        <v>1</v>
      </c>
      <c r="C18" t="s">
        <v>2911</v>
      </c>
      <c r="D18" t="s">
        <v>2912</v>
      </c>
      <c r="E18">
        <v>22</v>
      </c>
      <c r="F18" t="s">
        <v>181</v>
      </c>
      <c r="G18" t="s">
        <v>688</v>
      </c>
      <c r="H18" t="s">
        <v>658</v>
      </c>
      <c r="I18">
        <v>1</v>
      </c>
    </row>
    <row r="19" spans="1:9">
      <c r="A19">
        <v>1225</v>
      </c>
      <c r="B19" t="b">
        <v>1</v>
      </c>
      <c r="C19" t="s">
        <v>2913</v>
      </c>
      <c r="D19" t="s">
        <v>2914</v>
      </c>
      <c r="E19">
        <v>22</v>
      </c>
      <c r="F19" t="s">
        <v>185</v>
      </c>
      <c r="G19" t="s">
        <v>692</v>
      </c>
      <c r="H19" t="s">
        <v>693</v>
      </c>
      <c r="I19">
        <v>1</v>
      </c>
    </row>
    <row r="20" spans="1:9">
      <c r="A20">
        <v>1182</v>
      </c>
      <c r="B20" t="b">
        <v>1</v>
      </c>
      <c r="C20" t="s">
        <v>883</v>
      </c>
      <c r="D20" t="s">
        <v>2915</v>
      </c>
      <c r="E20">
        <v>20</v>
      </c>
      <c r="F20" t="s">
        <v>883</v>
      </c>
      <c r="G20" t="s">
        <v>884</v>
      </c>
      <c r="H20" t="s">
        <v>885</v>
      </c>
      <c r="I20">
        <v>1</v>
      </c>
    </row>
    <row r="21" spans="1:9">
      <c r="A21">
        <v>1226</v>
      </c>
      <c r="B21" t="b">
        <v>1</v>
      </c>
      <c r="C21" t="s">
        <v>2916</v>
      </c>
      <c r="D21" t="s">
        <v>2917</v>
      </c>
      <c r="E21">
        <v>22</v>
      </c>
      <c r="F21" t="s">
        <v>1702</v>
      </c>
      <c r="G21" t="s">
        <v>717</v>
      </c>
      <c r="H21" t="s">
        <v>709</v>
      </c>
      <c r="I21">
        <v>1</v>
      </c>
    </row>
    <row r="22" spans="1:9">
      <c r="A22">
        <v>1227</v>
      </c>
      <c r="B22" t="b">
        <v>1</v>
      </c>
      <c r="C22" t="s">
        <v>2918</v>
      </c>
      <c r="D22" t="s">
        <v>2919</v>
      </c>
      <c r="E22">
        <v>22</v>
      </c>
      <c r="F22" t="s">
        <v>1703</v>
      </c>
      <c r="G22" t="s">
        <v>667</v>
      </c>
      <c r="H22" t="s">
        <v>655</v>
      </c>
      <c r="I22">
        <v>1</v>
      </c>
    </row>
    <row r="23" spans="1:9">
      <c r="A23">
        <v>1183</v>
      </c>
      <c r="B23" t="b">
        <v>1</v>
      </c>
      <c r="C23" t="s">
        <v>889</v>
      </c>
      <c r="D23" t="s">
        <v>2920</v>
      </c>
      <c r="E23">
        <v>20</v>
      </c>
      <c r="F23" t="s">
        <v>889</v>
      </c>
      <c r="G23" t="s">
        <v>890</v>
      </c>
      <c r="I23">
        <v>1</v>
      </c>
    </row>
    <row r="24" spans="1:9">
      <c r="A24">
        <v>1184</v>
      </c>
      <c r="B24" t="b">
        <v>1</v>
      </c>
      <c r="C24" t="s">
        <v>894</v>
      </c>
      <c r="D24" t="s">
        <v>2921</v>
      </c>
      <c r="E24">
        <v>20</v>
      </c>
      <c r="F24" t="s">
        <v>894</v>
      </c>
      <c r="G24" t="s">
        <v>871</v>
      </c>
      <c r="H24" t="s">
        <v>895</v>
      </c>
      <c r="I24">
        <v>1</v>
      </c>
    </row>
    <row r="25" spans="1:9">
      <c r="A25">
        <v>1228</v>
      </c>
      <c r="B25" t="b">
        <v>1</v>
      </c>
      <c r="C25" t="s">
        <v>2922</v>
      </c>
      <c r="D25" t="s">
        <v>2923</v>
      </c>
      <c r="E25">
        <v>22</v>
      </c>
      <c r="F25" t="s">
        <v>1704</v>
      </c>
      <c r="G25" t="s">
        <v>732</v>
      </c>
      <c r="H25" t="s">
        <v>1705</v>
      </c>
      <c r="I25">
        <v>1</v>
      </c>
    </row>
    <row r="26" spans="1:9">
      <c r="A26">
        <v>1185</v>
      </c>
      <c r="B26" t="b">
        <v>1</v>
      </c>
      <c r="C26" t="s">
        <v>904</v>
      </c>
      <c r="D26" t="s">
        <v>2924</v>
      </c>
      <c r="E26">
        <v>20</v>
      </c>
      <c r="F26" t="s">
        <v>904</v>
      </c>
      <c r="G26" t="s">
        <v>695</v>
      </c>
      <c r="H26" t="s">
        <v>905</v>
      </c>
      <c r="I26">
        <v>1</v>
      </c>
    </row>
    <row r="27" spans="1:9">
      <c r="A27">
        <v>1229</v>
      </c>
      <c r="B27" t="b">
        <v>1</v>
      </c>
      <c r="C27" t="s">
        <v>2925</v>
      </c>
      <c r="D27" t="s">
        <v>2926</v>
      </c>
      <c r="E27">
        <v>22</v>
      </c>
      <c r="F27" t="s">
        <v>1706</v>
      </c>
      <c r="G27" t="s">
        <v>714</v>
      </c>
      <c r="H27" t="s">
        <v>665</v>
      </c>
      <c r="I27">
        <v>1</v>
      </c>
    </row>
    <row r="28" spans="1:9">
      <c r="A28">
        <v>1230</v>
      </c>
      <c r="B28" t="b">
        <v>1</v>
      </c>
      <c r="C28" t="s">
        <v>2927</v>
      </c>
      <c r="D28" t="s">
        <v>2928</v>
      </c>
      <c r="E28">
        <v>22</v>
      </c>
      <c r="F28" t="s">
        <v>1707</v>
      </c>
      <c r="G28" t="s">
        <v>966</v>
      </c>
      <c r="H28" t="s">
        <v>662</v>
      </c>
      <c r="I28">
        <v>1</v>
      </c>
    </row>
    <row r="29" spans="1:9">
      <c r="A29">
        <v>1186</v>
      </c>
      <c r="B29" t="b">
        <v>1</v>
      </c>
      <c r="C29" t="s">
        <v>913</v>
      </c>
      <c r="D29" t="s">
        <v>2929</v>
      </c>
      <c r="E29">
        <v>20</v>
      </c>
      <c r="F29" t="s">
        <v>913</v>
      </c>
      <c r="G29" t="s">
        <v>690</v>
      </c>
      <c r="H29" t="s">
        <v>693</v>
      </c>
      <c r="I29">
        <v>1</v>
      </c>
    </row>
    <row r="30" spans="1:9">
      <c r="A30">
        <v>1187</v>
      </c>
      <c r="B30" t="b">
        <v>1</v>
      </c>
      <c r="C30" t="s">
        <v>917</v>
      </c>
      <c r="D30" t="s">
        <v>2930</v>
      </c>
      <c r="E30">
        <v>20</v>
      </c>
      <c r="F30" t="s">
        <v>917</v>
      </c>
      <c r="G30" t="s">
        <v>657</v>
      </c>
      <c r="H30" t="s">
        <v>696</v>
      </c>
      <c r="I30">
        <v>1</v>
      </c>
    </row>
    <row r="31" spans="1:9">
      <c r="A31">
        <v>1231</v>
      </c>
      <c r="B31" t="b">
        <v>1</v>
      </c>
      <c r="C31" t="s">
        <v>2931</v>
      </c>
      <c r="D31" t="s">
        <v>2932</v>
      </c>
      <c r="E31">
        <v>22</v>
      </c>
      <c r="F31" t="s">
        <v>1708</v>
      </c>
      <c r="G31" t="s">
        <v>708</v>
      </c>
      <c r="H31" t="s">
        <v>715</v>
      </c>
      <c r="I31">
        <v>1</v>
      </c>
    </row>
    <row r="32" spans="1:9">
      <c r="A32">
        <v>1188</v>
      </c>
      <c r="B32" t="b">
        <v>1</v>
      </c>
      <c r="C32" t="s">
        <v>921</v>
      </c>
      <c r="D32" t="s">
        <v>2933</v>
      </c>
      <c r="E32">
        <v>20</v>
      </c>
      <c r="F32" t="s">
        <v>921</v>
      </c>
      <c r="G32" t="s">
        <v>692</v>
      </c>
      <c r="H32" t="s">
        <v>922</v>
      </c>
      <c r="I32">
        <v>1</v>
      </c>
    </row>
    <row r="33" spans="1:9">
      <c r="A33">
        <v>1189</v>
      </c>
      <c r="B33" t="b">
        <v>1</v>
      </c>
      <c r="C33" t="s">
        <v>930</v>
      </c>
      <c r="D33" t="s">
        <v>2934</v>
      </c>
      <c r="E33">
        <v>20</v>
      </c>
      <c r="F33" t="s">
        <v>930</v>
      </c>
      <c r="G33" t="s">
        <v>695</v>
      </c>
      <c r="H33" t="s">
        <v>931</v>
      </c>
      <c r="I33">
        <v>1</v>
      </c>
    </row>
    <row r="34" spans="1:9">
      <c r="A34">
        <v>1232</v>
      </c>
      <c r="B34" t="b">
        <v>1</v>
      </c>
      <c r="C34" t="s">
        <v>2935</v>
      </c>
      <c r="D34" t="s">
        <v>2936</v>
      </c>
      <c r="E34">
        <v>22</v>
      </c>
      <c r="F34" t="s">
        <v>1709</v>
      </c>
      <c r="G34" t="s">
        <v>700</v>
      </c>
      <c r="H34" t="s">
        <v>754</v>
      </c>
      <c r="I34">
        <v>1</v>
      </c>
    </row>
    <row r="35" spans="1:9">
      <c r="A35">
        <v>1190</v>
      </c>
      <c r="B35" t="b">
        <v>1</v>
      </c>
      <c r="C35" t="s">
        <v>1710</v>
      </c>
      <c r="D35" t="s">
        <v>2937</v>
      </c>
      <c r="E35">
        <v>20</v>
      </c>
      <c r="F35" t="s">
        <v>1710</v>
      </c>
      <c r="G35" t="s">
        <v>688</v>
      </c>
      <c r="H35" t="s">
        <v>671</v>
      </c>
      <c r="I35">
        <v>1</v>
      </c>
    </row>
    <row r="36" spans="1:9">
      <c r="A36">
        <v>1191</v>
      </c>
      <c r="B36" t="b">
        <v>1</v>
      </c>
      <c r="C36" t="s">
        <v>942</v>
      </c>
      <c r="D36" t="s">
        <v>2938</v>
      </c>
      <c r="E36">
        <v>20</v>
      </c>
      <c r="F36" t="s">
        <v>942</v>
      </c>
      <c r="G36" t="s">
        <v>943</v>
      </c>
      <c r="H36" t="s">
        <v>944</v>
      </c>
      <c r="I36">
        <v>1</v>
      </c>
    </row>
    <row r="37" spans="1:9">
      <c r="A37">
        <v>1233</v>
      </c>
      <c r="B37" t="b">
        <v>1</v>
      </c>
      <c r="C37" t="s">
        <v>2939</v>
      </c>
      <c r="D37" t="s">
        <v>2940</v>
      </c>
      <c r="E37">
        <v>22</v>
      </c>
      <c r="F37" t="s">
        <v>1711</v>
      </c>
      <c r="G37" t="s">
        <v>1712</v>
      </c>
      <c r="H37" t="s">
        <v>905</v>
      </c>
      <c r="I37">
        <v>1</v>
      </c>
    </row>
    <row r="38" spans="1:9">
      <c r="A38">
        <v>1192</v>
      </c>
      <c r="B38" t="b">
        <v>1</v>
      </c>
      <c r="C38" t="s">
        <v>947</v>
      </c>
      <c r="D38" t="s">
        <v>2941</v>
      </c>
      <c r="E38">
        <v>20</v>
      </c>
      <c r="F38" t="s">
        <v>947</v>
      </c>
      <c r="G38" t="s">
        <v>948</v>
      </c>
      <c r="H38" t="s">
        <v>709</v>
      </c>
      <c r="I38">
        <v>1</v>
      </c>
    </row>
    <row r="39" spans="1:9">
      <c r="A39">
        <v>1235</v>
      </c>
      <c r="B39" t="b">
        <v>1</v>
      </c>
      <c r="C39" t="s">
        <v>2942</v>
      </c>
      <c r="D39" t="s">
        <v>2943</v>
      </c>
      <c r="E39">
        <v>22</v>
      </c>
      <c r="F39" t="s">
        <v>171</v>
      </c>
      <c r="G39" t="s">
        <v>675</v>
      </c>
      <c r="H39" t="s">
        <v>676</v>
      </c>
      <c r="I39">
        <v>1</v>
      </c>
    </row>
    <row r="40" spans="1:9">
      <c r="A40">
        <v>1306</v>
      </c>
      <c r="B40" t="b">
        <v>1</v>
      </c>
      <c r="C40" t="s">
        <v>2944</v>
      </c>
      <c r="D40" t="s">
        <v>2945</v>
      </c>
      <c r="E40">
        <v>22</v>
      </c>
      <c r="F40" t="s">
        <v>193</v>
      </c>
      <c r="G40" t="s">
        <v>708</v>
      </c>
      <c r="H40" t="s">
        <v>709</v>
      </c>
      <c r="I40">
        <v>1</v>
      </c>
    </row>
    <row r="41" spans="1:9">
      <c r="A41">
        <v>1193</v>
      </c>
      <c r="B41" t="b">
        <v>1</v>
      </c>
      <c r="C41" t="s">
        <v>951</v>
      </c>
      <c r="D41" t="s">
        <v>2946</v>
      </c>
      <c r="E41">
        <v>20</v>
      </c>
      <c r="F41" t="s">
        <v>951</v>
      </c>
      <c r="G41" t="s">
        <v>261</v>
      </c>
      <c r="H41" t="s">
        <v>686</v>
      </c>
      <c r="I41">
        <v>1</v>
      </c>
    </row>
    <row r="42" spans="1:9">
      <c r="A42">
        <v>1236</v>
      </c>
      <c r="B42" t="b">
        <v>1</v>
      </c>
      <c r="C42" t="s">
        <v>2947</v>
      </c>
      <c r="D42" t="s">
        <v>2948</v>
      </c>
      <c r="E42">
        <v>22</v>
      </c>
      <c r="F42" t="s">
        <v>174</v>
      </c>
      <c r="G42" t="s">
        <v>678</v>
      </c>
      <c r="H42" t="s">
        <v>655</v>
      </c>
      <c r="I42">
        <v>1</v>
      </c>
    </row>
    <row r="43" spans="1:9">
      <c r="A43">
        <v>1307</v>
      </c>
      <c r="B43" t="b">
        <v>1</v>
      </c>
      <c r="C43" t="s">
        <v>2949</v>
      </c>
      <c r="D43" t="s">
        <v>2950</v>
      </c>
      <c r="E43">
        <v>22</v>
      </c>
      <c r="F43" t="s">
        <v>1713</v>
      </c>
      <c r="G43" t="s">
        <v>690</v>
      </c>
      <c r="H43" t="s">
        <v>1714</v>
      </c>
      <c r="I43">
        <v>1</v>
      </c>
    </row>
    <row r="44" spans="1:9">
      <c r="A44">
        <v>1194</v>
      </c>
      <c r="B44" t="b">
        <v>1</v>
      </c>
      <c r="C44" t="s">
        <v>974</v>
      </c>
      <c r="D44" t="s">
        <v>2951</v>
      </c>
      <c r="E44">
        <v>20</v>
      </c>
      <c r="F44" t="s">
        <v>974</v>
      </c>
      <c r="G44" t="s">
        <v>688</v>
      </c>
      <c r="H44" t="s">
        <v>975</v>
      </c>
      <c r="I44">
        <v>1</v>
      </c>
    </row>
    <row r="45" spans="1:9">
      <c r="A45">
        <v>1239</v>
      </c>
      <c r="B45" t="b">
        <v>1</v>
      </c>
      <c r="C45" t="s">
        <v>2952</v>
      </c>
      <c r="D45" t="s">
        <v>2953</v>
      </c>
      <c r="E45">
        <v>22</v>
      </c>
      <c r="F45" t="s">
        <v>1715</v>
      </c>
      <c r="G45" t="s">
        <v>1716</v>
      </c>
      <c r="H45" t="s">
        <v>701</v>
      </c>
      <c r="I45">
        <v>1</v>
      </c>
    </row>
    <row r="46" spans="1:9">
      <c r="A46">
        <v>1441</v>
      </c>
      <c r="B46" t="b">
        <v>0</v>
      </c>
      <c r="C46" t="s">
        <v>2954</v>
      </c>
      <c r="D46" t="s">
        <v>2955</v>
      </c>
      <c r="E46">
        <v>1</v>
      </c>
      <c r="F46" t="s">
        <v>2518</v>
      </c>
      <c r="G46" t="s">
        <v>2519</v>
      </c>
      <c r="I46">
        <v>1</v>
      </c>
    </row>
    <row r="47" spans="1:9">
      <c r="A47">
        <v>1195</v>
      </c>
      <c r="B47" t="b">
        <v>1</v>
      </c>
      <c r="C47" t="s">
        <v>979</v>
      </c>
      <c r="D47" t="s">
        <v>2956</v>
      </c>
      <c r="E47">
        <v>20</v>
      </c>
      <c r="F47" t="s">
        <v>979</v>
      </c>
      <c r="G47" t="s">
        <v>980</v>
      </c>
      <c r="H47" t="s">
        <v>981</v>
      </c>
      <c r="I47">
        <v>1</v>
      </c>
    </row>
    <row r="48" spans="1:9">
      <c r="A48">
        <v>1196</v>
      </c>
      <c r="B48" t="b">
        <v>1</v>
      </c>
      <c r="C48" t="s">
        <v>879</v>
      </c>
      <c r="D48" t="s">
        <v>2957</v>
      </c>
      <c r="E48">
        <v>21</v>
      </c>
      <c r="F48" t="s">
        <v>879</v>
      </c>
      <c r="G48" t="s">
        <v>729</v>
      </c>
      <c r="H48" t="s">
        <v>655</v>
      </c>
      <c r="I48">
        <v>1</v>
      </c>
    </row>
    <row r="49" spans="1:9">
      <c r="A49">
        <v>1442</v>
      </c>
      <c r="B49" t="b">
        <v>0</v>
      </c>
      <c r="C49" t="s">
        <v>2958</v>
      </c>
      <c r="D49" t="s">
        <v>2959</v>
      </c>
      <c r="E49">
        <v>28</v>
      </c>
      <c r="F49" t="s">
        <v>2520</v>
      </c>
      <c r="G49" t="s">
        <v>688</v>
      </c>
      <c r="H49" t="s">
        <v>718</v>
      </c>
      <c r="I49">
        <v>1</v>
      </c>
    </row>
    <row r="50" spans="1:9">
      <c r="A50">
        <v>1197</v>
      </c>
      <c r="B50" t="b">
        <v>1</v>
      </c>
      <c r="C50" t="s">
        <v>899</v>
      </c>
      <c r="D50" t="s">
        <v>2960</v>
      </c>
      <c r="E50">
        <v>21</v>
      </c>
      <c r="F50" t="s">
        <v>899</v>
      </c>
      <c r="G50" t="s">
        <v>720</v>
      </c>
      <c r="H50" t="s">
        <v>900</v>
      </c>
      <c r="I50">
        <v>1</v>
      </c>
    </row>
    <row r="51" spans="1:9">
      <c r="A51">
        <v>1198</v>
      </c>
      <c r="B51" t="b">
        <v>1</v>
      </c>
      <c r="C51" t="s">
        <v>909</v>
      </c>
      <c r="D51" t="s">
        <v>2961</v>
      </c>
      <c r="E51">
        <v>21</v>
      </c>
      <c r="F51" t="s">
        <v>909</v>
      </c>
      <c r="G51" t="s">
        <v>714</v>
      </c>
      <c r="H51" t="s">
        <v>696</v>
      </c>
      <c r="I51">
        <v>1</v>
      </c>
    </row>
    <row r="52" spans="1:9">
      <c r="A52">
        <v>1241</v>
      </c>
      <c r="B52" t="b">
        <v>1</v>
      </c>
      <c r="C52" t="s">
        <v>2962</v>
      </c>
      <c r="D52" t="s">
        <v>2963</v>
      </c>
      <c r="E52">
        <v>22</v>
      </c>
      <c r="F52" t="s">
        <v>1718</v>
      </c>
      <c r="G52" t="s">
        <v>1719</v>
      </c>
      <c r="H52" t="s">
        <v>1720</v>
      </c>
      <c r="I52">
        <v>1</v>
      </c>
    </row>
    <row r="53" spans="1:9">
      <c r="A53">
        <v>1199</v>
      </c>
      <c r="B53" t="b">
        <v>1</v>
      </c>
      <c r="C53" t="s">
        <v>926</v>
      </c>
      <c r="D53" t="s">
        <v>2964</v>
      </c>
      <c r="E53">
        <v>21</v>
      </c>
      <c r="F53" t="s">
        <v>926</v>
      </c>
      <c r="G53" t="s">
        <v>688</v>
      </c>
      <c r="H53" t="s">
        <v>686</v>
      </c>
      <c r="I53">
        <v>1</v>
      </c>
    </row>
    <row r="54" spans="1:9">
      <c r="A54">
        <v>1200</v>
      </c>
      <c r="B54" t="b">
        <v>1</v>
      </c>
      <c r="C54" t="s">
        <v>939</v>
      </c>
      <c r="D54" t="s">
        <v>2965</v>
      </c>
      <c r="E54">
        <v>21</v>
      </c>
      <c r="F54" t="s">
        <v>939</v>
      </c>
      <c r="G54" t="s">
        <v>720</v>
      </c>
      <c r="H54" t="s">
        <v>715</v>
      </c>
      <c r="I54">
        <v>1</v>
      </c>
    </row>
    <row r="55" spans="1:9">
      <c r="A55">
        <v>1242</v>
      </c>
      <c r="B55" t="b">
        <v>1</v>
      </c>
      <c r="C55" t="s">
        <v>2966</v>
      </c>
      <c r="D55" t="s">
        <v>2967</v>
      </c>
      <c r="E55">
        <v>22</v>
      </c>
      <c r="F55" t="s">
        <v>168</v>
      </c>
      <c r="G55" t="s">
        <v>670</v>
      </c>
      <c r="H55" t="s">
        <v>671</v>
      </c>
      <c r="I55">
        <v>1</v>
      </c>
    </row>
    <row r="56" spans="1:9">
      <c r="A56">
        <v>1201</v>
      </c>
      <c r="B56" t="b">
        <v>1</v>
      </c>
      <c r="C56" t="s">
        <v>954</v>
      </c>
      <c r="D56" t="s">
        <v>2968</v>
      </c>
      <c r="E56">
        <v>21</v>
      </c>
      <c r="F56" t="s">
        <v>954</v>
      </c>
      <c r="G56" t="s">
        <v>748</v>
      </c>
      <c r="H56" t="s">
        <v>718</v>
      </c>
      <c r="I56">
        <v>1</v>
      </c>
    </row>
    <row r="57" spans="1:9">
      <c r="A57">
        <v>1243</v>
      </c>
      <c r="B57" t="b">
        <v>1</v>
      </c>
      <c r="C57" t="s">
        <v>2969</v>
      </c>
      <c r="D57" t="s">
        <v>2970</v>
      </c>
      <c r="E57">
        <v>22</v>
      </c>
      <c r="F57" t="s">
        <v>160</v>
      </c>
      <c r="G57" t="s">
        <v>748</v>
      </c>
      <c r="H57" t="s">
        <v>686</v>
      </c>
      <c r="I57">
        <v>1</v>
      </c>
    </row>
    <row r="58" spans="1:9">
      <c r="A58">
        <v>1244</v>
      </c>
      <c r="B58" t="b">
        <v>1</v>
      </c>
      <c r="C58" t="s">
        <v>2971</v>
      </c>
      <c r="D58" t="s">
        <v>2972</v>
      </c>
      <c r="E58">
        <v>22</v>
      </c>
      <c r="F58" t="s">
        <v>1721</v>
      </c>
      <c r="G58" t="s">
        <v>705</v>
      </c>
      <c r="H58" t="s">
        <v>662</v>
      </c>
      <c r="I58">
        <v>1</v>
      </c>
    </row>
    <row r="59" spans="1:9">
      <c r="A59">
        <v>1202</v>
      </c>
      <c r="B59" t="b">
        <v>1</v>
      </c>
      <c r="C59" t="s">
        <v>957</v>
      </c>
      <c r="D59" t="s">
        <v>2973</v>
      </c>
      <c r="E59">
        <v>21</v>
      </c>
      <c r="F59" t="s">
        <v>957</v>
      </c>
      <c r="G59" t="s">
        <v>958</v>
      </c>
      <c r="H59" t="s">
        <v>959</v>
      </c>
      <c r="I59">
        <v>1</v>
      </c>
    </row>
    <row r="60" spans="1:9">
      <c r="A60">
        <v>1245</v>
      </c>
      <c r="B60" t="b">
        <v>1</v>
      </c>
      <c r="C60" t="s">
        <v>2974</v>
      </c>
      <c r="D60" t="s">
        <v>2975</v>
      </c>
      <c r="E60">
        <v>22</v>
      </c>
      <c r="F60" t="s">
        <v>205</v>
      </c>
      <c r="G60" t="s">
        <v>732</v>
      </c>
      <c r="H60" t="s">
        <v>693</v>
      </c>
      <c r="I60">
        <v>1</v>
      </c>
    </row>
    <row r="61" spans="1:9">
      <c r="A61">
        <v>1246</v>
      </c>
      <c r="B61" t="b">
        <v>1</v>
      </c>
      <c r="C61" t="s">
        <v>2976</v>
      </c>
      <c r="D61" t="s">
        <v>2977</v>
      </c>
      <c r="E61">
        <v>22</v>
      </c>
      <c r="F61" t="s">
        <v>1722</v>
      </c>
      <c r="G61" t="s">
        <v>966</v>
      </c>
      <c r="H61" t="s">
        <v>655</v>
      </c>
      <c r="I61">
        <v>1</v>
      </c>
    </row>
    <row r="62" spans="1:9">
      <c r="A62">
        <v>1203</v>
      </c>
      <c r="B62" t="b">
        <v>1</v>
      </c>
      <c r="C62" t="s">
        <v>962</v>
      </c>
      <c r="D62" t="s">
        <v>2978</v>
      </c>
      <c r="E62">
        <v>21</v>
      </c>
      <c r="F62" t="s">
        <v>962</v>
      </c>
      <c r="G62" t="s">
        <v>690</v>
      </c>
      <c r="H62" t="s">
        <v>676</v>
      </c>
      <c r="I62">
        <v>1</v>
      </c>
    </row>
    <row r="63" spans="1:9">
      <c r="A63">
        <v>1247</v>
      </c>
      <c r="B63" t="b">
        <v>1</v>
      </c>
      <c r="C63" t="s">
        <v>2979</v>
      </c>
      <c r="D63" t="s">
        <v>2980</v>
      </c>
      <c r="E63">
        <v>22</v>
      </c>
      <c r="F63" t="s">
        <v>1723</v>
      </c>
      <c r="G63" t="s">
        <v>688</v>
      </c>
      <c r="H63" t="s">
        <v>1724</v>
      </c>
      <c r="I63">
        <v>1</v>
      </c>
    </row>
    <row r="64" spans="1:9">
      <c r="A64">
        <v>1248</v>
      </c>
      <c r="B64" t="b">
        <v>1</v>
      </c>
      <c r="C64" t="s">
        <v>2981</v>
      </c>
      <c r="D64" t="s">
        <v>2982</v>
      </c>
      <c r="E64">
        <v>22</v>
      </c>
      <c r="F64" t="s">
        <v>1725</v>
      </c>
      <c r="G64" t="s">
        <v>1726</v>
      </c>
      <c r="H64" t="s">
        <v>1727</v>
      </c>
      <c r="I64">
        <v>1</v>
      </c>
    </row>
    <row r="65" spans="1:9">
      <c r="A65">
        <v>1204</v>
      </c>
      <c r="B65" t="b">
        <v>1</v>
      </c>
      <c r="C65" t="s">
        <v>965</v>
      </c>
      <c r="D65" t="s">
        <v>2983</v>
      </c>
      <c r="E65">
        <v>21</v>
      </c>
      <c r="F65" t="s">
        <v>965</v>
      </c>
      <c r="G65" t="s">
        <v>966</v>
      </c>
      <c r="H65" t="s">
        <v>668</v>
      </c>
      <c r="I65">
        <v>1</v>
      </c>
    </row>
    <row r="66" spans="1:9">
      <c r="A66">
        <v>1205</v>
      </c>
      <c r="B66" t="b">
        <v>1</v>
      </c>
      <c r="C66" t="s">
        <v>968</v>
      </c>
      <c r="D66" t="s">
        <v>2984</v>
      </c>
      <c r="E66">
        <v>21</v>
      </c>
      <c r="F66" t="s">
        <v>968</v>
      </c>
      <c r="G66" t="s">
        <v>969</v>
      </c>
      <c r="H66" t="s">
        <v>676</v>
      </c>
      <c r="I66">
        <v>1</v>
      </c>
    </row>
    <row r="67" spans="1:9">
      <c r="A67">
        <v>1308</v>
      </c>
      <c r="B67" t="b">
        <v>1</v>
      </c>
      <c r="C67" t="s">
        <v>2985</v>
      </c>
      <c r="D67" t="s">
        <v>2986</v>
      </c>
      <c r="E67">
        <v>22</v>
      </c>
      <c r="F67" t="s">
        <v>201</v>
      </c>
      <c r="G67" t="s">
        <v>688</v>
      </c>
      <c r="H67" t="s">
        <v>726</v>
      </c>
      <c r="I67">
        <v>1</v>
      </c>
    </row>
    <row r="68" spans="1:9">
      <c r="A68">
        <v>1206</v>
      </c>
      <c r="B68" t="b">
        <v>1</v>
      </c>
      <c r="C68" t="s">
        <v>971</v>
      </c>
      <c r="D68" t="s">
        <v>2987</v>
      </c>
      <c r="E68">
        <v>21</v>
      </c>
      <c r="F68" t="s">
        <v>971</v>
      </c>
      <c r="G68" t="s">
        <v>717</v>
      </c>
      <c r="H68" t="s">
        <v>972</v>
      </c>
      <c r="I68">
        <v>1</v>
      </c>
    </row>
    <row r="69" spans="1:9">
      <c r="A69">
        <v>1207</v>
      </c>
      <c r="B69" t="b">
        <v>1</v>
      </c>
      <c r="C69" t="s">
        <v>977</v>
      </c>
      <c r="D69" t="s">
        <v>2988</v>
      </c>
      <c r="E69">
        <v>21</v>
      </c>
      <c r="F69" t="s">
        <v>977</v>
      </c>
      <c r="G69" t="s">
        <v>871</v>
      </c>
      <c r="H69" t="s">
        <v>885</v>
      </c>
      <c r="I69">
        <v>1</v>
      </c>
    </row>
    <row r="70" spans="1:9">
      <c r="A70">
        <v>1443</v>
      </c>
      <c r="B70" t="b">
        <v>0</v>
      </c>
      <c r="C70" t="s">
        <v>2989</v>
      </c>
      <c r="D70" t="s">
        <v>2990</v>
      </c>
      <c r="E70">
        <v>28</v>
      </c>
      <c r="F70" t="s">
        <v>2521</v>
      </c>
      <c r="G70" t="s">
        <v>1004</v>
      </c>
      <c r="H70" t="s">
        <v>686</v>
      </c>
      <c r="I70">
        <v>1</v>
      </c>
    </row>
    <row r="71" spans="1:9">
      <c r="A71">
        <v>1208</v>
      </c>
      <c r="B71" t="b">
        <v>1</v>
      </c>
      <c r="C71" t="s">
        <v>984</v>
      </c>
      <c r="D71" t="s">
        <v>2991</v>
      </c>
      <c r="E71">
        <v>21</v>
      </c>
      <c r="F71" t="s">
        <v>984</v>
      </c>
      <c r="G71" t="s">
        <v>985</v>
      </c>
      <c r="H71" t="s">
        <v>986</v>
      </c>
      <c r="I71">
        <v>1</v>
      </c>
    </row>
    <row r="72" spans="1:9">
      <c r="A72">
        <v>1251</v>
      </c>
      <c r="B72" t="b">
        <v>1</v>
      </c>
      <c r="C72" t="s">
        <v>2992</v>
      </c>
      <c r="D72" t="s">
        <v>2993</v>
      </c>
      <c r="E72">
        <v>22</v>
      </c>
      <c r="F72" t="s">
        <v>1728</v>
      </c>
      <c r="G72" t="s">
        <v>700</v>
      </c>
      <c r="H72" t="s">
        <v>693</v>
      </c>
      <c r="I72">
        <v>1</v>
      </c>
    </row>
    <row r="73" spans="1:9">
      <c r="A73">
        <v>1252</v>
      </c>
      <c r="B73" t="b">
        <v>1</v>
      </c>
      <c r="C73" t="s">
        <v>2994</v>
      </c>
      <c r="D73" t="s">
        <v>2995</v>
      </c>
      <c r="E73">
        <v>22</v>
      </c>
      <c r="F73" t="s">
        <v>1729</v>
      </c>
      <c r="G73" t="s">
        <v>732</v>
      </c>
      <c r="H73" t="s">
        <v>1730</v>
      </c>
      <c r="I73">
        <v>1</v>
      </c>
    </row>
    <row r="74" spans="1:9">
      <c r="A74">
        <v>1209</v>
      </c>
      <c r="B74" t="b">
        <v>1</v>
      </c>
      <c r="C74" t="s">
        <v>988</v>
      </c>
      <c r="D74" t="s">
        <v>2996</v>
      </c>
      <c r="E74">
        <v>21</v>
      </c>
      <c r="F74" t="s">
        <v>988</v>
      </c>
      <c r="G74" t="s">
        <v>884</v>
      </c>
      <c r="H74" t="s">
        <v>718</v>
      </c>
      <c r="I74">
        <v>1</v>
      </c>
    </row>
    <row r="75" spans="1:9">
      <c r="A75">
        <v>1253</v>
      </c>
      <c r="B75" t="b">
        <v>1</v>
      </c>
      <c r="C75" t="s">
        <v>2997</v>
      </c>
      <c r="D75" t="s">
        <v>2998</v>
      </c>
      <c r="E75">
        <v>22</v>
      </c>
      <c r="F75" t="s">
        <v>1731</v>
      </c>
      <c r="G75" t="s">
        <v>657</v>
      </c>
      <c r="H75" t="s">
        <v>718</v>
      </c>
      <c r="I75">
        <v>1</v>
      </c>
    </row>
    <row r="76" spans="1:9">
      <c r="A76">
        <v>1254</v>
      </c>
      <c r="B76" t="b">
        <v>1</v>
      </c>
      <c r="C76" t="s">
        <v>2999</v>
      </c>
      <c r="D76" t="s">
        <v>3000</v>
      </c>
      <c r="E76">
        <v>22</v>
      </c>
      <c r="F76" t="s">
        <v>1732</v>
      </c>
      <c r="G76" t="s">
        <v>708</v>
      </c>
      <c r="H76" t="s">
        <v>981</v>
      </c>
      <c r="I76">
        <v>1</v>
      </c>
    </row>
    <row r="77" spans="1:9">
      <c r="A77">
        <v>1210</v>
      </c>
      <c r="B77" t="b">
        <v>1</v>
      </c>
      <c r="C77" t="s">
        <v>990</v>
      </c>
      <c r="D77" t="s">
        <v>3001</v>
      </c>
      <c r="E77">
        <v>21</v>
      </c>
      <c r="F77" t="s">
        <v>990</v>
      </c>
      <c r="G77" t="s">
        <v>695</v>
      </c>
      <c r="H77" t="s">
        <v>992</v>
      </c>
      <c r="I77">
        <v>1</v>
      </c>
    </row>
    <row r="78" spans="1:9">
      <c r="A78">
        <v>1255</v>
      </c>
      <c r="B78" t="b">
        <v>1</v>
      </c>
      <c r="C78" t="s">
        <v>3002</v>
      </c>
      <c r="D78" t="s">
        <v>3003</v>
      </c>
      <c r="E78">
        <v>22</v>
      </c>
      <c r="F78" t="s">
        <v>1733</v>
      </c>
      <c r="G78" t="s">
        <v>1734</v>
      </c>
      <c r="H78" t="s">
        <v>718</v>
      </c>
      <c r="I78">
        <v>1</v>
      </c>
    </row>
    <row r="79" spans="1:9">
      <c r="A79">
        <v>1309</v>
      </c>
      <c r="B79" t="b">
        <v>1</v>
      </c>
      <c r="C79" t="s">
        <v>3004</v>
      </c>
      <c r="D79" t="s">
        <v>3005</v>
      </c>
      <c r="E79">
        <v>22</v>
      </c>
      <c r="F79" t="s">
        <v>1735</v>
      </c>
      <c r="G79" t="s">
        <v>670</v>
      </c>
      <c r="H79" t="s">
        <v>981</v>
      </c>
      <c r="I79">
        <v>1</v>
      </c>
    </row>
    <row r="80" spans="1:9">
      <c r="A80">
        <v>1211</v>
      </c>
      <c r="B80" t="b">
        <v>1</v>
      </c>
      <c r="C80" t="s">
        <v>994</v>
      </c>
      <c r="D80" t="s">
        <v>3006</v>
      </c>
      <c r="E80">
        <v>21</v>
      </c>
      <c r="F80" t="s">
        <v>994</v>
      </c>
      <c r="G80" t="s">
        <v>1736</v>
      </c>
      <c r="H80" t="s">
        <v>996</v>
      </c>
      <c r="I80">
        <v>1</v>
      </c>
    </row>
    <row r="81" spans="1:9">
      <c r="A81">
        <v>1258</v>
      </c>
      <c r="B81" t="b">
        <v>1</v>
      </c>
      <c r="C81" t="s">
        <v>3007</v>
      </c>
      <c r="D81" t="s">
        <v>3008</v>
      </c>
      <c r="E81">
        <v>22</v>
      </c>
      <c r="F81" t="s">
        <v>1738</v>
      </c>
      <c r="G81" t="s">
        <v>1739</v>
      </c>
      <c r="H81" t="s">
        <v>1714</v>
      </c>
      <c r="I81">
        <v>1</v>
      </c>
    </row>
    <row r="82" spans="1:9">
      <c r="A82">
        <v>1444</v>
      </c>
      <c r="B82" t="b">
        <v>0</v>
      </c>
      <c r="C82" t="s">
        <v>3009</v>
      </c>
      <c r="D82" t="s">
        <v>3010</v>
      </c>
      <c r="E82">
        <v>28</v>
      </c>
      <c r="F82" t="s">
        <v>2522</v>
      </c>
      <c r="G82" t="s">
        <v>717</v>
      </c>
      <c r="H82" t="s">
        <v>696</v>
      </c>
      <c r="I82">
        <v>1</v>
      </c>
    </row>
    <row r="83" spans="1:9">
      <c r="A83">
        <v>1212</v>
      </c>
      <c r="B83" t="b">
        <v>1</v>
      </c>
      <c r="C83" t="s">
        <v>999</v>
      </c>
      <c r="D83" t="s">
        <v>3011</v>
      </c>
      <c r="E83">
        <v>21</v>
      </c>
      <c r="F83" t="s">
        <v>999</v>
      </c>
      <c r="G83" t="s">
        <v>690</v>
      </c>
      <c r="H83" t="s">
        <v>1000</v>
      </c>
      <c r="I83">
        <v>1</v>
      </c>
    </row>
    <row r="84" spans="1:9">
      <c r="A84">
        <v>1259</v>
      </c>
      <c r="B84" t="b">
        <v>1</v>
      </c>
      <c r="C84" t="s">
        <v>3012</v>
      </c>
      <c r="D84" t="s">
        <v>3013</v>
      </c>
      <c r="E84">
        <v>22</v>
      </c>
      <c r="F84" t="s">
        <v>1740</v>
      </c>
      <c r="G84" t="s">
        <v>948</v>
      </c>
      <c r="H84" t="s">
        <v>905</v>
      </c>
      <c r="I84">
        <v>1</v>
      </c>
    </row>
    <row r="85" spans="1:9">
      <c r="A85">
        <v>1445</v>
      </c>
      <c r="B85" t="b">
        <v>0</v>
      </c>
      <c r="C85" t="s">
        <v>3014</v>
      </c>
      <c r="D85" t="s">
        <v>3015</v>
      </c>
      <c r="E85">
        <v>28</v>
      </c>
      <c r="F85" t="s">
        <v>2523</v>
      </c>
      <c r="G85" t="s">
        <v>750</v>
      </c>
      <c r="H85" t="s">
        <v>718</v>
      </c>
      <c r="I85">
        <v>1</v>
      </c>
    </row>
    <row r="86" spans="1:9">
      <c r="A86">
        <v>1213</v>
      </c>
      <c r="B86" t="b">
        <v>1</v>
      </c>
      <c r="C86" t="s">
        <v>1003</v>
      </c>
      <c r="D86" t="s">
        <v>3016</v>
      </c>
      <c r="E86">
        <v>21</v>
      </c>
      <c r="F86" t="s">
        <v>1003</v>
      </c>
      <c r="G86" t="s">
        <v>1004</v>
      </c>
      <c r="H86" t="s">
        <v>1005</v>
      </c>
      <c r="I86">
        <v>1</v>
      </c>
    </row>
    <row r="87" spans="1:9">
      <c r="A87">
        <v>1262</v>
      </c>
      <c r="B87" t="b">
        <v>1</v>
      </c>
      <c r="C87" t="s">
        <v>3017</v>
      </c>
      <c r="D87" t="s">
        <v>3018</v>
      </c>
      <c r="E87">
        <v>22</v>
      </c>
      <c r="F87" t="s">
        <v>1743</v>
      </c>
      <c r="G87" t="s">
        <v>683</v>
      </c>
      <c r="H87" t="s">
        <v>662</v>
      </c>
      <c r="I87">
        <v>1</v>
      </c>
    </row>
    <row r="88" spans="1:9">
      <c r="A88">
        <v>1446</v>
      </c>
      <c r="B88" t="b">
        <v>0</v>
      </c>
      <c r="C88" t="s">
        <v>3019</v>
      </c>
      <c r="D88" t="s">
        <v>3020</v>
      </c>
      <c r="E88">
        <v>28</v>
      </c>
      <c r="F88" t="s">
        <v>2524</v>
      </c>
      <c r="G88" t="s">
        <v>1004</v>
      </c>
      <c r="H88" t="s">
        <v>2525</v>
      </c>
      <c r="I88">
        <v>1</v>
      </c>
    </row>
    <row r="89" spans="1:9">
      <c r="A89">
        <v>1263</v>
      </c>
      <c r="B89" t="b">
        <v>1</v>
      </c>
      <c r="C89" t="s">
        <v>3021</v>
      </c>
      <c r="D89" t="s">
        <v>3022</v>
      </c>
      <c r="E89">
        <v>22</v>
      </c>
      <c r="F89" t="s">
        <v>1744</v>
      </c>
      <c r="G89" t="s">
        <v>692</v>
      </c>
      <c r="H89" t="s">
        <v>693</v>
      </c>
      <c r="I89">
        <v>1</v>
      </c>
    </row>
    <row r="90" spans="1:9">
      <c r="A90">
        <v>1264</v>
      </c>
      <c r="B90" t="b">
        <v>1</v>
      </c>
      <c r="C90" t="s">
        <v>3023</v>
      </c>
      <c r="D90" t="s">
        <v>3024</v>
      </c>
      <c r="E90">
        <v>22</v>
      </c>
      <c r="F90" t="s">
        <v>1745</v>
      </c>
      <c r="G90" t="s">
        <v>1746</v>
      </c>
      <c r="H90" t="s">
        <v>671</v>
      </c>
      <c r="I90">
        <v>1</v>
      </c>
    </row>
    <row r="91" spans="1:9">
      <c r="A91">
        <v>1265</v>
      </c>
      <c r="B91" t="b">
        <v>1</v>
      </c>
      <c r="C91" t="s">
        <v>3025</v>
      </c>
      <c r="D91" t="s">
        <v>3026</v>
      </c>
      <c r="E91">
        <v>22</v>
      </c>
      <c r="F91" t="s">
        <v>1747</v>
      </c>
      <c r="G91" t="s">
        <v>690</v>
      </c>
      <c r="H91" t="s">
        <v>860</v>
      </c>
      <c r="I91">
        <v>1</v>
      </c>
    </row>
    <row r="92" spans="1:9">
      <c r="A92">
        <v>1266</v>
      </c>
      <c r="B92" t="b">
        <v>1</v>
      </c>
      <c r="C92" t="s">
        <v>3027</v>
      </c>
      <c r="D92" t="s">
        <v>3028</v>
      </c>
      <c r="E92">
        <v>22</v>
      </c>
      <c r="F92" t="s">
        <v>167</v>
      </c>
      <c r="G92" t="s">
        <v>667</v>
      </c>
      <c r="H92" t="s">
        <v>668</v>
      </c>
      <c r="I92">
        <v>1</v>
      </c>
    </row>
    <row r="93" spans="1:9">
      <c r="A93">
        <v>1267</v>
      </c>
      <c r="B93" t="b">
        <v>1</v>
      </c>
      <c r="C93" t="s">
        <v>3029</v>
      </c>
      <c r="D93" t="s">
        <v>3030</v>
      </c>
      <c r="E93">
        <v>22</v>
      </c>
      <c r="F93" t="s">
        <v>1748</v>
      </c>
      <c r="G93" t="s">
        <v>729</v>
      </c>
      <c r="H93" t="s">
        <v>676</v>
      </c>
      <c r="I93">
        <v>1</v>
      </c>
    </row>
    <row r="94" spans="1:9">
      <c r="A94">
        <v>1268</v>
      </c>
      <c r="B94" t="b">
        <v>1</v>
      </c>
      <c r="C94" t="s">
        <v>3031</v>
      </c>
      <c r="D94" t="s">
        <v>3032</v>
      </c>
      <c r="E94">
        <v>22</v>
      </c>
      <c r="F94" t="s">
        <v>173</v>
      </c>
      <c r="G94" t="s">
        <v>732</v>
      </c>
      <c r="H94" t="s">
        <v>754</v>
      </c>
      <c r="I94">
        <v>1</v>
      </c>
    </row>
    <row r="95" spans="1:9">
      <c r="A95">
        <v>1269</v>
      </c>
      <c r="B95" t="b">
        <v>1</v>
      </c>
      <c r="C95" t="s">
        <v>3033</v>
      </c>
      <c r="D95" t="s">
        <v>3034</v>
      </c>
      <c r="E95">
        <v>22</v>
      </c>
      <c r="F95" t="s">
        <v>1749</v>
      </c>
      <c r="G95" t="s">
        <v>667</v>
      </c>
      <c r="H95" t="s">
        <v>668</v>
      </c>
      <c r="I95">
        <v>1</v>
      </c>
    </row>
    <row r="96" spans="1:9">
      <c r="A96">
        <v>1270</v>
      </c>
      <c r="B96" t="b">
        <v>1</v>
      </c>
      <c r="C96" t="s">
        <v>3035</v>
      </c>
      <c r="D96" t="s">
        <v>3036</v>
      </c>
      <c r="E96">
        <v>22</v>
      </c>
      <c r="F96" t="s">
        <v>1750</v>
      </c>
      <c r="G96" t="s">
        <v>717</v>
      </c>
      <c r="H96" t="s">
        <v>981</v>
      </c>
      <c r="I96">
        <v>1</v>
      </c>
    </row>
    <row r="97" spans="1:9">
      <c r="A97">
        <v>1271</v>
      </c>
      <c r="B97" t="b">
        <v>1</v>
      </c>
      <c r="C97" t="s">
        <v>3037</v>
      </c>
      <c r="D97" t="s">
        <v>3038</v>
      </c>
      <c r="E97">
        <v>22</v>
      </c>
      <c r="F97" t="s">
        <v>1751</v>
      </c>
      <c r="G97" t="s">
        <v>692</v>
      </c>
      <c r="H97" t="s">
        <v>676</v>
      </c>
      <c r="I97">
        <v>1</v>
      </c>
    </row>
    <row r="98" spans="1:9">
      <c r="A98">
        <v>1273</v>
      </c>
      <c r="B98" t="b">
        <v>1</v>
      </c>
      <c r="C98" t="s">
        <v>3039</v>
      </c>
      <c r="D98" t="s">
        <v>3040</v>
      </c>
      <c r="E98">
        <v>22</v>
      </c>
      <c r="F98" t="s">
        <v>879</v>
      </c>
      <c r="G98" t="s">
        <v>966</v>
      </c>
      <c r="H98" t="s">
        <v>1000</v>
      </c>
      <c r="I98">
        <v>1</v>
      </c>
    </row>
    <row r="99" spans="1:9">
      <c r="A99">
        <v>1274</v>
      </c>
      <c r="B99" t="b">
        <v>1</v>
      </c>
      <c r="C99" t="s">
        <v>3041</v>
      </c>
      <c r="D99" t="s">
        <v>3042</v>
      </c>
      <c r="E99">
        <v>22</v>
      </c>
      <c r="F99" t="s">
        <v>722</v>
      </c>
      <c r="G99" t="s">
        <v>723</v>
      </c>
      <c r="H99" t="s">
        <v>724</v>
      </c>
      <c r="I99">
        <v>1</v>
      </c>
    </row>
    <row r="100" spans="1:9">
      <c r="A100">
        <v>1447</v>
      </c>
      <c r="B100" t="b">
        <v>0</v>
      </c>
      <c r="C100" t="s">
        <v>3043</v>
      </c>
      <c r="D100" t="s">
        <v>3044</v>
      </c>
      <c r="E100">
        <v>28</v>
      </c>
      <c r="F100" t="s">
        <v>2526</v>
      </c>
      <c r="G100" t="s">
        <v>688</v>
      </c>
      <c r="H100" t="s">
        <v>671</v>
      </c>
      <c r="I100">
        <v>1</v>
      </c>
    </row>
    <row r="101" spans="1:9">
      <c r="A101">
        <v>1275</v>
      </c>
      <c r="B101" t="b">
        <v>1</v>
      </c>
      <c r="C101" t="s">
        <v>3045</v>
      </c>
      <c r="D101" t="s">
        <v>3046</v>
      </c>
      <c r="E101">
        <v>22</v>
      </c>
      <c r="F101" t="s">
        <v>1752</v>
      </c>
      <c r="G101" t="s">
        <v>1753</v>
      </c>
      <c r="H101" t="s">
        <v>1754</v>
      </c>
      <c r="I101">
        <v>1</v>
      </c>
    </row>
    <row r="102" spans="1:9">
      <c r="A102">
        <v>1276</v>
      </c>
      <c r="B102" t="b">
        <v>1</v>
      </c>
      <c r="C102" t="s">
        <v>3047</v>
      </c>
      <c r="D102" t="s">
        <v>3048</v>
      </c>
      <c r="E102">
        <v>22</v>
      </c>
      <c r="F102" t="s">
        <v>1755</v>
      </c>
      <c r="G102" t="s">
        <v>1756</v>
      </c>
      <c r="H102" t="s">
        <v>676</v>
      </c>
      <c r="I102">
        <v>1</v>
      </c>
    </row>
    <row r="103" spans="1:9">
      <c r="A103">
        <v>1448</v>
      </c>
      <c r="B103" t="b">
        <v>0</v>
      </c>
      <c r="C103" t="s">
        <v>3049</v>
      </c>
      <c r="D103" t="s">
        <v>3050</v>
      </c>
      <c r="E103">
        <v>28</v>
      </c>
      <c r="F103" t="s">
        <v>2527</v>
      </c>
      <c r="G103" t="s">
        <v>692</v>
      </c>
      <c r="H103" t="s">
        <v>730</v>
      </c>
      <c r="I103">
        <v>1</v>
      </c>
    </row>
    <row r="104" spans="1:9">
      <c r="A104">
        <v>1278</v>
      </c>
      <c r="B104" t="b">
        <v>1</v>
      </c>
      <c r="C104" t="s">
        <v>3051</v>
      </c>
      <c r="D104" t="s">
        <v>3052</v>
      </c>
      <c r="E104">
        <v>22</v>
      </c>
      <c r="F104" t="s">
        <v>1757</v>
      </c>
      <c r="G104" t="s">
        <v>1758</v>
      </c>
      <c r="H104" t="s">
        <v>718</v>
      </c>
      <c r="I104">
        <v>1</v>
      </c>
    </row>
    <row r="105" spans="1:9">
      <c r="A105">
        <v>1279</v>
      </c>
      <c r="B105" t="b">
        <v>1</v>
      </c>
      <c r="C105" t="s">
        <v>3053</v>
      </c>
      <c r="D105" t="s">
        <v>3054</v>
      </c>
      <c r="E105">
        <v>22</v>
      </c>
      <c r="F105" t="s">
        <v>1759</v>
      </c>
      <c r="G105" t="s">
        <v>969</v>
      </c>
      <c r="H105" t="s">
        <v>1730</v>
      </c>
      <c r="I105">
        <v>1</v>
      </c>
    </row>
    <row r="106" spans="1:9">
      <c r="A106">
        <v>1280</v>
      </c>
      <c r="B106" t="b">
        <v>1</v>
      </c>
      <c r="C106" t="s">
        <v>3055</v>
      </c>
      <c r="D106" t="s">
        <v>3056</v>
      </c>
      <c r="E106">
        <v>22</v>
      </c>
      <c r="F106" t="s">
        <v>1760</v>
      </c>
      <c r="G106" t="s">
        <v>1761</v>
      </c>
      <c r="H106" t="s">
        <v>944</v>
      </c>
      <c r="I106">
        <v>1</v>
      </c>
    </row>
    <row r="107" spans="1:9">
      <c r="A107">
        <v>1283</v>
      </c>
      <c r="B107" t="b">
        <v>1</v>
      </c>
      <c r="C107" t="s">
        <v>3057</v>
      </c>
      <c r="D107" t="s">
        <v>3058</v>
      </c>
      <c r="E107">
        <v>22</v>
      </c>
      <c r="F107" t="s">
        <v>166</v>
      </c>
      <c r="G107" t="s">
        <v>664</v>
      </c>
      <c r="H107" t="s">
        <v>665</v>
      </c>
      <c r="I107">
        <v>1</v>
      </c>
    </row>
    <row r="108" spans="1:9">
      <c r="A108">
        <v>1449</v>
      </c>
      <c r="B108" t="b">
        <v>0</v>
      </c>
      <c r="C108" t="s">
        <v>3059</v>
      </c>
      <c r="D108" t="s">
        <v>3060</v>
      </c>
      <c r="E108">
        <v>28</v>
      </c>
      <c r="F108" t="s">
        <v>2528</v>
      </c>
      <c r="G108" t="s">
        <v>1761</v>
      </c>
      <c r="H108" t="s">
        <v>2529</v>
      </c>
      <c r="I108">
        <v>1</v>
      </c>
    </row>
    <row r="109" spans="1:9">
      <c r="A109">
        <v>1450</v>
      </c>
      <c r="B109" t="b">
        <v>0</v>
      </c>
      <c r="C109" t="s">
        <v>3061</v>
      </c>
      <c r="D109" t="s">
        <v>3062</v>
      </c>
      <c r="E109">
        <v>28</v>
      </c>
      <c r="F109" t="s">
        <v>2530</v>
      </c>
      <c r="G109" t="s">
        <v>2531</v>
      </c>
      <c r="H109" t="s">
        <v>2532</v>
      </c>
      <c r="I109">
        <v>1</v>
      </c>
    </row>
    <row r="110" spans="1:9">
      <c r="A110">
        <v>1284</v>
      </c>
      <c r="B110" t="b">
        <v>1</v>
      </c>
      <c r="C110" t="s">
        <v>3063</v>
      </c>
      <c r="D110" t="s">
        <v>3064</v>
      </c>
      <c r="E110">
        <v>22</v>
      </c>
      <c r="F110" t="s">
        <v>1763</v>
      </c>
      <c r="G110" t="s">
        <v>948</v>
      </c>
      <c r="H110" t="s">
        <v>696</v>
      </c>
      <c r="I110">
        <v>1</v>
      </c>
    </row>
    <row r="111" spans="1:9">
      <c r="A111">
        <v>1285</v>
      </c>
      <c r="B111" t="b">
        <v>1</v>
      </c>
      <c r="C111" t="s">
        <v>3065</v>
      </c>
      <c r="D111" t="s">
        <v>3066</v>
      </c>
      <c r="E111">
        <v>22</v>
      </c>
      <c r="F111" t="s">
        <v>1764</v>
      </c>
      <c r="G111" t="s">
        <v>692</v>
      </c>
      <c r="H111" t="s">
        <v>698</v>
      </c>
      <c r="I111">
        <v>1</v>
      </c>
    </row>
    <row r="112" spans="1:9">
      <c r="A112">
        <v>1286</v>
      </c>
      <c r="B112" t="b">
        <v>1</v>
      </c>
      <c r="C112" t="s">
        <v>3067</v>
      </c>
      <c r="D112" t="s">
        <v>3068</v>
      </c>
      <c r="E112">
        <v>22</v>
      </c>
      <c r="F112" t="s">
        <v>1765</v>
      </c>
      <c r="G112" t="s">
        <v>871</v>
      </c>
      <c r="H112" t="s">
        <v>718</v>
      </c>
      <c r="I112">
        <v>1</v>
      </c>
    </row>
    <row r="113" spans="1:9">
      <c r="A113">
        <v>1287</v>
      </c>
      <c r="B113" t="b">
        <v>1</v>
      </c>
      <c r="C113" t="s">
        <v>3069</v>
      </c>
      <c r="D113" t="s">
        <v>3070</v>
      </c>
      <c r="E113">
        <v>22</v>
      </c>
      <c r="F113" t="s">
        <v>1766</v>
      </c>
      <c r="G113" t="s">
        <v>1761</v>
      </c>
      <c r="H113" t="s">
        <v>701</v>
      </c>
      <c r="I113">
        <v>1</v>
      </c>
    </row>
    <row r="114" spans="1:9">
      <c r="A114">
        <v>1288</v>
      </c>
      <c r="B114" t="b">
        <v>1</v>
      </c>
      <c r="C114" t="s">
        <v>3071</v>
      </c>
      <c r="D114" t="s">
        <v>3072</v>
      </c>
      <c r="E114">
        <v>22</v>
      </c>
      <c r="F114" t="s">
        <v>1767</v>
      </c>
      <c r="G114" t="s">
        <v>688</v>
      </c>
      <c r="H114" t="s">
        <v>718</v>
      </c>
      <c r="I114">
        <v>1</v>
      </c>
    </row>
    <row r="115" spans="1:9">
      <c r="A115">
        <v>1289</v>
      </c>
      <c r="B115" t="b">
        <v>1</v>
      </c>
      <c r="C115" t="s">
        <v>3073</v>
      </c>
      <c r="D115" t="s">
        <v>3074</v>
      </c>
      <c r="E115">
        <v>22</v>
      </c>
      <c r="F115" t="s">
        <v>1768</v>
      </c>
      <c r="G115" t="s">
        <v>1769</v>
      </c>
      <c r="H115" t="s">
        <v>1770</v>
      </c>
      <c r="I115">
        <v>1</v>
      </c>
    </row>
    <row r="116" spans="1:9">
      <c r="A116">
        <v>1290</v>
      </c>
      <c r="B116" t="b">
        <v>1</v>
      </c>
      <c r="C116" t="s">
        <v>3075</v>
      </c>
      <c r="D116" t="s">
        <v>3076</v>
      </c>
      <c r="E116">
        <v>22</v>
      </c>
      <c r="F116" t="s">
        <v>1771</v>
      </c>
      <c r="G116" t="s">
        <v>720</v>
      </c>
      <c r="H116" t="s">
        <v>709</v>
      </c>
      <c r="I116">
        <v>1</v>
      </c>
    </row>
    <row r="117" spans="1:9">
      <c r="A117">
        <v>1292</v>
      </c>
      <c r="B117" t="b">
        <v>1</v>
      </c>
      <c r="C117" t="s">
        <v>3077</v>
      </c>
      <c r="D117" t="s">
        <v>3078</v>
      </c>
      <c r="E117">
        <v>22</v>
      </c>
      <c r="F117" t="s">
        <v>1772</v>
      </c>
      <c r="G117" t="s">
        <v>966</v>
      </c>
      <c r="H117" t="s">
        <v>701</v>
      </c>
      <c r="I117">
        <v>1</v>
      </c>
    </row>
    <row r="118" spans="1:9">
      <c r="A118">
        <v>1310</v>
      </c>
      <c r="B118" t="b">
        <v>1</v>
      </c>
      <c r="C118" t="s">
        <v>3079</v>
      </c>
      <c r="D118" t="s">
        <v>3080</v>
      </c>
      <c r="E118">
        <v>22</v>
      </c>
      <c r="F118" t="s">
        <v>176</v>
      </c>
      <c r="G118" t="s">
        <v>678</v>
      </c>
      <c r="H118" t="s">
        <v>754</v>
      </c>
      <c r="I118">
        <v>1</v>
      </c>
    </row>
    <row r="119" spans="1:9">
      <c r="A119">
        <v>1293</v>
      </c>
      <c r="B119" t="b">
        <v>1</v>
      </c>
      <c r="C119" t="s">
        <v>3081</v>
      </c>
      <c r="D119" t="s">
        <v>3082</v>
      </c>
      <c r="E119">
        <v>22</v>
      </c>
      <c r="F119" t="s">
        <v>1773</v>
      </c>
      <c r="G119" t="s">
        <v>1774</v>
      </c>
      <c r="H119" t="s">
        <v>1775</v>
      </c>
      <c r="I119">
        <v>1</v>
      </c>
    </row>
    <row r="120" spans="1:9">
      <c r="A120">
        <v>1294</v>
      </c>
      <c r="B120" t="b">
        <v>1</v>
      </c>
      <c r="C120" t="s">
        <v>3083</v>
      </c>
      <c r="D120" t="s">
        <v>3084</v>
      </c>
      <c r="E120">
        <v>22</v>
      </c>
      <c r="F120" t="s">
        <v>1776</v>
      </c>
      <c r="G120" t="s">
        <v>667</v>
      </c>
      <c r="H120" t="s">
        <v>1777</v>
      </c>
      <c r="I120">
        <v>1</v>
      </c>
    </row>
    <row r="121" spans="1:9">
      <c r="A121">
        <v>1295</v>
      </c>
      <c r="B121" t="b">
        <v>1</v>
      </c>
      <c r="C121" t="s">
        <v>3085</v>
      </c>
      <c r="D121" t="s">
        <v>3086</v>
      </c>
      <c r="E121">
        <v>22</v>
      </c>
      <c r="F121" t="s">
        <v>1778</v>
      </c>
      <c r="G121" t="s">
        <v>692</v>
      </c>
      <c r="H121" t="s">
        <v>1779</v>
      </c>
      <c r="I121">
        <v>1</v>
      </c>
    </row>
    <row r="122" spans="1:9">
      <c r="A122">
        <v>1296</v>
      </c>
      <c r="B122" t="b">
        <v>1</v>
      </c>
      <c r="C122" t="s">
        <v>3087</v>
      </c>
      <c r="D122" t="s">
        <v>3088</v>
      </c>
      <c r="E122">
        <v>22</v>
      </c>
      <c r="F122" t="s">
        <v>1780</v>
      </c>
      <c r="G122" t="s">
        <v>871</v>
      </c>
      <c r="H122" t="s">
        <v>1005</v>
      </c>
      <c r="I122">
        <v>1</v>
      </c>
    </row>
    <row r="123" spans="1:9">
      <c r="A123">
        <v>1297</v>
      </c>
      <c r="B123" t="b">
        <v>1</v>
      </c>
      <c r="C123" t="s">
        <v>3089</v>
      </c>
      <c r="D123" t="s">
        <v>3090</v>
      </c>
      <c r="E123">
        <v>22</v>
      </c>
      <c r="F123" t="s">
        <v>1781</v>
      </c>
      <c r="G123" t="s">
        <v>1782</v>
      </c>
      <c r="H123" t="s">
        <v>718</v>
      </c>
      <c r="I123">
        <v>1</v>
      </c>
    </row>
    <row r="124" spans="1:9">
      <c r="A124">
        <v>1451</v>
      </c>
      <c r="B124" t="b">
        <v>0</v>
      </c>
      <c r="C124" t="s">
        <v>3091</v>
      </c>
      <c r="D124" t="s">
        <v>3092</v>
      </c>
      <c r="E124">
        <v>28</v>
      </c>
      <c r="F124" t="s">
        <v>2533</v>
      </c>
      <c r="G124" t="s">
        <v>667</v>
      </c>
      <c r="H124" t="s">
        <v>1714</v>
      </c>
      <c r="I124">
        <v>1</v>
      </c>
    </row>
    <row r="125" spans="1:9">
      <c r="A125">
        <v>1299</v>
      </c>
      <c r="B125" t="b">
        <v>1</v>
      </c>
      <c r="C125" t="s">
        <v>3093</v>
      </c>
      <c r="D125" t="s">
        <v>3094</v>
      </c>
      <c r="E125">
        <v>22</v>
      </c>
      <c r="F125" t="s">
        <v>1783</v>
      </c>
      <c r="G125" t="s">
        <v>1784</v>
      </c>
      <c r="H125" t="s">
        <v>693</v>
      </c>
      <c r="I125">
        <v>1</v>
      </c>
    </row>
    <row r="126" spans="1:9">
      <c r="A126">
        <v>1301</v>
      </c>
      <c r="B126" t="b">
        <v>1</v>
      </c>
      <c r="C126" t="s">
        <v>3095</v>
      </c>
      <c r="D126" t="s">
        <v>3096</v>
      </c>
      <c r="E126">
        <v>22</v>
      </c>
      <c r="F126" t="s">
        <v>1786</v>
      </c>
      <c r="G126" t="s">
        <v>1787</v>
      </c>
      <c r="H126" t="s">
        <v>1788</v>
      </c>
      <c r="I126">
        <v>1</v>
      </c>
    </row>
    <row r="127" spans="1:9">
      <c r="A127">
        <v>1452</v>
      </c>
      <c r="B127" t="b">
        <v>0</v>
      </c>
      <c r="C127" t="s">
        <v>3097</v>
      </c>
      <c r="D127" t="s">
        <v>3098</v>
      </c>
      <c r="E127">
        <v>28</v>
      </c>
      <c r="F127" t="s">
        <v>2534</v>
      </c>
      <c r="G127" t="s">
        <v>657</v>
      </c>
      <c r="H127" t="s">
        <v>709</v>
      </c>
      <c r="I127">
        <v>1</v>
      </c>
    </row>
    <row r="128" spans="1:9">
      <c r="A128">
        <v>1303</v>
      </c>
      <c r="B128" t="b">
        <v>1</v>
      </c>
      <c r="C128" t="s">
        <v>3099</v>
      </c>
      <c r="D128" t="s">
        <v>3100</v>
      </c>
      <c r="E128">
        <v>22</v>
      </c>
      <c r="F128" t="s">
        <v>1789</v>
      </c>
      <c r="G128" t="s">
        <v>1790</v>
      </c>
      <c r="H128" t="s">
        <v>1791</v>
      </c>
      <c r="I128">
        <v>1</v>
      </c>
    </row>
    <row r="129" spans="1:9">
      <c r="A129">
        <v>1304</v>
      </c>
      <c r="B129" t="b">
        <v>1</v>
      </c>
      <c r="C129" t="s">
        <v>3101</v>
      </c>
      <c r="D129" t="s">
        <v>3102</v>
      </c>
      <c r="E129">
        <v>22</v>
      </c>
      <c r="F129" t="s">
        <v>196</v>
      </c>
      <c r="G129" t="s">
        <v>678</v>
      </c>
      <c r="H129" t="s">
        <v>676</v>
      </c>
      <c r="I129">
        <v>1</v>
      </c>
    </row>
    <row r="130" spans="1:9">
      <c r="A130">
        <v>1453</v>
      </c>
      <c r="B130" t="b">
        <v>0</v>
      </c>
      <c r="C130" t="s">
        <v>3103</v>
      </c>
      <c r="D130" t="s">
        <v>3104</v>
      </c>
      <c r="E130">
        <v>28</v>
      </c>
      <c r="F130" t="s">
        <v>2535</v>
      </c>
      <c r="G130" t="s">
        <v>688</v>
      </c>
      <c r="H130" t="s">
        <v>686</v>
      </c>
      <c r="I130">
        <v>1</v>
      </c>
    </row>
    <row r="131" spans="1:9">
      <c r="A131">
        <v>1305</v>
      </c>
      <c r="B131" t="b">
        <v>1</v>
      </c>
      <c r="C131" t="s">
        <v>3105</v>
      </c>
      <c r="D131" t="s">
        <v>3106</v>
      </c>
      <c r="E131">
        <v>22</v>
      </c>
      <c r="F131" t="s">
        <v>1792</v>
      </c>
      <c r="G131" t="s">
        <v>711</v>
      </c>
      <c r="H131" t="s">
        <v>1775</v>
      </c>
      <c r="I131">
        <v>1</v>
      </c>
    </row>
    <row r="132" spans="1:9">
      <c r="A132">
        <v>1311</v>
      </c>
      <c r="B132" t="b">
        <v>1</v>
      </c>
      <c r="C132" t="s">
        <v>3107</v>
      </c>
      <c r="D132" t="s">
        <v>3108</v>
      </c>
      <c r="E132">
        <v>22</v>
      </c>
      <c r="F132" t="s">
        <v>1793</v>
      </c>
      <c r="G132" t="s">
        <v>1794</v>
      </c>
      <c r="H132" t="s">
        <v>1795</v>
      </c>
      <c r="I132">
        <v>1</v>
      </c>
    </row>
    <row r="133" spans="1:9">
      <c r="A133">
        <v>1312</v>
      </c>
      <c r="B133" t="b">
        <v>1</v>
      </c>
      <c r="C133" t="s">
        <v>3109</v>
      </c>
      <c r="D133" t="s">
        <v>3110</v>
      </c>
      <c r="E133">
        <v>22</v>
      </c>
      <c r="F133" t="s">
        <v>1796</v>
      </c>
      <c r="G133" t="s">
        <v>1761</v>
      </c>
      <c r="H133" t="s">
        <v>662</v>
      </c>
      <c r="I133">
        <v>1</v>
      </c>
    </row>
    <row r="134" spans="1:9">
      <c r="A134">
        <v>1313</v>
      </c>
      <c r="B134" t="b">
        <v>1</v>
      </c>
      <c r="C134" t="s">
        <v>3111</v>
      </c>
      <c r="D134" t="s">
        <v>3112</v>
      </c>
      <c r="E134">
        <v>22</v>
      </c>
      <c r="F134" t="s">
        <v>1797</v>
      </c>
      <c r="G134" t="s">
        <v>748</v>
      </c>
      <c r="H134" t="s">
        <v>718</v>
      </c>
      <c r="I134">
        <v>1</v>
      </c>
    </row>
    <row r="135" spans="1:9">
      <c r="A135">
        <v>1314</v>
      </c>
      <c r="B135" t="b">
        <v>1</v>
      </c>
      <c r="C135" t="s">
        <v>3113</v>
      </c>
      <c r="D135" t="s">
        <v>3114</v>
      </c>
      <c r="E135">
        <v>22</v>
      </c>
      <c r="F135" t="s">
        <v>1798</v>
      </c>
      <c r="G135" t="s">
        <v>675</v>
      </c>
      <c r="H135" t="s">
        <v>676</v>
      </c>
      <c r="I135">
        <v>1</v>
      </c>
    </row>
    <row r="136" spans="1:9">
      <c r="A136">
        <v>1315</v>
      </c>
      <c r="B136" t="b">
        <v>1</v>
      </c>
      <c r="C136" t="s">
        <v>3115</v>
      </c>
      <c r="D136" t="s">
        <v>3116</v>
      </c>
      <c r="E136">
        <v>22</v>
      </c>
      <c r="F136" t="s">
        <v>1799</v>
      </c>
      <c r="G136" t="s">
        <v>717</v>
      </c>
      <c r="H136" t="s">
        <v>709</v>
      </c>
      <c r="I136">
        <v>1</v>
      </c>
    </row>
    <row r="137" spans="1:9">
      <c r="A137">
        <v>1316</v>
      </c>
      <c r="B137" t="b">
        <v>1</v>
      </c>
      <c r="C137" t="s">
        <v>3117</v>
      </c>
      <c r="D137" t="s">
        <v>3118</v>
      </c>
      <c r="E137">
        <v>22</v>
      </c>
      <c r="F137" t="s">
        <v>1800</v>
      </c>
      <c r="G137" t="s">
        <v>1801</v>
      </c>
      <c r="H137" t="s">
        <v>981</v>
      </c>
      <c r="I137">
        <v>1</v>
      </c>
    </row>
    <row r="138" spans="1:9">
      <c r="A138">
        <v>1318</v>
      </c>
      <c r="B138" t="b">
        <v>1</v>
      </c>
      <c r="C138" t="s">
        <v>3119</v>
      </c>
      <c r="D138" t="s">
        <v>3120</v>
      </c>
      <c r="E138">
        <v>22</v>
      </c>
      <c r="F138" t="s">
        <v>1802</v>
      </c>
      <c r="G138" t="s">
        <v>720</v>
      </c>
      <c r="H138" t="s">
        <v>931</v>
      </c>
      <c r="I138">
        <v>1</v>
      </c>
    </row>
    <row r="139" spans="1:9">
      <c r="A139">
        <v>1454</v>
      </c>
      <c r="B139" t="b">
        <v>0</v>
      </c>
      <c r="C139" t="s">
        <v>3121</v>
      </c>
      <c r="D139" t="s">
        <v>3122</v>
      </c>
      <c r="E139">
        <v>28</v>
      </c>
      <c r="F139" t="s">
        <v>2536</v>
      </c>
      <c r="G139" t="s">
        <v>1784</v>
      </c>
      <c r="H139" t="s">
        <v>754</v>
      </c>
      <c r="I139">
        <v>1</v>
      </c>
    </row>
    <row r="140" spans="1:9">
      <c r="A140">
        <v>1319</v>
      </c>
      <c r="B140" t="b">
        <v>1</v>
      </c>
      <c r="C140" t="s">
        <v>3123</v>
      </c>
      <c r="D140" t="s">
        <v>3124</v>
      </c>
      <c r="E140">
        <v>22</v>
      </c>
      <c r="F140" t="s">
        <v>1803</v>
      </c>
      <c r="G140" t="s">
        <v>1804</v>
      </c>
      <c r="H140" t="s">
        <v>1805</v>
      </c>
      <c r="I140">
        <v>1</v>
      </c>
    </row>
    <row r="141" spans="1:9">
      <c r="A141">
        <v>1320</v>
      </c>
      <c r="B141" t="b">
        <v>1</v>
      </c>
      <c r="C141" t="s">
        <v>3125</v>
      </c>
      <c r="D141" t="s">
        <v>3126</v>
      </c>
      <c r="E141">
        <v>22</v>
      </c>
      <c r="F141" t="s">
        <v>1806</v>
      </c>
      <c r="G141" t="s">
        <v>685</v>
      </c>
      <c r="H141" t="s">
        <v>1807</v>
      </c>
      <c r="I141">
        <v>1</v>
      </c>
    </row>
    <row r="142" spans="1:9">
      <c r="A142">
        <v>1455</v>
      </c>
      <c r="B142" t="b">
        <v>0</v>
      </c>
      <c r="C142" t="s">
        <v>3127</v>
      </c>
      <c r="D142" t="s">
        <v>3128</v>
      </c>
      <c r="E142">
        <v>28</v>
      </c>
      <c r="F142" t="s">
        <v>2537</v>
      </c>
      <c r="G142" t="s">
        <v>657</v>
      </c>
      <c r="H142" t="s">
        <v>696</v>
      </c>
      <c r="I142">
        <v>1</v>
      </c>
    </row>
    <row r="143" spans="1:9">
      <c r="A143">
        <v>1322</v>
      </c>
      <c r="B143" t="b">
        <v>1</v>
      </c>
      <c r="C143" t="s">
        <v>3129</v>
      </c>
      <c r="D143" t="s">
        <v>3130</v>
      </c>
      <c r="E143">
        <v>22</v>
      </c>
      <c r="F143" t="s">
        <v>1808</v>
      </c>
      <c r="G143" t="s">
        <v>1809</v>
      </c>
      <c r="H143" t="s">
        <v>655</v>
      </c>
      <c r="I143">
        <v>1</v>
      </c>
    </row>
    <row r="144" spans="1:9">
      <c r="A144">
        <v>1323</v>
      </c>
      <c r="B144" t="b">
        <v>1</v>
      </c>
      <c r="C144" t="s">
        <v>3131</v>
      </c>
      <c r="D144" t="s">
        <v>3132</v>
      </c>
      <c r="E144">
        <v>22</v>
      </c>
      <c r="F144" t="s">
        <v>1810</v>
      </c>
      <c r="G144" t="s">
        <v>1811</v>
      </c>
      <c r="H144" t="s">
        <v>1812</v>
      </c>
      <c r="I144">
        <v>1</v>
      </c>
    </row>
    <row r="145" spans="1:9">
      <c r="A145">
        <v>1324</v>
      </c>
      <c r="B145" t="b">
        <v>1</v>
      </c>
      <c r="C145" t="s">
        <v>3133</v>
      </c>
      <c r="D145" t="s">
        <v>3134</v>
      </c>
      <c r="E145">
        <v>22</v>
      </c>
      <c r="F145" t="s">
        <v>1813</v>
      </c>
      <c r="G145" t="s">
        <v>688</v>
      </c>
      <c r="H145" t="s">
        <v>709</v>
      </c>
      <c r="I145">
        <v>1</v>
      </c>
    </row>
    <row r="146" spans="1:9">
      <c r="A146">
        <v>1326</v>
      </c>
      <c r="B146" t="b">
        <v>1</v>
      </c>
      <c r="C146" t="s">
        <v>3135</v>
      </c>
      <c r="D146" t="s">
        <v>3136</v>
      </c>
      <c r="E146">
        <v>22</v>
      </c>
      <c r="F146" t="s">
        <v>1814</v>
      </c>
      <c r="G146" t="s">
        <v>1815</v>
      </c>
      <c r="H146" t="s">
        <v>1816</v>
      </c>
      <c r="I146">
        <v>1</v>
      </c>
    </row>
    <row r="147" spans="1:9">
      <c r="A147">
        <v>1327</v>
      </c>
      <c r="B147" t="b">
        <v>1</v>
      </c>
      <c r="C147" t="s">
        <v>3137</v>
      </c>
      <c r="D147" t="s">
        <v>3138</v>
      </c>
      <c r="E147">
        <v>22</v>
      </c>
      <c r="F147" t="s">
        <v>1817</v>
      </c>
      <c r="G147" t="s">
        <v>1785</v>
      </c>
      <c r="H147" t="s">
        <v>665</v>
      </c>
      <c r="I147">
        <v>1</v>
      </c>
    </row>
    <row r="148" spans="1:9">
      <c r="A148">
        <v>1456</v>
      </c>
      <c r="B148" t="b">
        <v>0</v>
      </c>
      <c r="C148" t="s">
        <v>3139</v>
      </c>
      <c r="D148" t="s">
        <v>3140</v>
      </c>
      <c r="E148">
        <v>28</v>
      </c>
      <c r="F148" t="s">
        <v>2538</v>
      </c>
      <c r="G148" t="s">
        <v>688</v>
      </c>
      <c r="H148" t="s">
        <v>665</v>
      </c>
      <c r="I148">
        <v>1</v>
      </c>
    </row>
    <row r="149" spans="1:9">
      <c r="A149">
        <v>1328</v>
      </c>
      <c r="B149" t="b">
        <v>1</v>
      </c>
      <c r="C149" t="s">
        <v>3141</v>
      </c>
      <c r="D149" t="s">
        <v>3142</v>
      </c>
      <c r="E149">
        <v>22</v>
      </c>
      <c r="F149" t="s">
        <v>1818</v>
      </c>
      <c r="G149" t="s">
        <v>692</v>
      </c>
      <c r="H149" t="s">
        <v>1819</v>
      </c>
      <c r="I149">
        <v>1</v>
      </c>
    </row>
    <row r="150" spans="1:9">
      <c r="A150">
        <v>1329</v>
      </c>
      <c r="B150" t="b">
        <v>1</v>
      </c>
      <c r="C150" t="s">
        <v>3143</v>
      </c>
      <c r="D150" t="s">
        <v>3144</v>
      </c>
      <c r="E150">
        <v>22</v>
      </c>
      <c r="F150" t="s">
        <v>1820</v>
      </c>
      <c r="G150" t="s">
        <v>1821</v>
      </c>
      <c r="H150" t="s">
        <v>655</v>
      </c>
      <c r="I150">
        <v>1</v>
      </c>
    </row>
    <row r="151" spans="1:9">
      <c r="A151">
        <v>1330</v>
      </c>
      <c r="B151" t="b">
        <v>1</v>
      </c>
      <c r="C151" t="s">
        <v>3145</v>
      </c>
      <c r="D151" t="s">
        <v>3146</v>
      </c>
      <c r="E151">
        <v>22</v>
      </c>
      <c r="F151" t="s">
        <v>1822</v>
      </c>
      <c r="G151" t="s">
        <v>692</v>
      </c>
      <c r="H151" t="s">
        <v>693</v>
      </c>
      <c r="I151">
        <v>1</v>
      </c>
    </row>
    <row r="152" spans="1:9">
      <c r="A152">
        <v>1331</v>
      </c>
      <c r="B152" t="b">
        <v>1</v>
      </c>
      <c r="C152" t="s">
        <v>3147</v>
      </c>
      <c r="D152" t="s">
        <v>3148</v>
      </c>
      <c r="E152">
        <v>22</v>
      </c>
      <c r="F152" t="s">
        <v>1823</v>
      </c>
      <c r="G152" t="s">
        <v>1782</v>
      </c>
      <c r="H152" t="s">
        <v>1824</v>
      </c>
      <c r="I152">
        <v>1</v>
      </c>
    </row>
    <row r="153" spans="1:9">
      <c r="A153">
        <v>1333</v>
      </c>
      <c r="B153" t="b">
        <v>1</v>
      </c>
      <c r="C153" t="s">
        <v>3149</v>
      </c>
      <c r="D153" t="s">
        <v>3150</v>
      </c>
      <c r="E153">
        <v>22</v>
      </c>
      <c r="F153" t="s">
        <v>1825</v>
      </c>
      <c r="G153" t="s">
        <v>1004</v>
      </c>
      <c r="H153" t="s">
        <v>709</v>
      </c>
      <c r="I153">
        <v>1</v>
      </c>
    </row>
    <row r="154" spans="1:9">
      <c r="A154">
        <v>1457</v>
      </c>
      <c r="B154" t="b">
        <v>0</v>
      </c>
      <c r="C154" t="s">
        <v>3151</v>
      </c>
      <c r="D154" t="s">
        <v>3152</v>
      </c>
      <c r="E154">
        <v>28</v>
      </c>
      <c r="F154" t="s">
        <v>2539</v>
      </c>
      <c r="G154" t="s">
        <v>980</v>
      </c>
      <c r="H154" t="s">
        <v>972</v>
      </c>
      <c r="I154">
        <v>1</v>
      </c>
    </row>
    <row r="155" spans="1:9">
      <c r="A155">
        <v>1334</v>
      </c>
      <c r="B155" t="b">
        <v>1</v>
      </c>
      <c r="C155" t="s">
        <v>3153</v>
      </c>
      <c r="D155" t="s">
        <v>3154</v>
      </c>
      <c r="E155">
        <v>22</v>
      </c>
      <c r="F155" t="s">
        <v>194</v>
      </c>
      <c r="G155" t="s">
        <v>711</v>
      </c>
      <c r="H155" t="s">
        <v>655</v>
      </c>
      <c r="I155">
        <v>1</v>
      </c>
    </row>
    <row r="156" spans="1:9">
      <c r="A156">
        <v>1335</v>
      </c>
      <c r="B156" t="b">
        <v>1</v>
      </c>
      <c r="C156" t="s">
        <v>3155</v>
      </c>
      <c r="D156" t="s">
        <v>3156</v>
      </c>
      <c r="E156">
        <v>22</v>
      </c>
      <c r="F156" t="s">
        <v>1826</v>
      </c>
      <c r="G156" t="s">
        <v>678</v>
      </c>
      <c r="H156" t="s">
        <v>1827</v>
      </c>
      <c r="I156">
        <v>1</v>
      </c>
    </row>
    <row r="157" spans="1:9">
      <c r="A157">
        <v>1336</v>
      </c>
      <c r="B157" t="b">
        <v>1</v>
      </c>
      <c r="C157" t="s">
        <v>3157</v>
      </c>
      <c r="D157" t="s">
        <v>3158</v>
      </c>
      <c r="E157">
        <v>22</v>
      </c>
      <c r="F157" t="s">
        <v>1828</v>
      </c>
      <c r="G157" t="s">
        <v>1829</v>
      </c>
      <c r="H157" t="s">
        <v>1830</v>
      </c>
      <c r="I157">
        <v>1</v>
      </c>
    </row>
    <row r="158" spans="1:9">
      <c r="A158">
        <v>1337</v>
      </c>
      <c r="B158" t="b">
        <v>1</v>
      </c>
      <c r="C158" t="s">
        <v>3159</v>
      </c>
      <c r="D158" t="s">
        <v>3160</v>
      </c>
      <c r="E158">
        <v>22</v>
      </c>
      <c r="F158" t="s">
        <v>195</v>
      </c>
      <c r="G158" t="s">
        <v>759</v>
      </c>
      <c r="I158">
        <v>1</v>
      </c>
    </row>
    <row r="159" spans="1:9">
      <c r="A159">
        <v>1341</v>
      </c>
      <c r="B159" t="b">
        <v>0</v>
      </c>
      <c r="C159" t="s">
        <v>3161</v>
      </c>
      <c r="D159" t="s">
        <v>3162</v>
      </c>
      <c r="E159">
        <v>23</v>
      </c>
      <c r="F159" t="s">
        <v>163</v>
      </c>
      <c r="G159" t="s">
        <v>750</v>
      </c>
      <c r="H159" t="s">
        <v>751</v>
      </c>
      <c r="I159">
        <v>1</v>
      </c>
    </row>
    <row r="160" spans="1:9">
      <c r="A160">
        <v>1342</v>
      </c>
      <c r="B160" t="b">
        <v>0</v>
      </c>
      <c r="C160" t="s">
        <v>3163</v>
      </c>
      <c r="D160" t="s">
        <v>3164</v>
      </c>
      <c r="E160">
        <v>24</v>
      </c>
      <c r="F160" t="s">
        <v>165</v>
      </c>
      <c r="G160" t="s">
        <v>657</v>
      </c>
      <c r="H160" t="s">
        <v>658</v>
      </c>
      <c r="I160">
        <v>1</v>
      </c>
    </row>
    <row r="161" spans="1:9">
      <c r="A161">
        <v>1343</v>
      </c>
      <c r="B161" t="b">
        <v>1</v>
      </c>
      <c r="C161" t="s">
        <v>3165</v>
      </c>
      <c r="D161" t="s">
        <v>3166</v>
      </c>
      <c r="E161">
        <v>23</v>
      </c>
      <c r="F161" t="s">
        <v>660</v>
      </c>
      <c r="G161" t="s">
        <v>661</v>
      </c>
      <c r="H161" t="s">
        <v>662</v>
      </c>
      <c r="I161">
        <v>1</v>
      </c>
    </row>
    <row r="162" spans="1:9">
      <c r="A162">
        <v>1344</v>
      </c>
      <c r="B162" t="b">
        <v>0</v>
      </c>
      <c r="C162" t="s">
        <v>3167</v>
      </c>
      <c r="D162" t="s">
        <v>3168</v>
      </c>
      <c r="E162">
        <v>24</v>
      </c>
      <c r="F162" t="s">
        <v>166</v>
      </c>
      <c r="G162" t="s">
        <v>664</v>
      </c>
      <c r="H162" t="s">
        <v>665</v>
      </c>
      <c r="I162">
        <v>1</v>
      </c>
    </row>
    <row r="163" spans="1:9">
      <c r="A163">
        <v>1345</v>
      </c>
      <c r="B163" t="b">
        <v>0</v>
      </c>
      <c r="C163" t="s">
        <v>3169</v>
      </c>
      <c r="D163" t="s">
        <v>3170</v>
      </c>
      <c r="E163">
        <v>23</v>
      </c>
      <c r="F163" t="s">
        <v>167</v>
      </c>
      <c r="G163" t="s">
        <v>667</v>
      </c>
      <c r="H163" t="s">
        <v>668</v>
      </c>
      <c r="I163">
        <v>1</v>
      </c>
    </row>
    <row r="164" spans="1:9">
      <c r="A164">
        <v>1346</v>
      </c>
      <c r="B164" t="b">
        <v>0</v>
      </c>
      <c r="C164" t="s">
        <v>3171</v>
      </c>
      <c r="D164" t="s">
        <v>3172</v>
      </c>
      <c r="E164">
        <v>23</v>
      </c>
      <c r="F164" t="s">
        <v>168</v>
      </c>
      <c r="G164" t="s">
        <v>670</v>
      </c>
      <c r="H164" t="s">
        <v>671</v>
      </c>
      <c r="I164">
        <v>1</v>
      </c>
    </row>
    <row r="165" spans="1:9">
      <c r="A165">
        <v>1347</v>
      </c>
      <c r="B165" t="b">
        <v>0</v>
      </c>
      <c r="C165" t="s">
        <v>3173</v>
      </c>
      <c r="D165" t="s">
        <v>3174</v>
      </c>
      <c r="E165">
        <v>23</v>
      </c>
      <c r="F165" t="s">
        <v>169</v>
      </c>
      <c r="G165" t="s">
        <v>654</v>
      </c>
      <c r="H165" t="s">
        <v>673</v>
      </c>
      <c r="I165">
        <v>1</v>
      </c>
    </row>
    <row r="166" spans="1:9">
      <c r="A166">
        <v>1348</v>
      </c>
      <c r="B166" t="b">
        <v>0</v>
      </c>
      <c r="C166" t="s">
        <v>3175</v>
      </c>
      <c r="D166" t="s">
        <v>3176</v>
      </c>
      <c r="E166">
        <v>23</v>
      </c>
      <c r="F166" t="s">
        <v>170</v>
      </c>
      <c r="G166" t="s">
        <v>675</v>
      </c>
      <c r="H166" t="s">
        <v>655</v>
      </c>
      <c r="I166">
        <v>1</v>
      </c>
    </row>
    <row r="167" spans="1:9">
      <c r="A167">
        <v>1349</v>
      </c>
      <c r="B167" t="b">
        <v>0</v>
      </c>
      <c r="C167" t="s">
        <v>3177</v>
      </c>
      <c r="D167" t="s">
        <v>3178</v>
      </c>
      <c r="E167">
        <v>24</v>
      </c>
      <c r="F167" t="s">
        <v>171</v>
      </c>
      <c r="G167" t="s">
        <v>675</v>
      </c>
      <c r="H167" t="s">
        <v>676</v>
      </c>
      <c r="I167">
        <v>1</v>
      </c>
    </row>
    <row r="168" spans="1:9">
      <c r="A168">
        <v>1350</v>
      </c>
      <c r="B168" t="b">
        <v>0</v>
      </c>
      <c r="C168" t="s">
        <v>3179</v>
      </c>
      <c r="D168" t="s">
        <v>3180</v>
      </c>
      <c r="E168">
        <v>23</v>
      </c>
      <c r="F168" t="s">
        <v>173</v>
      </c>
      <c r="G168" t="s">
        <v>732</v>
      </c>
      <c r="H168" t="s">
        <v>754</v>
      </c>
      <c r="I168">
        <v>1</v>
      </c>
    </row>
    <row r="169" spans="1:9">
      <c r="A169">
        <v>1351</v>
      </c>
      <c r="B169" t="b">
        <v>0</v>
      </c>
      <c r="C169" t="s">
        <v>3181</v>
      </c>
      <c r="D169" t="s">
        <v>3182</v>
      </c>
      <c r="E169">
        <v>23</v>
      </c>
      <c r="F169" t="s">
        <v>174</v>
      </c>
      <c r="G169" t="s">
        <v>678</v>
      </c>
      <c r="H169" t="s">
        <v>655</v>
      </c>
      <c r="I169">
        <v>1</v>
      </c>
    </row>
    <row r="170" spans="1:9">
      <c r="A170">
        <v>1352</v>
      </c>
      <c r="B170" t="b">
        <v>0</v>
      </c>
      <c r="C170" t="s">
        <v>3183</v>
      </c>
      <c r="D170" t="s">
        <v>3184</v>
      </c>
      <c r="E170">
        <v>24</v>
      </c>
      <c r="F170" t="s">
        <v>176</v>
      </c>
      <c r="G170" t="s">
        <v>680</v>
      </c>
      <c r="H170" t="s">
        <v>681</v>
      </c>
      <c r="I170">
        <v>1</v>
      </c>
    </row>
    <row r="171" spans="1:9">
      <c r="A171">
        <v>1353</v>
      </c>
      <c r="B171" t="b">
        <v>0</v>
      </c>
      <c r="C171" t="s">
        <v>3185</v>
      </c>
      <c r="D171" t="s">
        <v>3186</v>
      </c>
      <c r="E171">
        <v>24</v>
      </c>
      <c r="F171" t="s">
        <v>177</v>
      </c>
      <c r="G171" t="s">
        <v>683</v>
      </c>
      <c r="H171" t="s">
        <v>655</v>
      </c>
      <c r="I171">
        <v>1</v>
      </c>
    </row>
    <row r="172" spans="1:9">
      <c r="A172">
        <v>1354</v>
      </c>
      <c r="B172" t="b">
        <v>0</v>
      </c>
      <c r="C172" t="s">
        <v>3187</v>
      </c>
      <c r="D172" t="s">
        <v>3188</v>
      </c>
      <c r="E172">
        <v>23</v>
      </c>
      <c r="F172" t="s">
        <v>179</v>
      </c>
      <c r="G172" t="s">
        <v>695</v>
      </c>
      <c r="H172" t="s">
        <v>686</v>
      </c>
      <c r="I172">
        <v>1</v>
      </c>
    </row>
    <row r="173" spans="1:9">
      <c r="A173">
        <v>1355</v>
      </c>
      <c r="B173" t="b">
        <v>0</v>
      </c>
      <c r="C173" t="s">
        <v>3189</v>
      </c>
      <c r="D173" t="s">
        <v>3190</v>
      </c>
      <c r="E173">
        <v>24</v>
      </c>
      <c r="F173" t="s">
        <v>180</v>
      </c>
      <c r="G173" t="s">
        <v>685</v>
      </c>
      <c r="H173" t="s">
        <v>686</v>
      </c>
      <c r="I173">
        <v>1</v>
      </c>
    </row>
    <row r="174" spans="1:9">
      <c r="A174">
        <v>1356</v>
      </c>
      <c r="B174" t="b">
        <v>0</v>
      </c>
      <c r="C174" t="s">
        <v>3191</v>
      </c>
      <c r="D174" t="s">
        <v>3192</v>
      </c>
      <c r="E174">
        <v>24</v>
      </c>
      <c r="F174" t="s">
        <v>181</v>
      </c>
      <c r="G174" t="s">
        <v>688</v>
      </c>
      <c r="H174" t="s">
        <v>658</v>
      </c>
      <c r="I174">
        <v>1</v>
      </c>
    </row>
    <row r="175" spans="1:9">
      <c r="A175">
        <v>1357</v>
      </c>
      <c r="B175" t="b">
        <v>0</v>
      </c>
      <c r="C175" t="s">
        <v>3193</v>
      </c>
      <c r="D175" t="s">
        <v>3194</v>
      </c>
      <c r="E175">
        <v>24</v>
      </c>
      <c r="F175" t="s">
        <v>182</v>
      </c>
      <c r="G175" t="s">
        <v>690</v>
      </c>
      <c r="H175" t="s">
        <v>668</v>
      </c>
      <c r="I175">
        <v>1</v>
      </c>
    </row>
    <row r="176" spans="1:9">
      <c r="A176">
        <v>1358</v>
      </c>
      <c r="B176" t="b">
        <v>0</v>
      </c>
      <c r="C176" t="s">
        <v>3195</v>
      </c>
      <c r="D176" t="s">
        <v>3196</v>
      </c>
      <c r="E176">
        <v>23</v>
      </c>
      <c r="F176" t="s">
        <v>184</v>
      </c>
      <c r="G176" t="s">
        <v>750</v>
      </c>
      <c r="H176" t="s">
        <v>757</v>
      </c>
      <c r="I176">
        <v>1</v>
      </c>
    </row>
    <row r="177" spans="1:9">
      <c r="A177">
        <v>1359</v>
      </c>
      <c r="B177" t="b">
        <v>0</v>
      </c>
      <c r="C177" t="s">
        <v>3197</v>
      </c>
      <c r="D177" t="s">
        <v>3198</v>
      </c>
      <c r="E177">
        <v>23</v>
      </c>
      <c r="F177" t="s">
        <v>185</v>
      </c>
      <c r="G177" t="s">
        <v>692</v>
      </c>
      <c r="H177" t="s">
        <v>693</v>
      </c>
      <c r="I177">
        <v>1</v>
      </c>
    </row>
    <row r="178" spans="1:9">
      <c r="A178">
        <v>1360</v>
      </c>
      <c r="B178" t="b">
        <v>0</v>
      </c>
      <c r="C178" t="s">
        <v>3199</v>
      </c>
      <c r="D178" t="s">
        <v>3200</v>
      </c>
      <c r="E178">
        <v>24</v>
      </c>
      <c r="F178" t="s">
        <v>187</v>
      </c>
      <c r="G178" t="s">
        <v>695</v>
      </c>
      <c r="H178" t="s">
        <v>696</v>
      </c>
      <c r="I178">
        <v>1</v>
      </c>
    </row>
    <row r="179" spans="1:9">
      <c r="A179">
        <v>1361</v>
      </c>
      <c r="B179" t="b">
        <v>0</v>
      </c>
      <c r="C179" t="s">
        <v>3201</v>
      </c>
      <c r="D179" t="s">
        <v>3202</v>
      </c>
      <c r="E179">
        <v>24</v>
      </c>
      <c r="F179" t="s">
        <v>188</v>
      </c>
      <c r="G179" t="s">
        <v>692</v>
      </c>
      <c r="H179" t="s">
        <v>698</v>
      </c>
      <c r="I179">
        <v>1</v>
      </c>
    </row>
    <row r="180" spans="1:9">
      <c r="A180">
        <v>1362</v>
      </c>
      <c r="B180" t="b">
        <v>0</v>
      </c>
      <c r="C180" t="s">
        <v>3203</v>
      </c>
      <c r="D180" t="s">
        <v>3204</v>
      </c>
      <c r="E180">
        <v>23</v>
      </c>
      <c r="F180" t="s">
        <v>189</v>
      </c>
      <c r="G180" t="s">
        <v>700</v>
      </c>
      <c r="H180" t="s">
        <v>701</v>
      </c>
      <c r="I180">
        <v>1</v>
      </c>
    </row>
    <row r="181" spans="1:9">
      <c r="A181">
        <v>1363</v>
      </c>
      <c r="B181" t="b">
        <v>0</v>
      </c>
      <c r="C181" t="s">
        <v>3205</v>
      </c>
      <c r="D181" t="s">
        <v>3206</v>
      </c>
      <c r="E181">
        <v>24</v>
      </c>
      <c r="F181" t="s">
        <v>190</v>
      </c>
      <c r="G181" t="s">
        <v>678</v>
      </c>
      <c r="H181" t="s">
        <v>693</v>
      </c>
      <c r="I181">
        <v>1</v>
      </c>
    </row>
    <row r="182" spans="1:9">
      <c r="A182">
        <v>1364</v>
      </c>
      <c r="B182" t="b">
        <v>0</v>
      </c>
      <c r="C182" t="s">
        <v>3207</v>
      </c>
      <c r="D182" t="s">
        <v>3208</v>
      </c>
      <c r="E182">
        <v>24</v>
      </c>
      <c r="F182" t="s">
        <v>191</v>
      </c>
      <c r="G182" t="s">
        <v>667</v>
      </c>
      <c r="H182" t="s">
        <v>655</v>
      </c>
      <c r="I182">
        <v>1</v>
      </c>
    </row>
    <row r="183" spans="1:9">
      <c r="A183">
        <v>1365</v>
      </c>
      <c r="B183" t="b">
        <v>0</v>
      </c>
      <c r="C183" t="s">
        <v>3209</v>
      </c>
      <c r="D183" t="s">
        <v>3210</v>
      </c>
      <c r="E183">
        <v>24</v>
      </c>
      <c r="F183" t="s">
        <v>192</v>
      </c>
      <c r="G183" t="s">
        <v>705</v>
      </c>
      <c r="H183" t="s">
        <v>706</v>
      </c>
      <c r="I183">
        <v>1</v>
      </c>
    </row>
    <row r="184" spans="1:9">
      <c r="A184">
        <v>1366</v>
      </c>
      <c r="B184" t="b">
        <v>0</v>
      </c>
      <c r="C184" t="s">
        <v>3211</v>
      </c>
      <c r="D184" t="s">
        <v>3212</v>
      </c>
      <c r="E184">
        <v>24</v>
      </c>
      <c r="F184" t="s">
        <v>193</v>
      </c>
      <c r="G184" t="s">
        <v>708</v>
      </c>
      <c r="H184" t="s">
        <v>709</v>
      </c>
      <c r="I184">
        <v>1</v>
      </c>
    </row>
    <row r="185" spans="1:9">
      <c r="A185">
        <v>1367</v>
      </c>
      <c r="B185" t="b">
        <v>0</v>
      </c>
      <c r="C185" t="s">
        <v>3213</v>
      </c>
      <c r="D185" t="s">
        <v>3214</v>
      </c>
      <c r="E185">
        <v>24</v>
      </c>
      <c r="F185" t="s">
        <v>194</v>
      </c>
      <c r="G185" t="s">
        <v>711</v>
      </c>
      <c r="H185" t="s">
        <v>655</v>
      </c>
      <c r="I185">
        <v>1</v>
      </c>
    </row>
    <row r="186" spans="1:9">
      <c r="A186">
        <v>1368</v>
      </c>
      <c r="B186" t="b">
        <v>0</v>
      </c>
      <c r="C186" t="s">
        <v>3215</v>
      </c>
      <c r="D186" t="s">
        <v>3216</v>
      </c>
      <c r="E186">
        <v>23</v>
      </c>
      <c r="F186" t="s">
        <v>195</v>
      </c>
      <c r="G186" t="s">
        <v>759</v>
      </c>
      <c r="H186" t="s">
        <v>757</v>
      </c>
      <c r="I186">
        <v>1</v>
      </c>
    </row>
    <row r="187" spans="1:9">
      <c r="A187">
        <v>1369</v>
      </c>
      <c r="B187" t="b">
        <v>0</v>
      </c>
      <c r="C187" t="s">
        <v>3217</v>
      </c>
      <c r="D187" t="s">
        <v>3218</v>
      </c>
      <c r="E187">
        <v>23</v>
      </c>
      <c r="F187" t="s">
        <v>196</v>
      </c>
      <c r="G187" t="s">
        <v>678</v>
      </c>
      <c r="H187" t="s">
        <v>676</v>
      </c>
      <c r="I187">
        <v>1</v>
      </c>
    </row>
    <row r="188" spans="1:9">
      <c r="A188">
        <v>1370</v>
      </c>
      <c r="B188" t="b">
        <v>0</v>
      </c>
      <c r="C188" t="s">
        <v>3219</v>
      </c>
      <c r="D188" t="s">
        <v>3220</v>
      </c>
      <c r="E188">
        <v>24</v>
      </c>
      <c r="F188" t="s">
        <v>197</v>
      </c>
      <c r="G188" t="s">
        <v>714</v>
      </c>
      <c r="H188" t="s">
        <v>715</v>
      </c>
      <c r="I188">
        <v>1</v>
      </c>
    </row>
    <row r="189" spans="1:9">
      <c r="A189">
        <v>1371</v>
      </c>
      <c r="B189" t="b">
        <v>0</v>
      </c>
      <c r="C189" t="s">
        <v>3221</v>
      </c>
      <c r="D189" t="s">
        <v>3222</v>
      </c>
      <c r="E189">
        <v>24</v>
      </c>
      <c r="F189" t="s">
        <v>198</v>
      </c>
      <c r="G189" t="s">
        <v>717</v>
      </c>
      <c r="H189" t="s">
        <v>718</v>
      </c>
      <c r="I189">
        <v>1</v>
      </c>
    </row>
    <row r="190" spans="1:9">
      <c r="A190">
        <v>1372</v>
      </c>
      <c r="B190" t="b">
        <v>0</v>
      </c>
      <c r="C190" t="s">
        <v>3223</v>
      </c>
      <c r="D190" t="s">
        <v>3224</v>
      </c>
      <c r="E190">
        <v>23</v>
      </c>
      <c r="F190" t="s">
        <v>199</v>
      </c>
      <c r="G190" t="s">
        <v>720</v>
      </c>
      <c r="H190" t="s">
        <v>686</v>
      </c>
      <c r="I190">
        <v>1</v>
      </c>
    </row>
    <row r="191" spans="1:9">
      <c r="A191">
        <v>1374</v>
      </c>
      <c r="B191" t="b">
        <v>0</v>
      </c>
      <c r="C191" t="s">
        <v>3225</v>
      </c>
      <c r="D191" t="s">
        <v>3226</v>
      </c>
      <c r="E191">
        <v>23</v>
      </c>
      <c r="F191" t="s">
        <v>200</v>
      </c>
      <c r="G191" t="s">
        <v>761</v>
      </c>
      <c r="H191" t="s">
        <v>671</v>
      </c>
      <c r="I191">
        <v>1</v>
      </c>
    </row>
    <row r="192" spans="1:9">
      <c r="A192">
        <v>1375</v>
      </c>
      <c r="B192" t="b">
        <v>0</v>
      </c>
      <c r="C192" t="s">
        <v>3227</v>
      </c>
      <c r="D192" t="s">
        <v>3228</v>
      </c>
      <c r="E192">
        <v>24</v>
      </c>
      <c r="F192" t="s">
        <v>201</v>
      </c>
      <c r="G192" t="s">
        <v>688</v>
      </c>
      <c r="H192" t="s">
        <v>726</v>
      </c>
      <c r="I192">
        <v>1</v>
      </c>
    </row>
    <row r="193" spans="1:9">
      <c r="A193">
        <v>1390</v>
      </c>
      <c r="B193" t="b">
        <v>0</v>
      </c>
      <c r="C193" t="s">
        <v>3229</v>
      </c>
      <c r="D193" t="s">
        <v>3230</v>
      </c>
      <c r="E193">
        <v>27</v>
      </c>
      <c r="F193" t="s">
        <v>2540</v>
      </c>
      <c r="G193" t="s">
        <v>670</v>
      </c>
      <c r="H193" t="s">
        <v>718</v>
      </c>
      <c r="I193">
        <v>1</v>
      </c>
    </row>
    <row r="194" spans="1:9">
      <c r="A194">
        <v>1376</v>
      </c>
      <c r="B194" t="b">
        <v>0</v>
      </c>
      <c r="C194" t="s">
        <v>3231</v>
      </c>
      <c r="D194" t="s">
        <v>3232</v>
      </c>
      <c r="E194">
        <v>23</v>
      </c>
      <c r="F194" t="s">
        <v>202</v>
      </c>
      <c r="G194" t="s">
        <v>675</v>
      </c>
      <c r="H194" t="s">
        <v>693</v>
      </c>
      <c r="I194">
        <v>1</v>
      </c>
    </row>
    <row r="195" spans="1:9">
      <c r="A195">
        <v>1377</v>
      </c>
      <c r="B195" t="b">
        <v>0</v>
      </c>
      <c r="C195" t="s">
        <v>3233</v>
      </c>
      <c r="D195" t="s">
        <v>3234</v>
      </c>
      <c r="E195">
        <v>24</v>
      </c>
      <c r="F195" t="s">
        <v>203</v>
      </c>
      <c r="G195" t="s">
        <v>729</v>
      </c>
      <c r="H195" t="s">
        <v>730</v>
      </c>
      <c r="I195">
        <v>1</v>
      </c>
    </row>
    <row r="196" spans="1:9">
      <c r="A196">
        <v>1378</v>
      </c>
      <c r="B196" t="b">
        <v>0</v>
      </c>
      <c r="C196" t="s">
        <v>3235</v>
      </c>
      <c r="D196" t="s">
        <v>3236</v>
      </c>
      <c r="E196">
        <v>23</v>
      </c>
      <c r="F196" t="s">
        <v>204</v>
      </c>
      <c r="G196" t="s">
        <v>763</v>
      </c>
      <c r="H196" t="s">
        <v>693</v>
      </c>
      <c r="I196">
        <v>1</v>
      </c>
    </row>
    <row r="197" spans="1:9">
      <c r="A197">
        <v>1379</v>
      </c>
      <c r="B197" t="b">
        <v>0</v>
      </c>
      <c r="C197" t="s">
        <v>3237</v>
      </c>
      <c r="D197" t="s">
        <v>3238</v>
      </c>
      <c r="E197">
        <v>24</v>
      </c>
      <c r="F197" t="s">
        <v>205</v>
      </c>
      <c r="G197" t="s">
        <v>732</v>
      </c>
      <c r="H197" t="s">
        <v>693</v>
      </c>
      <c r="I197">
        <v>1</v>
      </c>
    </row>
    <row r="198" spans="1:9">
      <c r="A198">
        <v>1380</v>
      </c>
      <c r="B198" t="b">
        <v>0</v>
      </c>
      <c r="C198" t="s">
        <v>3239</v>
      </c>
      <c r="D198" t="s">
        <v>3166</v>
      </c>
      <c r="E198">
        <v>24</v>
      </c>
      <c r="F198" t="s">
        <v>206</v>
      </c>
      <c r="G198" t="s">
        <v>688</v>
      </c>
      <c r="H198" t="s">
        <v>709</v>
      </c>
      <c r="I198">
        <v>1</v>
      </c>
    </row>
    <row r="199" spans="1:9">
      <c r="A199">
        <v>1381</v>
      </c>
      <c r="B199" t="b">
        <v>0</v>
      </c>
      <c r="C199" t="s">
        <v>3240</v>
      </c>
      <c r="D199" t="s">
        <v>3241</v>
      </c>
      <c r="E199">
        <v>24</v>
      </c>
      <c r="F199" t="s">
        <v>207</v>
      </c>
      <c r="G199" t="s">
        <v>735</v>
      </c>
      <c r="H199" t="s">
        <v>671</v>
      </c>
      <c r="I199">
        <v>1</v>
      </c>
    </row>
    <row r="200" spans="1:9">
      <c r="A200">
        <v>1382</v>
      </c>
      <c r="B200" t="b">
        <v>0</v>
      </c>
      <c r="C200" t="s">
        <v>3242</v>
      </c>
      <c r="D200" t="s">
        <v>3243</v>
      </c>
      <c r="E200">
        <v>23</v>
      </c>
      <c r="F200" t="s">
        <v>208</v>
      </c>
      <c r="G200" t="s">
        <v>737</v>
      </c>
      <c r="H200" t="s">
        <v>676</v>
      </c>
      <c r="I200">
        <v>1</v>
      </c>
    </row>
    <row r="201" spans="1:9">
      <c r="A201">
        <v>1383</v>
      </c>
      <c r="B201" t="b">
        <v>0</v>
      </c>
      <c r="C201" t="s">
        <v>3244</v>
      </c>
      <c r="D201" t="s">
        <v>3245</v>
      </c>
      <c r="E201">
        <v>23</v>
      </c>
      <c r="F201" t="s">
        <v>209</v>
      </c>
      <c r="G201" t="s">
        <v>739</v>
      </c>
      <c r="H201" t="s">
        <v>718</v>
      </c>
      <c r="I201">
        <v>1</v>
      </c>
    </row>
    <row r="202" spans="1:9">
      <c r="A202">
        <v>1384</v>
      </c>
      <c r="B202" t="b">
        <v>0</v>
      </c>
      <c r="C202" t="s">
        <v>3246</v>
      </c>
      <c r="D202" t="s">
        <v>3247</v>
      </c>
      <c r="E202">
        <v>23</v>
      </c>
      <c r="F202" t="s">
        <v>210</v>
      </c>
      <c r="G202" t="s">
        <v>654</v>
      </c>
      <c r="H202" t="s">
        <v>693</v>
      </c>
      <c r="I202">
        <v>1</v>
      </c>
    </row>
    <row r="203" spans="1:9">
      <c r="A203">
        <v>1385</v>
      </c>
      <c r="B203" t="b">
        <v>0</v>
      </c>
      <c r="C203" t="s">
        <v>3248</v>
      </c>
      <c r="D203" t="s">
        <v>3249</v>
      </c>
      <c r="E203">
        <v>24</v>
      </c>
      <c r="F203" t="s">
        <v>211</v>
      </c>
      <c r="G203" t="s">
        <v>1831</v>
      </c>
      <c r="H203" t="s">
        <v>743</v>
      </c>
      <c r="I203">
        <v>1</v>
      </c>
    </row>
    <row r="204" spans="1:9">
      <c r="A204">
        <v>1386</v>
      </c>
      <c r="B204" t="b">
        <v>0</v>
      </c>
      <c r="C204" t="s">
        <v>3250</v>
      </c>
      <c r="D204" t="s">
        <v>3251</v>
      </c>
      <c r="E204">
        <v>23</v>
      </c>
      <c r="F204" t="s">
        <v>212</v>
      </c>
      <c r="G204" t="s">
        <v>661</v>
      </c>
      <c r="H204" t="s">
        <v>693</v>
      </c>
      <c r="I204">
        <v>1</v>
      </c>
    </row>
    <row r="205" spans="1:9">
      <c r="A205">
        <v>1387</v>
      </c>
      <c r="B205" t="b">
        <v>0</v>
      </c>
      <c r="C205" t="s">
        <v>3252</v>
      </c>
      <c r="D205" t="s">
        <v>3253</v>
      </c>
      <c r="E205">
        <v>23</v>
      </c>
      <c r="F205" t="s">
        <v>213</v>
      </c>
      <c r="G205" t="s">
        <v>759</v>
      </c>
      <c r="H205" t="s">
        <v>765</v>
      </c>
      <c r="I205">
        <v>1</v>
      </c>
    </row>
    <row r="206" spans="1:9">
      <c r="A206">
        <v>1388</v>
      </c>
      <c r="B206" t="b">
        <v>0</v>
      </c>
      <c r="C206" t="s">
        <v>3254</v>
      </c>
      <c r="D206" t="s">
        <v>3255</v>
      </c>
      <c r="E206">
        <v>24</v>
      </c>
      <c r="F206" t="s">
        <v>214</v>
      </c>
      <c r="G206" t="s">
        <v>746</v>
      </c>
      <c r="H206" t="s">
        <v>658</v>
      </c>
      <c r="I206">
        <v>1</v>
      </c>
    </row>
    <row r="207" spans="1:9">
      <c r="A207">
        <v>1389</v>
      </c>
      <c r="B207" t="b">
        <v>0</v>
      </c>
      <c r="I207">
        <v>1</v>
      </c>
    </row>
    <row r="208" spans="1:9">
      <c r="A208">
        <v>1391</v>
      </c>
      <c r="B208" t="b">
        <v>0</v>
      </c>
      <c r="C208" t="s">
        <v>3256</v>
      </c>
      <c r="D208" t="s">
        <v>3257</v>
      </c>
      <c r="E208">
        <v>27</v>
      </c>
      <c r="F208" t="s">
        <v>2541</v>
      </c>
      <c r="G208" t="s">
        <v>980</v>
      </c>
      <c r="H208" t="s">
        <v>992</v>
      </c>
      <c r="I208">
        <v>1</v>
      </c>
    </row>
    <row r="209" spans="1:9">
      <c r="A209">
        <v>1392</v>
      </c>
      <c r="B209" t="b">
        <v>0</v>
      </c>
      <c r="C209" t="s">
        <v>3258</v>
      </c>
      <c r="D209" t="s">
        <v>3259</v>
      </c>
      <c r="E209">
        <v>27</v>
      </c>
      <c r="F209" t="s">
        <v>2542</v>
      </c>
      <c r="G209" t="s">
        <v>690</v>
      </c>
      <c r="H209" t="s">
        <v>1714</v>
      </c>
      <c r="I209">
        <v>1</v>
      </c>
    </row>
    <row r="210" spans="1:9">
      <c r="A210">
        <v>1394</v>
      </c>
      <c r="B210" t="b">
        <v>0</v>
      </c>
      <c r="C210" t="s">
        <v>3260</v>
      </c>
      <c r="D210" t="s">
        <v>3261</v>
      </c>
      <c r="E210">
        <v>27</v>
      </c>
      <c r="F210" t="s">
        <v>2543</v>
      </c>
      <c r="G210" t="s">
        <v>2544</v>
      </c>
      <c r="H210" t="s">
        <v>696</v>
      </c>
      <c r="I210">
        <v>1</v>
      </c>
    </row>
    <row r="211" spans="1:9">
      <c r="A211">
        <v>1439</v>
      </c>
      <c r="B211" t="b">
        <v>0</v>
      </c>
      <c r="C211" t="s">
        <v>3262</v>
      </c>
      <c r="D211" t="s">
        <v>3263</v>
      </c>
      <c r="E211">
        <v>27</v>
      </c>
      <c r="F211" t="s">
        <v>1755</v>
      </c>
      <c r="G211" t="s">
        <v>1756</v>
      </c>
      <c r="H211" t="s">
        <v>676</v>
      </c>
      <c r="I211">
        <v>1</v>
      </c>
    </row>
    <row r="212" spans="1:9">
      <c r="A212">
        <v>1395</v>
      </c>
      <c r="B212" t="b">
        <v>0</v>
      </c>
      <c r="C212" t="s">
        <v>3264</v>
      </c>
      <c r="D212" t="s">
        <v>3265</v>
      </c>
      <c r="E212">
        <v>26</v>
      </c>
      <c r="F212" t="s">
        <v>2545</v>
      </c>
      <c r="G212" t="s">
        <v>667</v>
      </c>
      <c r="H212" t="s">
        <v>1717</v>
      </c>
      <c r="I212">
        <v>1</v>
      </c>
    </row>
    <row r="213" spans="1:9">
      <c r="A213">
        <v>1396</v>
      </c>
      <c r="B213" t="b">
        <v>0</v>
      </c>
      <c r="C213" t="s">
        <v>3266</v>
      </c>
      <c r="D213" t="s">
        <v>3267</v>
      </c>
      <c r="E213">
        <v>26</v>
      </c>
      <c r="F213" t="s">
        <v>2546</v>
      </c>
      <c r="G213" t="s">
        <v>750</v>
      </c>
      <c r="H213" t="s">
        <v>665</v>
      </c>
      <c r="I213">
        <v>1</v>
      </c>
    </row>
    <row r="214" spans="1:9">
      <c r="A214">
        <v>1397</v>
      </c>
      <c r="B214" t="b">
        <v>0</v>
      </c>
      <c r="C214" t="s">
        <v>3268</v>
      </c>
      <c r="D214" t="s">
        <v>3269</v>
      </c>
      <c r="E214">
        <v>27</v>
      </c>
      <c r="F214" t="s">
        <v>2547</v>
      </c>
      <c r="G214" t="s">
        <v>670</v>
      </c>
      <c r="H214" t="s">
        <v>905</v>
      </c>
      <c r="I214">
        <v>1</v>
      </c>
    </row>
    <row r="215" spans="1:9">
      <c r="A215">
        <v>1398</v>
      </c>
      <c r="B215" t="b">
        <v>0</v>
      </c>
      <c r="C215" t="s">
        <v>3270</v>
      </c>
      <c r="D215" t="s">
        <v>3271</v>
      </c>
      <c r="E215">
        <v>26</v>
      </c>
      <c r="F215" t="s">
        <v>2548</v>
      </c>
      <c r="G215" t="s">
        <v>742</v>
      </c>
      <c r="H215" t="s">
        <v>686</v>
      </c>
      <c r="I215">
        <v>1</v>
      </c>
    </row>
    <row r="216" spans="1:9">
      <c r="A216">
        <v>1399</v>
      </c>
      <c r="B216" t="b">
        <v>0</v>
      </c>
      <c r="C216" t="s">
        <v>3272</v>
      </c>
      <c r="D216" t="s">
        <v>3273</v>
      </c>
      <c r="E216">
        <v>26</v>
      </c>
      <c r="F216" t="s">
        <v>2549</v>
      </c>
      <c r="G216" t="s">
        <v>690</v>
      </c>
      <c r="H216" t="s">
        <v>668</v>
      </c>
      <c r="I216">
        <v>1</v>
      </c>
    </row>
    <row r="217" spans="1:9">
      <c r="A217">
        <v>1400</v>
      </c>
      <c r="B217" t="b">
        <v>0</v>
      </c>
      <c r="C217" t="s">
        <v>3274</v>
      </c>
      <c r="D217" t="s">
        <v>3275</v>
      </c>
      <c r="E217">
        <v>27</v>
      </c>
      <c r="F217" t="s">
        <v>2550</v>
      </c>
      <c r="G217" t="s">
        <v>1739</v>
      </c>
      <c r="H217" t="s">
        <v>673</v>
      </c>
      <c r="I217">
        <v>1</v>
      </c>
    </row>
    <row r="218" spans="1:9">
      <c r="A218">
        <v>1401</v>
      </c>
      <c r="B218" t="b">
        <v>0</v>
      </c>
      <c r="C218" t="s">
        <v>3276</v>
      </c>
      <c r="D218" t="s">
        <v>3277</v>
      </c>
      <c r="E218">
        <v>26</v>
      </c>
      <c r="F218" t="s">
        <v>2551</v>
      </c>
      <c r="G218" t="s">
        <v>750</v>
      </c>
      <c r="H218" t="s">
        <v>718</v>
      </c>
      <c r="I218">
        <v>1</v>
      </c>
    </row>
    <row r="219" spans="1:9">
      <c r="A219">
        <v>1402</v>
      </c>
      <c r="B219" t="b">
        <v>0</v>
      </c>
      <c r="C219" t="s">
        <v>3278</v>
      </c>
      <c r="D219" t="s">
        <v>3279</v>
      </c>
      <c r="E219">
        <v>27</v>
      </c>
      <c r="F219" t="s">
        <v>2552</v>
      </c>
      <c r="G219" t="s">
        <v>654</v>
      </c>
      <c r="H219" t="s">
        <v>1000</v>
      </c>
      <c r="I219">
        <v>1</v>
      </c>
    </row>
    <row r="220" spans="1:9">
      <c r="A220">
        <v>1403</v>
      </c>
      <c r="B220" t="b">
        <v>0</v>
      </c>
      <c r="C220" t="s">
        <v>3280</v>
      </c>
      <c r="D220" t="s">
        <v>3281</v>
      </c>
      <c r="E220">
        <v>26</v>
      </c>
      <c r="F220" t="s">
        <v>2553</v>
      </c>
      <c r="G220" t="s">
        <v>692</v>
      </c>
      <c r="H220" t="s">
        <v>655</v>
      </c>
      <c r="I220">
        <v>1</v>
      </c>
    </row>
    <row r="221" spans="1:9">
      <c r="A221">
        <v>1404</v>
      </c>
      <c r="B221" t="b">
        <v>0</v>
      </c>
      <c r="C221" t="s">
        <v>3282</v>
      </c>
      <c r="D221" t="s">
        <v>3283</v>
      </c>
      <c r="E221">
        <v>26</v>
      </c>
      <c r="F221" t="s">
        <v>2554</v>
      </c>
      <c r="G221" t="s">
        <v>678</v>
      </c>
      <c r="H221" t="s">
        <v>2555</v>
      </c>
      <c r="I221">
        <v>1</v>
      </c>
    </row>
    <row r="222" spans="1:9">
      <c r="A222">
        <v>1405</v>
      </c>
      <c r="B222" t="b">
        <v>0</v>
      </c>
      <c r="C222" t="s">
        <v>3284</v>
      </c>
      <c r="D222" t="s">
        <v>3285</v>
      </c>
      <c r="E222">
        <v>26</v>
      </c>
      <c r="F222" t="s">
        <v>2556</v>
      </c>
      <c r="G222" t="s">
        <v>1784</v>
      </c>
      <c r="H222" t="s">
        <v>655</v>
      </c>
      <c r="I222">
        <v>1</v>
      </c>
    </row>
    <row r="223" spans="1:9">
      <c r="A223">
        <v>1406</v>
      </c>
      <c r="B223" t="b">
        <v>0</v>
      </c>
      <c r="C223" t="s">
        <v>3286</v>
      </c>
      <c r="D223" t="s">
        <v>3287</v>
      </c>
      <c r="E223">
        <v>26</v>
      </c>
      <c r="F223" t="s">
        <v>2557</v>
      </c>
      <c r="G223" t="s">
        <v>708</v>
      </c>
      <c r="H223" t="s">
        <v>2558</v>
      </c>
      <c r="I223">
        <v>1</v>
      </c>
    </row>
    <row r="224" spans="1:9">
      <c r="A224">
        <v>1407</v>
      </c>
      <c r="B224" t="b">
        <v>0</v>
      </c>
      <c r="C224" t="s">
        <v>3288</v>
      </c>
      <c r="D224" t="s">
        <v>3289</v>
      </c>
      <c r="E224">
        <v>27</v>
      </c>
      <c r="F224" t="s">
        <v>2559</v>
      </c>
      <c r="G224" t="s">
        <v>2560</v>
      </c>
      <c r="H224" t="s">
        <v>718</v>
      </c>
      <c r="I224">
        <v>1</v>
      </c>
    </row>
    <row r="225" spans="1:9">
      <c r="A225">
        <v>1408</v>
      </c>
      <c r="B225" t="b">
        <v>0</v>
      </c>
      <c r="C225" t="s">
        <v>3290</v>
      </c>
      <c r="D225" t="s">
        <v>3291</v>
      </c>
      <c r="E225">
        <v>27</v>
      </c>
      <c r="F225" t="s">
        <v>2561</v>
      </c>
      <c r="G225" t="s">
        <v>667</v>
      </c>
      <c r="H225" t="s">
        <v>693</v>
      </c>
      <c r="I225">
        <v>1</v>
      </c>
    </row>
    <row r="226" spans="1:9">
      <c r="A226">
        <v>1409</v>
      </c>
      <c r="B226" t="b">
        <v>0</v>
      </c>
      <c r="C226" t="s">
        <v>3292</v>
      </c>
      <c r="D226" t="s">
        <v>3293</v>
      </c>
      <c r="E226">
        <v>27</v>
      </c>
      <c r="F226" t="s">
        <v>2562</v>
      </c>
      <c r="G226" t="s">
        <v>2563</v>
      </c>
      <c r="H226" t="s">
        <v>693</v>
      </c>
      <c r="I226">
        <v>1</v>
      </c>
    </row>
    <row r="227" spans="1:9">
      <c r="A227">
        <v>1410</v>
      </c>
      <c r="B227" t="b">
        <v>0</v>
      </c>
      <c r="C227" t="s">
        <v>3294</v>
      </c>
      <c r="D227" t="s">
        <v>3295</v>
      </c>
      <c r="E227">
        <v>26</v>
      </c>
      <c r="F227" t="s">
        <v>2564</v>
      </c>
      <c r="G227" t="s">
        <v>759</v>
      </c>
      <c r="H227" t="s">
        <v>671</v>
      </c>
      <c r="I227">
        <v>1</v>
      </c>
    </row>
    <row r="228" spans="1:9">
      <c r="A228">
        <v>1411</v>
      </c>
      <c r="B228" t="b">
        <v>0</v>
      </c>
      <c r="C228" t="s">
        <v>3296</v>
      </c>
      <c r="D228" t="s">
        <v>3297</v>
      </c>
      <c r="E228">
        <v>26</v>
      </c>
      <c r="F228" t="s">
        <v>2565</v>
      </c>
      <c r="G228" t="s">
        <v>2566</v>
      </c>
      <c r="H228" t="s">
        <v>698</v>
      </c>
      <c r="I228">
        <v>1</v>
      </c>
    </row>
    <row r="229" spans="1:9">
      <c r="A229">
        <v>1412</v>
      </c>
      <c r="B229" t="b">
        <v>0</v>
      </c>
      <c r="C229" t="s">
        <v>3298</v>
      </c>
      <c r="D229" t="s">
        <v>3299</v>
      </c>
      <c r="E229">
        <v>27</v>
      </c>
      <c r="F229" t="s">
        <v>2567</v>
      </c>
      <c r="G229" t="s">
        <v>1746</v>
      </c>
      <c r="H229" t="s">
        <v>718</v>
      </c>
      <c r="I229">
        <v>1</v>
      </c>
    </row>
    <row r="230" spans="1:9">
      <c r="A230">
        <v>1413</v>
      </c>
      <c r="B230" t="b">
        <v>0</v>
      </c>
      <c r="C230" t="s">
        <v>3300</v>
      </c>
      <c r="D230" t="s">
        <v>3301</v>
      </c>
      <c r="E230">
        <v>27</v>
      </c>
      <c r="F230" t="s">
        <v>2568</v>
      </c>
      <c r="G230" t="s">
        <v>657</v>
      </c>
      <c r="H230" t="s">
        <v>757</v>
      </c>
      <c r="I230">
        <v>1</v>
      </c>
    </row>
    <row r="231" spans="1:9">
      <c r="A231">
        <v>1414</v>
      </c>
      <c r="B231" t="b">
        <v>0</v>
      </c>
      <c r="C231" t="s">
        <v>3302</v>
      </c>
      <c r="D231" t="s">
        <v>3303</v>
      </c>
      <c r="E231">
        <v>26</v>
      </c>
      <c r="F231" t="s">
        <v>2569</v>
      </c>
      <c r="G231" t="s">
        <v>717</v>
      </c>
      <c r="H231" t="s">
        <v>718</v>
      </c>
      <c r="I231">
        <v>1</v>
      </c>
    </row>
    <row r="232" spans="1:9">
      <c r="A232">
        <v>1415</v>
      </c>
      <c r="B232" t="b">
        <v>0</v>
      </c>
      <c r="C232" t="s">
        <v>3304</v>
      </c>
      <c r="D232" t="s">
        <v>3305</v>
      </c>
      <c r="E232">
        <v>26</v>
      </c>
      <c r="F232" t="s">
        <v>2570</v>
      </c>
      <c r="G232" t="s">
        <v>2571</v>
      </c>
      <c r="H232" t="s">
        <v>658</v>
      </c>
      <c r="I232">
        <v>1</v>
      </c>
    </row>
    <row r="233" spans="1:9">
      <c r="A233">
        <v>1416</v>
      </c>
      <c r="B233" t="b">
        <v>0</v>
      </c>
      <c r="C233" t="s">
        <v>3306</v>
      </c>
      <c r="D233" t="s">
        <v>3307</v>
      </c>
      <c r="E233">
        <v>27</v>
      </c>
      <c r="F233" t="s">
        <v>2572</v>
      </c>
      <c r="G233" t="s">
        <v>680</v>
      </c>
      <c r="H233" t="s">
        <v>693</v>
      </c>
      <c r="I233">
        <v>1</v>
      </c>
    </row>
    <row r="234" spans="1:9">
      <c r="A234">
        <v>1417</v>
      </c>
      <c r="B234" t="b">
        <v>0</v>
      </c>
      <c r="C234" t="s">
        <v>3308</v>
      </c>
      <c r="D234" t="s">
        <v>3309</v>
      </c>
      <c r="E234">
        <v>27</v>
      </c>
      <c r="F234" t="s">
        <v>2573</v>
      </c>
      <c r="G234" t="s">
        <v>688</v>
      </c>
      <c r="H234" t="s">
        <v>2574</v>
      </c>
      <c r="I234">
        <v>1</v>
      </c>
    </row>
    <row r="235" spans="1:9">
      <c r="A235">
        <v>1418</v>
      </c>
      <c r="B235" t="b">
        <v>0</v>
      </c>
      <c r="C235" t="s">
        <v>3310</v>
      </c>
      <c r="D235" t="s">
        <v>3311</v>
      </c>
      <c r="E235">
        <v>26</v>
      </c>
      <c r="F235" t="s">
        <v>2575</v>
      </c>
      <c r="G235" t="s">
        <v>2544</v>
      </c>
      <c r="H235" t="s">
        <v>757</v>
      </c>
      <c r="I235">
        <v>1</v>
      </c>
    </row>
    <row r="236" spans="1:9">
      <c r="A236">
        <v>1419</v>
      </c>
      <c r="B236" t="b">
        <v>0</v>
      </c>
      <c r="C236" t="s">
        <v>3312</v>
      </c>
      <c r="D236" t="s">
        <v>3313</v>
      </c>
      <c r="E236">
        <v>26</v>
      </c>
      <c r="F236" t="s">
        <v>2576</v>
      </c>
      <c r="G236" t="s">
        <v>2577</v>
      </c>
      <c r="H236" t="s">
        <v>2578</v>
      </c>
      <c r="I236">
        <v>1</v>
      </c>
    </row>
    <row r="237" spans="1:9">
      <c r="A237">
        <v>1420</v>
      </c>
      <c r="B237" t="b">
        <v>0</v>
      </c>
      <c r="C237" t="s">
        <v>3314</v>
      </c>
      <c r="D237" t="s">
        <v>3315</v>
      </c>
      <c r="E237">
        <v>27</v>
      </c>
      <c r="F237" t="s">
        <v>870</v>
      </c>
      <c r="G237" t="s">
        <v>871</v>
      </c>
      <c r="H237" t="s">
        <v>671</v>
      </c>
      <c r="I237">
        <v>1</v>
      </c>
    </row>
    <row r="238" spans="1:9">
      <c r="A238">
        <v>1421</v>
      </c>
      <c r="B238" t="b">
        <v>0</v>
      </c>
      <c r="C238" t="s">
        <v>3316</v>
      </c>
      <c r="D238" t="s">
        <v>3317</v>
      </c>
      <c r="E238">
        <v>26</v>
      </c>
      <c r="F238" t="s">
        <v>2579</v>
      </c>
      <c r="G238" t="s">
        <v>690</v>
      </c>
      <c r="H238" t="s">
        <v>2580</v>
      </c>
      <c r="I238">
        <v>1</v>
      </c>
    </row>
    <row r="239" spans="1:9">
      <c r="A239">
        <v>1430</v>
      </c>
      <c r="B239" t="b">
        <v>0</v>
      </c>
      <c r="I239">
        <v>1</v>
      </c>
    </row>
    <row r="240" spans="1:9">
      <c r="A240">
        <v>1437</v>
      </c>
      <c r="B240" t="b">
        <v>0</v>
      </c>
      <c r="C240" t="s">
        <v>3318</v>
      </c>
      <c r="D240" t="s">
        <v>3319</v>
      </c>
      <c r="E240">
        <v>1</v>
      </c>
      <c r="F240" t="s">
        <v>2581</v>
      </c>
      <c r="G240" t="s">
        <v>2582</v>
      </c>
      <c r="H240" t="s">
        <v>2583</v>
      </c>
      <c r="I240">
        <v>1</v>
      </c>
    </row>
    <row r="241" spans="1:9">
      <c r="A241">
        <v>1438</v>
      </c>
      <c r="B241" t="b">
        <v>0</v>
      </c>
      <c r="C241" t="s">
        <v>3320</v>
      </c>
      <c r="D241" t="s">
        <v>3321</v>
      </c>
      <c r="E241">
        <v>27</v>
      </c>
      <c r="F241" t="s">
        <v>2584</v>
      </c>
      <c r="G241" t="s">
        <v>2585</v>
      </c>
      <c r="H241" t="s">
        <v>2586</v>
      </c>
      <c r="I241">
        <v>1</v>
      </c>
    </row>
    <row r="242" spans="1:9">
      <c r="A242">
        <v>1458</v>
      </c>
      <c r="B242" t="b">
        <v>0</v>
      </c>
      <c r="C242" t="s">
        <v>3322</v>
      </c>
      <c r="D242" t="s">
        <v>3323</v>
      </c>
      <c r="E242">
        <v>28</v>
      </c>
      <c r="F242" t="s">
        <v>1713</v>
      </c>
      <c r="G242" t="s">
        <v>667</v>
      </c>
      <c r="H242" t="s">
        <v>701</v>
      </c>
      <c r="I242">
        <v>1</v>
      </c>
    </row>
    <row r="243" spans="1:9">
      <c r="A243">
        <v>1459</v>
      </c>
      <c r="B243" t="b">
        <v>0</v>
      </c>
      <c r="C243" t="s">
        <v>3324</v>
      </c>
      <c r="D243" t="s">
        <v>3325</v>
      </c>
      <c r="E243">
        <v>28</v>
      </c>
      <c r="F243" t="s">
        <v>2587</v>
      </c>
      <c r="G243" t="s">
        <v>714</v>
      </c>
      <c r="H243" t="s">
        <v>709</v>
      </c>
      <c r="I243">
        <v>1</v>
      </c>
    </row>
    <row r="244" spans="1:9">
      <c r="A244">
        <v>1460</v>
      </c>
      <c r="B244" t="b">
        <v>0</v>
      </c>
      <c r="C244" t="s">
        <v>3326</v>
      </c>
      <c r="D244" t="s">
        <v>3327</v>
      </c>
      <c r="E244">
        <v>28</v>
      </c>
      <c r="F244" t="s">
        <v>1773</v>
      </c>
      <c r="G244" t="s">
        <v>1774</v>
      </c>
      <c r="H244" t="s">
        <v>1775</v>
      </c>
      <c r="I244">
        <v>1</v>
      </c>
    </row>
    <row r="245" spans="1:9">
      <c r="A245">
        <v>1461</v>
      </c>
      <c r="B245" t="b">
        <v>0</v>
      </c>
      <c r="C245" t="s">
        <v>3328</v>
      </c>
      <c r="D245" t="s">
        <v>3329</v>
      </c>
      <c r="E245">
        <v>28</v>
      </c>
      <c r="F245" t="s">
        <v>2588</v>
      </c>
      <c r="G245" t="s">
        <v>667</v>
      </c>
      <c r="H245" t="s">
        <v>2589</v>
      </c>
      <c r="I245">
        <v>1</v>
      </c>
    </row>
    <row r="246" spans="1:9">
      <c r="A246">
        <v>1462</v>
      </c>
      <c r="B246" t="b">
        <v>0</v>
      </c>
      <c r="C246" t="s">
        <v>3330</v>
      </c>
      <c r="D246" t="s">
        <v>3331</v>
      </c>
      <c r="E246">
        <v>28</v>
      </c>
      <c r="F246" t="s">
        <v>2590</v>
      </c>
      <c r="G246" t="s">
        <v>2591</v>
      </c>
      <c r="H246" t="s">
        <v>715</v>
      </c>
      <c r="I246">
        <v>1</v>
      </c>
    </row>
    <row r="247" spans="1:9">
      <c r="A247">
        <v>1463</v>
      </c>
      <c r="B247" t="b">
        <v>0</v>
      </c>
      <c r="C247" t="s">
        <v>3332</v>
      </c>
      <c r="D247" t="s">
        <v>3333</v>
      </c>
      <c r="E247">
        <v>28</v>
      </c>
      <c r="F247" t="s">
        <v>2592</v>
      </c>
      <c r="G247" t="s">
        <v>2593</v>
      </c>
      <c r="H247" t="s">
        <v>709</v>
      </c>
      <c r="I247">
        <v>1</v>
      </c>
    </row>
    <row r="248" spans="1:9">
      <c r="A248">
        <v>1464</v>
      </c>
      <c r="B248" t="b">
        <v>0</v>
      </c>
      <c r="C248" t="s">
        <v>3334</v>
      </c>
      <c r="D248" t="s">
        <v>3335</v>
      </c>
      <c r="E248">
        <v>28</v>
      </c>
      <c r="F248" t="s">
        <v>2594</v>
      </c>
      <c r="G248" t="s">
        <v>2595</v>
      </c>
      <c r="H248" t="s">
        <v>2596</v>
      </c>
      <c r="I248">
        <v>1</v>
      </c>
    </row>
    <row r="249" spans="1:9">
      <c r="A249">
        <v>1465</v>
      </c>
      <c r="B249" t="b">
        <v>0</v>
      </c>
      <c r="C249" t="s">
        <v>3336</v>
      </c>
      <c r="D249" t="s">
        <v>3337</v>
      </c>
      <c r="E249">
        <v>28</v>
      </c>
      <c r="F249" t="s">
        <v>2597</v>
      </c>
      <c r="G249" t="s">
        <v>261</v>
      </c>
      <c r="H249" t="s">
        <v>931</v>
      </c>
      <c r="I249">
        <v>1</v>
      </c>
    </row>
    <row r="250" spans="1:9">
      <c r="A250">
        <v>1466</v>
      </c>
      <c r="B250" t="b">
        <v>0</v>
      </c>
      <c r="C250" t="s">
        <v>3338</v>
      </c>
      <c r="D250" t="s">
        <v>3339</v>
      </c>
      <c r="E250">
        <v>28</v>
      </c>
      <c r="F250" t="s">
        <v>2598</v>
      </c>
      <c r="G250" t="s">
        <v>2599</v>
      </c>
      <c r="H250" t="s">
        <v>2600</v>
      </c>
      <c r="I250">
        <v>1</v>
      </c>
    </row>
    <row r="251" spans="1:9">
      <c r="A251">
        <v>1467</v>
      </c>
      <c r="B251" t="b">
        <v>0</v>
      </c>
      <c r="C251" t="s">
        <v>3340</v>
      </c>
      <c r="D251" t="s">
        <v>3341</v>
      </c>
      <c r="E251">
        <v>28</v>
      </c>
      <c r="F251" t="s">
        <v>2601</v>
      </c>
      <c r="G251" t="s">
        <v>714</v>
      </c>
      <c r="H251" t="s">
        <v>2602</v>
      </c>
      <c r="I251">
        <v>1</v>
      </c>
    </row>
    <row r="252" spans="1:9">
      <c r="A252">
        <v>1468</v>
      </c>
      <c r="B252" t="b">
        <v>0</v>
      </c>
      <c r="C252" t="s">
        <v>3342</v>
      </c>
      <c r="D252" t="s">
        <v>3343</v>
      </c>
      <c r="E252">
        <v>28</v>
      </c>
      <c r="F252" t="s">
        <v>2603</v>
      </c>
      <c r="G252" t="s">
        <v>1756</v>
      </c>
      <c r="H252" t="s">
        <v>730</v>
      </c>
      <c r="I252">
        <v>1</v>
      </c>
    </row>
    <row r="253" spans="1:9">
      <c r="A253">
        <v>1469</v>
      </c>
      <c r="B253" t="b">
        <v>0</v>
      </c>
      <c r="C253" t="s">
        <v>3344</v>
      </c>
      <c r="D253" t="s">
        <v>3345</v>
      </c>
      <c r="E253">
        <v>28</v>
      </c>
      <c r="F253" t="s">
        <v>939</v>
      </c>
      <c r="G253" t="s">
        <v>714</v>
      </c>
      <c r="H253" t="s">
        <v>718</v>
      </c>
      <c r="I253">
        <v>1</v>
      </c>
    </row>
    <row r="254" spans="1:9">
      <c r="A254">
        <v>1470</v>
      </c>
      <c r="B254" t="b">
        <v>0</v>
      </c>
      <c r="C254" t="s">
        <v>3346</v>
      </c>
      <c r="D254" t="s">
        <v>3347</v>
      </c>
      <c r="E254">
        <v>28</v>
      </c>
      <c r="F254" t="s">
        <v>939</v>
      </c>
      <c r="G254" t="s">
        <v>1746</v>
      </c>
      <c r="H254" t="s">
        <v>709</v>
      </c>
      <c r="I254">
        <v>1</v>
      </c>
    </row>
    <row r="255" spans="1:9">
      <c r="A255">
        <v>1471</v>
      </c>
      <c r="B255" t="b">
        <v>0</v>
      </c>
      <c r="C255" t="s">
        <v>3348</v>
      </c>
      <c r="D255" t="s">
        <v>3349</v>
      </c>
      <c r="E255">
        <v>28</v>
      </c>
      <c r="F255" t="s">
        <v>2604</v>
      </c>
      <c r="G255" t="s">
        <v>2605</v>
      </c>
      <c r="H255" t="s">
        <v>698</v>
      </c>
      <c r="I255">
        <v>1</v>
      </c>
    </row>
    <row r="256" spans="1:9">
      <c r="A256">
        <v>1472</v>
      </c>
      <c r="B256" t="b">
        <v>0</v>
      </c>
      <c r="C256" t="s">
        <v>3350</v>
      </c>
      <c r="D256" t="s">
        <v>3351</v>
      </c>
      <c r="E256">
        <v>28</v>
      </c>
      <c r="F256" t="s">
        <v>2606</v>
      </c>
      <c r="G256" t="s">
        <v>2607</v>
      </c>
      <c r="I256">
        <v>1</v>
      </c>
    </row>
    <row r="257" spans="1:9">
      <c r="A257">
        <v>1473</v>
      </c>
      <c r="B257" t="b">
        <v>0</v>
      </c>
      <c r="C257" t="s">
        <v>3352</v>
      </c>
      <c r="D257" t="s">
        <v>3353</v>
      </c>
      <c r="E257">
        <v>28</v>
      </c>
      <c r="F257" t="s">
        <v>2608</v>
      </c>
      <c r="G257" t="s">
        <v>2609</v>
      </c>
      <c r="H257" t="s">
        <v>931</v>
      </c>
      <c r="I257">
        <v>1</v>
      </c>
    </row>
    <row r="258" spans="1:9">
      <c r="A258">
        <v>1474</v>
      </c>
      <c r="B258" t="b">
        <v>0</v>
      </c>
      <c r="C258" t="s">
        <v>3354</v>
      </c>
      <c r="D258" t="s">
        <v>3355</v>
      </c>
      <c r="E258">
        <v>28</v>
      </c>
      <c r="F258" t="s">
        <v>2610</v>
      </c>
      <c r="G258" t="s">
        <v>664</v>
      </c>
      <c r="H258" t="s">
        <v>718</v>
      </c>
      <c r="I258">
        <v>1</v>
      </c>
    </row>
    <row r="259" spans="1:9">
      <c r="A259">
        <v>1475</v>
      </c>
      <c r="B259" t="b">
        <v>0</v>
      </c>
      <c r="C259" t="s">
        <v>3356</v>
      </c>
      <c r="D259" t="s">
        <v>3357</v>
      </c>
      <c r="E259">
        <v>28</v>
      </c>
      <c r="F259" t="s">
        <v>2611</v>
      </c>
      <c r="G259" t="s">
        <v>2612</v>
      </c>
      <c r="H259" t="s">
        <v>718</v>
      </c>
      <c r="I259">
        <v>1</v>
      </c>
    </row>
    <row r="260" spans="1:9">
      <c r="A260">
        <v>1476</v>
      </c>
      <c r="B260" t="b">
        <v>0</v>
      </c>
      <c r="C260" t="s">
        <v>3358</v>
      </c>
      <c r="D260" t="s">
        <v>3359</v>
      </c>
      <c r="E260">
        <v>28</v>
      </c>
      <c r="F260" t="s">
        <v>2613</v>
      </c>
      <c r="G260" t="s">
        <v>675</v>
      </c>
      <c r="H260" t="s">
        <v>655</v>
      </c>
      <c r="I260">
        <v>1</v>
      </c>
    </row>
    <row r="261" spans="1:9">
      <c r="A261">
        <v>1477</v>
      </c>
      <c r="B261" t="b">
        <v>0</v>
      </c>
      <c r="C261" t="s">
        <v>3360</v>
      </c>
      <c r="D261" t="s">
        <v>3361</v>
      </c>
      <c r="E261">
        <v>28</v>
      </c>
      <c r="F261" t="s">
        <v>2614</v>
      </c>
      <c r="G261" t="s">
        <v>664</v>
      </c>
      <c r="H261" t="s">
        <v>1627</v>
      </c>
      <c r="I261">
        <v>1</v>
      </c>
    </row>
    <row r="262" spans="1:9">
      <c r="A262">
        <v>1478</v>
      </c>
      <c r="B262" t="b">
        <v>0</v>
      </c>
      <c r="C262" t="s">
        <v>3362</v>
      </c>
      <c r="D262" t="s">
        <v>3363</v>
      </c>
      <c r="E262">
        <v>28</v>
      </c>
      <c r="F262" t="s">
        <v>1817</v>
      </c>
      <c r="G262" t="s">
        <v>1737</v>
      </c>
      <c r="H262" t="s">
        <v>1005</v>
      </c>
      <c r="I262">
        <v>1</v>
      </c>
    </row>
    <row r="263" spans="1:9">
      <c r="A263">
        <v>1479</v>
      </c>
      <c r="B263" t="b">
        <v>0</v>
      </c>
      <c r="C263" t="s">
        <v>3364</v>
      </c>
      <c r="D263" t="s">
        <v>3365</v>
      </c>
      <c r="E263">
        <v>28</v>
      </c>
      <c r="F263" t="s">
        <v>2615</v>
      </c>
      <c r="G263" t="s">
        <v>871</v>
      </c>
      <c r="H263" t="s">
        <v>665</v>
      </c>
      <c r="I263">
        <v>1</v>
      </c>
    </row>
    <row r="264" spans="1:9">
      <c r="A264">
        <v>1480</v>
      </c>
      <c r="B264" t="b">
        <v>0</v>
      </c>
      <c r="C264" t="s">
        <v>3366</v>
      </c>
      <c r="D264" t="s">
        <v>3367</v>
      </c>
      <c r="E264">
        <v>28</v>
      </c>
      <c r="F264" t="s">
        <v>2616</v>
      </c>
      <c r="G264" t="s">
        <v>2617</v>
      </c>
      <c r="H264" t="s">
        <v>2618</v>
      </c>
      <c r="I264">
        <v>1</v>
      </c>
    </row>
    <row r="265" spans="1:9">
      <c r="A265">
        <v>1481</v>
      </c>
      <c r="B265" t="b">
        <v>0</v>
      </c>
      <c r="C265" t="s">
        <v>3368</v>
      </c>
      <c r="D265" t="s">
        <v>3369</v>
      </c>
      <c r="E265">
        <v>28</v>
      </c>
      <c r="F265" t="s">
        <v>2619</v>
      </c>
      <c r="G265" t="s">
        <v>1761</v>
      </c>
      <c r="H265" t="s">
        <v>2620</v>
      </c>
      <c r="I265">
        <v>1</v>
      </c>
    </row>
    <row r="266" spans="1:9">
      <c r="A266">
        <v>1482</v>
      </c>
      <c r="B266" t="b">
        <v>0</v>
      </c>
      <c r="C266" t="s">
        <v>3370</v>
      </c>
      <c r="D266" t="s">
        <v>3371</v>
      </c>
      <c r="E266">
        <v>28</v>
      </c>
      <c r="F266" t="s">
        <v>2621</v>
      </c>
      <c r="G266" t="s">
        <v>2622</v>
      </c>
      <c r="H266" t="s">
        <v>2623</v>
      </c>
      <c r="I266">
        <v>1</v>
      </c>
    </row>
    <row r="267" spans="1:9">
      <c r="A267">
        <v>1483</v>
      </c>
      <c r="B267" t="b">
        <v>0</v>
      </c>
      <c r="C267" t="s">
        <v>3372</v>
      </c>
      <c r="D267" t="s">
        <v>3373</v>
      </c>
      <c r="E267">
        <v>28</v>
      </c>
      <c r="F267" t="s">
        <v>2624</v>
      </c>
      <c r="G267" t="s">
        <v>2625</v>
      </c>
      <c r="H267" t="s">
        <v>718</v>
      </c>
      <c r="I267">
        <v>1</v>
      </c>
    </row>
    <row r="268" spans="1:9">
      <c r="A268">
        <v>1484</v>
      </c>
      <c r="B268" t="b">
        <v>0</v>
      </c>
      <c r="C268" t="s">
        <v>3374</v>
      </c>
      <c r="D268" t="s">
        <v>3375</v>
      </c>
      <c r="E268">
        <v>28</v>
      </c>
      <c r="F268" t="s">
        <v>2626</v>
      </c>
      <c r="G268" t="s">
        <v>667</v>
      </c>
      <c r="H268" t="s">
        <v>754</v>
      </c>
      <c r="I268">
        <v>1</v>
      </c>
    </row>
    <row r="269" spans="1:9">
      <c r="A269">
        <v>1485</v>
      </c>
      <c r="B269" t="b">
        <v>0</v>
      </c>
      <c r="C269" t="s">
        <v>3376</v>
      </c>
      <c r="D269" t="s">
        <v>3377</v>
      </c>
      <c r="E269">
        <v>29</v>
      </c>
      <c r="F269" t="s">
        <v>2627</v>
      </c>
      <c r="G269" t="s">
        <v>2628</v>
      </c>
      <c r="H269" t="s">
        <v>730</v>
      </c>
      <c r="I269">
        <v>1</v>
      </c>
    </row>
    <row r="270" spans="1:9">
      <c r="A270">
        <v>1486</v>
      </c>
      <c r="B270" t="b">
        <v>0</v>
      </c>
      <c r="C270" t="s">
        <v>3378</v>
      </c>
      <c r="D270" t="s">
        <v>3379</v>
      </c>
      <c r="E270">
        <v>29</v>
      </c>
      <c r="F270" t="s">
        <v>2629</v>
      </c>
      <c r="G270" t="s">
        <v>3380</v>
      </c>
      <c r="I270">
        <v>1</v>
      </c>
    </row>
    <row r="271" spans="1:9">
      <c r="A271">
        <v>1487</v>
      </c>
      <c r="B271" t="b">
        <v>0</v>
      </c>
      <c r="C271" t="s">
        <v>3381</v>
      </c>
      <c r="D271" t="s">
        <v>3382</v>
      </c>
      <c r="E271">
        <v>29</v>
      </c>
      <c r="F271" t="s">
        <v>2630</v>
      </c>
      <c r="G271" t="s">
        <v>2631</v>
      </c>
      <c r="H271" t="s">
        <v>2632</v>
      </c>
      <c r="I271">
        <v>1</v>
      </c>
    </row>
    <row r="272" spans="1:9">
      <c r="A272">
        <v>1488</v>
      </c>
      <c r="B272" t="b">
        <v>0</v>
      </c>
      <c r="C272" t="s">
        <v>3383</v>
      </c>
      <c r="D272" t="s">
        <v>3384</v>
      </c>
      <c r="E272">
        <v>29</v>
      </c>
      <c r="F272" t="s">
        <v>2633</v>
      </c>
      <c r="G272" t="s">
        <v>2634</v>
      </c>
      <c r="H272" t="s">
        <v>718</v>
      </c>
      <c r="I272">
        <v>1</v>
      </c>
    </row>
    <row r="273" spans="1:9">
      <c r="A273">
        <v>1489</v>
      </c>
      <c r="B273" t="b">
        <v>0</v>
      </c>
      <c r="C273" t="s">
        <v>3385</v>
      </c>
      <c r="D273" t="s">
        <v>3386</v>
      </c>
      <c r="E273">
        <v>29</v>
      </c>
      <c r="F273" t="s">
        <v>2635</v>
      </c>
      <c r="G273" t="s">
        <v>683</v>
      </c>
      <c r="H273" t="s">
        <v>655</v>
      </c>
      <c r="I273">
        <v>1</v>
      </c>
    </row>
    <row r="274" spans="1:9">
      <c r="A274">
        <v>1490</v>
      </c>
      <c r="B274" t="b">
        <v>0</v>
      </c>
      <c r="C274" t="s">
        <v>3387</v>
      </c>
      <c r="D274" t="s">
        <v>3388</v>
      </c>
      <c r="E274">
        <v>29</v>
      </c>
      <c r="F274" t="s">
        <v>2636</v>
      </c>
      <c r="G274" t="s">
        <v>2637</v>
      </c>
      <c r="H274" t="s">
        <v>2638</v>
      </c>
      <c r="I274">
        <v>1</v>
      </c>
    </row>
    <row r="275" spans="1:9">
      <c r="A275">
        <v>1491</v>
      </c>
      <c r="B275" t="b">
        <v>0</v>
      </c>
      <c r="C275" t="s">
        <v>3389</v>
      </c>
      <c r="D275" t="s">
        <v>3390</v>
      </c>
      <c r="E275">
        <v>29</v>
      </c>
      <c r="F275" t="s">
        <v>974</v>
      </c>
      <c r="G275" t="s">
        <v>720</v>
      </c>
      <c r="H275" t="s">
        <v>1741</v>
      </c>
      <c r="I275">
        <v>1</v>
      </c>
    </row>
    <row r="276" spans="1:9">
      <c r="A276">
        <v>1492</v>
      </c>
      <c r="B276" t="b">
        <v>0</v>
      </c>
      <c r="C276" t="s">
        <v>3391</v>
      </c>
      <c r="D276" t="s">
        <v>3392</v>
      </c>
      <c r="E276">
        <v>29</v>
      </c>
      <c r="F276" t="s">
        <v>2639</v>
      </c>
      <c r="G276" t="s">
        <v>985</v>
      </c>
      <c r="H276" t="s">
        <v>981</v>
      </c>
      <c r="I276">
        <v>1</v>
      </c>
    </row>
    <row r="277" spans="1:9">
      <c r="A277">
        <v>1493</v>
      </c>
      <c r="B277" t="b">
        <v>0</v>
      </c>
      <c r="C277" t="s">
        <v>3393</v>
      </c>
      <c r="D277" t="s">
        <v>3394</v>
      </c>
      <c r="E277">
        <v>29</v>
      </c>
      <c r="F277" t="s">
        <v>2640</v>
      </c>
      <c r="G277" t="s">
        <v>966</v>
      </c>
      <c r="H277" t="s">
        <v>693</v>
      </c>
      <c r="I277">
        <v>1</v>
      </c>
    </row>
    <row r="278" spans="1:9">
      <c r="A278">
        <v>1494</v>
      </c>
      <c r="B278" t="b">
        <v>0</v>
      </c>
      <c r="C278" t="s">
        <v>3395</v>
      </c>
      <c r="D278" t="s">
        <v>3396</v>
      </c>
      <c r="E278">
        <v>29</v>
      </c>
      <c r="F278" t="s">
        <v>2641</v>
      </c>
      <c r="G278" t="s">
        <v>748</v>
      </c>
      <c r="H278" t="s">
        <v>686</v>
      </c>
      <c r="I278">
        <v>1</v>
      </c>
    </row>
    <row r="279" spans="1:9">
      <c r="A279">
        <v>1495</v>
      </c>
      <c r="B279" t="b">
        <v>0</v>
      </c>
      <c r="C279" t="s">
        <v>3397</v>
      </c>
      <c r="D279" t="s">
        <v>3398</v>
      </c>
      <c r="E279">
        <v>29</v>
      </c>
      <c r="F279" t="s">
        <v>2642</v>
      </c>
      <c r="G279" t="s">
        <v>690</v>
      </c>
      <c r="H279" t="s">
        <v>668</v>
      </c>
      <c r="I279">
        <v>1</v>
      </c>
    </row>
    <row r="280" spans="1:9">
      <c r="A280">
        <v>1496</v>
      </c>
      <c r="B280" t="b">
        <v>0</v>
      </c>
      <c r="C280" t="s">
        <v>3399</v>
      </c>
      <c r="D280" t="s">
        <v>3400</v>
      </c>
      <c r="E280">
        <v>29</v>
      </c>
      <c r="F280" t="s">
        <v>2643</v>
      </c>
      <c r="G280" t="s">
        <v>2644</v>
      </c>
      <c r="H280" t="s">
        <v>668</v>
      </c>
      <c r="I280">
        <v>1</v>
      </c>
    </row>
    <row r="281" spans="1:9">
      <c r="A281">
        <v>1497</v>
      </c>
      <c r="B281" t="b">
        <v>0</v>
      </c>
      <c r="C281" t="s">
        <v>3401</v>
      </c>
      <c r="D281" t="s">
        <v>3402</v>
      </c>
      <c r="E281">
        <v>29</v>
      </c>
      <c r="F281" t="s">
        <v>1742</v>
      </c>
      <c r="G281" t="s">
        <v>714</v>
      </c>
      <c r="H281" t="s">
        <v>686</v>
      </c>
      <c r="I281">
        <v>1</v>
      </c>
    </row>
    <row r="282" spans="1:9">
      <c r="A282">
        <v>1498</v>
      </c>
      <c r="B282" t="b">
        <v>0</v>
      </c>
      <c r="C282" t="s">
        <v>3403</v>
      </c>
      <c r="D282" t="s">
        <v>3404</v>
      </c>
      <c r="E282">
        <v>29</v>
      </c>
      <c r="F282" t="s">
        <v>2645</v>
      </c>
      <c r="G282" t="s">
        <v>2646</v>
      </c>
      <c r="H282" t="s">
        <v>905</v>
      </c>
      <c r="I282">
        <v>1</v>
      </c>
    </row>
    <row r="283" spans="1:9">
      <c r="A283">
        <v>1499</v>
      </c>
      <c r="B283" t="b">
        <v>0</v>
      </c>
      <c r="C283" t="s">
        <v>3405</v>
      </c>
      <c r="D283" t="s">
        <v>3406</v>
      </c>
      <c r="E283">
        <v>29</v>
      </c>
      <c r="F283" t="s">
        <v>2647</v>
      </c>
      <c r="G283" t="s">
        <v>695</v>
      </c>
      <c r="H283" t="s">
        <v>972</v>
      </c>
      <c r="I283">
        <v>1</v>
      </c>
    </row>
    <row r="284" spans="1:9">
      <c r="A284">
        <v>1500</v>
      </c>
      <c r="B284" t="b">
        <v>0</v>
      </c>
      <c r="C284" t="s">
        <v>3407</v>
      </c>
      <c r="D284" t="s">
        <v>3408</v>
      </c>
      <c r="E284">
        <v>29</v>
      </c>
      <c r="F284" t="s">
        <v>2648</v>
      </c>
      <c r="G284" t="s">
        <v>670</v>
      </c>
      <c r="H284" t="s">
        <v>686</v>
      </c>
      <c r="I284">
        <v>1</v>
      </c>
    </row>
    <row r="285" spans="1:9">
      <c r="A285">
        <v>1501</v>
      </c>
      <c r="B285" t="b">
        <v>0</v>
      </c>
      <c r="C285" t="s">
        <v>3409</v>
      </c>
      <c r="D285" t="s">
        <v>3410</v>
      </c>
      <c r="E285">
        <v>29</v>
      </c>
      <c r="F285" t="s">
        <v>2649</v>
      </c>
      <c r="G285" t="s">
        <v>690</v>
      </c>
      <c r="H285" t="s">
        <v>701</v>
      </c>
      <c r="I285">
        <v>1</v>
      </c>
    </row>
    <row r="286" spans="1:9">
      <c r="A286">
        <v>1502</v>
      </c>
      <c r="B286" t="b">
        <v>0</v>
      </c>
      <c r="C286" t="s">
        <v>3411</v>
      </c>
      <c r="D286" t="s">
        <v>3412</v>
      </c>
      <c r="E286">
        <v>29</v>
      </c>
      <c r="F286" t="s">
        <v>2650</v>
      </c>
      <c r="G286" t="s">
        <v>680</v>
      </c>
      <c r="H286" t="s">
        <v>1000</v>
      </c>
      <c r="I286">
        <v>1</v>
      </c>
    </row>
    <row r="287" spans="1:9">
      <c r="A287">
        <v>1503</v>
      </c>
      <c r="B287" t="b">
        <v>0</v>
      </c>
      <c r="C287" t="s">
        <v>3413</v>
      </c>
      <c r="D287" t="s">
        <v>3414</v>
      </c>
      <c r="E287">
        <v>29</v>
      </c>
      <c r="F287" t="s">
        <v>2651</v>
      </c>
      <c r="G287" t="s">
        <v>675</v>
      </c>
      <c r="H287" t="s">
        <v>944</v>
      </c>
      <c r="I287">
        <v>1</v>
      </c>
    </row>
    <row r="288" spans="1:9">
      <c r="A288">
        <v>1504</v>
      </c>
      <c r="B288" t="b">
        <v>0</v>
      </c>
      <c r="C288" t="s">
        <v>3415</v>
      </c>
      <c r="D288" t="s">
        <v>3416</v>
      </c>
      <c r="E288">
        <v>29</v>
      </c>
      <c r="F288" t="s">
        <v>2652</v>
      </c>
      <c r="G288" t="s">
        <v>2653</v>
      </c>
      <c r="I288">
        <v>1</v>
      </c>
    </row>
    <row r="289" spans="1:9">
      <c r="A289">
        <v>1505</v>
      </c>
      <c r="B289" t="b">
        <v>0</v>
      </c>
      <c r="C289" t="s">
        <v>3417</v>
      </c>
      <c r="D289" t="s">
        <v>3418</v>
      </c>
      <c r="E289">
        <v>29</v>
      </c>
      <c r="F289" t="s">
        <v>2654</v>
      </c>
      <c r="G289" t="s">
        <v>980</v>
      </c>
      <c r="H289" t="s">
        <v>931</v>
      </c>
      <c r="I289">
        <v>1</v>
      </c>
    </row>
    <row r="290" spans="1:9">
      <c r="A290">
        <v>1506</v>
      </c>
      <c r="B290" t="b">
        <v>0</v>
      </c>
      <c r="C290" t="s">
        <v>3419</v>
      </c>
      <c r="D290" t="s">
        <v>3420</v>
      </c>
      <c r="E290">
        <v>29</v>
      </c>
      <c r="F290" t="s">
        <v>2655</v>
      </c>
      <c r="G290" t="s">
        <v>688</v>
      </c>
      <c r="H290" t="s">
        <v>686</v>
      </c>
      <c r="I290">
        <v>1</v>
      </c>
    </row>
    <row r="291" spans="1:9">
      <c r="A291">
        <v>1507</v>
      </c>
      <c r="B291" t="b">
        <v>0</v>
      </c>
      <c r="C291" t="s">
        <v>3421</v>
      </c>
      <c r="D291" t="s">
        <v>3422</v>
      </c>
      <c r="E291">
        <v>29</v>
      </c>
      <c r="F291" t="s">
        <v>2656</v>
      </c>
      <c r="G291" t="s">
        <v>678</v>
      </c>
      <c r="H291" t="s">
        <v>1717</v>
      </c>
      <c r="I291">
        <v>1</v>
      </c>
    </row>
    <row r="292" spans="1:9">
      <c r="A292">
        <v>1508</v>
      </c>
      <c r="B292" t="b">
        <v>0</v>
      </c>
      <c r="C292" t="s">
        <v>3423</v>
      </c>
      <c r="D292" t="s">
        <v>3424</v>
      </c>
      <c r="E292">
        <v>29</v>
      </c>
      <c r="F292" t="s">
        <v>2657</v>
      </c>
      <c r="G292" t="s">
        <v>729</v>
      </c>
      <c r="H292" t="s">
        <v>2658</v>
      </c>
      <c r="I292">
        <v>1</v>
      </c>
    </row>
    <row r="293" spans="1:9">
      <c r="A293">
        <v>1509</v>
      </c>
      <c r="B293" t="b">
        <v>0</v>
      </c>
      <c r="C293" t="s">
        <v>3425</v>
      </c>
      <c r="D293" t="s">
        <v>3426</v>
      </c>
      <c r="E293">
        <v>29</v>
      </c>
      <c r="F293" t="s">
        <v>2659</v>
      </c>
      <c r="G293" t="s">
        <v>711</v>
      </c>
      <c r="H293" t="s">
        <v>1730</v>
      </c>
      <c r="I293">
        <v>1</v>
      </c>
    </row>
    <row r="294" spans="1:9">
      <c r="A294">
        <v>1510</v>
      </c>
      <c r="B294" t="b">
        <v>0</v>
      </c>
      <c r="C294" t="s">
        <v>3427</v>
      </c>
      <c r="D294" t="s">
        <v>3428</v>
      </c>
      <c r="E294">
        <v>29</v>
      </c>
      <c r="F294" t="s">
        <v>2660</v>
      </c>
      <c r="G294" t="s">
        <v>2612</v>
      </c>
      <c r="H294" t="s">
        <v>757</v>
      </c>
      <c r="I294">
        <v>1</v>
      </c>
    </row>
    <row r="295" spans="1:9">
      <c r="A295">
        <v>1511</v>
      </c>
      <c r="B295" t="b">
        <v>0</v>
      </c>
      <c r="C295" t="s">
        <v>3429</v>
      </c>
      <c r="D295" t="s">
        <v>3430</v>
      </c>
      <c r="E295">
        <v>29</v>
      </c>
      <c r="F295" t="s">
        <v>2661</v>
      </c>
      <c r="G295" t="s">
        <v>664</v>
      </c>
      <c r="H295" t="s">
        <v>686</v>
      </c>
      <c r="I295">
        <v>1</v>
      </c>
    </row>
    <row r="296" spans="1:9">
      <c r="A296">
        <v>1512</v>
      </c>
      <c r="B296" t="b">
        <v>0</v>
      </c>
      <c r="C296" t="s">
        <v>3431</v>
      </c>
      <c r="D296" t="s">
        <v>3432</v>
      </c>
      <c r="E296">
        <v>29</v>
      </c>
      <c r="F296" t="s">
        <v>2662</v>
      </c>
      <c r="G296" t="s">
        <v>708</v>
      </c>
      <c r="H296" t="s">
        <v>709</v>
      </c>
      <c r="I296">
        <v>1</v>
      </c>
    </row>
    <row r="297" spans="1:9">
      <c r="A297">
        <v>1513</v>
      </c>
      <c r="B297" t="b">
        <v>0</v>
      </c>
      <c r="C297" t="s">
        <v>3433</v>
      </c>
      <c r="D297" t="s">
        <v>3434</v>
      </c>
      <c r="E297">
        <v>29</v>
      </c>
      <c r="F297" t="s">
        <v>2663</v>
      </c>
      <c r="G297" t="s">
        <v>2664</v>
      </c>
      <c r="H297" t="s">
        <v>718</v>
      </c>
      <c r="I297">
        <v>1</v>
      </c>
    </row>
    <row r="298" spans="1:9">
      <c r="A298">
        <v>1514</v>
      </c>
      <c r="B298" t="b">
        <v>0</v>
      </c>
      <c r="C298" t="s">
        <v>3435</v>
      </c>
      <c r="D298" t="s">
        <v>3436</v>
      </c>
      <c r="E298">
        <v>29</v>
      </c>
      <c r="F298" t="s">
        <v>2665</v>
      </c>
      <c r="G298" t="s">
        <v>1004</v>
      </c>
      <c r="H298" t="s">
        <v>992</v>
      </c>
      <c r="I298">
        <v>1</v>
      </c>
    </row>
    <row r="299" spans="1:9">
      <c r="A299">
        <v>1515</v>
      </c>
      <c r="B299" t="b">
        <v>0</v>
      </c>
      <c r="C299" t="s">
        <v>3437</v>
      </c>
      <c r="D299" t="s">
        <v>3438</v>
      </c>
      <c r="E299">
        <v>29</v>
      </c>
      <c r="F299" t="s">
        <v>988</v>
      </c>
      <c r="G299" t="s">
        <v>670</v>
      </c>
      <c r="H299" t="s">
        <v>709</v>
      </c>
      <c r="I299">
        <v>1</v>
      </c>
    </row>
    <row r="300" spans="1:9">
      <c r="A300">
        <v>1516</v>
      </c>
      <c r="B300" t="b">
        <v>0</v>
      </c>
      <c r="C300" t="s">
        <v>3439</v>
      </c>
      <c r="D300" t="s">
        <v>3440</v>
      </c>
      <c r="E300">
        <v>29</v>
      </c>
      <c r="F300" t="s">
        <v>2666</v>
      </c>
      <c r="G300" t="s">
        <v>1716</v>
      </c>
      <c r="H300" t="s">
        <v>673</v>
      </c>
      <c r="I300">
        <v>1</v>
      </c>
    </row>
    <row r="301" spans="1:9">
      <c r="A301">
        <v>1517</v>
      </c>
      <c r="B301" t="b">
        <v>0</v>
      </c>
      <c r="C301" t="s">
        <v>3441</v>
      </c>
      <c r="D301" t="s">
        <v>3442</v>
      </c>
      <c r="E301">
        <v>29</v>
      </c>
      <c r="F301" t="s">
        <v>2667</v>
      </c>
      <c r="G301" t="s">
        <v>675</v>
      </c>
      <c r="H301" t="s">
        <v>668</v>
      </c>
      <c r="I301">
        <v>1</v>
      </c>
    </row>
    <row r="302" spans="1:9">
      <c r="A302">
        <v>1518</v>
      </c>
      <c r="B302" t="b">
        <v>0</v>
      </c>
      <c r="C302" t="s">
        <v>3443</v>
      </c>
      <c r="D302" t="s">
        <v>3444</v>
      </c>
      <c r="E302">
        <v>29</v>
      </c>
      <c r="F302" t="s">
        <v>2668</v>
      </c>
      <c r="G302" t="s">
        <v>680</v>
      </c>
      <c r="H302" t="s">
        <v>1730</v>
      </c>
      <c r="I302">
        <v>1</v>
      </c>
    </row>
    <row r="303" spans="1:9">
      <c r="A303">
        <v>1519</v>
      </c>
      <c r="B303" t="b">
        <v>0</v>
      </c>
      <c r="C303" t="s">
        <v>3445</v>
      </c>
      <c r="D303" t="s">
        <v>3446</v>
      </c>
      <c r="E303">
        <v>29</v>
      </c>
      <c r="F303" t="s">
        <v>859</v>
      </c>
      <c r="G303" t="s">
        <v>1739</v>
      </c>
      <c r="H303" t="s">
        <v>860</v>
      </c>
      <c r="I303">
        <v>1</v>
      </c>
    </row>
    <row r="304" spans="1:9">
      <c r="A304">
        <v>1520</v>
      </c>
      <c r="B304" t="b">
        <v>0</v>
      </c>
      <c r="C304" t="s">
        <v>3447</v>
      </c>
      <c r="D304" t="s">
        <v>3448</v>
      </c>
      <c r="E304">
        <v>29</v>
      </c>
      <c r="F304" t="s">
        <v>2669</v>
      </c>
      <c r="G304" t="s">
        <v>748</v>
      </c>
      <c r="H304" t="s">
        <v>715</v>
      </c>
      <c r="I304">
        <v>1</v>
      </c>
    </row>
    <row r="305" spans="1:9">
      <c r="A305">
        <v>1521</v>
      </c>
      <c r="B305" t="b">
        <v>0</v>
      </c>
      <c r="C305" t="s">
        <v>3449</v>
      </c>
      <c r="D305" t="s">
        <v>3450</v>
      </c>
      <c r="E305">
        <v>29</v>
      </c>
      <c r="F305" t="s">
        <v>2670</v>
      </c>
      <c r="G305" t="s">
        <v>2671</v>
      </c>
      <c r="H305" t="s">
        <v>2672</v>
      </c>
      <c r="I305">
        <v>1</v>
      </c>
    </row>
    <row r="306" spans="1:9">
      <c r="A306">
        <v>1522</v>
      </c>
      <c r="B306" t="b">
        <v>0</v>
      </c>
      <c r="C306" t="s">
        <v>3451</v>
      </c>
      <c r="D306" t="s">
        <v>3452</v>
      </c>
      <c r="E306">
        <v>29</v>
      </c>
      <c r="F306" t="s">
        <v>2673</v>
      </c>
      <c r="G306" t="s">
        <v>667</v>
      </c>
      <c r="H306" t="s">
        <v>730</v>
      </c>
      <c r="I306">
        <v>1</v>
      </c>
    </row>
    <row r="307" spans="1:9">
      <c r="A307">
        <v>1523</v>
      </c>
      <c r="B307" t="b">
        <v>0</v>
      </c>
      <c r="C307" t="s">
        <v>3453</v>
      </c>
      <c r="D307" t="s">
        <v>3454</v>
      </c>
      <c r="E307">
        <v>29</v>
      </c>
      <c r="F307" t="s">
        <v>2674</v>
      </c>
      <c r="G307" t="s">
        <v>714</v>
      </c>
      <c r="H307" t="s">
        <v>718</v>
      </c>
      <c r="I307">
        <v>1</v>
      </c>
    </row>
    <row r="308" spans="1:9">
      <c r="A308">
        <v>1524</v>
      </c>
      <c r="B308" t="b">
        <v>0</v>
      </c>
      <c r="C308" t="s">
        <v>3455</v>
      </c>
      <c r="D308" t="s">
        <v>3456</v>
      </c>
      <c r="E308">
        <v>29</v>
      </c>
      <c r="F308" t="s">
        <v>2675</v>
      </c>
      <c r="G308" t="s">
        <v>2676</v>
      </c>
      <c r="H308" t="s">
        <v>665</v>
      </c>
      <c r="I308">
        <v>1</v>
      </c>
    </row>
    <row r="309" spans="1:9">
      <c r="A309">
        <v>1525</v>
      </c>
      <c r="B309" t="b">
        <v>0</v>
      </c>
      <c r="C309" t="s">
        <v>3457</v>
      </c>
      <c r="D309" t="s">
        <v>3458</v>
      </c>
      <c r="E309">
        <v>29</v>
      </c>
      <c r="F309" t="s">
        <v>2677</v>
      </c>
      <c r="G309" t="s">
        <v>657</v>
      </c>
      <c r="H309" t="s">
        <v>2678</v>
      </c>
      <c r="I309">
        <v>1</v>
      </c>
    </row>
    <row r="310" spans="1:9">
      <c r="A310">
        <v>1526</v>
      </c>
      <c r="B310" t="b">
        <v>0</v>
      </c>
      <c r="C310" t="s">
        <v>3459</v>
      </c>
      <c r="D310" t="s">
        <v>3460</v>
      </c>
      <c r="E310">
        <v>29</v>
      </c>
      <c r="F310" t="s">
        <v>2679</v>
      </c>
      <c r="G310" t="s">
        <v>2680</v>
      </c>
      <c r="H310" t="s">
        <v>981</v>
      </c>
      <c r="I310">
        <v>1</v>
      </c>
    </row>
    <row r="311" spans="1:9">
      <c r="A311">
        <v>1527</v>
      </c>
      <c r="B311" t="b">
        <v>0</v>
      </c>
      <c r="C311" t="s">
        <v>3461</v>
      </c>
      <c r="D311" t="s">
        <v>3462</v>
      </c>
      <c r="E311">
        <v>29</v>
      </c>
      <c r="F311" t="s">
        <v>2681</v>
      </c>
      <c r="G311" t="s">
        <v>692</v>
      </c>
      <c r="H311" t="s">
        <v>673</v>
      </c>
      <c r="I311">
        <v>1</v>
      </c>
    </row>
    <row r="312" spans="1:9">
      <c r="A312">
        <v>1528</v>
      </c>
      <c r="B312" t="b">
        <v>0</v>
      </c>
      <c r="C312" t="s">
        <v>3463</v>
      </c>
      <c r="D312" t="s">
        <v>3464</v>
      </c>
      <c r="E312">
        <v>29</v>
      </c>
      <c r="F312" t="s">
        <v>2682</v>
      </c>
      <c r="G312" t="s">
        <v>261</v>
      </c>
      <c r="H312" t="s">
        <v>658</v>
      </c>
      <c r="I312">
        <v>1</v>
      </c>
    </row>
    <row r="313" spans="1:9">
      <c r="A313">
        <v>1529</v>
      </c>
      <c r="B313" t="b">
        <v>0</v>
      </c>
      <c r="C313" t="s">
        <v>3465</v>
      </c>
      <c r="D313" t="s">
        <v>3466</v>
      </c>
      <c r="E313">
        <v>29</v>
      </c>
      <c r="F313" t="s">
        <v>2683</v>
      </c>
      <c r="G313" t="s">
        <v>667</v>
      </c>
      <c r="H313" t="s">
        <v>754</v>
      </c>
      <c r="I313">
        <v>1</v>
      </c>
    </row>
    <row r="314" spans="1:9">
      <c r="A314">
        <v>1530</v>
      </c>
      <c r="B314" t="b">
        <v>0</v>
      </c>
      <c r="C314" t="s">
        <v>3467</v>
      </c>
      <c r="D314" t="s">
        <v>3468</v>
      </c>
      <c r="E314">
        <v>29</v>
      </c>
      <c r="F314" t="s">
        <v>2684</v>
      </c>
      <c r="G314" t="s">
        <v>1004</v>
      </c>
      <c r="H314" t="s">
        <v>2602</v>
      </c>
      <c r="I314">
        <v>1</v>
      </c>
    </row>
    <row r="315" spans="1:9">
      <c r="A315">
        <v>1531</v>
      </c>
      <c r="B315" t="b">
        <v>0</v>
      </c>
      <c r="C315" t="s">
        <v>3469</v>
      </c>
      <c r="D315" t="s">
        <v>3470</v>
      </c>
      <c r="E315">
        <v>29</v>
      </c>
      <c r="F315" t="s">
        <v>2685</v>
      </c>
      <c r="G315" t="s">
        <v>661</v>
      </c>
      <c r="H315" t="s">
        <v>693</v>
      </c>
      <c r="I315">
        <v>1</v>
      </c>
    </row>
    <row r="316" spans="1:9">
      <c r="A316">
        <v>1532</v>
      </c>
      <c r="B316" t="b">
        <v>0</v>
      </c>
      <c r="C316" t="s">
        <v>3471</v>
      </c>
      <c r="D316" t="s">
        <v>3472</v>
      </c>
      <c r="E316">
        <v>29</v>
      </c>
      <c r="F316" t="s">
        <v>2685</v>
      </c>
      <c r="G316" t="s">
        <v>2582</v>
      </c>
      <c r="H316" t="s">
        <v>693</v>
      </c>
      <c r="I316">
        <v>1</v>
      </c>
    </row>
    <row r="317" spans="1:9">
      <c r="A317">
        <v>1533</v>
      </c>
      <c r="B317" t="b">
        <v>0</v>
      </c>
      <c r="C317" t="s">
        <v>3473</v>
      </c>
      <c r="D317" t="s">
        <v>3474</v>
      </c>
      <c r="E317">
        <v>29</v>
      </c>
      <c r="F317" t="s">
        <v>2686</v>
      </c>
      <c r="G317" t="s">
        <v>871</v>
      </c>
      <c r="H317" t="s">
        <v>1616</v>
      </c>
      <c r="I317">
        <v>1</v>
      </c>
    </row>
    <row r="318" spans="1:9">
      <c r="A318">
        <v>1534</v>
      </c>
      <c r="B318" t="b">
        <v>0</v>
      </c>
      <c r="C318" t="s">
        <v>3475</v>
      </c>
      <c r="D318" t="s">
        <v>3476</v>
      </c>
      <c r="E318">
        <v>29</v>
      </c>
      <c r="F318" t="s">
        <v>2687</v>
      </c>
      <c r="G318" t="s">
        <v>690</v>
      </c>
      <c r="H318" t="s">
        <v>754</v>
      </c>
      <c r="I318">
        <v>1</v>
      </c>
    </row>
    <row r="319" spans="1:9">
      <c r="A319">
        <v>1535</v>
      </c>
      <c r="B319" t="b">
        <v>0</v>
      </c>
      <c r="C319" t="s">
        <v>3477</v>
      </c>
      <c r="D319" t="s">
        <v>3478</v>
      </c>
      <c r="E319">
        <v>31</v>
      </c>
      <c r="F319" t="s">
        <v>2688</v>
      </c>
      <c r="G319" t="s">
        <v>2689</v>
      </c>
      <c r="H319" t="s">
        <v>2690</v>
      </c>
      <c r="I319">
        <v>1</v>
      </c>
    </row>
    <row r="320" spans="1:9">
      <c r="A320">
        <v>1536</v>
      </c>
      <c r="B320" t="b">
        <v>0</v>
      </c>
      <c r="C320" t="s">
        <v>3479</v>
      </c>
      <c r="D320" t="s">
        <v>3480</v>
      </c>
      <c r="E320">
        <v>31</v>
      </c>
      <c r="F320" t="s">
        <v>2691</v>
      </c>
      <c r="G320" t="s">
        <v>664</v>
      </c>
      <c r="H320" t="s">
        <v>686</v>
      </c>
      <c r="I320">
        <v>1</v>
      </c>
    </row>
    <row r="321" spans="1:9">
      <c r="A321">
        <v>1597</v>
      </c>
      <c r="B321" t="b">
        <v>0</v>
      </c>
      <c r="C321" t="s">
        <v>2766</v>
      </c>
      <c r="D321" t="s">
        <v>3481</v>
      </c>
      <c r="E321">
        <v>32</v>
      </c>
      <c r="F321" t="s">
        <v>2766</v>
      </c>
      <c r="I321">
        <v>1</v>
      </c>
    </row>
    <row r="322" spans="1:9">
      <c r="A322">
        <v>1598</v>
      </c>
      <c r="B322" t="b">
        <v>0</v>
      </c>
      <c r="C322" t="s">
        <v>2767</v>
      </c>
      <c r="D322" t="s">
        <v>3482</v>
      </c>
      <c r="E322">
        <v>32</v>
      </c>
      <c r="F322" t="s">
        <v>2767</v>
      </c>
      <c r="I322">
        <v>1</v>
      </c>
    </row>
    <row r="323" spans="1:9">
      <c r="A323">
        <v>1599</v>
      </c>
      <c r="B323" t="b">
        <v>0</v>
      </c>
      <c r="C323" t="s">
        <v>2768</v>
      </c>
      <c r="D323" t="s">
        <v>3483</v>
      </c>
      <c r="E323">
        <v>32</v>
      </c>
      <c r="F323" t="s">
        <v>2768</v>
      </c>
      <c r="I323">
        <v>1</v>
      </c>
    </row>
    <row r="324" spans="1:9">
      <c r="A324">
        <v>1537</v>
      </c>
      <c r="B324" t="b">
        <v>0</v>
      </c>
      <c r="C324" t="s">
        <v>3484</v>
      </c>
      <c r="D324" t="s">
        <v>3485</v>
      </c>
      <c r="E324">
        <v>31</v>
      </c>
      <c r="F324" t="s">
        <v>2691</v>
      </c>
      <c r="G324" t="s">
        <v>748</v>
      </c>
      <c r="H324" t="s">
        <v>1005</v>
      </c>
      <c r="I324">
        <v>1</v>
      </c>
    </row>
    <row r="325" spans="1:9">
      <c r="A325">
        <v>1538</v>
      </c>
      <c r="B325" t="b">
        <v>0</v>
      </c>
      <c r="C325" t="s">
        <v>3486</v>
      </c>
      <c r="D325" t="s">
        <v>3487</v>
      </c>
      <c r="E325">
        <v>30</v>
      </c>
      <c r="F325" t="s">
        <v>2692</v>
      </c>
      <c r="G325" t="s">
        <v>2693</v>
      </c>
      <c r="H325" t="s">
        <v>2694</v>
      </c>
      <c r="I325">
        <v>1</v>
      </c>
    </row>
    <row r="326" spans="1:9">
      <c r="A326">
        <v>1539</v>
      </c>
      <c r="B326" t="b">
        <v>0</v>
      </c>
      <c r="C326" t="s">
        <v>3488</v>
      </c>
      <c r="D326" t="s">
        <v>3489</v>
      </c>
      <c r="E326">
        <v>30</v>
      </c>
      <c r="F326" t="s">
        <v>2695</v>
      </c>
      <c r="G326" t="s">
        <v>661</v>
      </c>
      <c r="H326" t="s">
        <v>754</v>
      </c>
      <c r="I326">
        <v>1</v>
      </c>
    </row>
    <row r="327" spans="1:9">
      <c r="A327">
        <v>1540</v>
      </c>
      <c r="B327" t="b">
        <v>0</v>
      </c>
      <c r="C327" t="s">
        <v>3490</v>
      </c>
      <c r="D327" t="s">
        <v>3491</v>
      </c>
      <c r="E327">
        <v>31</v>
      </c>
      <c r="F327" t="s">
        <v>2696</v>
      </c>
      <c r="G327" t="s">
        <v>705</v>
      </c>
      <c r="H327" t="s">
        <v>676</v>
      </c>
      <c r="I327">
        <v>1</v>
      </c>
    </row>
    <row r="328" spans="1:9">
      <c r="A328">
        <v>1541</v>
      </c>
      <c r="B328" t="b">
        <v>0</v>
      </c>
      <c r="C328" t="s">
        <v>3492</v>
      </c>
      <c r="D328" t="s">
        <v>3493</v>
      </c>
      <c r="E328">
        <v>30</v>
      </c>
      <c r="F328" t="s">
        <v>2697</v>
      </c>
      <c r="G328" t="s">
        <v>1762</v>
      </c>
      <c r="H328" t="s">
        <v>2698</v>
      </c>
      <c r="I328">
        <v>1</v>
      </c>
    </row>
    <row r="329" spans="1:9">
      <c r="A329">
        <v>1542</v>
      </c>
      <c r="B329" t="b">
        <v>0</v>
      </c>
      <c r="C329" t="s">
        <v>3494</v>
      </c>
      <c r="D329" t="s">
        <v>3495</v>
      </c>
      <c r="E329">
        <v>31</v>
      </c>
      <c r="F329" t="s">
        <v>2699</v>
      </c>
      <c r="G329" t="s">
        <v>717</v>
      </c>
      <c r="H329" t="s">
        <v>1616</v>
      </c>
      <c r="I329">
        <v>1</v>
      </c>
    </row>
    <row r="330" spans="1:9">
      <c r="A330">
        <v>1543</v>
      </c>
      <c r="B330" t="b">
        <v>0</v>
      </c>
      <c r="C330" t="s">
        <v>3496</v>
      </c>
      <c r="D330" t="s">
        <v>3497</v>
      </c>
      <c r="E330">
        <v>30</v>
      </c>
      <c r="F330" t="s">
        <v>2700</v>
      </c>
      <c r="G330" t="s">
        <v>2701</v>
      </c>
      <c r="I330">
        <v>1</v>
      </c>
    </row>
    <row r="331" spans="1:9">
      <c r="A331">
        <v>1544</v>
      </c>
      <c r="B331" t="b">
        <v>0</v>
      </c>
      <c r="C331" t="s">
        <v>3498</v>
      </c>
      <c r="D331" t="s">
        <v>3499</v>
      </c>
      <c r="E331">
        <v>31</v>
      </c>
      <c r="F331" t="s">
        <v>2702</v>
      </c>
      <c r="G331" t="s">
        <v>980</v>
      </c>
      <c r="H331" t="s">
        <v>931</v>
      </c>
      <c r="I331">
        <v>1</v>
      </c>
    </row>
    <row r="332" spans="1:9">
      <c r="A332">
        <v>1545</v>
      </c>
      <c r="B332" t="b">
        <v>0</v>
      </c>
      <c r="C332" t="s">
        <v>3500</v>
      </c>
      <c r="D332" t="s">
        <v>3501</v>
      </c>
      <c r="E332">
        <v>30</v>
      </c>
      <c r="F332" t="s">
        <v>2636</v>
      </c>
      <c r="G332" t="s">
        <v>2637</v>
      </c>
      <c r="H332" t="s">
        <v>2638</v>
      </c>
      <c r="I332">
        <v>1</v>
      </c>
    </row>
    <row r="333" spans="1:9">
      <c r="A333">
        <v>1546</v>
      </c>
      <c r="B333" t="b">
        <v>0</v>
      </c>
      <c r="C333" t="s">
        <v>3502</v>
      </c>
      <c r="D333" t="s">
        <v>3503</v>
      </c>
      <c r="E333">
        <v>30</v>
      </c>
      <c r="F333" t="s">
        <v>2703</v>
      </c>
      <c r="G333" t="s">
        <v>2704</v>
      </c>
      <c r="H333" t="s">
        <v>1000</v>
      </c>
      <c r="I333">
        <v>1</v>
      </c>
    </row>
    <row r="334" spans="1:9">
      <c r="A334">
        <v>1547</v>
      </c>
      <c r="B334" t="b">
        <v>0</v>
      </c>
      <c r="C334" t="s">
        <v>3504</v>
      </c>
      <c r="D334" t="s">
        <v>3505</v>
      </c>
      <c r="E334">
        <v>31</v>
      </c>
      <c r="F334" t="s">
        <v>2705</v>
      </c>
      <c r="G334" t="s">
        <v>2706</v>
      </c>
      <c r="H334" t="s">
        <v>686</v>
      </c>
      <c r="I334">
        <v>1</v>
      </c>
    </row>
    <row r="335" spans="1:9">
      <c r="A335">
        <v>1548</v>
      </c>
      <c r="B335" t="b">
        <v>0</v>
      </c>
      <c r="C335" t="s">
        <v>3506</v>
      </c>
      <c r="D335" t="s">
        <v>2888</v>
      </c>
      <c r="E335">
        <v>30</v>
      </c>
      <c r="F335" t="s">
        <v>2707</v>
      </c>
      <c r="G335" t="s">
        <v>2708</v>
      </c>
      <c r="H335" t="s">
        <v>2709</v>
      </c>
      <c r="I335">
        <v>1</v>
      </c>
    </row>
    <row r="336" spans="1:9">
      <c r="A336">
        <v>1549</v>
      </c>
      <c r="B336" t="b">
        <v>0</v>
      </c>
      <c r="C336" t="s">
        <v>3507</v>
      </c>
      <c r="D336" t="s">
        <v>3508</v>
      </c>
      <c r="E336">
        <v>30</v>
      </c>
      <c r="F336" t="s">
        <v>2710</v>
      </c>
      <c r="G336" t="s">
        <v>742</v>
      </c>
      <c r="H336" t="s">
        <v>718</v>
      </c>
      <c r="I336">
        <v>1</v>
      </c>
    </row>
    <row r="337" spans="1:9">
      <c r="A337">
        <v>1550</v>
      </c>
      <c r="B337" t="b">
        <v>0</v>
      </c>
      <c r="C337" t="s">
        <v>3509</v>
      </c>
      <c r="D337" t="s">
        <v>3510</v>
      </c>
      <c r="E337">
        <v>30</v>
      </c>
      <c r="F337" t="s">
        <v>2711</v>
      </c>
      <c r="G337" t="s">
        <v>690</v>
      </c>
      <c r="H337" t="s">
        <v>922</v>
      </c>
      <c r="I337">
        <v>1</v>
      </c>
    </row>
    <row r="338" spans="1:9">
      <c r="A338">
        <v>1551</v>
      </c>
      <c r="B338" t="b">
        <v>0</v>
      </c>
      <c r="C338" t="s">
        <v>3511</v>
      </c>
      <c r="D338" t="s">
        <v>3512</v>
      </c>
      <c r="E338">
        <v>31</v>
      </c>
      <c r="F338" t="s">
        <v>2712</v>
      </c>
      <c r="G338" t="s">
        <v>667</v>
      </c>
      <c r="H338" t="s">
        <v>701</v>
      </c>
      <c r="I338">
        <v>1</v>
      </c>
    </row>
    <row r="339" spans="1:9">
      <c r="A339">
        <v>1552</v>
      </c>
      <c r="B339" t="b">
        <v>0</v>
      </c>
      <c r="C339" t="s">
        <v>3513</v>
      </c>
      <c r="D339" t="s">
        <v>3514</v>
      </c>
      <c r="E339">
        <v>30</v>
      </c>
      <c r="F339" t="s">
        <v>2713</v>
      </c>
      <c r="G339" t="s">
        <v>688</v>
      </c>
      <c r="H339" t="s">
        <v>718</v>
      </c>
      <c r="I339">
        <v>1</v>
      </c>
    </row>
    <row r="340" spans="1:9">
      <c r="A340">
        <v>1553</v>
      </c>
      <c r="B340" t="b">
        <v>0</v>
      </c>
      <c r="C340" t="s">
        <v>3515</v>
      </c>
      <c r="D340" t="s">
        <v>3516</v>
      </c>
      <c r="E340">
        <v>31</v>
      </c>
      <c r="F340" t="s">
        <v>2714</v>
      </c>
      <c r="G340" t="s">
        <v>2715</v>
      </c>
      <c r="H340" t="s">
        <v>718</v>
      </c>
      <c r="I340">
        <v>1</v>
      </c>
    </row>
    <row r="341" spans="1:9">
      <c r="A341">
        <v>1554</v>
      </c>
      <c r="B341" t="b">
        <v>0</v>
      </c>
      <c r="C341" t="s">
        <v>3517</v>
      </c>
      <c r="D341" t="s">
        <v>3518</v>
      </c>
      <c r="E341">
        <v>30</v>
      </c>
      <c r="F341" t="s">
        <v>2716</v>
      </c>
      <c r="G341" t="s">
        <v>980</v>
      </c>
      <c r="H341" t="s">
        <v>715</v>
      </c>
      <c r="I341">
        <v>1</v>
      </c>
    </row>
    <row r="342" spans="1:9">
      <c r="A342">
        <v>1555</v>
      </c>
      <c r="B342" t="b">
        <v>0</v>
      </c>
      <c r="C342" t="s">
        <v>3519</v>
      </c>
      <c r="D342" t="s">
        <v>3520</v>
      </c>
      <c r="E342">
        <v>30</v>
      </c>
      <c r="F342" t="s">
        <v>2717</v>
      </c>
      <c r="G342" t="s">
        <v>750</v>
      </c>
      <c r="H342" t="s">
        <v>718</v>
      </c>
      <c r="I342">
        <v>1</v>
      </c>
    </row>
    <row r="343" spans="1:9">
      <c r="A343">
        <v>1556</v>
      </c>
      <c r="B343" t="b">
        <v>0</v>
      </c>
      <c r="C343" t="s">
        <v>3521</v>
      </c>
      <c r="D343" t="s">
        <v>3522</v>
      </c>
      <c r="E343">
        <v>30</v>
      </c>
      <c r="F343" t="s">
        <v>2718</v>
      </c>
      <c r="G343" t="s">
        <v>1739</v>
      </c>
      <c r="H343" t="s">
        <v>944</v>
      </c>
      <c r="I343">
        <v>1</v>
      </c>
    </row>
    <row r="344" spans="1:9">
      <c r="A344">
        <v>1557</v>
      </c>
      <c r="B344" t="b">
        <v>0</v>
      </c>
      <c r="C344" t="s">
        <v>3523</v>
      </c>
      <c r="D344" t="s">
        <v>3524</v>
      </c>
      <c r="E344">
        <v>31</v>
      </c>
      <c r="F344" t="s">
        <v>2719</v>
      </c>
      <c r="G344" t="s">
        <v>675</v>
      </c>
      <c r="H344" t="s">
        <v>2698</v>
      </c>
      <c r="I344">
        <v>1</v>
      </c>
    </row>
    <row r="345" spans="1:9">
      <c r="A345">
        <v>1558</v>
      </c>
      <c r="B345" t="b">
        <v>0</v>
      </c>
      <c r="C345" t="s">
        <v>3525</v>
      </c>
      <c r="D345" t="s">
        <v>3526</v>
      </c>
      <c r="E345">
        <v>30</v>
      </c>
      <c r="F345" t="s">
        <v>2720</v>
      </c>
      <c r="G345" t="s">
        <v>2721</v>
      </c>
      <c r="H345" t="s">
        <v>2722</v>
      </c>
      <c r="I345">
        <v>1</v>
      </c>
    </row>
    <row r="346" spans="1:9">
      <c r="A346">
        <v>1559</v>
      </c>
      <c r="B346" t="b">
        <v>0</v>
      </c>
      <c r="C346" t="s">
        <v>3527</v>
      </c>
      <c r="D346" t="s">
        <v>3528</v>
      </c>
      <c r="E346">
        <v>30</v>
      </c>
      <c r="F346" t="s">
        <v>2723</v>
      </c>
      <c r="G346" t="s">
        <v>2664</v>
      </c>
      <c r="H346" t="s">
        <v>2724</v>
      </c>
      <c r="I346">
        <v>1</v>
      </c>
    </row>
    <row r="347" spans="1:9">
      <c r="A347">
        <v>1560</v>
      </c>
      <c r="B347" t="b">
        <v>0</v>
      </c>
      <c r="C347" t="s">
        <v>3529</v>
      </c>
      <c r="D347" t="s">
        <v>3530</v>
      </c>
      <c r="E347">
        <v>31</v>
      </c>
      <c r="F347" t="s">
        <v>2725</v>
      </c>
      <c r="G347" t="s">
        <v>708</v>
      </c>
      <c r="H347" t="s">
        <v>1627</v>
      </c>
      <c r="I347">
        <v>1</v>
      </c>
    </row>
    <row r="348" spans="1:9">
      <c r="A348">
        <v>1561</v>
      </c>
      <c r="B348" t="b">
        <v>0</v>
      </c>
      <c r="C348" t="s">
        <v>3531</v>
      </c>
      <c r="D348" t="s">
        <v>3532</v>
      </c>
      <c r="E348">
        <v>30</v>
      </c>
      <c r="F348" t="s">
        <v>2726</v>
      </c>
      <c r="G348" t="s">
        <v>688</v>
      </c>
      <c r="H348" t="s">
        <v>718</v>
      </c>
      <c r="I348">
        <v>1</v>
      </c>
    </row>
    <row r="349" spans="1:9">
      <c r="A349">
        <v>1562</v>
      </c>
      <c r="B349" t="b">
        <v>0</v>
      </c>
      <c r="C349" t="s">
        <v>3533</v>
      </c>
      <c r="D349" t="s">
        <v>3534</v>
      </c>
      <c r="E349">
        <v>30</v>
      </c>
      <c r="F349" t="s">
        <v>2727</v>
      </c>
      <c r="G349" t="s">
        <v>729</v>
      </c>
      <c r="H349" t="s">
        <v>944</v>
      </c>
      <c r="I349">
        <v>1</v>
      </c>
    </row>
    <row r="350" spans="1:9">
      <c r="A350">
        <v>1563</v>
      </c>
      <c r="B350" t="b">
        <v>0</v>
      </c>
      <c r="C350" t="s">
        <v>3535</v>
      </c>
      <c r="D350" t="s">
        <v>2888</v>
      </c>
      <c r="E350">
        <v>30</v>
      </c>
      <c r="F350" t="s">
        <v>2728</v>
      </c>
      <c r="G350" t="s">
        <v>1784</v>
      </c>
      <c r="H350" t="s">
        <v>701</v>
      </c>
      <c r="I350">
        <v>1</v>
      </c>
    </row>
    <row r="351" spans="1:9">
      <c r="A351">
        <v>1564</v>
      </c>
      <c r="B351" t="b">
        <v>0</v>
      </c>
      <c r="C351" t="s">
        <v>3536</v>
      </c>
      <c r="D351" t="s">
        <v>3537</v>
      </c>
      <c r="E351">
        <v>30</v>
      </c>
      <c r="F351" t="s">
        <v>2729</v>
      </c>
      <c r="G351" t="s">
        <v>2605</v>
      </c>
      <c r="H351" t="s">
        <v>1717</v>
      </c>
      <c r="I351">
        <v>1</v>
      </c>
    </row>
    <row r="352" spans="1:9">
      <c r="A352">
        <v>1565</v>
      </c>
      <c r="B352" t="b">
        <v>0</v>
      </c>
      <c r="C352" t="s">
        <v>3538</v>
      </c>
      <c r="D352" t="s">
        <v>3539</v>
      </c>
      <c r="E352">
        <v>31</v>
      </c>
      <c r="F352" t="s">
        <v>2730</v>
      </c>
      <c r="G352" t="s">
        <v>729</v>
      </c>
      <c r="H352" t="s">
        <v>1000</v>
      </c>
      <c r="I352">
        <v>1</v>
      </c>
    </row>
    <row r="353" spans="1:9">
      <c r="A353">
        <v>1566</v>
      </c>
      <c r="B353" t="b">
        <v>0</v>
      </c>
      <c r="C353" t="s">
        <v>3540</v>
      </c>
      <c r="D353" t="s">
        <v>3541</v>
      </c>
      <c r="E353">
        <v>31</v>
      </c>
      <c r="F353" t="s">
        <v>2731</v>
      </c>
      <c r="G353" t="s">
        <v>943</v>
      </c>
      <c r="H353" t="s">
        <v>1000</v>
      </c>
      <c r="I353">
        <v>1</v>
      </c>
    </row>
    <row r="354" spans="1:9">
      <c r="A354">
        <v>1567</v>
      </c>
      <c r="B354" t="b">
        <v>0</v>
      </c>
      <c r="C354" t="s">
        <v>3542</v>
      </c>
      <c r="D354" t="s">
        <v>3543</v>
      </c>
      <c r="E354">
        <v>31</v>
      </c>
      <c r="F354" t="s">
        <v>2732</v>
      </c>
      <c r="G354" t="s">
        <v>670</v>
      </c>
      <c r="H354" t="s">
        <v>981</v>
      </c>
      <c r="I354">
        <v>1</v>
      </c>
    </row>
    <row r="355" spans="1:9">
      <c r="A355">
        <v>1568</v>
      </c>
      <c r="B355" t="b">
        <v>0</v>
      </c>
      <c r="C355" t="s">
        <v>3544</v>
      </c>
      <c r="D355" t="s">
        <v>3545</v>
      </c>
      <c r="E355">
        <v>30</v>
      </c>
      <c r="F355" t="s">
        <v>2733</v>
      </c>
      <c r="G355" t="s">
        <v>2734</v>
      </c>
      <c r="H355" t="s">
        <v>668</v>
      </c>
      <c r="I355">
        <v>1</v>
      </c>
    </row>
    <row r="356" spans="1:9">
      <c r="A356">
        <v>1569</v>
      </c>
      <c r="B356" t="b">
        <v>0</v>
      </c>
      <c r="C356" t="s">
        <v>3546</v>
      </c>
      <c r="D356" t="s">
        <v>3547</v>
      </c>
      <c r="E356">
        <v>30</v>
      </c>
      <c r="F356" t="s">
        <v>2735</v>
      </c>
      <c r="G356" t="s">
        <v>661</v>
      </c>
      <c r="H356" t="s">
        <v>2736</v>
      </c>
      <c r="I356">
        <v>1</v>
      </c>
    </row>
    <row r="357" spans="1:9">
      <c r="A357">
        <v>1570</v>
      </c>
      <c r="B357" t="b">
        <v>0</v>
      </c>
      <c r="C357" t="s">
        <v>3548</v>
      </c>
      <c r="D357" t="s">
        <v>3549</v>
      </c>
      <c r="E357">
        <v>31</v>
      </c>
      <c r="F357" t="s">
        <v>939</v>
      </c>
      <c r="G357" t="s">
        <v>720</v>
      </c>
      <c r="H357" t="s">
        <v>715</v>
      </c>
      <c r="I357">
        <v>1</v>
      </c>
    </row>
    <row r="358" spans="1:9">
      <c r="A358">
        <v>1571</v>
      </c>
      <c r="B358" t="b">
        <v>0</v>
      </c>
      <c r="C358" t="s">
        <v>3550</v>
      </c>
      <c r="D358" t="s">
        <v>3551</v>
      </c>
      <c r="E358">
        <v>30</v>
      </c>
      <c r="F358" t="s">
        <v>2737</v>
      </c>
      <c r="G358" t="s">
        <v>1716</v>
      </c>
      <c r="H358" t="s">
        <v>655</v>
      </c>
      <c r="I358">
        <v>1</v>
      </c>
    </row>
    <row r="359" spans="1:9">
      <c r="A359">
        <v>1572</v>
      </c>
      <c r="B359" t="b">
        <v>0</v>
      </c>
      <c r="C359" t="s">
        <v>3552</v>
      </c>
      <c r="D359" t="s">
        <v>3553</v>
      </c>
      <c r="E359">
        <v>31</v>
      </c>
      <c r="F359" t="s">
        <v>2738</v>
      </c>
      <c r="G359" t="s">
        <v>1762</v>
      </c>
      <c r="H359" t="s">
        <v>701</v>
      </c>
      <c r="I359">
        <v>1</v>
      </c>
    </row>
    <row r="360" spans="1:9">
      <c r="A360">
        <v>1573</v>
      </c>
      <c r="B360" t="b">
        <v>0</v>
      </c>
      <c r="C360" t="s">
        <v>3554</v>
      </c>
      <c r="D360" t="s">
        <v>3555</v>
      </c>
      <c r="E360">
        <v>31</v>
      </c>
      <c r="F360" t="s">
        <v>2739</v>
      </c>
      <c r="G360" t="s">
        <v>670</v>
      </c>
      <c r="H360" t="s">
        <v>715</v>
      </c>
      <c r="I360">
        <v>1</v>
      </c>
    </row>
    <row r="361" spans="1:9">
      <c r="A361">
        <v>1574</v>
      </c>
      <c r="B361" t="b">
        <v>0</v>
      </c>
      <c r="C361" t="s">
        <v>3556</v>
      </c>
      <c r="D361" t="s">
        <v>3557</v>
      </c>
      <c r="E361">
        <v>31</v>
      </c>
      <c r="F361" t="s">
        <v>2740</v>
      </c>
      <c r="G361" t="s">
        <v>2741</v>
      </c>
      <c r="H361" t="s">
        <v>671</v>
      </c>
      <c r="I361">
        <v>1</v>
      </c>
    </row>
    <row r="362" spans="1:9">
      <c r="A362">
        <v>1575</v>
      </c>
      <c r="B362" t="b">
        <v>0</v>
      </c>
      <c r="C362" t="s">
        <v>3558</v>
      </c>
      <c r="D362" t="s">
        <v>3559</v>
      </c>
      <c r="E362">
        <v>31</v>
      </c>
      <c r="F362" t="s">
        <v>2742</v>
      </c>
      <c r="G362" t="s">
        <v>708</v>
      </c>
      <c r="H362" t="s">
        <v>709</v>
      </c>
      <c r="I362">
        <v>1</v>
      </c>
    </row>
    <row r="363" spans="1:9">
      <c r="A363">
        <v>1576</v>
      </c>
      <c r="B363" t="b">
        <v>0</v>
      </c>
      <c r="C363" t="s">
        <v>3560</v>
      </c>
      <c r="D363" t="s">
        <v>3561</v>
      </c>
      <c r="E363">
        <v>30</v>
      </c>
      <c r="F363" t="s">
        <v>2743</v>
      </c>
      <c r="G363" t="s">
        <v>657</v>
      </c>
      <c r="H363" t="s">
        <v>665</v>
      </c>
      <c r="I363">
        <v>1</v>
      </c>
    </row>
    <row r="364" spans="1:9">
      <c r="A364">
        <v>1577</v>
      </c>
      <c r="B364" t="b">
        <v>0</v>
      </c>
      <c r="C364" t="s">
        <v>3562</v>
      </c>
      <c r="D364" t="s">
        <v>3563</v>
      </c>
      <c r="E364">
        <v>31</v>
      </c>
      <c r="F364" t="s">
        <v>2675</v>
      </c>
      <c r="G364" t="s">
        <v>1004</v>
      </c>
      <c r="H364" t="s">
        <v>671</v>
      </c>
      <c r="I364">
        <v>1</v>
      </c>
    </row>
    <row r="365" spans="1:9">
      <c r="A365">
        <v>1578</v>
      </c>
      <c r="B365" t="b">
        <v>0</v>
      </c>
      <c r="C365" t="s">
        <v>3564</v>
      </c>
      <c r="D365" t="s">
        <v>3565</v>
      </c>
      <c r="E365">
        <v>30</v>
      </c>
      <c r="F365" t="s">
        <v>2744</v>
      </c>
      <c r="G365" t="s">
        <v>871</v>
      </c>
      <c r="H365" t="s">
        <v>686</v>
      </c>
      <c r="I365">
        <v>1</v>
      </c>
    </row>
    <row r="366" spans="1:9">
      <c r="A366">
        <v>1579</v>
      </c>
      <c r="B366" t="b">
        <v>0</v>
      </c>
      <c r="C366" t="s">
        <v>3566</v>
      </c>
      <c r="D366" t="s">
        <v>3567</v>
      </c>
      <c r="E366">
        <v>30</v>
      </c>
      <c r="F366" t="s">
        <v>1817</v>
      </c>
      <c r="G366" t="s">
        <v>948</v>
      </c>
      <c r="H366" t="s">
        <v>757</v>
      </c>
      <c r="I366">
        <v>1</v>
      </c>
    </row>
    <row r="367" spans="1:9">
      <c r="A367">
        <v>1580</v>
      </c>
      <c r="B367" t="b">
        <v>0</v>
      </c>
      <c r="C367" t="s">
        <v>3568</v>
      </c>
      <c r="D367" t="s">
        <v>3569</v>
      </c>
      <c r="E367">
        <v>31</v>
      </c>
      <c r="F367" t="s">
        <v>2745</v>
      </c>
      <c r="G367" t="s">
        <v>675</v>
      </c>
      <c r="H367" t="s">
        <v>655</v>
      </c>
      <c r="I367">
        <v>1</v>
      </c>
    </row>
    <row r="368" spans="1:9">
      <c r="A368">
        <v>1581</v>
      </c>
      <c r="B368" t="b">
        <v>0</v>
      </c>
      <c r="C368" t="s">
        <v>3570</v>
      </c>
      <c r="D368" t="s">
        <v>3571</v>
      </c>
      <c r="E368">
        <v>30</v>
      </c>
      <c r="F368" t="s">
        <v>2746</v>
      </c>
      <c r="G368" t="s">
        <v>692</v>
      </c>
      <c r="H368" t="s">
        <v>655</v>
      </c>
      <c r="I368">
        <v>1</v>
      </c>
    </row>
    <row r="369" spans="1:9">
      <c r="A369">
        <v>1582</v>
      </c>
      <c r="B369" t="b">
        <v>0</v>
      </c>
      <c r="C369" t="s">
        <v>3572</v>
      </c>
      <c r="D369" t="s">
        <v>3573</v>
      </c>
      <c r="E369">
        <v>31</v>
      </c>
      <c r="F369" t="s">
        <v>2747</v>
      </c>
      <c r="G369" t="s">
        <v>742</v>
      </c>
      <c r="H369" t="s">
        <v>718</v>
      </c>
      <c r="I369">
        <v>1</v>
      </c>
    </row>
    <row r="370" spans="1:9">
      <c r="A370">
        <v>1583</v>
      </c>
      <c r="B370" t="b">
        <v>0</v>
      </c>
      <c r="C370" t="s">
        <v>3574</v>
      </c>
      <c r="D370" t="s">
        <v>3575</v>
      </c>
      <c r="E370">
        <v>35</v>
      </c>
      <c r="F370" t="s">
        <v>2748</v>
      </c>
      <c r="G370" t="s">
        <v>2749</v>
      </c>
      <c r="H370" t="s">
        <v>2750</v>
      </c>
      <c r="I370">
        <v>1</v>
      </c>
    </row>
    <row r="371" spans="1:9">
      <c r="A371">
        <v>1584</v>
      </c>
      <c r="B371" t="b">
        <v>0</v>
      </c>
      <c r="C371" t="s">
        <v>3576</v>
      </c>
      <c r="D371" t="s">
        <v>3577</v>
      </c>
      <c r="E371">
        <v>30</v>
      </c>
      <c r="F371" t="s">
        <v>2751</v>
      </c>
      <c r="G371" t="s">
        <v>2752</v>
      </c>
      <c r="H371" t="s">
        <v>2753</v>
      </c>
      <c r="I371">
        <v>1</v>
      </c>
    </row>
    <row r="372" spans="1:9">
      <c r="A372">
        <v>1585</v>
      </c>
      <c r="B372" t="b">
        <v>0</v>
      </c>
      <c r="C372" t="s">
        <v>3578</v>
      </c>
      <c r="D372" t="s">
        <v>3579</v>
      </c>
      <c r="E372">
        <v>31</v>
      </c>
      <c r="F372" t="s">
        <v>2754</v>
      </c>
      <c r="G372" t="s">
        <v>688</v>
      </c>
      <c r="H372" t="s">
        <v>665</v>
      </c>
      <c r="I372">
        <v>1</v>
      </c>
    </row>
    <row r="373" spans="1:9">
      <c r="A373">
        <v>1586</v>
      </c>
      <c r="B373" t="b">
        <v>0</v>
      </c>
      <c r="C373" t="s">
        <v>3580</v>
      </c>
      <c r="D373" t="s">
        <v>2888</v>
      </c>
      <c r="E373">
        <v>30</v>
      </c>
      <c r="F373" t="s">
        <v>2755</v>
      </c>
      <c r="G373" t="s">
        <v>985</v>
      </c>
      <c r="H373" t="s">
        <v>2756</v>
      </c>
      <c r="I373">
        <v>1</v>
      </c>
    </row>
    <row r="374" spans="1:9">
      <c r="A374">
        <v>1587</v>
      </c>
      <c r="B374" t="b">
        <v>0</v>
      </c>
      <c r="C374" t="s">
        <v>3581</v>
      </c>
      <c r="D374" t="s">
        <v>3582</v>
      </c>
      <c r="E374">
        <v>32</v>
      </c>
      <c r="F374" t="s">
        <v>2769</v>
      </c>
      <c r="G374" t="s">
        <v>2704</v>
      </c>
      <c r="I374">
        <v>1</v>
      </c>
    </row>
    <row r="375" spans="1:9">
      <c r="A375">
        <v>1600</v>
      </c>
      <c r="B375" t="b">
        <v>0</v>
      </c>
      <c r="C375" t="s">
        <v>2770</v>
      </c>
      <c r="D375" t="s">
        <v>3583</v>
      </c>
      <c r="E375">
        <v>32</v>
      </c>
      <c r="F375" t="s">
        <v>2770</v>
      </c>
      <c r="I375">
        <v>1</v>
      </c>
    </row>
    <row r="376" spans="1:9">
      <c r="A376">
        <v>1601</v>
      </c>
      <c r="B376" t="b">
        <v>0</v>
      </c>
      <c r="C376" t="s">
        <v>2771</v>
      </c>
      <c r="D376" t="s">
        <v>2888</v>
      </c>
      <c r="E376">
        <v>32</v>
      </c>
      <c r="F376" t="s">
        <v>2771</v>
      </c>
      <c r="I376">
        <v>1</v>
      </c>
    </row>
    <row r="377" spans="1:9">
      <c r="A377">
        <v>1602</v>
      </c>
      <c r="B377" t="b">
        <v>0</v>
      </c>
      <c r="C377" t="s">
        <v>920</v>
      </c>
      <c r="D377" t="s">
        <v>920</v>
      </c>
      <c r="E377">
        <v>32</v>
      </c>
      <c r="F377" t="s">
        <v>920</v>
      </c>
      <c r="I377">
        <v>1</v>
      </c>
    </row>
    <row r="378" spans="1:9">
      <c r="A378">
        <v>1588</v>
      </c>
      <c r="B378" t="b">
        <v>0</v>
      </c>
      <c r="C378" t="s">
        <v>3584</v>
      </c>
      <c r="D378" t="s">
        <v>3585</v>
      </c>
      <c r="E378">
        <v>32</v>
      </c>
      <c r="F378" t="s">
        <v>2772</v>
      </c>
      <c r="G378" t="s">
        <v>2773</v>
      </c>
      <c r="I378">
        <v>1</v>
      </c>
    </row>
    <row r="379" spans="1:9">
      <c r="A379">
        <v>1589</v>
      </c>
      <c r="B379" t="b">
        <v>0</v>
      </c>
      <c r="C379" t="s">
        <v>3586</v>
      </c>
      <c r="D379" t="s">
        <v>3587</v>
      </c>
      <c r="E379">
        <v>32</v>
      </c>
      <c r="F379" t="s">
        <v>2774</v>
      </c>
      <c r="G379" t="s">
        <v>714</v>
      </c>
      <c r="I379">
        <v>1</v>
      </c>
    </row>
    <row r="380" spans="1:9">
      <c r="A380">
        <v>1590</v>
      </c>
      <c r="B380" t="b">
        <v>0</v>
      </c>
      <c r="C380" t="s">
        <v>3588</v>
      </c>
      <c r="D380" t="s">
        <v>3589</v>
      </c>
      <c r="E380">
        <v>32</v>
      </c>
      <c r="F380" t="s">
        <v>2775</v>
      </c>
      <c r="G380" t="s">
        <v>1737</v>
      </c>
      <c r="I380">
        <v>1</v>
      </c>
    </row>
    <row r="381" spans="1:9">
      <c r="A381">
        <v>1594</v>
      </c>
      <c r="B381" t="b">
        <v>0</v>
      </c>
      <c r="C381" t="s">
        <v>2776</v>
      </c>
      <c r="D381" t="s">
        <v>3590</v>
      </c>
      <c r="E381">
        <v>32</v>
      </c>
      <c r="F381" t="s">
        <v>2776</v>
      </c>
      <c r="I381">
        <v>1</v>
      </c>
    </row>
    <row r="382" spans="1:9">
      <c r="A382">
        <v>1595</v>
      </c>
      <c r="B382" t="b">
        <v>0</v>
      </c>
      <c r="C382" t="s">
        <v>2777</v>
      </c>
      <c r="D382" t="s">
        <v>3591</v>
      </c>
      <c r="E382">
        <v>32</v>
      </c>
      <c r="F382" t="s">
        <v>2777</v>
      </c>
      <c r="I382">
        <v>1</v>
      </c>
    </row>
    <row r="383" spans="1:9">
      <c r="A383">
        <v>1596</v>
      </c>
      <c r="B383" t="b">
        <v>0</v>
      </c>
      <c r="C383" t="s">
        <v>2778</v>
      </c>
      <c r="D383" t="s">
        <v>3592</v>
      </c>
      <c r="E383">
        <v>32</v>
      </c>
      <c r="F383" t="s">
        <v>2778</v>
      </c>
      <c r="I383">
        <v>1</v>
      </c>
    </row>
    <row r="384" spans="1:9">
      <c r="A384">
        <v>1591</v>
      </c>
      <c r="B384" t="b">
        <v>0</v>
      </c>
      <c r="C384" t="s">
        <v>2779</v>
      </c>
      <c r="D384" t="s">
        <v>3593</v>
      </c>
      <c r="E384">
        <v>32</v>
      </c>
      <c r="F384" t="s">
        <v>2779</v>
      </c>
      <c r="I384">
        <v>1</v>
      </c>
    </row>
    <row r="385" spans="1:9">
      <c r="A385">
        <v>1592</v>
      </c>
      <c r="B385" t="b">
        <v>0</v>
      </c>
      <c r="C385" t="s">
        <v>2780</v>
      </c>
      <c r="D385" t="s">
        <v>3594</v>
      </c>
      <c r="E385">
        <v>32</v>
      </c>
      <c r="F385" t="s">
        <v>2780</v>
      </c>
      <c r="I385">
        <v>1</v>
      </c>
    </row>
    <row r="386" spans="1:9">
      <c r="A386">
        <v>1593</v>
      </c>
      <c r="B386" t="b">
        <v>0</v>
      </c>
      <c r="C386" t="s">
        <v>2781</v>
      </c>
      <c r="D386" t="s">
        <v>3595</v>
      </c>
      <c r="E386">
        <v>32</v>
      </c>
      <c r="F386" t="s">
        <v>2781</v>
      </c>
      <c r="I386">
        <v>1</v>
      </c>
    </row>
    <row r="387" spans="1:9">
      <c r="A387">
        <v>1654</v>
      </c>
      <c r="B387" t="b">
        <v>0</v>
      </c>
      <c r="C387" t="s">
        <v>3596</v>
      </c>
      <c r="D387" t="s">
        <v>3597</v>
      </c>
      <c r="E387">
        <v>1</v>
      </c>
      <c r="F387" t="s">
        <v>2782</v>
      </c>
      <c r="G387" t="s">
        <v>732</v>
      </c>
      <c r="H387" t="s">
        <v>2698</v>
      </c>
      <c r="I387">
        <v>1</v>
      </c>
    </row>
    <row r="388" spans="1:9">
      <c r="A388">
        <v>1655</v>
      </c>
      <c r="B388" t="b">
        <v>0</v>
      </c>
      <c r="C388" t="s">
        <v>3598</v>
      </c>
      <c r="D388" t="s">
        <v>3599</v>
      </c>
      <c r="E388">
        <v>35</v>
      </c>
      <c r="F388" t="s">
        <v>2783</v>
      </c>
      <c r="G388" t="s">
        <v>2784</v>
      </c>
      <c r="H388" t="s">
        <v>2785</v>
      </c>
      <c r="I388">
        <v>1</v>
      </c>
    </row>
    <row r="389" spans="1:9">
      <c r="A389">
        <v>1656</v>
      </c>
      <c r="B389" t="b">
        <v>0</v>
      </c>
      <c r="C389" t="s">
        <v>3600</v>
      </c>
      <c r="D389" t="s">
        <v>3601</v>
      </c>
      <c r="E389">
        <v>35</v>
      </c>
      <c r="F389" t="s">
        <v>3602</v>
      </c>
      <c r="G389" t="s">
        <v>3603</v>
      </c>
      <c r="H389" t="s">
        <v>3604</v>
      </c>
      <c r="I389">
        <v>1</v>
      </c>
    </row>
    <row r="390" spans="1:9">
      <c r="A390">
        <v>1603</v>
      </c>
      <c r="B390" t="b">
        <v>0</v>
      </c>
      <c r="C390" t="s">
        <v>3605</v>
      </c>
      <c r="D390" t="s">
        <v>3606</v>
      </c>
      <c r="E390">
        <v>35</v>
      </c>
      <c r="F390" t="s">
        <v>2786</v>
      </c>
      <c r="G390" t="s">
        <v>1761</v>
      </c>
      <c r="H390" t="s">
        <v>693</v>
      </c>
      <c r="I390">
        <v>1</v>
      </c>
    </row>
    <row r="391" spans="1:9">
      <c r="A391">
        <v>1604</v>
      </c>
      <c r="B391" t="b">
        <v>0</v>
      </c>
      <c r="C391" t="s">
        <v>3607</v>
      </c>
      <c r="D391" t="s">
        <v>3608</v>
      </c>
      <c r="E391">
        <v>35</v>
      </c>
      <c r="F391" t="s">
        <v>2787</v>
      </c>
      <c r="G391" t="s">
        <v>692</v>
      </c>
      <c r="H391" t="s">
        <v>693</v>
      </c>
      <c r="I391">
        <v>1</v>
      </c>
    </row>
    <row r="392" spans="1:9">
      <c r="A392">
        <v>1605</v>
      </c>
      <c r="B392" t="b">
        <v>0</v>
      </c>
      <c r="C392" t="s">
        <v>3609</v>
      </c>
      <c r="D392" t="s">
        <v>3610</v>
      </c>
      <c r="E392">
        <v>35</v>
      </c>
      <c r="F392" t="s">
        <v>2788</v>
      </c>
      <c r="G392" t="s">
        <v>717</v>
      </c>
      <c r="H392" t="s">
        <v>715</v>
      </c>
      <c r="I392">
        <v>1</v>
      </c>
    </row>
    <row r="393" spans="1:9">
      <c r="A393">
        <v>1606</v>
      </c>
      <c r="B393" t="b">
        <v>0</v>
      </c>
      <c r="C393" t="s">
        <v>3611</v>
      </c>
      <c r="D393" t="s">
        <v>3612</v>
      </c>
      <c r="E393">
        <v>35</v>
      </c>
      <c r="F393" t="s">
        <v>2789</v>
      </c>
      <c r="G393" t="s">
        <v>1821</v>
      </c>
      <c r="H393" t="s">
        <v>655</v>
      </c>
      <c r="I393">
        <v>1</v>
      </c>
    </row>
    <row r="394" spans="1:9">
      <c r="A394">
        <v>1607</v>
      </c>
      <c r="B394" t="b">
        <v>0</v>
      </c>
      <c r="C394" t="s">
        <v>3613</v>
      </c>
      <c r="D394" t="s">
        <v>3614</v>
      </c>
      <c r="E394">
        <v>35</v>
      </c>
      <c r="F394" t="s">
        <v>2790</v>
      </c>
      <c r="G394" t="s">
        <v>664</v>
      </c>
      <c r="H394" t="s">
        <v>981</v>
      </c>
      <c r="I394">
        <v>1</v>
      </c>
    </row>
    <row r="395" spans="1:9">
      <c r="A395">
        <v>1608</v>
      </c>
      <c r="B395" t="b">
        <v>0</v>
      </c>
      <c r="C395" t="s">
        <v>3615</v>
      </c>
      <c r="D395" t="s">
        <v>3616</v>
      </c>
      <c r="E395">
        <v>35</v>
      </c>
      <c r="F395" t="s">
        <v>2791</v>
      </c>
      <c r="G395" t="s">
        <v>2792</v>
      </c>
      <c r="H395" t="s">
        <v>1717</v>
      </c>
      <c r="I395">
        <v>1</v>
      </c>
    </row>
    <row r="396" spans="1:9">
      <c r="A396">
        <v>1609</v>
      </c>
      <c r="B396" t="b">
        <v>0</v>
      </c>
      <c r="C396" t="s">
        <v>3617</v>
      </c>
      <c r="D396" t="s">
        <v>3618</v>
      </c>
      <c r="E396">
        <v>35</v>
      </c>
      <c r="F396" t="s">
        <v>2793</v>
      </c>
      <c r="G396" t="s">
        <v>678</v>
      </c>
      <c r="H396" t="s">
        <v>944</v>
      </c>
      <c r="I396">
        <v>1</v>
      </c>
    </row>
    <row r="397" spans="1:9">
      <c r="A397">
        <v>1610</v>
      </c>
      <c r="B397" t="b">
        <v>0</v>
      </c>
      <c r="C397" t="s">
        <v>3619</v>
      </c>
      <c r="D397" t="s">
        <v>3620</v>
      </c>
      <c r="E397">
        <v>35</v>
      </c>
      <c r="F397" t="s">
        <v>2793</v>
      </c>
      <c r="G397" t="s">
        <v>1762</v>
      </c>
      <c r="H397" t="s">
        <v>676</v>
      </c>
      <c r="I397">
        <v>1</v>
      </c>
    </row>
    <row r="398" spans="1:9">
      <c r="A398">
        <v>1611</v>
      </c>
      <c r="B398" t="b">
        <v>0</v>
      </c>
      <c r="C398" t="s">
        <v>3621</v>
      </c>
      <c r="D398" t="s">
        <v>3622</v>
      </c>
      <c r="E398">
        <v>35</v>
      </c>
      <c r="F398" t="s">
        <v>2794</v>
      </c>
      <c r="G398" t="s">
        <v>670</v>
      </c>
      <c r="H398" t="s">
        <v>715</v>
      </c>
      <c r="I398">
        <v>1</v>
      </c>
    </row>
    <row r="399" spans="1:9">
      <c r="A399">
        <v>1612</v>
      </c>
      <c r="B399" t="b">
        <v>0</v>
      </c>
      <c r="C399" t="s">
        <v>3623</v>
      </c>
      <c r="D399" t="s">
        <v>3624</v>
      </c>
      <c r="E399">
        <v>35</v>
      </c>
      <c r="F399" t="s">
        <v>2795</v>
      </c>
      <c r="G399" t="s">
        <v>717</v>
      </c>
      <c r="H399" t="s">
        <v>696</v>
      </c>
      <c r="I399">
        <v>1</v>
      </c>
    </row>
    <row r="400" spans="1:9">
      <c r="A400">
        <v>1613</v>
      </c>
      <c r="B400" t="b">
        <v>0</v>
      </c>
      <c r="C400" t="s">
        <v>3625</v>
      </c>
      <c r="D400" t="s">
        <v>3626</v>
      </c>
      <c r="E400">
        <v>35</v>
      </c>
      <c r="F400" t="s">
        <v>2796</v>
      </c>
      <c r="G400" t="s">
        <v>2797</v>
      </c>
      <c r="H400" t="s">
        <v>2798</v>
      </c>
      <c r="I400">
        <v>1</v>
      </c>
    </row>
    <row r="401" spans="1:9">
      <c r="A401">
        <v>1614</v>
      </c>
      <c r="B401" t="b">
        <v>0</v>
      </c>
      <c r="C401" t="s">
        <v>3627</v>
      </c>
      <c r="D401" t="s">
        <v>3628</v>
      </c>
      <c r="E401">
        <v>35</v>
      </c>
      <c r="F401" t="s">
        <v>2799</v>
      </c>
      <c r="G401" t="s">
        <v>1762</v>
      </c>
      <c r="H401" t="s">
        <v>655</v>
      </c>
      <c r="I401">
        <v>1</v>
      </c>
    </row>
    <row r="402" spans="1:9">
      <c r="A402">
        <v>1615</v>
      </c>
      <c r="B402" t="b">
        <v>0</v>
      </c>
      <c r="C402" t="s">
        <v>3629</v>
      </c>
      <c r="D402" t="s">
        <v>3630</v>
      </c>
      <c r="E402">
        <v>35</v>
      </c>
      <c r="F402" t="s">
        <v>2800</v>
      </c>
      <c r="G402" t="s">
        <v>966</v>
      </c>
      <c r="H402" t="s">
        <v>693</v>
      </c>
      <c r="I402">
        <v>1</v>
      </c>
    </row>
    <row r="403" spans="1:9">
      <c r="A403">
        <v>1616</v>
      </c>
      <c r="B403" t="b">
        <v>0</v>
      </c>
      <c r="C403" t="s">
        <v>3631</v>
      </c>
      <c r="D403" t="s">
        <v>3632</v>
      </c>
      <c r="E403">
        <v>35</v>
      </c>
      <c r="F403" t="s">
        <v>2801</v>
      </c>
      <c r="G403" t="s">
        <v>2802</v>
      </c>
      <c r="H403" t="s">
        <v>905</v>
      </c>
      <c r="I403">
        <v>1</v>
      </c>
    </row>
    <row r="404" spans="1:9">
      <c r="A404">
        <v>1617</v>
      </c>
      <c r="B404" t="b">
        <v>0</v>
      </c>
      <c r="C404" t="s">
        <v>3633</v>
      </c>
      <c r="D404" t="s">
        <v>3634</v>
      </c>
      <c r="E404">
        <v>35</v>
      </c>
      <c r="F404" t="s">
        <v>2803</v>
      </c>
      <c r="G404" t="s">
        <v>2804</v>
      </c>
      <c r="H404" t="s">
        <v>754</v>
      </c>
      <c r="I404">
        <v>1</v>
      </c>
    </row>
    <row r="405" spans="1:9">
      <c r="A405">
        <v>1618</v>
      </c>
      <c r="B405" t="b">
        <v>0</v>
      </c>
      <c r="C405" t="s">
        <v>3635</v>
      </c>
      <c r="D405" t="s">
        <v>3636</v>
      </c>
      <c r="E405">
        <v>35</v>
      </c>
      <c r="F405" t="s">
        <v>2805</v>
      </c>
      <c r="G405" t="s">
        <v>871</v>
      </c>
      <c r="H405" t="s">
        <v>972</v>
      </c>
      <c r="I405">
        <v>1</v>
      </c>
    </row>
    <row r="406" spans="1:9">
      <c r="A406">
        <v>1619</v>
      </c>
      <c r="B406" t="b">
        <v>0</v>
      </c>
      <c r="C406" t="s">
        <v>3637</v>
      </c>
      <c r="D406" t="s">
        <v>3638</v>
      </c>
      <c r="E406">
        <v>35</v>
      </c>
      <c r="F406" t="s">
        <v>2806</v>
      </c>
      <c r="G406" t="s">
        <v>2807</v>
      </c>
      <c r="H406" t="s">
        <v>2602</v>
      </c>
      <c r="I406">
        <v>1</v>
      </c>
    </row>
    <row r="407" spans="1:9">
      <c r="A407">
        <v>1620</v>
      </c>
      <c r="B407" t="b">
        <v>0</v>
      </c>
      <c r="C407" t="s">
        <v>3639</v>
      </c>
      <c r="D407" t="s">
        <v>3640</v>
      </c>
      <c r="E407">
        <v>35</v>
      </c>
      <c r="F407" t="s">
        <v>2808</v>
      </c>
      <c r="G407" t="s">
        <v>1761</v>
      </c>
      <c r="H407" t="s">
        <v>693</v>
      </c>
      <c r="I407">
        <v>1</v>
      </c>
    </row>
    <row r="408" spans="1:9">
      <c r="A408">
        <v>1621</v>
      </c>
      <c r="B408" t="b">
        <v>0</v>
      </c>
      <c r="C408" t="s">
        <v>3641</v>
      </c>
      <c r="D408" t="s">
        <v>3642</v>
      </c>
      <c r="E408">
        <v>35</v>
      </c>
      <c r="F408" t="s">
        <v>2809</v>
      </c>
      <c r="G408" t="s">
        <v>739</v>
      </c>
      <c r="H408" t="s">
        <v>686</v>
      </c>
      <c r="I408">
        <v>1</v>
      </c>
    </row>
    <row r="409" spans="1:9">
      <c r="A409">
        <v>1622</v>
      </c>
      <c r="B409" t="b">
        <v>0</v>
      </c>
      <c r="C409" t="s">
        <v>3643</v>
      </c>
      <c r="D409" t="s">
        <v>3644</v>
      </c>
      <c r="E409">
        <v>35</v>
      </c>
      <c r="F409" t="s">
        <v>2810</v>
      </c>
      <c r="G409" t="s">
        <v>2811</v>
      </c>
      <c r="H409" t="s">
        <v>2812</v>
      </c>
      <c r="I409">
        <v>1</v>
      </c>
    </row>
    <row r="410" spans="1:9">
      <c r="A410">
        <v>1623</v>
      </c>
      <c r="B410" t="b">
        <v>0</v>
      </c>
      <c r="C410" t="s">
        <v>3645</v>
      </c>
      <c r="D410" t="s">
        <v>3646</v>
      </c>
      <c r="E410">
        <v>35</v>
      </c>
      <c r="F410" t="s">
        <v>2813</v>
      </c>
      <c r="G410" t="s">
        <v>966</v>
      </c>
      <c r="H410" t="s">
        <v>693</v>
      </c>
      <c r="I410">
        <v>1</v>
      </c>
    </row>
    <row r="411" spans="1:9">
      <c r="A411">
        <v>1624</v>
      </c>
      <c r="B411" t="b">
        <v>0</v>
      </c>
      <c r="C411" t="s">
        <v>3647</v>
      </c>
      <c r="D411" t="s">
        <v>3648</v>
      </c>
      <c r="E411">
        <v>35</v>
      </c>
      <c r="F411" t="s">
        <v>2814</v>
      </c>
      <c r="G411" t="s">
        <v>1761</v>
      </c>
      <c r="H411" t="s">
        <v>1714</v>
      </c>
      <c r="I411">
        <v>1</v>
      </c>
    </row>
    <row r="412" spans="1:9">
      <c r="A412">
        <v>1625</v>
      </c>
      <c r="B412" t="b">
        <v>0</v>
      </c>
      <c r="C412" t="s">
        <v>3649</v>
      </c>
      <c r="D412" t="s">
        <v>3650</v>
      </c>
      <c r="E412">
        <v>35</v>
      </c>
      <c r="F412" t="s">
        <v>2815</v>
      </c>
      <c r="G412" t="s">
        <v>985</v>
      </c>
      <c r="H412" t="s">
        <v>2816</v>
      </c>
      <c r="I412">
        <v>1</v>
      </c>
    </row>
    <row r="413" spans="1:9">
      <c r="A413">
        <v>1626</v>
      </c>
      <c r="B413" t="b">
        <v>0</v>
      </c>
      <c r="C413" t="s">
        <v>3651</v>
      </c>
      <c r="D413" t="s">
        <v>3652</v>
      </c>
      <c r="E413">
        <v>35</v>
      </c>
      <c r="F413" t="s">
        <v>2817</v>
      </c>
      <c r="G413" t="s">
        <v>688</v>
      </c>
      <c r="H413" t="s">
        <v>718</v>
      </c>
      <c r="I413">
        <v>1</v>
      </c>
    </row>
    <row r="414" spans="1:9">
      <c r="A414">
        <v>1627</v>
      </c>
      <c r="B414" t="b">
        <v>0</v>
      </c>
      <c r="C414" t="s">
        <v>3653</v>
      </c>
      <c r="D414" t="s">
        <v>3654</v>
      </c>
      <c r="E414">
        <v>35</v>
      </c>
      <c r="F414" t="s">
        <v>2818</v>
      </c>
      <c r="G414" t="s">
        <v>2819</v>
      </c>
      <c r="H414" t="s">
        <v>2820</v>
      </c>
      <c r="I414">
        <v>1</v>
      </c>
    </row>
    <row r="415" spans="1:9">
      <c r="A415">
        <v>1628</v>
      </c>
      <c r="B415" t="b">
        <v>0</v>
      </c>
      <c r="C415" t="s">
        <v>3655</v>
      </c>
      <c r="D415" t="s">
        <v>3656</v>
      </c>
      <c r="E415">
        <v>35</v>
      </c>
      <c r="F415" t="s">
        <v>2821</v>
      </c>
      <c r="G415" t="s">
        <v>717</v>
      </c>
      <c r="H415" t="s">
        <v>1720</v>
      </c>
      <c r="I415">
        <v>1</v>
      </c>
    </row>
    <row r="416" spans="1:9">
      <c r="A416">
        <v>1629</v>
      </c>
      <c r="B416" t="b">
        <v>0</v>
      </c>
      <c r="C416" t="s">
        <v>3657</v>
      </c>
      <c r="D416" t="s">
        <v>3658</v>
      </c>
      <c r="E416">
        <v>35</v>
      </c>
      <c r="F416" t="s">
        <v>2822</v>
      </c>
      <c r="G416" t="s">
        <v>2823</v>
      </c>
      <c r="H416" t="s">
        <v>2824</v>
      </c>
      <c r="I416">
        <v>1</v>
      </c>
    </row>
    <row r="417" spans="1:9">
      <c r="A417">
        <v>1630</v>
      </c>
      <c r="B417" t="b">
        <v>0</v>
      </c>
      <c r="C417" t="s">
        <v>3659</v>
      </c>
      <c r="D417" t="s">
        <v>3660</v>
      </c>
      <c r="E417">
        <v>35</v>
      </c>
      <c r="F417" t="s">
        <v>2825</v>
      </c>
      <c r="G417" t="s">
        <v>871</v>
      </c>
      <c r="H417" t="s">
        <v>1627</v>
      </c>
      <c r="I417">
        <v>1</v>
      </c>
    </row>
    <row r="418" spans="1:9">
      <c r="A418">
        <v>1631</v>
      </c>
      <c r="B418" t="b">
        <v>0</v>
      </c>
      <c r="C418" t="s">
        <v>3661</v>
      </c>
      <c r="D418" t="s">
        <v>3662</v>
      </c>
      <c r="E418">
        <v>35</v>
      </c>
      <c r="F418" t="s">
        <v>2826</v>
      </c>
      <c r="G418" t="s">
        <v>748</v>
      </c>
      <c r="H418" t="s">
        <v>2827</v>
      </c>
      <c r="I418">
        <v>1</v>
      </c>
    </row>
    <row r="419" spans="1:9">
      <c r="A419">
        <v>1632</v>
      </c>
      <c r="B419" t="b">
        <v>0</v>
      </c>
      <c r="C419" t="s">
        <v>3663</v>
      </c>
      <c r="D419" t="s">
        <v>3664</v>
      </c>
      <c r="E419">
        <v>35</v>
      </c>
      <c r="F419" t="s">
        <v>2828</v>
      </c>
      <c r="G419" t="s">
        <v>1746</v>
      </c>
      <c r="H419" t="s">
        <v>718</v>
      </c>
      <c r="I419">
        <v>1</v>
      </c>
    </row>
    <row r="420" spans="1:9">
      <c r="A420">
        <v>1633</v>
      </c>
      <c r="B420" t="b">
        <v>0</v>
      </c>
      <c r="C420" t="s">
        <v>3665</v>
      </c>
      <c r="D420" t="s">
        <v>3666</v>
      </c>
      <c r="E420">
        <v>35</v>
      </c>
      <c r="F420" t="s">
        <v>2829</v>
      </c>
      <c r="G420" t="s">
        <v>1762</v>
      </c>
      <c r="H420" t="s">
        <v>2830</v>
      </c>
      <c r="I420">
        <v>1</v>
      </c>
    </row>
    <row r="421" spans="1:9">
      <c r="A421">
        <v>1634</v>
      </c>
      <c r="B421" t="b">
        <v>0</v>
      </c>
      <c r="C421" t="s">
        <v>3667</v>
      </c>
      <c r="D421" t="s">
        <v>3668</v>
      </c>
      <c r="E421">
        <v>35</v>
      </c>
      <c r="F421" t="s">
        <v>2831</v>
      </c>
      <c r="G421" t="s">
        <v>2612</v>
      </c>
      <c r="H421" t="s">
        <v>686</v>
      </c>
      <c r="I421">
        <v>1</v>
      </c>
    </row>
    <row r="422" spans="1:9">
      <c r="A422">
        <v>1635</v>
      </c>
      <c r="B422" t="b">
        <v>0</v>
      </c>
      <c r="C422" t="s">
        <v>3669</v>
      </c>
      <c r="D422" t="s">
        <v>3670</v>
      </c>
      <c r="E422">
        <v>35</v>
      </c>
      <c r="F422" t="s">
        <v>2832</v>
      </c>
      <c r="G422" t="s">
        <v>2833</v>
      </c>
      <c r="H422" t="s">
        <v>1741</v>
      </c>
      <c r="I422">
        <v>1</v>
      </c>
    </row>
    <row r="423" spans="1:9">
      <c r="A423">
        <v>1636</v>
      </c>
      <c r="B423" t="b">
        <v>0</v>
      </c>
      <c r="C423" t="s">
        <v>3671</v>
      </c>
      <c r="D423" t="s">
        <v>3672</v>
      </c>
      <c r="E423">
        <v>35</v>
      </c>
      <c r="F423" t="s">
        <v>2834</v>
      </c>
      <c r="G423" t="s">
        <v>2835</v>
      </c>
      <c r="H423" t="s">
        <v>715</v>
      </c>
      <c r="I423">
        <v>1</v>
      </c>
    </row>
    <row r="424" spans="1:9">
      <c r="A424">
        <v>1637</v>
      </c>
      <c r="B424" t="b">
        <v>0</v>
      </c>
      <c r="C424" t="s">
        <v>3673</v>
      </c>
      <c r="D424" t="s">
        <v>3674</v>
      </c>
      <c r="E424">
        <v>35</v>
      </c>
      <c r="F424" t="s">
        <v>2836</v>
      </c>
      <c r="G424" t="s">
        <v>748</v>
      </c>
      <c r="H424" t="s">
        <v>757</v>
      </c>
      <c r="I424">
        <v>1</v>
      </c>
    </row>
    <row r="425" spans="1:9">
      <c r="A425">
        <v>1638</v>
      </c>
      <c r="B425" t="b">
        <v>0</v>
      </c>
      <c r="C425" t="s">
        <v>3675</v>
      </c>
      <c r="D425" t="s">
        <v>3676</v>
      </c>
      <c r="E425">
        <v>35</v>
      </c>
      <c r="F425" t="s">
        <v>2837</v>
      </c>
      <c r="G425" t="s">
        <v>746</v>
      </c>
      <c r="H425" t="s">
        <v>686</v>
      </c>
      <c r="I425">
        <v>1</v>
      </c>
    </row>
    <row r="426" spans="1:9">
      <c r="A426">
        <v>1639</v>
      </c>
      <c r="B426" t="b">
        <v>0</v>
      </c>
      <c r="C426" t="s">
        <v>3677</v>
      </c>
      <c r="D426" t="s">
        <v>3678</v>
      </c>
      <c r="E426">
        <v>35</v>
      </c>
      <c r="F426" t="s">
        <v>2838</v>
      </c>
      <c r="G426" t="s">
        <v>2839</v>
      </c>
      <c r="H426" t="s">
        <v>668</v>
      </c>
      <c r="I426">
        <v>1</v>
      </c>
    </row>
    <row r="427" spans="1:9">
      <c r="A427">
        <v>1640</v>
      </c>
      <c r="B427" t="b">
        <v>0</v>
      </c>
      <c r="C427" t="s">
        <v>3679</v>
      </c>
      <c r="D427" t="s">
        <v>3680</v>
      </c>
      <c r="E427">
        <v>35</v>
      </c>
      <c r="F427" t="s">
        <v>2840</v>
      </c>
      <c r="G427" t="s">
        <v>723</v>
      </c>
      <c r="H427" t="s">
        <v>2841</v>
      </c>
      <c r="I427">
        <v>1</v>
      </c>
    </row>
    <row r="428" spans="1:9">
      <c r="A428">
        <v>1641</v>
      </c>
      <c r="B428" t="b">
        <v>0</v>
      </c>
      <c r="C428" t="s">
        <v>3681</v>
      </c>
      <c r="D428" t="s">
        <v>3682</v>
      </c>
      <c r="E428">
        <v>35</v>
      </c>
      <c r="F428" t="s">
        <v>2842</v>
      </c>
      <c r="G428" t="s">
        <v>708</v>
      </c>
      <c r="H428" t="s">
        <v>905</v>
      </c>
      <c r="I428">
        <v>1</v>
      </c>
    </row>
    <row r="429" spans="1:9">
      <c r="A429">
        <v>1642</v>
      </c>
      <c r="B429" t="b">
        <v>0</v>
      </c>
      <c r="C429" t="s">
        <v>3683</v>
      </c>
      <c r="D429" t="s">
        <v>3684</v>
      </c>
      <c r="E429">
        <v>35</v>
      </c>
      <c r="F429" t="s">
        <v>2843</v>
      </c>
      <c r="G429" t="s">
        <v>2844</v>
      </c>
      <c r="H429" t="s">
        <v>2845</v>
      </c>
      <c r="I429">
        <v>1</v>
      </c>
    </row>
    <row r="430" spans="1:9">
      <c r="A430">
        <v>1643</v>
      </c>
      <c r="B430" t="b">
        <v>0</v>
      </c>
      <c r="C430" t="s">
        <v>3685</v>
      </c>
      <c r="D430" t="s">
        <v>3686</v>
      </c>
      <c r="E430">
        <v>35</v>
      </c>
      <c r="F430" t="s">
        <v>2846</v>
      </c>
      <c r="G430" t="s">
        <v>1784</v>
      </c>
      <c r="H430" t="s">
        <v>1714</v>
      </c>
      <c r="I430">
        <v>1</v>
      </c>
    </row>
    <row r="431" spans="1:9">
      <c r="A431">
        <v>1644</v>
      </c>
      <c r="B431" t="b">
        <v>0</v>
      </c>
      <c r="C431" t="s">
        <v>3687</v>
      </c>
      <c r="D431" t="s">
        <v>3688</v>
      </c>
      <c r="E431">
        <v>35</v>
      </c>
      <c r="F431" t="s">
        <v>2847</v>
      </c>
      <c r="G431" t="s">
        <v>2839</v>
      </c>
      <c r="H431" t="s">
        <v>1000</v>
      </c>
      <c r="I431">
        <v>1</v>
      </c>
    </row>
    <row r="432" spans="1:9">
      <c r="A432">
        <v>1645</v>
      </c>
      <c r="B432" t="b">
        <v>0</v>
      </c>
      <c r="C432" t="s">
        <v>3689</v>
      </c>
      <c r="D432" t="s">
        <v>3690</v>
      </c>
      <c r="E432">
        <v>35</v>
      </c>
      <c r="F432" t="s">
        <v>2848</v>
      </c>
      <c r="G432" t="s">
        <v>717</v>
      </c>
      <c r="H432" t="s">
        <v>718</v>
      </c>
      <c r="I432">
        <v>1</v>
      </c>
    </row>
    <row r="433" spans="1:9">
      <c r="A433">
        <v>1646</v>
      </c>
      <c r="B433" t="b">
        <v>0</v>
      </c>
      <c r="C433" t="s">
        <v>3691</v>
      </c>
      <c r="D433" t="s">
        <v>3692</v>
      </c>
      <c r="E433">
        <v>35</v>
      </c>
      <c r="F433" t="s">
        <v>2849</v>
      </c>
      <c r="G433" t="s">
        <v>695</v>
      </c>
      <c r="H433" t="s">
        <v>715</v>
      </c>
      <c r="I433">
        <v>1</v>
      </c>
    </row>
    <row r="434" spans="1:9">
      <c r="A434">
        <v>1647</v>
      </c>
      <c r="B434" t="b">
        <v>0</v>
      </c>
      <c r="C434" t="s">
        <v>3693</v>
      </c>
      <c r="D434" t="s">
        <v>3694</v>
      </c>
      <c r="E434">
        <v>35</v>
      </c>
      <c r="F434" t="s">
        <v>2850</v>
      </c>
      <c r="G434" t="s">
        <v>732</v>
      </c>
      <c r="H434" t="s">
        <v>676</v>
      </c>
      <c r="I434">
        <v>1</v>
      </c>
    </row>
    <row r="435" spans="1:9">
      <c r="A435">
        <v>1648</v>
      </c>
      <c r="B435" t="b">
        <v>0</v>
      </c>
      <c r="C435" t="s">
        <v>3695</v>
      </c>
      <c r="D435" t="s">
        <v>3696</v>
      </c>
      <c r="E435">
        <v>35</v>
      </c>
      <c r="F435" t="s">
        <v>2851</v>
      </c>
      <c r="G435" t="s">
        <v>2852</v>
      </c>
      <c r="H435" t="s">
        <v>718</v>
      </c>
      <c r="I435">
        <v>1</v>
      </c>
    </row>
    <row r="436" spans="1:9">
      <c r="A436">
        <v>1649</v>
      </c>
      <c r="B436" t="b">
        <v>0</v>
      </c>
      <c r="C436" t="s">
        <v>3697</v>
      </c>
      <c r="D436" t="s">
        <v>3698</v>
      </c>
      <c r="E436">
        <v>35</v>
      </c>
      <c r="F436" t="s">
        <v>2853</v>
      </c>
      <c r="G436" t="s">
        <v>1784</v>
      </c>
      <c r="H436" t="s">
        <v>655</v>
      </c>
      <c r="I436">
        <v>1</v>
      </c>
    </row>
    <row r="437" spans="1:9">
      <c r="A437">
        <v>1650</v>
      </c>
      <c r="B437" t="b">
        <v>0</v>
      </c>
      <c r="C437" t="s">
        <v>3699</v>
      </c>
      <c r="D437" t="s">
        <v>3700</v>
      </c>
      <c r="E437">
        <v>35</v>
      </c>
      <c r="F437" t="s">
        <v>2854</v>
      </c>
      <c r="G437" t="s">
        <v>748</v>
      </c>
      <c r="H437" t="s">
        <v>686</v>
      </c>
      <c r="I437">
        <v>1</v>
      </c>
    </row>
    <row r="438" spans="1:9">
      <c r="A438">
        <v>1651</v>
      </c>
      <c r="B438" t="b">
        <v>0</v>
      </c>
      <c r="C438" t="s">
        <v>3701</v>
      </c>
      <c r="D438" t="s">
        <v>3702</v>
      </c>
      <c r="E438">
        <v>35</v>
      </c>
      <c r="F438" t="s">
        <v>2855</v>
      </c>
      <c r="G438" t="s">
        <v>1801</v>
      </c>
      <c r="H438" t="s">
        <v>757</v>
      </c>
      <c r="I438">
        <v>1</v>
      </c>
    </row>
    <row r="439" spans="1:9">
      <c r="A439">
        <v>1652</v>
      </c>
      <c r="B439" t="b">
        <v>0</v>
      </c>
      <c r="C439" t="s">
        <v>3703</v>
      </c>
      <c r="D439" t="s">
        <v>3704</v>
      </c>
      <c r="E439">
        <v>35</v>
      </c>
      <c r="F439" t="s">
        <v>2856</v>
      </c>
      <c r="G439" t="s">
        <v>723</v>
      </c>
      <c r="H439" t="s">
        <v>2857</v>
      </c>
      <c r="I439">
        <v>1</v>
      </c>
    </row>
    <row r="440" spans="1:9">
      <c r="A440">
        <v>1653</v>
      </c>
      <c r="B440" t="b">
        <v>0</v>
      </c>
      <c r="I440">
        <v>1</v>
      </c>
    </row>
    <row r="441" spans="1:9">
      <c r="A441">
        <v>1657</v>
      </c>
      <c r="B441" t="b">
        <v>0</v>
      </c>
      <c r="C441" t="s">
        <v>3705</v>
      </c>
      <c r="D441" t="s">
        <v>3706</v>
      </c>
      <c r="E441">
        <v>34</v>
      </c>
      <c r="F441" t="s">
        <v>3707</v>
      </c>
      <c r="G441" t="s">
        <v>3708</v>
      </c>
      <c r="H441" t="s">
        <v>3709</v>
      </c>
      <c r="I441">
        <v>1</v>
      </c>
    </row>
    <row r="442" spans="1:9">
      <c r="A442">
        <v>1658</v>
      </c>
      <c r="B442" t="b">
        <v>0</v>
      </c>
      <c r="C442" t="s">
        <v>3710</v>
      </c>
      <c r="D442" t="s">
        <v>3711</v>
      </c>
      <c r="E442">
        <v>34</v>
      </c>
      <c r="F442" t="s">
        <v>3712</v>
      </c>
      <c r="G442" t="s">
        <v>3713</v>
      </c>
      <c r="H442" t="s">
        <v>3714</v>
      </c>
      <c r="I442">
        <v>1</v>
      </c>
    </row>
    <row r="443" spans="1:9">
      <c r="A443">
        <v>1659</v>
      </c>
      <c r="B443" t="b">
        <v>0</v>
      </c>
      <c r="C443" t="s">
        <v>3715</v>
      </c>
      <c r="D443" t="s">
        <v>3716</v>
      </c>
      <c r="E443">
        <v>34</v>
      </c>
      <c r="F443" t="s">
        <v>3717</v>
      </c>
      <c r="G443" t="s">
        <v>3718</v>
      </c>
      <c r="H443" t="s">
        <v>3719</v>
      </c>
      <c r="I443">
        <v>1</v>
      </c>
    </row>
    <row r="444" spans="1:9">
      <c r="A444">
        <v>1660</v>
      </c>
      <c r="B444" t="b">
        <v>0</v>
      </c>
      <c r="C444" t="s">
        <v>3720</v>
      </c>
      <c r="D444" t="s">
        <v>3721</v>
      </c>
      <c r="E444">
        <v>34</v>
      </c>
      <c r="F444" t="s">
        <v>3722</v>
      </c>
      <c r="G444" t="s">
        <v>3723</v>
      </c>
      <c r="H444" t="s">
        <v>3724</v>
      </c>
      <c r="I444">
        <v>1</v>
      </c>
    </row>
    <row r="445" spans="1:9">
      <c r="A445">
        <v>1661</v>
      </c>
      <c r="B445" t="b">
        <v>0</v>
      </c>
      <c r="C445" t="s">
        <v>3725</v>
      </c>
      <c r="D445" t="s">
        <v>3726</v>
      </c>
      <c r="E445">
        <v>34</v>
      </c>
      <c r="F445" t="s">
        <v>3727</v>
      </c>
      <c r="G445" t="s">
        <v>3728</v>
      </c>
      <c r="H445" t="s">
        <v>3724</v>
      </c>
      <c r="I445">
        <v>1</v>
      </c>
    </row>
    <row r="446" spans="1:9">
      <c r="A446">
        <v>1662</v>
      </c>
      <c r="B446" t="b">
        <v>0</v>
      </c>
      <c r="C446" t="s">
        <v>3729</v>
      </c>
      <c r="D446" t="s">
        <v>3730</v>
      </c>
      <c r="E446">
        <v>34</v>
      </c>
      <c r="F446" t="s">
        <v>3731</v>
      </c>
      <c r="G446" t="s">
        <v>3732</v>
      </c>
      <c r="H446" t="s">
        <v>3733</v>
      </c>
      <c r="I446">
        <v>1</v>
      </c>
    </row>
    <row r="447" spans="1:9">
      <c r="A447">
        <v>1663</v>
      </c>
      <c r="B447" t="b">
        <v>0</v>
      </c>
      <c r="C447" t="s">
        <v>3734</v>
      </c>
      <c r="D447" t="s">
        <v>2888</v>
      </c>
      <c r="E447">
        <v>34</v>
      </c>
      <c r="F447" t="s">
        <v>3735</v>
      </c>
      <c r="G447" t="s">
        <v>3736</v>
      </c>
      <c r="H447" t="s">
        <v>3737</v>
      </c>
      <c r="I447">
        <v>1</v>
      </c>
    </row>
    <row r="448" spans="1:9">
      <c r="A448">
        <v>1664</v>
      </c>
      <c r="B448" t="b">
        <v>0</v>
      </c>
      <c r="C448" t="s">
        <v>3738</v>
      </c>
      <c r="D448" t="s">
        <v>3739</v>
      </c>
      <c r="E448">
        <v>34</v>
      </c>
      <c r="F448" t="s">
        <v>3740</v>
      </c>
      <c r="G448" t="s">
        <v>3741</v>
      </c>
      <c r="H448" t="s">
        <v>3742</v>
      </c>
      <c r="I448">
        <v>1</v>
      </c>
    </row>
    <row r="449" spans="1:9">
      <c r="A449">
        <v>1665</v>
      </c>
      <c r="B449" t="b">
        <v>0</v>
      </c>
      <c r="C449" t="s">
        <v>3743</v>
      </c>
      <c r="D449" t="s">
        <v>3744</v>
      </c>
      <c r="E449">
        <v>34</v>
      </c>
      <c r="F449" t="s">
        <v>3745</v>
      </c>
      <c r="G449" t="s">
        <v>3746</v>
      </c>
      <c r="H449" t="s">
        <v>3747</v>
      </c>
      <c r="I449">
        <v>1</v>
      </c>
    </row>
    <row r="450" spans="1:9">
      <c r="A450">
        <v>1666</v>
      </c>
      <c r="B450" t="b">
        <v>0</v>
      </c>
      <c r="C450" t="s">
        <v>3748</v>
      </c>
      <c r="D450" t="s">
        <v>3749</v>
      </c>
      <c r="E450">
        <v>34</v>
      </c>
      <c r="F450" t="s">
        <v>3750</v>
      </c>
      <c r="G450" t="s">
        <v>3751</v>
      </c>
      <c r="H450" t="s">
        <v>3714</v>
      </c>
      <c r="I450">
        <v>1</v>
      </c>
    </row>
    <row r="451" spans="1:9">
      <c r="A451">
        <v>1667</v>
      </c>
      <c r="B451" t="b">
        <v>0</v>
      </c>
      <c r="C451" t="s">
        <v>3752</v>
      </c>
      <c r="D451" t="s">
        <v>3753</v>
      </c>
      <c r="E451">
        <v>34</v>
      </c>
      <c r="F451" t="s">
        <v>3754</v>
      </c>
      <c r="G451" t="s">
        <v>3755</v>
      </c>
      <c r="H451" t="s">
        <v>3756</v>
      </c>
      <c r="I451">
        <v>1</v>
      </c>
    </row>
    <row r="452" spans="1:9">
      <c r="A452">
        <v>1668</v>
      </c>
      <c r="B452" t="b">
        <v>0</v>
      </c>
      <c r="C452" t="s">
        <v>3757</v>
      </c>
      <c r="D452" t="s">
        <v>3758</v>
      </c>
      <c r="E452">
        <v>34</v>
      </c>
      <c r="F452" t="s">
        <v>3759</v>
      </c>
      <c r="G452" t="s">
        <v>3760</v>
      </c>
      <c r="H452" t="s">
        <v>3761</v>
      </c>
      <c r="I452">
        <v>1</v>
      </c>
    </row>
    <row r="453" spans="1:9">
      <c r="A453">
        <v>1669</v>
      </c>
      <c r="B453" t="b">
        <v>0</v>
      </c>
      <c r="C453" t="s">
        <v>3762</v>
      </c>
      <c r="D453" t="s">
        <v>3763</v>
      </c>
      <c r="E453">
        <v>34</v>
      </c>
      <c r="F453" t="s">
        <v>3764</v>
      </c>
      <c r="G453" t="s">
        <v>3765</v>
      </c>
      <c r="H453" t="s">
        <v>3766</v>
      </c>
      <c r="I453">
        <v>1</v>
      </c>
    </row>
    <row r="454" spans="1:9">
      <c r="A454">
        <v>1670</v>
      </c>
      <c r="B454" t="b">
        <v>0</v>
      </c>
      <c r="C454" t="s">
        <v>3767</v>
      </c>
      <c r="D454" t="s">
        <v>3768</v>
      </c>
      <c r="E454">
        <v>34</v>
      </c>
      <c r="F454" t="s">
        <v>3769</v>
      </c>
      <c r="G454" t="s">
        <v>3770</v>
      </c>
      <c r="H454" t="s">
        <v>3771</v>
      </c>
      <c r="I454">
        <v>1</v>
      </c>
    </row>
    <row r="455" spans="1:9">
      <c r="A455">
        <v>1671</v>
      </c>
      <c r="B455" t="b">
        <v>0</v>
      </c>
      <c r="C455" t="s">
        <v>3772</v>
      </c>
      <c r="D455" t="s">
        <v>3773</v>
      </c>
      <c r="E455">
        <v>34</v>
      </c>
      <c r="F455" t="s">
        <v>3774</v>
      </c>
      <c r="G455" t="s">
        <v>3775</v>
      </c>
      <c r="H455" t="s">
        <v>3742</v>
      </c>
      <c r="I455">
        <v>1</v>
      </c>
    </row>
    <row r="456" spans="1:9">
      <c r="A456">
        <v>1672</v>
      </c>
      <c r="B456" t="b">
        <v>0</v>
      </c>
      <c r="C456" t="s">
        <v>3776</v>
      </c>
      <c r="D456" t="s">
        <v>3777</v>
      </c>
      <c r="E456">
        <v>34</v>
      </c>
      <c r="F456" t="s">
        <v>3778</v>
      </c>
      <c r="G456" t="s">
        <v>3779</v>
      </c>
      <c r="H456" t="s">
        <v>3724</v>
      </c>
      <c r="I456">
        <v>1</v>
      </c>
    </row>
    <row r="457" spans="1:9">
      <c r="A457">
        <v>1673</v>
      </c>
      <c r="B457" t="b">
        <v>0</v>
      </c>
      <c r="C457" t="s">
        <v>3780</v>
      </c>
      <c r="D457" t="s">
        <v>3781</v>
      </c>
      <c r="E457">
        <v>34</v>
      </c>
      <c r="F457" t="s">
        <v>3782</v>
      </c>
      <c r="G457" t="s">
        <v>3783</v>
      </c>
      <c r="H457" t="s">
        <v>3742</v>
      </c>
      <c r="I457">
        <v>1</v>
      </c>
    </row>
    <row r="458" spans="1:9">
      <c r="A458">
        <v>1674</v>
      </c>
      <c r="B458" t="b">
        <v>0</v>
      </c>
      <c r="C458" t="s">
        <v>3784</v>
      </c>
      <c r="D458" t="s">
        <v>3785</v>
      </c>
      <c r="E458">
        <v>34</v>
      </c>
      <c r="F458" t="s">
        <v>3786</v>
      </c>
      <c r="G458" t="s">
        <v>3728</v>
      </c>
      <c r="H458" t="s">
        <v>3787</v>
      </c>
      <c r="I458">
        <v>1</v>
      </c>
    </row>
    <row r="459" spans="1:9">
      <c r="A459">
        <v>1675</v>
      </c>
      <c r="B459" t="b">
        <v>0</v>
      </c>
      <c r="C459" t="s">
        <v>3788</v>
      </c>
      <c r="D459" t="s">
        <v>3789</v>
      </c>
      <c r="E459">
        <v>34</v>
      </c>
      <c r="F459" t="s">
        <v>3790</v>
      </c>
      <c r="G459" t="s">
        <v>3791</v>
      </c>
      <c r="H459" t="s">
        <v>3792</v>
      </c>
      <c r="I459">
        <v>1</v>
      </c>
    </row>
    <row r="460" spans="1:9">
      <c r="A460">
        <v>1676</v>
      </c>
      <c r="B460" t="b">
        <v>0</v>
      </c>
      <c r="C460" t="s">
        <v>3793</v>
      </c>
      <c r="D460" t="s">
        <v>3794</v>
      </c>
      <c r="E460">
        <v>34</v>
      </c>
      <c r="F460" t="s">
        <v>3795</v>
      </c>
      <c r="G460" t="s">
        <v>3775</v>
      </c>
      <c r="H460" t="s">
        <v>3796</v>
      </c>
      <c r="I460">
        <v>1</v>
      </c>
    </row>
    <row r="461" spans="1:9">
      <c r="A461">
        <v>1677</v>
      </c>
      <c r="B461" t="b">
        <v>0</v>
      </c>
      <c r="C461" t="s">
        <v>3797</v>
      </c>
      <c r="D461" t="s">
        <v>3798</v>
      </c>
      <c r="E461">
        <v>34</v>
      </c>
      <c r="F461" t="s">
        <v>3799</v>
      </c>
      <c r="G461" t="s">
        <v>3732</v>
      </c>
      <c r="H461" t="s">
        <v>3800</v>
      </c>
      <c r="I461">
        <v>1</v>
      </c>
    </row>
    <row r="462" spans="1:9">
      <c r="A462">
        <v>1678</v>
      </c>
      <c r="B462" t="b">
        <v>0</v>
      </c>
      <c r="C462" t="s">
        <v>3801</v>
      </c>
      <c r="D462" t="s">
        <v>3802</v>
      </c>
      <c r="E462">
        <v>33</v>
      </c>
      <c r="F462" t="s">
        <v>3803</v>
      </c>
      <c r="G462" t="s">
        <v>3804</v>
      </c>
      <c r="H462" t="s">
        <v>3805</v>
      </c>
      <c r="I462">
        <v>1</v>
      </c>
    </row>
    <row r="463" spans="1:9">
      <c r="A463">
        <v>1679</v>
      </c>
      <c r="B463" t="b">
        <v>0</v>
      </c>
      <c r="C463" t="s">
        <v>3806</v>
      </c>
      <c r="D463" t="s">
        <v>3807</v>
      </c>
      <c r="E463">
        <v>33</v>
      </c>
      <c r="F463" t="s">
        <v>3808</v>
      </c>
      <c r="G463" t="s">
        <v>3713</v>
      </c>
      <c r="H463" t="s">
        <v>3792</v>
      </c>
      <c r="I463">
        <v>1</v>
      </c>
    </row>
    <row r="464" spans="1:9">
      <c r="A464">
        <v>1680</v>
      </c>
      <c r="B464" t="b">
        <v>0</v>
      </c>
      <c r="C464" t="s">
        <v>3809</v>
      </c>
      <c r="D464" t="s">
        <v>3810</v>
      </c>
      <c r="E464">
        <v>33</v>
      </c>
      <c r="F464" t="s">
        <v>3811</v>
      </c>
      <c r="G464" t="s">
        <v>3812</v>
      </c>
      <c r="H464" t="s">
        <v>3813</v>
      </c>
      <c r="I464">
        <v>1</v>
      </c>
    </row>
    <row r="465" spans="1:9">
      <c r="A465">
        <v>1681</v>
      </c>
      <c r="B465" t="b">
        <v>0</v>
      </c>
      <c r="C465" t="s">
        <v>3814</v>
      </c>
      <c r="D465" t="s">
        <v>3815</v>
      </c>
      <c r="E465">
        <v>33</v>
      </c>
      <c r="F465" t="s">
        <v>3816</v>
      </c>
      <c r="G465" t="s">
        <v>3817</v>
      </c>
      <c r="H465" t="s">
        <v>3818</v>
      </c>
      <c r="I465">
        <v>1</v>
      </c>
    </row>
    <row r="466" spans="1:9">
      <c r="A466">
        <v>1682</v>
      </c>
      <c r="B466" t="b">
        <v>0</v>
      </c>
      <c r="C466" t="s">
        <v>3819</v>
      </c>
      <c r="D466" t="s">
        <v>3820</v>
      </c>
      <c r="E466">
        <v>33</v>
      </c>
      <c r="F466" t="s">
        <v>3821</v>
      </c>
      <c r="G466" t="s">
        <v>3822</v>
      </c>
      <c r="H466" t="s">
        <v>3823</v>
      </c>
      <c r="I466">
        <v>1</v>
      </c>
    </row>
    <row r="467" spans="1:9">
      <c r="A467">
        <v>1683</v>
      </c>
      <c r="B467" t="b">
        <v>0</v>
      </c>
      <c r="C467" t="s">
        <v>3824</v>
      </c>
      <c r="D467" t="s">
        <v>3825</v>
      </c>
      <c r="E467">
        <v>33</v>
      </c>
      <c r="F467" t="s">
        <v>3826</v>
      </c>
      <c r="G467" t="s">
        <v>3713</v>
      </c>
      <c r="H467" t="s">
        <v>3827</v>
      </c>
      <c r="I467">
        <v>1</v>
      </c>
    </row>
    <row r="468" spans="1:9">
      <c r="A468">
        <v>1684</v>
      </c>
      <c r="B468" t="b">
        <v>0</v>
      </c>
      <c r="C468" t="s">
        <v>3828</v>
      </c>
      <c r="D468" t="s">
        <v>3829</v>
      </c>
      <c r="E468">
        <v>33</v>
      </c>
      <c r="F468" t="s">
        <v>3830</v>
      </c>
      <c r="G468" t="s">
        <v>3831</v>
      </c>
      <c r="H468" t="s">
        <v>3787</v>
      </c>
      <c r="I468">
        <v>1</v>
      </c>
    </row>
    <row r="469" spans="1:9">
      <c r="A469">
        <v>1685</v>
      </c>
      <c r="B469" t="b">
        <v>0</v>
      </c>
      <c r="C469" t="s">
        <v>3832</v>
      </c>
      <c r="D469" t="s">
        <v>3833</v>
      </c>
      <c r="E469">
        <v>33</v>
      </c>
      <c r="F469" t="s">
        <v>3834</v>
      </c>
      <c r="G469" t="s">
        <v>3835</v>
      </c>
      <c r="H469" t="s">
        <v>3724</v>
      </c>
      <c r="I469">
        <v>1</v>
      </c>
    </row>
    <row r="470" spans="1:9">
      <c r="A470">
        <v>1686</v>
      </c>
      <c r="B470" t="b">
        <v>0</v>
      </c>
      <c r="C470" t="s">
        <v>3836</v>
      </c>
      <c r="D470" t="s">
        <v>3837</v>
      </c>
      <c r="E470">
        <v>33</v>
      </c>
      <c r="F470" t="s">
        <v>3838</v>
      </c>
      <c r="G470" t="s">
        <v>3839</v>
      </c>
      <c r="H470" t="s">
        <v>3840</v>
      </c>
      <c r="I470">
        <v>1</v>
      </c>
    </row>
    <row r="471" spans="1:9">
      <c r="A471">
        <v>1687</v>
      </c>
      <c r="B471" t="b">
        <v>0</v>
      </c>
      <c r="C471" t="s">
        <v>3841</v>
      </c>
      <c r="D471" t="s">
        <v>3842</v>
      </c>
      <c r="E471">
        <v>33</v>
      </c>
      <c r="F471" t="s">
        <v>3843</v>
      </c>
      <c r="G471" t="s">
        <v>3844</v>
      </c>
      <c r="H471" t="s">
        <v>3761</v>
      </c>
      <c r="I471">
        <v>1</v>
      </c>
    </row>
    <row r="472" spans="1:9">
      <c r="A472">
        <v>1688</v>
      </c>
      <c r="B472" t="b">
        <v>0</v>
      </c>
      <c r="C472" t="s">
        <v>3845</v>
      </c>
      <c r="D472" t="s">
        <v>3846</v>
      </c>
      <c r="E472">
        <v>33</v>
      </c>
      <c r="F472" t="s">
        <v>3847</v>
      </c>
      <c r="G472" t="s">
        <v>3848</v>
      </c>
      <c r="H472" t="s">
        <v>3771</v>
      </c>
      <c r="I472">
        <v>1</v>
      </c>
    </row>
    <row r="473" spans="1:9">
      <c r="A473">
        <v>1689</v>
      </c>
      <c r="B473" t="b">
        <v>0</v>
      </c>
      <c r="C473" t="s">
        <v>3849</v>
      </c>
      <c r="D473" t="s">
        <v>3850</v>
      </c>
      <c r="E473">
        <v>33</v>
      </c>
      <c r="F473" t="s">
        <v>3851</v>
      </c>
      <c r="G473" t="s">
        <v>3852</v>
      </c>
      <c r="H473" t="s">
        <v>3853</v>
      </c>
      <c r="I473">
        <v>1</v>
      </c>
    </row>
    <row r="474" spans="1:9">
      <c r="A474">
        <v>1690</v>
      </c>
      <c r="B474" t="b">
        <v>0</v>
      </c>
      <c r="C474" t="s">
        <v>3854</v>
      </c>
      <c r="D474" t="s">
        <v>3855</v>
      </c>
      <c r="E474">
        <v>33</v>
      </c>
      <c r="F474" t="s">
        <v>3856</v>
      </c>
      <c r="G474" t="s">
        <v>3839</v>
      </c>
      <c r="H474" t="s">
        <v>3857</v>
      </c>
      <c r="I474">
        <v>1</v>
      </c>
    </row>
    <row r="475" spans="1:9">
      <c r="A475">
        <v>1691</v>
      </c>
      <c r="B475" t="b">
        <v>0</v>
      </c>
      <c r="C475" t="s">
        <v>3858</v>
      </c>
      <c r="D475" t="s">
        <v>3859</v>
      </c>
      <c r="E475">
        <v>33</v>
      </c>
      <c r="F475" t="s">
        <v>3774</v>
      </c>
      <c r="G475" t="s">
        <v>3860</v>
      </c>
      <c r="H475" t="s">
        <v>3861</v>
      </c>
      <c r="I475">
        <v>1</v>
      </c>
    </row>
    <row r="476" spans="1:9">
      <c r="A476">
        <v>1692</v>
      </c>
      <c r="B476" t="b">
        <v>0</v>
      </c>
      <c r="C476" t="s">
        <v>3862</v>
      </c>
      <c r="D476" t="s">
        <v>3863</v>
      </c>
      <c r="E476">
        <v>33</v>
      </c>
      <c r="F476" t="s">
        <v>3864</v>
      </c>
      <c r="G476" t="s">
        <v>3865</v>
      </c>
      <c r="H476" t="s">
        <v>3866</v>
      </c>
      <c r="I476">
        <v>1</v>
      </c>
    </row>
    <row r="477" spans="1:9">
      <c r="A477">
        <v>1693</v>
      </c>
      <c r="B477" t="b">
        <v>0</v>
      </c>
      <c r="C477" t="s">
        <v>3867</v>
      </c>
      <c r="D477" t="s">
        <v>3868</v>
      </c>
      <c r="E477">
        <v>33</v>
      </c>
      <c r="F477" t="s">
        <v>3869</v>
      </c>
      <c r="G477" t="s">
        <v>3870</v>
      </c>
      <c r="H477" t="s">
        <v>3871</v>
      </c>
      <c r="I477">
        <v>1</v>
      </c>
    </row>
    <row r="478" spans="1:9">
      <c r="A478">
        <v>1694</v>
      </c>
      <c r="B478" t="b">
        <v>0</v>
      </c>
      <c r="C478" t="s">
        <v>3872</v>
      </c>
      <c r="D478" t="s">
        <v>3873</v>
      </c>
      <c r="E478">
        <v>33</v>
      </c>
      <c r="F478" t="s">
        <v>3874</v>
      </c>
      <c r="G478" t="s">
        <v>3875</v>
      </c>
      <c r="H478" t="s">
        <v>3876</v>
      </c>
      <c r="I478">
        <v>1</v>
      </c>
    </row>
    <row r="479" spans="1:9">
      <c r="A479">
        <v>1695</v>
      </c>
      <c r="B479" t="b">
        <v>0</v>
      </c>
      <c r="C479" t="s">
        <v>3877</v>
      </c>
      <c r="D479" t="s">
        <v>3878</v>
      </c>
      <c r="E479">
        <v>33</v>
      </c>
      <c r="F479" t="s">
        <v>3879</v>
      </c>
      <c r="G479" t="s">
        <v>3880</v>
      </c>
      <c r="H479" t="s">
        <v>3719</v>
      </c>
      <c r="I479">
        <v>1</v>
      </c>
    </row>
    <row r="480" spans="1:9">
      <c r="A480">
        <v>1696</v>
      </c>
      <c r="B480" t="b">
        <v>0</v>
      </c>
      <c r="C480" t="s">
        <v>3881</v>
      </c>
      <c r="D480" t="s">
        <v>3882</v>
      </c>
      <c r="E480">
        <v>33</v>
      </c>
      <c r="F480" t="s">
        <v>3883</v>
      </c>
      <c r="G480" t="s">
        <v>3884</v>
      </c>
      <c r="H480" t="s">
        <v>3857</v>
      </c>
      <c r="I480">
        <v>1</v>
      </c>
    </row>
    <row r="481" spans="1:9">
      <c r="A481">
        <v>1697</v>
      </c>
      <c r="B481" t="b">
        <v>0</v>
      </c>
      <c r="C481" t="s">
        <v>3885</v>
      </c>
      <c r="D481" t="s">
        <v>3886</v>
      </c>
      <c r="E481">
        <v>33</v>
      </c>
      <c r="F481" t="s">
        <v>3887</v>
      </c>
      <c r="G481" t="s">
        <v>3888</v>
      </c>
      <c r="H481" t="s">
        <v>3857</v>
      </c>
      <c r="I481">
        <v>1</v>
      </c>
    </row>
    <row r="482" spans="1:9">
      <c r="A482">
        <v>1698</v>
      </c>
      <c r="B482" t="b">
        <v>0</v>
      </c>
      <c r="C482" t="s">
        <v>3889</v>
      </c>
      <c r="D482" t="s">
        <v>3890</v>
      </c>
      <c r="E482">
        <v>33</v>
      </c>
      <c r="F482" t="s">
        <v>3891</v>
      </c>
      <c r="G482" t="s">
        <v>3888</v>
      </c>
      <c r="H482" t="s">
        <v>3805</v>
      </c>
      <c r="I482">
        <v>1</v>
      </c>
    </row>
    <row r="483" spans="1:9">
      <c r="A483">
        <v>1699</v>
      </c>
      <c r="B483" t="b">
        <v>0</v>
      </c>
      <c r="C483" t="s">
        <v>3892</v>
      </c>
      <c r="D483" t="s">
        <v>3893</v>
      </c>
      <c r="E483">
        <v>33</v>
      </c>
      <c r="F483" t="s">
        <v>3894</v>
      </c>
      <c r="G483" t="s">
        <v>3895</v>
      </c>
      <c r="H483" t="s">
        <v>3896</v>
      </c>
      <c r="I483">
        <v>1</v>
      </c>
    </row>
    <row r="484" spans="1:9">
      <c r="A484">
        <v>1700</v>
      </c>
      <c r="B484" t="b">
        <v>0</v>
      </c>
      <c r="C484" t="s">
        <v>3897</v>
      </c>
      <c r="D484" t="s">
        <v>3898</v>
      </c>
      <c r="E484">
        <v>33</v>
      </c>
      <c r="F484" t="s">
        <v>3899</v>
      </c>
      <c r="G484" t="s">
        <v>3900</v>
      </c>
      <c r="H484" t="s">
        <v>3901</v>
      </c>
      <c r="I484">
        <v>1</v>
      </c>
    </row>
    <row r="485" spans="1:9">
      <c r="A485">
        <v>1701</v>
      </c>
      <c r="B485" t="b">
        <v>0</v>
      </c>
      <c r="C485" t="s">
        <v>3902</v>
      </c>
      <c r="D485" t="s">
        <v>3903</v>
      </c>
      <c r="E485">
        <v>33</v>
      </c>
      <c r="F485" t="s">
        <v>3904</v>
      </c>
      <c r="G485" t="s">
        <v>3852</v>
      </c>
      <c r="H485" t="s">
        <v>3805</v>
      </c>
      <c r="I485">
        <v>1</v>
      </c>
    </row>
    <row r="486" spans="1:9">
      <c r="A486">
        <v>1702</v>
      </c>
      <c r="B486" t="b">
        <v>0</v>
      </c>
      <c r="C486" t="s">
        <v>3905</v>
      </c>
      <c r="D486" t="s">
        <v>3906</v>
      </c>
      <c r="E486">
        <v>36</v>
      </c>
      <c r="F486" t="s">
        <v>3907</v>
      </c>
      <c r="G486" t="s">
        <v>3908</v>
      </c>
      <c r="H486" t="s">
        <v>3909</v>
      </c>
      <c r="I486">
        <v>1</v>
      </c>
    </row>
    <row r="487" spans="1:9">
      <c r="A487">
        <v>1703</v>
      </c>
      <c r="B487" t="b">
        <v>0</v>
      </c>
      <c r="C487" t="s">
        <v>3910</v>
      </c>
      <c r="D487" t="s">
        <v>3911</v>
      </c>
      <c r="E487">
        <v>36</v>
      </c>
      <c r="F487" t="s">
        <v>3912</v>
      </c>
      <c r="G487" t="s">
        <v>3913</v>
      </c>
      <c r="H487" t="s">
        <v>2475</v>
      </c>
      <c r="I487">
        <v>1</v>
      </c>
    </row>
    <row r="488" spans="1:9">
      <c r="A488">
        <v>1704</v>
      </c>
      <c r="B488" t="b">
        <v>0</v>
      </c>
      <c r="C488" t="s">
        <v>3914</v>
      </c>
      <c r="D488" t="s">
        <v>3915</v>
      </c>
      <c r="E488">
        <v>36</v>
      </c>
      <c r="F488" t="s">
        <v>3916</v>
      </c>
      <c r="G488" t="s">
        <v>3779</v>
      </c>
      <c r="H488" t="s">
        <v>3917</v>
      </c>
      <c r="I488">
        <v>1</v>
      </c>
    </row>
    <row r="489" spans="1:9">
      <c r="A489">
        <v>1705</v>
      </c>
      <c r="B489" t="b">
        <v>0</v>
      </c>
      <c r="C489" t="s">
        <v>3918</v>
      </c>
      <c r="D489" t="s">
        <v>3919</v>
      </c>
      <c r="E489">
        <v>36</v>
      </c>
      <c r="F489" t="s">
        <v>3920</v>
      </c>
      <c r="G489" t="s">
        <v>3921</v>
      </c>
      <c r="H489" t="s">
        <v>3818</v>
      </c>
      <c r="I489">
        <v>1</v>
      </c>
    </row>
    <row r="490" spans="1:9">
      <c r="A490">
        <v>1706</v>
      </c>
      <c r="B490" t="b">
        <v>0</v>
      </c>
      <c r="C490" t="s">
        <v>3922</v>
      </c>
      <c r="D490" t="s">
        <v>3923</v>
      </c>
      <c r="E490">
        <v>36</v>
      </c>
      <c r="F490" t="s">
        <v>3924</v>
      </c>
      <c r="G490" t="s">
        <v>3925</v>
      </c>
      <c r="H490" t="s">
        <v>3926</v>
      </c>
      <c r="I490">
        <v>1</v>
      </c>
    </row>
    <row r="491" spans="1:9">
      <c r="A491">
        <v>1707</v>
      </c>
      <c r="B491" t="b">
        <v>0</v>
      </c>
      <c r="C491" t="s">
        <v>3927</v>
      </c>
      <c r="D491" t="s">
        <v>3928</v>
      </c>
      <c r="E491">
        <v>36</v>
      </c>
      <c r="F491" t="s">
        <v>3929</v>
      </c>
      <c r="G491" t="s">
        <v>3930</v>
      </c>
      <c r="H491" t="s">
        <v>3709</v>
      </c>
      <c r="I491">
        <v>1</v>
      </c>
    </row>
    <row r="492" spans="1:9">
      <c r="A492">
        <v>1708</v>
      </c>
      <c r="B492" t="b">
        <v>0</v>
      </c>
      <c r="C492" t="s">
        <v>3931</v>
      </c>
      <c r="D492" t="s">
        <v>3932</v>
      </c>
      <c r="E492">
        <v>36</v>
      </c>
      <c r="F492" t="s">
        <v>3933</v>
      </c>
      <c r="G492" t="s">
        <v>3888</v>
      </c>
      <c r="H492" t="s">
        <v>3805</v>
      </c>
      <c r="I492">
        <v>1</v>
      </c>
    </row>
    <row r="493" spans="1:9">
      <c r="A493">
        <v>1709</v>
      </c>
      <c r="B493" t="b">
        <v>0</v>
      </c>
      <c r="C493" t="s">
        <v>3934</v>
      </c>
      <c r="D493" t="s">
        <v>3935</v>
      </c>
      <c r="E493">
        <v>36</v>
      </c>
      <c r="F493" t="s">
        <v>3936</v>
      </c>
      <c r="G493" t="s">
        <v>3937</v>
      </c>
      <c r="H493" t="s">
        <v>3853</v>
      </c>
      <c r="I493">
        <v>1</v>
      </c>
    </row>
    <row r="494" spans="1:9">
      <c r="A494">
        <v>1710</v>
      </c>
      <c r="B494" t="b">
        <v>0</v>
      </c>
      <c r="C494" t="s">
        <v>3938</v>
      </c>
      <c r="D494" t="s">
        <v>3939</v>
      </c>
      <c r="E494">
        <v>36</v>
      </c>
      <c r="F494" t="s">
        <v>3940</v>
      </c>
      <c r="G494" t="s">
        <v>3835</v>
      </c>
      <c r="H494" t="s">
        <v>3714</v>
      </c>
      <c r="I494">
        <v>1</v>
      </c>
    </row>
    <row r="495" spans="1:9">
      <c r="A495">
        <v>1711</v>
      </c>
      <c r="B495" t="b">
        <v>0</v>
      </c>
      <c r="C495" t="s">
        <v>3941</v>
      </c>
      <c r="D495" t="s">
        <v>3942</v>
      </c>
      <c r="E495">
        <v>36</v>
      </c>
      <c r="F495" t="s">
        <v>3943</v>
      </c>
      <c r="G495" t="s">
        <v>3888</v>
      </c>
      <c r="H495" t="s">
        <v>3944</v>
      </c>
      <c r="I495">
        <v>1</v>
      </c>
    </row>
    <row r="496" spans="1:9">
      <c r="A496">
        <v>1712</v>
      </c>
      <c r="B496" t="b">
        <v>0</v>
      </c>
      <c r="C496" t="s">
        <v>3945</v>
      </c>
      <c r="D496" t="s">
        <v>3946</v>
      </c>
      <c r="E496">
        <v>36</v>
      </c>
      <c r="F496" t="s">
        <v>3947</v>
      </c>
      <c r="G496" t="s">
        <v>3844</v>
      </c>
      <c r="H496" t="s">
        <v>3948</v>
      </c>
      <c r="I496">
        <v>1</v>
      </c>
    </row>
    <row r="497" spans="1:9">
      <c r="A497">
        <v>1713</v>
      </c>
      <c r="B497" t="b">
        <v>0</v>
      </c>
      <c r="C497" t="s">
        <v>3949</v>
      </c>
      <c r="D497" t="s">
        <v>3950</v>
      </c>
      <c r="E497">
        <v>36</v>
      </c>
      <c r="F497" t="s">
        <v>3951</v>
      </c>
      <c r="G497" t="s">
        <v>3952</v>
      </c>
      <c r="H497" t="s">
        <v>3818</v>
      </c>
      <c r="I497">
        <v>1</v>
      </c>
    </row>
    <row r="498" spans="1:9">
      <c r="A498">
        <v>1714</v>
      </c>
      <c r="B498" t="b">
        <v>0</v>
      </c>
      <c r="C498" t="s">
        <v>3953</v>
      </c>
      <c r="D498" t="s">
        <v>3954</v>
      </c>
      <c r="E498">
        <v>36</v>
      </c>
      <c r="F498" t="s">
        <v>3955</v>
      </c>
      <c r="G498" t="s">
        <v>3888</v>
      </c>
      <c r="H498" t="s">
        <v>3805</v>
      </c>
      <c r="I498">
        <v>1</v>
      </c>
    </row>
    <row r="499" spans="1:9">
      <c r="A499">
        <v>1715</v>
      </c>
      <c r="B499" t="b">
        <v>0</v>
      </c>
      <c r="C499" t="s">
        <v>3956</v>
      </c>
      <c r="D499" t="s">
        <v>3957</v>
      </c>
      <c r="E499">
        <v>36</v>
      </c>
      <c r="F499" t="s">
        <v>3958</v>
      </c>
      <c r="G499" t="s">
        <v>3925</v>
      </c>
      <c r="H499" t="s">
        <v>3840</v>
      </c>
      <c r="I499">
        <v>1</v>
      </c>
    </row>
    <row r="500" spans="1:9">
      <c r="A500">
        <v>1716</v>
      </c>
      <c r="B500" t="b">
        <v>0</v>
      </c>
      <c r="C500" t="s">
        <v>3959</v>
      </c>
      <c r="D500" t="s">
        <v>3960</v>
      </c>
      <c r="E500">
        <v>36</v>
      </c>
      <c r="F500" t="s">
        <v>3961</v>
      </c>
      <c r="G500" t="s">
        <v>3930</v>
      </c>
      <c r="H500" t="s">
        <v>3800</v>
      </c>
      <c r="I500">
        <v>1</v>
      </c>
    </row>
    <row r="501" spans="1:9">
      <c r="A501">
        <v>1717</v>
      </c>
      <c r="B501" t="b">
        <v>0</v>
      </c>
      <c r="C501" t="s">
        <v>3962</v>
      </c>
      <c r="D501" t="s">
        <v>3963</v>
      </c>
      <c r="E501">
        <v>36</v>
      </c>
      <c r="F501" t="s">
        <v>3964</v>
      </c>
      <c r="G501" t="s">
        <v>3852</v>
      </c>
      <c r="H501" t="s">
        <v>3709</v>
      </c>
      <c r="I501">
        <v>1</v>
      </c>
    </row>
    <row r="502" spans="1:9">
      <c r="A502">
        <v>1718</v>
      </c>
      <c r="B502" t="b">
        <v>0</v>
      </c>
      <c r="C502" t="s">
        <v>3965</v>
      </c>
      <c r="D502" t="s">
        <v>3966</v>
      </c>
      <c r="E502">
        <v>36</v>
      </c>
      <c r="F502" t="s">
        <v>3967</v>
      </c>
      <c r="G502" t="s">
        <v>3968</v>
      </c>
      <c r="H502" t="s">
        <v>3818</v>
      </c>
      <c r="I502">
        <v>1</v>
      </c>
    </row>
    <row r="503" spans="1:9">
      <c r="A503">
        <v>1719</v>
      </c>
      <c r="B503" t="b">
        <v>0</v>
      </c>
      <c r="C503" t="s">
        <v>3969</v>
      </c>
      <c r="D503" t="s">
        <v>3970</v>
      </c>
      <c r="E503">
        <v>36</v>
      </c>
      <c r="F503" t="s">
        <v>3971</v>
      </c>
      <c r="G503" t="s">
        <v>3937</v>
      </c>
      <c r="H503" t="s">
        <v>3972</v>
      </c>
      <c r="I503">
        <v>1</v>
      </c>
    </row>
    <row r="504" spans="1:9">
      <c r="A504">
        <v>1720</v>
      </c>
      <c r="B504" t="b">
        <v>0</v>
      </c>
      <c r="C504" t="s">
        <v>3973</v>
      </c>
      <c r="D504" t="s">
        <v>3974</v>
      </c>
      <c r="E504">
        <v>36</v>
      </c>
      <c r="F504" t="s">
        <v>3975</v>
      </c>
      <c r="G504" t="s">
        <v>3976</v>
      </c>
      <c r="H504" t="s">
        <v>3787</v>
      </c>
      <c r="I504">
        <v>1</v>
      </c>
    </row>
    <row r="505" spans="1:9">
      <c r="A505">
        <v>1721</v>
      </c>
      <c r="B505" t="b">
        <v>0</v>
      </c>
      <c r="C505" t="s">
        <v>3977</v>
      </c>
      <c r="D505" t="s">
        <v>3978</v>
      </c>
      <c r="E505">
        <v>36</v>
      </c>
      <c r="F505" t="s">
        <v>3979</v>
      </c>
      <c r="G505" t="s">
        <v>3937</v>
      </c>
      <c r="H505" t="s">
        <v>3980</v>
      </c>
      <c r="I505">
        <v>1</v>
      </c>
    </row>
    <row r="506" spans="1:9">
      <c r="A506">
        <v>1722</v>
      </c>
      <c r="B506" t="b">
        <v>0</v>
      </c>
      <c r="C506" t="s">
        <v>3981</v>
      </c>
      <c r="D506" t="s">
        <v>3982</v>
      </c>
      <c r="E506">
        <v>36</v>
      </c>
      <c r="F506" t="s">
        <v>3983</v>
      </c>
      <c r="G506" t="s">
        <v>3839</v>
      </c>
      <c r="H506" t="s">
        <v>3984</v>
      </c>
      <c r="I506">
        <v>1</v>
      </c>
    </row>
    <row r="507" spans="1:9">
      <c r="A507">
        <v>1723</v>
      </c>
      <c r="B507" t="b">
        <v>0</v>
      </c>
      <c r="C507" t="s">
        <v>3985</v>
      </c>
      <c r="D507" t="s">
        <v>3986</v>
      </c>
      <c r="E507">
        <v>36</v>
      </c>
      <c r="F507" t="s">
        <v>3987</v>
      </c>
      <c r="G507" t="s">
        <v>3925</v>
      </c>
      <c r="H507" t="s">
        <v>3853</v>
      </c>
      <c r="I507">
        <v>1</v>
      </c>
    </row>
    <row r="508" spans="1:9">
      <c r="A508">
        <v>1724</v>
      </c>
      <c r="B508" t="b">
        <v>0</v>
      </c>
      <c r="C508" t="s">
        <v>3988</v>
      </c>
      <c r="D508" t="s">
        <v>2888</v>
      </c>
      <c r="E508">
        <v>1</v>
      </c>
      <c r="F508" t="s">
        <v>3988</v>
      </c>
      <c r="G508" t="s">
        <v>750</v>
      </c>
      <c r="I508">
        <v>1</v>
      </c>
    </row>
    <row r="509" spans="1:9">
      <c r="A509">
        <v>1725</v>
      </c>
      <c r="B509" t="b">
        <v>0</v>
      </c>
      <c r="C509" t="s">
        <v>980</v>
      </c>
      <c r="D509" t="s">
        <v>2888</v>
      </c>
      <c r="E509">
        <v>1</v>
      </c>
      <c r="F509" t="s">
        <v>3989</v>
      </c>
      <c r="G509" t="s">
        <v>3990</v>
      </c>
      <c r="I509">
        <v>1</v>
      </c>
    </row>
    <row r="510" spans="1:9">
      <c r="A510">
        <v>1726</v>
      </c>
      <c r="B510" t="b">
        <v>0</v>
      </c>
      <c r="C510" t="s">
        <v>3991</v>
      </c>
      <c r="D510" t="s">
        <v>3991</v>
      </c>
      <c r="E510">
        <v>41</v>
      </c>
      <c r="F510" t="s">
        <v>974</v>
      </c>
      <c r="G510" t="s">
        <v>3992</v>
      </c>
      <c r="I510">
        <v>1</v>
      </c>
    </row>
    <row r="511" spans="1:9">
      <c r="A511">
        <v>1727</v>
      </c>
      <c r="B511" t="b">
        <v>0</v>
      </c>
      <c r="C511" t="s">
        <v>3993</v>
      </c>
      <c r="D511" t="s">
        <v>2888</v>
      </c>
      <c r="E511">
        <v>41</v>
      </c>
      <c r="F511" t="s">
        <v>1695</v>
      </c>
      <c r="G511" t="s">
        <v>683</v>
      </c>
      <c r="I511">
        <v>1</v>
      </c>
    </row>
    <row r="512" spans="1:9">
      <c r="A512">
        <v>1728</v>
      </c>
      <c r="B512" t="b">
        <v>0</v>
      </c>
      <c r="C512" t="s">
        <v>3994</v>
      </c>
      <c r="D512" t="s">
        <v>3995</v>
      </c>
      <c r="E512">
        <v>37</v>
      </c>
      <c r="F512" t="s">
        <v>198</v>
      </c>
      <c r="G512" t="s">
        <v>2634</v>
      </c>
      <c r="I512">
        <v>1</v>
      </c>
    </row>
    <row r="513" spans="1:9">
      <c r="A513">
        <v>1729</v>
      </c>
      <c r="B513" t="b">
        <v>0</v>
      </c>
      <c r="C513" t="s">
        <v>3996</v>
      </c>
      <c r="D513" t="s">
        <v>3997</v>
      </c>
      <c r="E513">
        <v>37</v>
      </c>
      <c r="F513" t="s">
        <v>3998</v>
      </c>
      <c r="G513" t="s">
        <v>3999</v>
      </c>
      <c r="I513">
        <v>1</v>
      </c>
    </row>
    <row r="514" spans="1:9">
      <c r="A514">
        <v>1730</v>
      </c>
      <c r="B514" t="b">
        <v>0</v>
      </c>
      <c r="C514" t="s">
        <v>4000</v>
      </c>
      <c r="D514" t="s">
        <v>4001</v>
      </c>
      <c r="E514">
        <v>37</v>
      </c>
      <c r="F514" t="s">
        <v>4002</v>
      </c>
      <c r="G514" t="s">
        <v>675</v>
      </c>
      <c r="I514">
        <v>1</v>
      </c>
    </row>
    <row r="515" spans="1:9">
      <c r="A515">
        <v>1731</v>
      </c>
      <c r="B515" t="b">
        <v>0</v>
      </c>
      <c r="C515" t="s">
        <v>4003</v>
      </c>
      <c r="D515" t="s">
        <v>2888</v>
      </c>
      <c r="E515">
        <v>37</v>
      </c>
      <c r="F515" t="s">
        <v>4004</v>
      </c>
      <c r="G515" t="s">
        <v>4005</v>
      </c>
      <c r="I515">
        <v>1</v>
      </c>
    </row>
    <row r="516" spans="1:9">
      <c r="A516">
        <v>1735</v>
      </c>
      <c r="B516" t="b">
        <v>0</v>
      </c>
      <c r="C516" t="s">
        <v>4006</v>
      </c>
      <c r="D516" t="s">
        <v>4007</v>
      </c>
      <c r="E516">
        <v>37</v>
      </c>
      <c r="F516" t="s">
        <v>4008</v>
      </c>
      <c r="G516" t="s">
        <v>4009</v>
      </c>
      <c r="I516">
        <v>1</v>
      </c>
    </row>
    <row r="517" spans="1:9">
      <c r="A517">
        <v>1736</v>
      </c>
      <c r="B517" t="b">
        <v>0</v>
      </c>
      <c r="C517" t="s">
        <v>4010</v>
      </c>
      <c r="D517" t="s">
        <v>4011</v>
      </c>
      <c r="E517">
        <v>37</v>
      </c>
      <c r="F517" t="s">
        <v>4012</v>
      </c>
      <c r="G517" t="s">
        <v>4013</v>
      </c>
      <c r="I517">
        <v>1</v>
      </c>
    </row>
    <row r="518" spans="1:9">
      <c r="A518">
        <v>1737</v>
      </c>
      <c r="B518" t="b">
        <v>0</v>
      </c>
      <c r="C518" t="s">
        <v>4014</v>
      </c>
      <c r="D518" t="s">
        <v>4015</v>
      </c>
      <c r="E518">
        <v>37</v>
      </c>
      <c r="F518" t="s">
        <v>4016</v>
      </c>
      <c r="G518" t="s">
        <v>1761</v>
      </c>
      <c r="I518">
        <v>1</v>
      </c>
    </row>
    <row r="519" spans="1:9">
      <c r="A519">
        <v>1741</v>
      </c>
      <c r="B519" t="b">
        <v>0</v>
      </c>
      <c r="C519" t="s">
        <v>4017</v>
      </c>
      <c r="D519" t="s">
        <v>4018</v>
      </c>
      <c r="E519">
        <v>37</v>
      </c>
      <c r="F519" t="s">
        <v>4019</v>
      </c>
      <c r="G519" t="s">
        <v>2741</v>
      </c>
      <c r="I519">
        <v>1</v>
      </c>
    </row>
    <row r="520" spans="1:9">
      <c r="A520">
        <v>1742</v>
      </c>
      <c r="B520" t="b">
        <v>0</v>
      </c>
      <c r="C520" t="s">
        <v>4020</v>
      </c>
      <c r="D520" t="s">
        <v>4021</v>
      </c>
      <c r="E520">
        <v>37</v>
      </c>
      <c r="F520" t="s">
        <v>4022</v>
      </c>
      <c r="G520" t="s">
        <v>708</v>
      </c>
      <c r="I520">
        <v>1</v>
      </c>
    </row>
    <row r="521" spans="1:9">
      <c r="A521">
        <v>1743</v>
      </c>
      <c r="B521" t="b">
        <v>0</v>
      </c>
      <c r="C521" t="s">
        <v>4023</v>
      </c>
      <c r="D521" t="s">
        <v>4024</v>
      </c>
      <c r="E521">
        <v>39</v>
      </c>
      <c r="F521" t="s">
        <v>4025</v>
      </c>
      <c r="G521" t="s">
        <v>750</v>
      </c>
      <c r="I521">
        <v>1</v>
      </c>
    </row>
    <row r="522" spans="1:9">
      <c r="A522">
        <v>1732</v>
      </c>
      <c r="B522" t="b">
        <v>0</v>
      </c>
      <c r="C522" t="s">
        <v>4026</v>
      </c>
      <c r="D522" t="s">
        <v>4027</v>
      </c>
      <c r="E522">
        <v>37</v>
      </c>
      <c r="F522" t="s">
        <v>4028</v>
      </c>
      <c r="G522" t="s">
        <v>1809</v>
      </c>
      <c r="I522">
        <v>1</v>
      </c>
    </row>
    <row r="523" spans="1:9">
      <c r="A523">
        <v>1733</v>
      </c>
      <c r="B523" t="b">
        <v>0</v>
      </c>
      <c r="C523" t="s">
        <v>4029</v>
      </c>
      <c r="D523" t="s">
        <v>4030</v>
      </c>
      <c r="E523">
        <v>41</v>
      </c>
      <c r="F523" t="s">
        <v>2547</v>
      </c>
      <c r="G523" t="s">
        <v>2612</v>
      </c>
      <c r="I523">
        <v>1</v>
      </c>
    </row>
    <row r="524" spans="1:9">
      <c r="A524">
        <v>1734</v>
      </c>
      <c r="B524" t="b">
        <v>0</v>
      </c>
      <c r="C524" t="s">
        <v>4031</v>
      </c>
      <c r="D524" t="s">
        <v>4032</v>
      </c>
      <c r="E524">
        <v>37</v>
      </c>
      <c r="F524" t="s">
        <v>4033</v>
      </c>
      <c r="G524" t="s">
        <v>690</v>
      </c>
      <c r="I524">
        <v>1</v>
      </c>
    </row>
    <row r="525" spans="1:9">
      <c r="A525">
        <v>1738</v>
      </c>
      <c r="B525" t="b">
        <v>0</v>
      </c>
      <c r="C525" t="s">
        <v>4034</v>
      </c>
      <c r="D525" t="s">
        <v>4035</v>
      </c>
      <c r="E525">
        <v>37</v>
      </c>
      <c r="F525" t="s">
        <v>4036</v>
      </c>
      <c r="G525" t="s">
        <v>688</v>
      </c>
      <c r="I525">
        <v>1</v>
      </c>
    </row>
    <row r="526" spans="1:9">
      <c r="A526">
        <v>1739</v>
      </c>
      <c r="B526" t="b">
        <v>0</v>
      </c>
      <c r="C526" t="s">
        <v>4037</v>
      </c>
      <c r="D526" t="s">
        <v>4038</v>
      </c>
      <c r="E526">
        <v>37</v>
      </c>
      <c r="F526" t="s">
        <v>4039</v>
      </c>
      <c r="G526" t="s">
        <v>678</v>
      </c>
      <c r="I526">
        <v>1</v>
      </c>
    </row>
    <row r="527" spans="1:9">
      <c r="A527">
        <v>1740</v>
      </c>
      <c r="B527" t="b">
        <v>0</v>
      </c>
      <c r="C527" t="s">
        <v>4040</v>
      </c>
      <c r="D527" t="s">
        <v>4041</v>
      </c>
      <c r="E527">
        <v>37</v>
      </c>
      <c r="F527" t="s">
        <v>4042</v>
      </c>
      <c r="G527" t="s">
        <v>664</v>
      </c>
      <c r="I527">
        <v>1</v>
      </c>
    </row>
    <row r="528" spans="1:9">
      <c r="A528">
        <v>1744</v>
      </c>
      <c r="B528" t="b">
        <v>0</v>
      </c>
      <c r="C528" t="s">
        <v>4043</v>
      </c>
      <c r="D528" t="s">
        <v>4044</v>
      </c>
      <c r="E528">
        <v>39</v>
      </c>
      <c r="F528" t="s">
        <v>4045</v>
      </c>
      <c r="G528" t="s">
        <v>685</v>
      </c>
      <c r="I528">
        <v>1</v>
      </c>
    </row>
    <row r="529" spans="1:9">
      <c r="A529">
        <v>1745</v>
      </c>
      <c r="B529" t="b">
        <v>0</v>
      </c>
      <c r="C529" t="s">
        <v>4046</v>
      </c>
      <c r="D529" t="s">
        <v>4047</v>
      </c>
      <c r="E529">
        <v>39</v>
      </c>
      <c r="F529" t="s">
        <v>4048</v>
      </c>
      <c r="G529" t="s">
        <v>980</v>
      </c>
      <c r="I529">
        <v>1</v>
      </c>
    </row>
    <row r="530" spans="1:9">
      <c r="A530">
        <v>1746</v>
      </c>
      <c r="B530" t="b">
        <v>0</v>
      </c>
      <c r="C530" t="s">
        <v>4049</v>
      </c>
      <c r="D530" t="s">
        <v>4050</v>
      </c>
      <c r="E530">
        <v>39</v>
      </c>
      <c r="F530" t="s">
        <v>4051</v>
      </c>
      <c r="G530" t="s">
        <v>1762</v>
      </c>
      <c r="I530">
        <v>1</v>
      </c>
    </row>
    <row r="531" spans="1:9">
      <c r="A531">
        <v>1747</v>
      </c>
      <c r="B531" t="b">
        <v>0</v>
      </c>
      <c r="C531" t="s">
        <v>4052</v>
      </c>
      <c r="D531" t="s">
        <v>4047</v>
      </c>
      <c r="E531">
        <v>41</v>
      </c>
      <c r="F531" t="s">
        <v>4053</v>
      </c>
      <c r="G531" t="s">
        <v>1761</v>
      </c>
      <c r="I531">
        <v>1</v>
      </c>
    </row>
    <row r="532" spans="1:9">
      <c r="A532">
        <v>1748</v>
      </c>
      <c r="B532" t="b">
        <v>0</v>
      </c>
      <c r="C532" t="s">
        <v>4054</v>
      </c>
      <c r="D532" t="s">
        <v>4055</v>
      </c>
      <c r="E532">
        <v>39</v>
      </c>
      <c r="F532" t="s">
        <v>4056</v>
      </c>
      <c r="G532" t="s">
        <v>4057</v>
      </c>
      <c r="I532">
        <v>1</v>
      </c>
    </row>
    <row r="533" spans="1:9">
      <c r="A533">
        <v>1749</v>
      </c>
      <c r="B533" t="b">
        <v>0</v>
      </c>
      <c r="C533" t="s">
        <v>4058</v>
      </c>
      <c r="D533" t="s">
        <v>4059</v>
      </c>
      <c r="E533">
        <v>39</v>
      </c>
      <c r="F533" t="s">
        <v>4060</v>
      </c>
      <c r="G533" t="s">
        <v>1762</v>
      </c>
      <c r="I533">
        <v>1</v>
      </c>
    </row>
    <row r="534" spans="1:9">
      <c r="A534">
        <v>1750</v>
      </c>
      <c r="B534" t="b">
        <v>0</v>
      </c>
      <c r="C534" t="s">
        <v>4061</v>
      </c>
      <c r="D534" t="s">
        <v>4062</v>
      </c>
      <c r="E534">
        <v>39</v>
      </c>
      <c r="F534" t="s">
        <v>4063</v>
      </c>
      <c r="G534" t="s">
        <v>678</v>
      </c>
      <c r="I534">
        <v>1</v>
      </c>
    </row>
    <row r="535" spans="1:9">
      <c r="A535">
        <v>1751</v>
      </c>
      <c r="B535" t="b">
        <v>0</v>
      </c>
      <c r="C535" t="s">
        <v>4064</v>
      </c>
      <c r="D535" t="s">
        <v>3396</v>
      </c>
      <c r="E535">
        <v>39</v>
      </c>
      <c r="F535" t="s">
        <v>4065</v>
      </c>
      <c r="G535" t="s">
        <v>692</v>
      </c>
      <c r="I535">
        <v>1</v>
      </c>
    </row>
    <row r="536" spans="1:9">
      <c r="A536">
        <v>1752</v>
      </c>
      <c r="B536" t="b">
        <v>0</v>
      </c>
      <c r="C536" t="s">
        <v>4066</v>
      </c>
      <c r="D536" t="s">
        <v>4067</v>
      </c>
      <c r="E536">
        <v>39</v>
      </c>
      <c r="F536" t="s">
        <v>4068</v>
      </c>
      <c r="G536" t="s">
        <v>700</v>
      </c>
      <c r="I536">
        <v>1</v>
      </c>
    </row>
    <row r="537" spans="1:9">
      <c r="A537">
        <v>1753</v>
      </c>
      <c r="B537" t="b">
        <v>0</v>
      </c>
      <c r="C537" t="s">
        <v>4069</v>
      </c>
      <c r="D537" t="s">
        <v>4070</v>
      </c>
      <c r="E537">
        <v>39</v>
      </c>
      <c r="F537" t="s">
        <v>4071</v>
      </c>
      <c r="G537" t="s">
        <v>690</v>
      </c>
      <c r="I537">
        <v>1</v>
      </c>
    </row>
    <row r="538" spans="1:9">
      <c r="A538">
        <v>1754</v>
      </c>
      <c r="B538" t="b">
        <v>0</v>
      </c>
      <c r="C538" t="s">
        <v>4072</v>
      </c>
      <c r="D538" t="s">
        <v>3997</v>
      </c>
      <c r="E538">
        <v>39</v>
      </c>
      <c r="F538" t="s">
        <v>4073</v>
      </c>
      <c r="G538" t="s">
        <v>4074</v>
      </c>
      <c r="I538">
        <v>1</v>
      </c>
    </row>
    <row r="539" spans="1:9">
      <c r="A539">
        <v>1755</v>
      </c>
      <c r="B539" t="b">
        <v>0</v>
      </c>
      <c r="C539" t="s">
        <v>4075</v>
      </c>
      <c r="D539" t="s">
        <v>4076</v>
      </c>
      <c r="E539">
        <v>41</v>
      </c>
      <c r="F539" t="s">
        <v>4077</v>
      </c>
      <c r="G539" t="s">
        <v>692</v>
      </c>
      <c r="I539">
        <v>1</v>
      </c>
    </row>
    <row r="540" spans="1:9">
      <c r="A540">
        <v>1756</v>
      </c>
      <c r="B540" t="b">
        <v>0</v>
      </c>
      <c r="C540" t="s">
        <v>4078</v>
      </c>
      <c r="D540" t="s">
        <v>4055</v>
      </c>
      <c r="E540">
        <v>39</v>
      </c>
      <c r="F540" t="s">
        <v>4056</v>
      </c>
      <c r="G540" t="s">
        <v>4057</v>
      </c>
      <c r="I540">
        <v>1</v>
      </c>
    </row>
    <row r="541" spans="1:9">
      <c r="A541">
        <v>1757</v>
      </c>
      <c r="B541" t="b">
        <v>0</v>
      </c>
      <c r="C541" t="s">
        <v>4079</v>
      </c>
      <c r="D541" t="s">
        <v>4080</v>
      </c>
      <c r="E541">
        <v>39</v>
      </c>
      <c r="F541" t="s">
        <v>4081</v>
      </c>
      <c r="G541" t="s">
        <v>4082</v>
      </c>
      <c r="I541">
        <v>1</v>
      </c>
    </row>
    <row r="542" spans="1:9">
      <c r="A542">
        <v>1758</v>
      </c>
      <c r="B542" t="b">
        <v>0</v>
      </c>
      <c r="C542" t="s">
        <v>4083</v>
      </c>
      <c r="D542" t="s">
        <v>4084</v>
      </c>
      <c r="E542">
        <v>40</v>
      </c>
      <c r="F542" t="s">
        <v>4085</v>
      </c>
      <c r="G542" t="s">
        <v>664</v>
      </c>
      <c r="I542">
        <v>1</v>
      </c>
    </row>
    <row r="543" spans="1:9">
      <c r="A543">
        <v>1759</v>
      </c>
      <c r="B543" t="b">
        <v>0</v>
      </c>
      <c r="C543" t="s">
        <v>4086</v>
      </c>
      <c r="D543" t="s">
        <v>4087</v>
      </c>
      <c r="E543">
        <v>40</v>
      </c>
      <c r="F543" t="s">
        <v>4088</v>
      </c>
      <c r="G543" t="s">
        <v>4089</v>
      </c>
      <c r="I543">
        <v>1</v>
      </c>
    </row>
    <row r="544" spans="1:9">
      <c r="A544">
        <v>1760</v>
      </c>
      <c r="B544" t="b">
        <v>0</v>
      </c>
      <c r="C544" t="s">
        <v>4090</v>
      </c>
      <c r="D544" t="s">
        <v>4091</v>
      </c>
      <c r="E544">
        <v>40</v>
      </c>
      <c r="F544" t="s">
        <v>4092</v>
      </c>
      <c r="G544" t="s">
        <v>688</v>
      </c>
      <c r="I544">
        <v>1</v>
      </c>
    </row>
    <row r="545" spans="1:9">
      <c r="A545">
        <v>1761</v>
      </c>
      <c r="B545" t="b">
        <v>0</v>
      </c>
      <c r="C545" t="s">
        <v>4093</v>
      </c>
      <c r="D545" t="s">
        <v>4094</v>
      </c>
      <c r="E545">
        <v>40</v>
      </c>
      <c r="F545" t="s">
        <v>4095</v>
      </c>
      <c r="G545" t="s">
        <v>1784</v>
      </c>
      <c r="I545">
        <v>1</v>
      </c>
    </row>
    <row r="546" spans="1:9">
      <c r="A546">
        <v>1762</v>
      </c>
      <c r="B546" t="b">
        <v>0</v>
      </c>
      <c r="C546" t="s">
        <v>4096</v>
      </c>
      <c r="D546" t="s">
        <v>4097</v>
      </c>
      <c r="E546">
        <v>40</v>
      </c>
      <c r="F546" t="s">
        <v>4098</v>
      </c>
      <c r="G546" t="s">
        <v>4099</v>
      </c>
      <c r="I546">
        <v>1</v>
      </c>
    </row>
    <row r="547" spans="1:9">
      <c r="A547">
        <v>1763</v>
      </c>
      <c r="B547" t="b">
        <v>0</v>
      </c>
      <c r="C547" t="s">
        <v>4100</v>
      </c>
      <c r="D547" t="s">
        <v>4101</v>
      </c>
      <c r="E547">
        <v>40</v>
      </c>
      <c r="F547" t="s">
        <v>2567</v>
      </c>
      <c r="G547" t="s">
        <v>1787</v>
      </c>
      <c r="I547">
        <v>1</v>
      </c>
    </row>
    <row r="548" spans="1:9">
      <c r="A548">
        <v>1764</v>
      </c>
      <c r="B548" t="b">
        <v>0</v>
      </c>
      <c r="C548" t="s">
        <v>4102</v>
      </c>
      <c r="D548" t="s">
        <v>4103</v>
      </c>
      <c r="E548">
        <v>40</v>
      </c>
      <c r="F548" t="s">
        <v>4104</v>
      </c>
      <c r="G548" t="s">
        <v>1785</v>
      </c>
      <c r="I548">
        <v>1</v>
      </c>
    </row>
    <row r="549" spans="1:9">
      <c r="A549">
        <v>1765</v>
      </c>
      <c r="B549" t="b">
        <v>0</v>
      </c>
      <c r="C549" t="s">
        <v>4105</v>
      </c>
      <c r="D549" t="s">
        <v>4106</v>
      </c>
      <c r="E549">
        <v>40</v>
      </c>
      <c r="F549" t="s">
        <v>4107</v>
      </c>
      <c r="G549" t="s">
        <v>261</v>
      </c>
      <c r="I549">
        <v>1</v>
      </c>
    </row>
    <row r="550" spans="1:9">
      <c r="A550">
        <v>1766</v>
      </c>
      <c r="B550" t="b">
        <v>0</v>
      </c>
      <c r="C550" t="s">
        <v>4108</v>
      </c>
      <c r="D550" t="s">
        <v>4109</v>
      </c>
      <c r="E550">
        <v>40</v>
      </c>
      <c r="F550" t="s">
        <v>4110</v>
      </c>
      <c r="G550" t="s">
        <v>675</v>
      </c>
      <c r="I550">
        <v>1</v>
      </c>
    </row>
    <row r="551" spans="1:9">
      <c r="A551">
        <v>1767</v>
      </c>
      <c r="B551" t="b">
        <v>0</v>
      </c>
      <c r="C551" t="s">
        <v>4111</v>
      </c>
      <c r="D551" t="s">
        <v>4112</v>
      </c>
      <c r="E551">
        <v>40</v>
      </c>
      <c r="F551" t="s">
        <v>2687</v>
      </c>
      <c r="G551" t="s">
        <v>4113</v>
      </c>
      <c r="I551">
        <v>1</v>
      </c>
    </row>
    <row r="552" spans="1:9">
      <c r="A552">
        <v>1768</v>
      </c>
      <c r="B552" t="b">
        <v>0</v>
      </c>
      <c r="C552" t="s">
        <v>4114</v>
      </c>
      <c r="D552" t="s">
        <v>4115</v>
      </c>
      <c r="E552">
        <v>40</v>
      </c>
      <c r="F552" t="s">
        <v>4116</v>
      </c>
      <c r="G552" t="s">
        <v>1784</v>
      </c>
      <c r="I552">
        <v>1</v>
      </c>
    </row>
    <row r="553" spans="1:9">
      <c r="A553">
        <v>1769</v>
      </c>
      <c r="B553" t="b">
        <v>0</v>
      </c>
      <c r="C553" t="s">
        <v>4117</v>
      </c>
      <c r="D553" t="s">
        <v>4118</v>
      </c>
      <c r="E553">
        <v>40</v>
      </c>
      <c r="F553" t="s">
        <v>4119</v>
      </c>
      <c r="G553" t="s">
        <v>667</v>
      </c>
      <c r="I553">
        <v>1</v>
      </c>
    </row>
    <row r="554" spans="1:9">
      <c r="A554">
        <v>1770</v>
      </c>
      <c r="B554" t="b">
        <v>0</v>
      </c>
      <c r="C554" t="s">
        <v>4120</v>
      </c>
      <c r="D554" t="s">
        <v>4121</v>
      </c>
      <c r="E554">
        <v>40</v>
      </c>
      <c r="F554" t="s">
        <v>4122</v>
      </c>
      <c r="G554" t="s">
        <v>4123</v>
      </c>
      <c r="I554">
        <v>1</v>
      </c>
    </row>
    <row r="555" spans="1:9">
      <c r="A555">
        <v>1771</v>
      </c>
      <c r="B555" t="b">
        <v>0</v>
      </c>
      <c r="C555" t="s">
        <v>4124</v>
      </c>
      <c r="D555" t="s">
        <v>4125</v>
      </c>
      <c r="E555">
        <v>40</v>
      </c>
      <c r="F555" t="s">
        <v>4126</v>
      </c>
      <c r="G555" t="s">
        <v>980</v>
      </c>
      <c r="I555">
        <v>1</v>
      </c>
    </row>
    <row r="556" spans="1:9">
      <c r="A556">
        <v>1772</v>
      </c>
      <c r="B556" t="b">
        <v>0</v>
      </c>
      <c r="C556" t="s">
        <v>4127</v>
      </c>
      <c r="D556" t="s">
        <v>4128</v>
      </c>
      <c r="E556">
        <v>38</v>
      </c>
      <c r="F556" t="s">
        <v>4129</v>
      </c>
      <c r="G556" t="s">
        <v>2792</v>
      </c>
      <c r="I556">
        <v>1</v>
      </c>
    </row>
    <row r="557" spans="1:9">
      <c r="A557">
        <v>1773</v>
      </c>
      <c r="B557" t="b">
        <v>0</v>
      </c>
      <c r="C557" t="s">
        <v>4130</v>
      </c>
      <c r="D557" t="s">
        <v>4131</v>
      </c>
      <c r="E557">
        <v>37</v>
      </c>
      <c r="F557" t="s">
        <v>4132</v>
      </c>
      <c r="G557" t="s">
        <v>729</v>
      </c>
      <c r="I557">
        <v>1</v>
      </c>
    </row>
    <row r="558" spans="1:9">
      <c r="A558">
        <v>1774</v>
      </c>
      <c r="B558" t="b">
        <v>0</v>
      </c>
      <c r="C558" t="s">
        <v>4133</v>
      </c>
      <c r="D558" t="s">
        <v>4134</v>
      </c>
      <c r="E558">
        <v>38</v>
      </c>
      <c r="F558" t="s">
        <v>4135</v>
      </c>
      <c r="G558" t="s">
        <v>4136</v>
      </c>
      <c r="I558">
        <v>1</v>
      </c>
    </row>
    <row r="559" spans="1:9">
      <c r="A559">
        <v>1775</v>
      </c>
      <c r="B559" t="b">
        <v>0</v>
      </c>
      <c r="C559" t="s">
        <v>4137</v>
      </c>
      <c r="D559" t="s">
        <v>4138</v>
      </c>
      <c r="E559">
        <v>38</v>
      </c>
      <c r="F559" t="s">
        <v>4139</v>
      </c>
      <c r="G559" t="s">
        <v>1761</v>
      </c>
      <c r="I559">
        <v>1</v>
      </c>
    </row>
    <row r="560" spans="1:9">
      <c r="A560">
        <v>1776</v>
      </c>
      <c r="B560" t="b">
        <v>0</v>
      </c>
      <c r="C560" t="s">
        <v>4140</v>
      </c>
      <c r="D560" t="s">
        <v>4141</v>
      </c>
      <c r="E560">
        <v>38</v>
      </c>
      <c r="F560" t="s">
        <v>4142</v>
      </c>
      <c r="G560" t="s">
        <v>1716</v>
      </c>
      <c r="I560">
        <v>1</v>
      </c>
    </row>
    <row r="561" spans="1:9">
      <c r="A561">
        <v>1777</v>
      </c>
      <c r="B561" t="b">
        <v>0</v>
      </c>
      <c r="C561" t="s">
        <v>4143</v>
      </c>
      <c r="D561" t="s">
        <v>4144</v>
      </c>
      <c r="E561">
        <v>38</v>
      </c>
      <c r="F561" t="s">
        <v>4145</v>
      </c>
      <c r="G561" t="s">
        <v>1761</v>
      </c>
      <c r="I561">
        <v>1</v>
      </c>
    </row>
    <row r="562" spans="1:9">
      <c r="A562">
        <v>1778</v>
      </c>
      <c r="B562" t="b">
        <v>0</v>
      </c>
      <c r="C562" t="s">
        <v>4146</v>
      </c>
      <c r="D562" t="s">
        <v>4147</v>
      </c>
      <c r="E562">
        <v>38</v>
      </c>
      <c r="F562" t="s">
        <v>4148</v>
      </c>
      <c r="G562" t="s">
        <v>261</v>
      </c>
      <c r="I562">
        <v>1</v>
      </c>
    </row>
    <row r="563" spans="1:9">
      <c r="A563">
        <v>1779</v>
      </c>
      <c r="B563" t="b">
        <v>0</v>
      </c>
      <c r="C563" t="s">
        <v>4149</v>
      </c>
      <c r="D563" t="s">
        <v>4150</v>
      </c>
      <c r="E563">
        <v>38</v>
      </c>
      <c r="F563" t="s">
        <v>4151</v>
      </c>
      <c r="G563" t="s">
        <v>980</v>
      </c>
      <c r="I563">
        <v>1</v>
      </c>
    </row>
    <row r="564" spans="1:9">
      <c r="A564">
        <v>1780</v>
      </c>
      <c r="B564" t="b">
        <v>0</v>
      </c>
      <c r="C564" t="s">
        <v>4152</v>
      </c>
      <c r="D564" t="s">
        <v>4153</v>
      </c>
      <c r="E564">
        <v>38</v>
      </c>
      <c r="F564" t="s">
        <v>4154</v>
      </c>
      <c r="G564" t="s">
        <v>2664</v>
      </c>
      <c r="I564">
        <v>1</v>
      </c>
    </row>
    <row r="565" spans="1:9">
      <c r="A565">
        <v>1781</v>
      </c>
      <c r="B565" t="b">
        <v>0</v>
      </c>
      <c r="C565" t="s">
        <v>4155</v>
      </c>
      <c r="D565" t="s">
        <v>4156</v>
      </c>
      <c r="E565">
        <v>38</v>
      </c>
      <c r="F565" t="s">
        <v>4157</v>
      </c>
      <c r="G565" t="s">
        <v>4057</v>
      </c>
      <c r="I565">
        <v>1</v>
      </c>
    </row>
    <row r="566" spans="1:9">
      <c r="A566">
        <v>1782</v>
      </c>
      <c r="B566" t="b">
        <v>0</v>
      </c>
      <c r="C566" t="s">
        <v>4158</v>
      </c>
      <c r="D566" t="s">
        <v>4159</v>
      </c>
      <c r="E566">
        <v>38</v>
      </c>
      <c r="F566" t="s">
        <v>4160</v>
      </c>
      <c r="G566" t="s">
        <v>4161</v>
      </c>
      <c r="I566">
        <v>1</v>
      </c>
    </row>
    <row r="567" spans="1:9">
      <c r="A567">
        <v>1783</v>
      </c>
      <c r="B567" t="b">
        <v>0</v>
      </c>
      <c r="C567" t="s">
        <v>4162</v>
      </c>
      <c r="D567" t="s">
        <v>4163</v>
      </c>
      <c r="E567">
        <v>38</v>
      </c>
      <c r="F567" t="s">
        <v>4164</v>
      </c>
      <c r="G567" t="s">
        <v>2839</v>
      </c>
      <c r="I567">
        <v>1</v>
      </c>
    </row>
    <row r="568" spans="1:9">
      <c r="A568">
        <v>1784</v>
      </c>
      <c r="B568" t="b">
        <v>0</v>
      </c>
      <c r="C568" t="s">
        <v>4165</v>
      </c>
      <c r="D568" t="s">
        <v>4166</v>
      </c>
      <c r="E568">
        <v>38</v>
      </c>
      <c r="F568" t="s">
        <v>4167</v>
      </c>
      <c r="G568" t="s">
        <v>4168</v>
      </c>
      <c r="I568">
        <v>1</v>
      </c>
    </row>
    <row r="569" spans="1:9">
      <c r="A569">
        <v>1785</v>
      </c>
      <c r="B569" t="b">
        <v>0</v>
      </c>
      <c r="C569" t="s">
        <v>4169</v>
      </c>
      <c r="D569" t="s">
        <v>4170</v>
      </c>
      <c r="E569">
        <v>38</v>
      </c>
      <c r="F569" t="s">
        <v>4171</v>
      </c>
      <c r="G569" t="s">
        <v>664</v>
      </c>
      <c r="I569">
        <v>1</v>
      </c>
    </row>
    <row r="570" spans="1:9">
      <c r="A570">
        <v>1786</v>
      </c>
      <c r="B570" t="b">
        <v>0</v>
      </c>
      <c r="C570" t="s">
        <v>4172</v>
      </c>
      <c r="D570" t="s">
        <v>4156</v>
      </c>
      <c r="E570">
        <v>38</v>
      </c>
      <c r="F570" t="s">
        <v>4157</v>
      </c>
      <c r="G570" t="s">
        <v>4057</v>
      </c>
      <c r="I570">
        <v>1</v>
      </c>
    </row>
    <row r="571" spans="1:9">
      <c r="A571">
        <v>1787</v>
      </c>
      <c r="B571" t="b">
        <v>0</v>
      </c>
      <c r="C571" t="s">
        <v>4173</v>
      </c>
      <c r="D571" t="s">
        <v>4163</v>
      </c>
      <c r="E571">
        <v>38</v>
      </c>
      <c r="F571" t="s">
        <v>4164</v>
      </c>
      <c r="G571" t="s">
        <v>2839</v>
      </c>
      <c r="I571">
        <v>1</v>
      </c>
    </row>
    <row r="572" spans="1:9">
      <c r="A572">
        <v>1788</v>
      </c>
      <c r="B572" t="b">
        <v>0</v>
      </c>
      <c r="C572" t="s">
        <v>4174</v>
      </c>
      <c r="D572" t="s">
        <v>4175</v>
      </c>
      <c r="E572">
        <v>41</v>
      </c>
      <c r="F572" t="s">
        <v>4176</v>
      </c>
      <c r="G572" t="s">
        <v>2566</v>
      </c>
      <c r="I572">
        <v>1</v>
      </c>
    </row>
    <row r="573" spans="1:9">
      <c r="A573">
        <v>1789</v>
      </c>
      <c r="B573" t="b">
        <v>0</v>
      </c>
      <c r="C573" t="s">
        <v>4177</v>
      </c>
      <c r="D573" t="s">
        <v>4178</v>
      </c>
      <c r="E573">
        <v>38</v>
      </c>
      <c r="F573" t="s">
        <v>4179</v>
      </c>
      <c r="G573" t="s">
        <v>667</v>
      </c>
      <c r="I573">
        <v>1</v>
      </c>
    </row>
    <row r="574" spans="1:9">
      <c r="A574">
        <v>1790</v>
      </c>
      <c r="B574" t="b">
        <v>0</v>
      </c>
      <c r="C574" t="s">
        <v>4180</v>
      </c>
      <c r="D574" t="s">
        <v>4181</v>
      </c>
      <c r="E574">
        <v>39</v>
      </c>
      <c r="F574" t="s">
        <v>4182</v>
      </c>
      <c r="G574" t="s">
        <v>2839</v>
      </c>
      <c r="I574">
        <v>1</v>
      </c>
    </row>
    <row r="575" spans="1:9">
      <c r="A575">
        <v>1791</v>
      </c>
      <c r="B575" t="b">
        <v>0</v>
      </c>
      <c r="C575" t="s">
        <v>4183</v>
      </c>
      <c r="D575" t="s">
        <v>4184</v>
      </c>
      <c r="E575">
        <v>40</v>
      </c>
      <c r="F575" t="s">
        <v>4185</v>
      </c>
      <c r="G575" t="s">
        <v>2773</v>
      </c>
      <c r="I575">
        <v>1</v>
      </c>
    </row>
    <row r="576" spans="1:9">
      <c r="A576">
        <v>1792</v>
      </c>
      <c r="B576" t="b">
        <v>0</v>
      </c>
      <c r="C576" t="s">
        <v>4186</v>
      </c>
      <c r="D576" t="s">
        <v>4187</v>
      </c>
      <c r="E576">
        <v>40</v>
      </c>
      <c r="F576" t="s">
        <v>4188</v>
      </c>
      <c r="G576" t="s">
        <v>966</v>
      </c>
      <c r="I576">
        <v>1</v>
      </c>
    </row>
    <row r="577" spans="1:9">
      <c r="A577">
        <v>1793</v>
      </c>
      <c r="B577" t="b">
        <v>0</v>
      </c>
      <c r="C577" t="s">
        <v>4189</v>
      </c>
      <c r="D577" t="s">
        <v>4190</v>
      </c>
      <c r="E577">
        <v>41</v>
      </c>
      <c r="F577" t="s">
        <v>4191</v>
      </c>
      <c r="G577" t="s">
        <v>884</v>
      </c>
      <c r="I577">
        <v>1</v>
      </c>
    </row>
    <row r="578" spans="1:9">
      <c r="A578">
        <v>1794</v>
      </c>
      <c r="B578" t="b">
        <v>0</v>
      </c>
      <c r="C578" t="s">
        <v>4192</v>
      </c>
      <c r="D578" t="s">
        <v>2888</v>
      </c>
      <c r="E578">
        <v>41</v>
      </c>
      <c r="F578" t="s">
        <v>4193</v>
      </c>
      <c r="G578" t="s">
        <v>4194</v>
      </c>
      <c r="I578">
        <v>1</v>
      </c>
    </row>
    <row r="579" spans="1:9">
      <c r="A579">
        <v>1795</v>
      </c>
      <c r="B579" t="b">
        <v>0</v>
      </c>
      <c r="C579" t="s">
        <v>4195</v>
      </c>
      <c r="D579" t="s">
        <v>4196</v>
      </c>
      <c r="E579">
        <v>41</v>
      </c>
      <c r="F579" t="s">
        <v>4197</v>
      </c>
      <c r="G579" t="s">
        <v>2571</v>
      </c>
      <c r="I579">
        <v>1</v>
      </c>
    </row>
    <row r="580" spans="1:9">
      <c r="A580">
        <v>1796</v>
      </c>
      <c r="B580" t="b">
        <v>0</v>
      </c>
      <c r="C580" t="s">
        <v>4198</v>
      </c>
      <c r="D580" t="s">
        <v>4199</v>
      </c>
      <c r="E580">
        <v>41</v>
      </c>
      <c r="F580" t="s">
        <v>4200</v>
      </c>
      <c r="G580" t="s">
        <v>3999</v>
      </c>
      <c r="I580">
        <v>1</v>
      </c>
    </row>
    <row r="581" spans="1:9">
      <c r="A581">
        <v>1797</v>
      </c>
      <c r="B581" t="b">
        <v>0</v>
      </c>
      <c r="C581" t="s">
        <v>4201</v>
      </c>
      <c r="D581" t="s">
        <v>4202</v>
      </c>
      <c r="E581">
        <v>41</v>
      </c>
      <c r="F581" t="s">
        <v>4203</v>
      </c>
      <c r="G581" t="s">
        <v>4204</v>
      </c>
      <c r="I581">
        <v>1</v>
      </c>
    </row>
    <row r="582" spans="1:9">
      <c r="A582">
        <v>1798</v>
      </c>
      <c r="B582" t="b">
        <v>0</v>
      </c>
      <c r="C582" t="s">
        <v>4205</v>
      </c>
      <c r="D582" t="s">
        <v>4206</v>
      </c>
      <c r="E582">
        <v>41</v>
      </c>
      <c r="F582" t="s">
        <v>4207</v>
      </c>
      <c r="G582" t="s">
        <v>1784</v>
      </c>
      <c r="I582">
        <v>1</v>
      </c>
    </row>
    <row r="583" spans="1:9">
      <c r="A583">
        <v>1799</v>
      </c>
      <c r="B583" t="b">
        <v>0</v>
      </c>
      <c r="C583" t="s">
        <v>4208</v>
      </c>
      <c r="D583" t="s">
        <v>4209</v>
      </c>
      <c r="E583">
        <v>41</v>
      </c>
      <c r="F583" t="s">
        <v>4210</v>
      </c>
      <c r="G583" t="s">
        <v>667</v>
      </c>
      <c r="I583">
        <v>1</v>
      </c>
    </row>
    <row r="584" spans="1:9">
      <c r="A584">
        <v>1800</v>
      </c>
      <c r="B584" t="b">
        <v>0</v>
      </c>
      <c r="C584" t="s">
        <v>4211</v>
      </c>
      <c r="D584" t="s">
        <v>4212</v>
      </c>
      <c r="E584">
        <v>41</v>
      </c>
      <c r="F584" t="s">
        <v>4213</v>
      </c>
      <c r="G584" t="s">
        <v>4214</v>
      </c>
      <c r="I584">
        <v>1</v>
      </c>
    </row>
    <row r="585" spans="1:9">
      <c r="A585">
        <v>1801</v>
      </c>
      <c r="B585" t="b">
        <v>0</v>
      </c>
      <c r="C585" t="s">
        <v>4215</v>
      </c>
      <c r="D585" t="s">
        <v>4216</v>
      </c>
      <c r="E585">
        <v>41</v>
      </c>
      <c r="F585" t="s">
        <v>4217</v>
      </c>
      <c r="G585" t="s">
        <v>2804</v>
      </c>
      <c r="I585">
        <v>1</v>
      </c>
    </row>
    <row r="586" spans="1:9">
      <c r="A586">
        <v>1802</v>
      </c>
      <c r="B586" t="b">
        <v>0</v>
      </c>
      <c r="C586" t="s">
        <v>4218</v>
      </c>
      <c r="D586" t="s">
        <v>3997</v>
      </c>
      <c r="E586">
        <v>41</v>
      </c>
      <c r="F586" t="s">
        <v>4197</v>
      </c>
      <c r="G586" t="s">
        <v>2571</v>
      </c>
      <c r="I586">
        <v>1</v>
      </c>
    </row>
    <row r="587" spans="1:9">
      <c r="A587">
        <v>1803</v>
      </c>
      <c r="B587" t="b">
        <v>0</v>
      </c>
      <c r="C587" t="s">
        <v>4219</v>
      </c>
      <c r="D587" t="s">
        <v>4220</v>
      </c>
      <c r="E587">
        <v>41</v>
      </c>
      <c r="F587" t="s">
        <v>4221</v>
      </c>
      <c r="G587" t="s">
        <v>690</v>
      </c>
      <c r="I587">
        <v>1</v>
      </c>
    </row>
    <row r="588" spans="1:9">
      <c r="A588">
        <v>1807</v>
      </c>
      <c r="B588" t="b">
        <v>0</v>
      </c>
      <c r="C588" t="s">
        <v>4222</v>
      </c>
      <c r="D588" t="s">
        <v>4223</v>
      </c>
      <c r="E588">
        <v>41</v>
      </c>
      <c r="F588" t="s">
        <v>4224</v>
      </c>
      <c r="G588" t="s">
        <v>714</v>
      </c>
      <c r="I588">
        <v>1</v>
      </c>
    </row>
    <row r="589" spans="1:9">
      <c r="A589">
        <v>1808</v>
      </c>
      <c r="B589" t="b">
        <v>0</v>
      </c>
      <c r="C589" t="s">
        <v>4225</v>
      </c>
      <c r="D589" t="s">
        <v>4226</v>
      </c>
      <c r="E589">
        <v>41</v>
      </c>
      <c r="F589" t="s">
        <v>4227</v>
      </c>
      <c r="G589" t="s">
        <v>4228</v>
      </c>
      <c r="I589">
        <v>1</v>
      </c>
    </row>
    <row r="590" spans="1:9">
      <c r="A590">
        <v>1809</v>
      </c>
      <c r="B590" t="b">
        <v>0</v>
      </c>
      <c r="C590" t="s">
        <v>4229</v>
      </c>
      <c r="D590" t="s">
        <v>4230</v>
      </c>
      <c r="E590">
        <v>41</v>
      </c>
      <c r="F590" t="s">
        <v>4231</v>
      </c>
      <c r="G590" t="s">
        <v>4232</v>
      </c>
      <c r="I590">
        <v>1</v>
      </c>
    </row>
    <row r="591" spans="1:9">
      <c r="A591">
        <v>1804</v>
      </c>
      <c r="B591" t="b">
        <v>0</v>
      </c>
      <c r="C591" t="s">
        <v>4233</v>
      </c>
      <c r="D591" t="s">
        <v>4234</v>
      </c>
      <c r="E591">
        <v>41</v>
      </c>
      <c r="F591" t="s">
        <v>2666</v>
      </c>
      <c r="G591" t="s">
        <v>692</v>
      </c>
      <c r="I591">
        <v>1</v>
      </c>
    </row>
    <row r="592" spans="1:9">
      <c r="A592">
        <v>1805</v>
      </c>
      <c r="B592" t="b">
        <v>0</v>
      </c>
      <c r="C592" t="s">
        <v>4235</v>
      </c>
      <c r="D592" t="s">
        <v>4236</v>
      </c>
      <c r="E592">
        <v>41</v>
      </c>
      <c r="F592" t="s">
        <v>4237</v>
      </c>
      <c r="G592" t="s">
        <v>2839</v>
      </c>
      <c r="I592">
        <v>1</v>
      </c>
    </row>
    <row r="593" spans="1:9">
      <c r="A593">
        <v>1806</v>
      </c>
      <c r="B593" t="b">
        <v>0</v>
      </c>
      <c r="C593" t="s">
        <v>4238</v>
      </c>
      <c r="D593" t="s">
        <v>4239</v>
      </c>
      <c r="E593">
        <v>41</v>
      </c>
      <c r="F593" t="s">
        <v>4240</v>
      </c>
      <c r="G593" t="s">
        <v>661</v>
      </c>
      <c r="I593">
        <v>1</v>
      </c>
    </row>
    <row r="594" spans="1:9">
      <c r="A594">
        <v>1810</v>
      </c>
      <c r="B594" t="b">
        <v>0</v>
      </c>
      <c r="C594" t="s">
        <v>4241</v>
      </c>
      <c r="D594" t="s">
        <v>4242</v>
      </c>
      <c r="E594">
        <v>41</v>
      </c>
      <c r="F594" t="s">
        <v>4243</v>
      </c>
      <c r="G594" t="s">
        <v>675</v>
      </c>
      <c r="I594">
        <v>1</v>
      </c>
    </row>
    <row r="595" spans="1:9">
      <c r="A595">
        <v>1811</v>
      </c>
      <c r="B595" t="b">
        <v>0</v>
      </c>
      <c r="C595" t="s">
        <v>4244</v>
      </c>
      <c r="D595" t="s">
        <v>4245</v>
      </c>
      <c r="E595">
        <v>41</v>
      </c>
      <c r="F595" t="s">
        <v>2627</v>
      </c>
      <c r="G595" t="s">
        <v>690</v>
      </c>
      <c r="I595">
        <v>1</v>
      </c>
    </row>
    <row r="596" spans="1:9">
      <c r="A596">
        <v>1812</v>
      </c>
      <c r="B596" t="b">
        <v>0</v>
      </c>
      <c r="C596" t="s">
        <v>4246</v>
      </c>
      <c r="D596" t="s">
        <v>4247</v>
      </c>
      <c r="E596">
        <v>41</v>
      </c>
      <c r="F596" t="s">
        <v>4248</v>
      </c>
      <c r="G596" t="s">
        <v>670</v>
      </c>
      <c r="I596">
        <v>1</v>
      </c>
    </row>
    <row r="597" spans="1:9">
      <c r="A597">
        <v>1813</v>
      </c>
      <c r="B597" t="b">
        <v>0</v>
      </c>
      <c r="C597" t="s">
        <v>4249</v>
      </c>
      <c r="D597" t="s">
        <v>4250</v>
      </c>
      <c r="E597">
        <v>41</v>
      </c>
      <c r="F597" t="s">
        <v>4251</v>
      </c>
      <c r="G597" t="s">
        <v>4252</v>
      </c>
      <c r="I597">
        <v>1</v>
      </c>
    </row>
    <row r="598" spans="1:9">
      <c r="A598">
        <v>1814</v>
      </c>
      <c r="B598" t="b">
        <v>0</v>
      </c>
      <c r="C598" t="s">
        <v>4253</v>
      </c>
      <c r="D598" t="s">
        <v>4254</v>
      </c>
      <c r="E598">
        <v>41</v>
      </c>
      <c r="F598" t="s">
        <v>4255</v>
      </c>
      <c r="G598" t="s">
        <v>4256</v>
      </c>
      <c r="I598">
        <v>1</v>
      </c>
    </row>
    <row r="599" spans="1:9">
      <c r="A599">
        <v>1815</v>
      </c>
      <c r="B599" t="b">
        <v>0</v>
      </c>
      <c r="C599" t="s">
        <v>4257</v>
      </c>
      <c r="D599" t="s">
        <v>4258</v>
      </c>
      <c r="E599">
        <v>39</v>
      </c>
      <c r="F599" t="s">
        <v>4259</v>
      </c>
      <c r="G599" t="s">
        <v>4260</v>
      </c>
      <c r="I599">
        <v>1</v>
      </c>
    </row>
    <row r="600" spans="1:9">
      <c r="A600">
        <v>1816</v>
      </c>
      <c r="B600" t="b">
        <v>0</v>
      </c>
      <c r="C600" t="s">
        <v>4261</v>
      </c>
      <c r="D600" t="s">
        <v>4261</v>
      </c>
      <c r="E600">
        <v>40</v>
      </c>
      <c r="F600" t="s">
        <v>4262</v>
      </c>
      <c r="G600" t="s">
        <v>4263</v>
      </c>
      <c r="I600">
        <v>1</v>
      </c>
    </row>
    <row r="601" spans="1:9">
      <c r="A601">
        <v>1817</v>
      </c>
      <c r="B601" t="b">
        <v>0</v>
      </c>
      <c r="C601" t="s">
        <v>4154</v>
      </c>
      <c r="D601" t="s">
        <v>4154</v>
      </c>
      <c r="E601">
        <v>40</v>
      </c>
      <c r="F601" t="s">
        <v>4264</v>
      </c>
      <c r="G601" t="s">
        <v>2664</v>
      </c>
      <c r="I601">
        <v>1</v>
      </c>
    </row>
    <row r="602" spans="1:9">
      <c r="A602">
        <v>1818</v>
      </c>
      <c r="B602" t="b">
        <v>0</v>
      </c>
      <c r="C602" t="s">
        <v>4265</v>
      </c>
      <c r="D602" t="s">
        <v>4171</v>
      </c>
      <c r="E602">
        <v>40</v>
      </c>
      <c r="F602" t="s">
        <v>4171</v>
      </c>
      <c r="G602" t="s">
        <v>664</v>
      </c>
      <c r="I602">
        <v>1</v>
      </c>
    </row>
    <row r="603" spans="1:9">
      <c r="A603">
        <v>1819</v>
      </c>
      <c r="B603" t="b">
        <v>0</v>
      </c>
      <c r="C603" t="s">
        <v>4135</v>
      </c>
      <c r="D603" t="s">
        <v>4135</v>
      </c>
      <c r="E603">
        <v>40</v>
      </c>
      <c r="F603" t="s">
        <v>4266</v>
      </c>
      <c r="G603" t="s">
        <v>4136</v>
      </c>
      <c r="I603">
        <v>1</v>
      </c>
    </row>
    <row r="604" spans="1:9">
      <c r="A604">
        <v>1820</v>
      </c>
      <c r="B604" t="b">
        <v>0</v>
      </c>
      <c r="C604" t="s">
        <v>4267</v>
      </c>
      <c r="D604" t="s">
        <v>4145</v>
      </c>
      <c r="E604">
        <v>40</v>
      </c>
      <c r="F604" t="s">
        <v>4267</v>
      </c>
      <c r="G604" t="s">
        <v>1761</v>
      </c>
      <c r="I604">
        <v>1</v>
      </c>
    </row>
    <row r="605" spans="1:9">
      <c r="A605">
        <v>1821</v>
      </c>
      <c r="B605" t="b">
        <v>0</v>
      </c>
      <c r="C605" t="s">
        <v>4268</v>
      </c>
      <c r="D605" t="s">
        <v>4156</v>
      </c>
      <c r="E605">
        <v>40</v>
      </c>
      <c r="F605" t="s">
        <v>4157</v>
      </c>
      <c r="G605" t="s">
        <v>4057</v>
      </c>
      <c r="I605">
        <v>1</v>
      </c>
    </row>
    <row r="606" spans="1:9">
      <c r="A606">
        <v>1822</v>
      </c>
      <c r="B606" t="b">
        <v>0</v>
      </c>
      <c r="C606" t="s">
        <v>4269</v>
      </c>
      <c r="D606" t="s">
        <v>4270</v>
      </c>
      <c r="E606">
        <v>40</v>
      </c>
      <c r="F606" t="s">
        <v>4164</v>
      </c>
      <c r="G606" t="s">
        <v>2839</v>
      </c>
      <c r="I606">
        <v>1</v>
      </c>
    </row>
    <row r="607" spans="1:9">
      <c r="A607">
        <v>1823</v>
      </c>
      <c r="B607" t="b">
        <v>0</v>
      </c>
      <c r="C607" t="s">
        <v>4129</v>
      </c>
      <c r="D607" t="s">
        <v>4129</v>
      </c>
      <c r="E607">
        <v>40</v>
      </c>
      <c r="F607" t="s">
        <v>4271</v>
      </c>
      <c r="G607" t="s">
        <v>2792</v>
      </c>
      <c r="I607">
        <v>1</v>
      </c>
    </row>
    <row r="608" spans="1:9">
      <c r="A608">
        <v>1824</v>
      </c>
      <c r="B608" t="b">
        <v>0</v>
      </c>
      <c r="C608" t="s">
        <v>4272</v>
      </c>
      <c r="D608" t="s">
        <v>4273</v>
      </c>
      <c r="E608">
        <v>40</v>
      </c>
      <c r="F608" t="s">
        <v>4274</v>
      </c>
      <c r="G608" t="s">
        <v>2566</v>
      </c>
      <c r="I608">
        <v>1</v>
      </c>
    </row>
    <row r="609" spans="1:9">
      <c r="A609">
        <v>1825</v>
      </c>
      <c r="B609" t="b">
        <v>0</v>
      </c>
      <c r="C609" t="s">
        <v>4275</v>
      </c>
      <c r="D609" t="s">
        <v>4178</v>
      </c>
      <c r="E609">
        <v>40</v>
      </c>
      <c r="F609" t="s">
        <v>4179</v>
      </c>
      <c r="G609" t="s">
        <v>667</v>
      </c>
      <c r="I609">
        <v>1</v>
      </c>
    </row>
    <row r="610" spans="1:9">
      <c r="A610">
        <v>1826</v>
      </c>
      <c r="B610" t="b">
        <v>0</v>
      </c>
      <c r="C610" t="s">
        <v>4148</v>
      </c>
      <c r="D610" t="s">
        <v>4148</v>
      </c>
      <c r="E610">
        <v>40</v>
      </c>
      <c r="F610" t="s">
        <v>4276</v>
      </c>
      <c r="G610" t="s">
        <v>261</v>
      </c>
      <c r="I610">
        <v>1</v>
      </c>
    </row>
    <row r="611" spans="1:9">
      <c r="A611">
        <v>1827</v>
      </c>
      <c r="B611" t="b">
        <v>0</v>
      </c>
      <c r="C611" t="s">
        <v>4277</v>
      </c>
      <c r="D611" t="s">
        <v>4159</v>
      </c>
      <c r="E611">
        <v>38</v>
      </c>
      <c r="F611" t="s">
        <v>4160</v>
      </c>
      <c r="G611" t="s">
        <v>4161</v>
      </c>
      <c r="I611">
        <v>1</v>
      </c>
    </row>
    <row r="612" spans="1:9">
      <c r="A612">
        <v>1828</v>
      </c>
      <c r="B612" t="b">
        <v>0</v>
      </c>
      <c r="C612" t="s">
        <v>4278</v>
      </c>
      <c r="D612" t="s">
        <v>4279</v>
      </c>
      <c r="E612">
        <v>40</v>
      </c>
      <c r="F612" t="s">
        <v>4280</v>
      </c>
      <c r="G612" t="s">
        <v>4168</v>
      </c>
      <c r="I612">
        <v>1</v>
      </c>
    </row>
    <row r="613" spans="1:9">
      <c r="A613">
        <v>1829</v>
      </c>
      <c r="B613" t="b">
        <v>0</v>
      </c>
      <c r="C613" t="s">
        <v>4139</v>
      </c>
      <c r="D613" t="s">
        <v>4139</v>
      </c>
      <c r="E613">
        <v>40</v>
      </c>
      <c r="F613" t="s">
        <v>4281</v>
      </c>
      <c r="G613" t="s">
        <v>1761</v>
      </c>
      <c r="I613">
        <v>1</v>
      </c>
    </row>
    <row r="614" spans="1:9">
      <c r="A614">
        <v>1830</v>
      </c>
      <c r="B614" t="b">
        <v>0</v>
      </c>
      <c r="C614" t="s">
        <v>4282</v>
      </c>
      <c r="D614" t="s">
        <v>4159</v>
      </c>
      <c r="E614">
        <v>38</v>
      </c>
      <c r="F614" t="s">
        <v>4160</v>
      </c>
      <c r="G614" t="s">
        <v>4161</v>
      </c>
      <c r="I614">
        <v>1</v>
      </c>
    </row>
    <row r="615" spans="1:9">
      <c r="A615">
        <v>1831</v>
      </c>
      <c r="B615" t="b">
        <v>0</v>
      </c>
      <c r="C615" t="s">
        <v>4283</v>
      </c>
      <c r="D615" t="s">
        <v>4159</v>
      </c>
      <c r="E615">
        <v>40</v>
      </c>
      <c r="F615" t="s">
        <v>4160</v>
      </c>
      <c r="G615" t="s">
        <v>4161</v>
      </c>
      <c r="I615">
        <v>1</v>
      </c>
    </row>
    <row r="616" spans="1:9">
      <c r="A616">
        <v>1832</v>
      </c>
      <c r="B616" t="b">
        <v>0</v>
      </c>
      <c r="C616" t="s">
        <v>4284</v>
      </c>
      <c r="D616" t="s">
        <v>4159</v>
      </c>
      <c r="E616">
        <v>40</v>
      </c>
      <c r="F616" t="s">
        <v>4285</v>
      </c>
      <c r="G616" t="s">
        <v>4161</v>
      </c>
      <c r="I616">
        <v>1</v>
      </c>
    </row>
    <row r="617" spans="1:9">
      <c r="A617">
        <v>1833</v>
      </c>
      <c r="B617" t="b">
        <v>0</v>
      </c>
      <c r="C617" t="s">
        <v>4286</v>
      </c>
      <c r="D617" t="s">
        <v>4286</v>
      </c>
      <c r="E617">
        <v>42</v>
      </c>
      <c r="F617" t="s">
        <v>4286</v>
      </c>
      <c r="G617" t="s">
        <v>4286</v>
      </c>
      <c r="I617">
        <v>1</v>
      </c>
    </row>
    <row r="618" spans="1:9">
      <c r="A618">
        <v>1834</v>
      </c>
      <c r="B618" t="b">
        <v>0</v>
      </c>
      <c r="C618" t="s">
        <v>4287</v>
      </c>
      <c r="D618" t="s">
        <v>4153</v>
      </c>
      <c r="E618">
        <v>42</v>
      </c>
      <c r="F618" t="s">
        <v>4288</v>
      </c>
      <c r="G618" t="s">
        <v>2664</v>
      </c>
      <c r="I618">
        <v>1</v>
      </c>
    </row>
    <row r="619" spans="1:9">
      <c r="A619">
        <v>1835</v>
      </c>
      <c r="B619" t="b">
        <v>0</v>
      </c>
      <c r="C619" t="s">
        <v>4289</v>
      </c>
      <c r="D619" t="s">
        <v>4144</v>
      </c>
      <c r="E619">
        <v>42</v>
      </c>
      <c r="F619" t="s">
        <v>4145</v>
      </c>
      <c r="G619" t="s">
        <v>1761</v>
      </c>
      <c r="I619">
        <v>1</v>
      </c>
    </row>
    <row r="620" spans="1:9">
      <c r="A620">
        <v>1836</v>
      </c>
      <c r="B620" t="b">
        <v>0</v>
      </c>
      <c r="C620" t="s">
        <v>4271</v>
      </c>
      <c r="D620" t="s">
        <v>4128</v>
      </c>
      <c r="E620">
        <v>42</v>
      </c>
      <c r="F620" t="s">
        <v>4129</v>
      </c>
      <c r="G620" t="s">
        <v>2792</v>
      </c>
      <c r="I620">
        <v>1</v>
      </c>
    </row>
    <row r="621" spans="1:9">
      <c r="A621">
        <v>1837</v>
      </c>
      <c r="B621" t="b">
        <v>0</v>
      </c>
      <c r="C621" t="s">
        <v>4176</v>
      </c>
      <c r="D621" t="s">
        <v>4175</v>
      </c>
      <c r="E621">
        <v>38</v>
      </c>
      <c r="F621" t="s">
        <v>4176</v>
      </c>
      <c r="G621" t="s">
        <v>2566</v>
      </c>
      <c r="I621">
        <v>1</v>
      </c>
    </row>
    <row r="622" spans="1:9">
      <c r="A622">
        <v>1838</v>
      </c>
      <c r="B622" t="b">
        <v>0</v>
      </c>
      <c r="C622" t="s">
        <v>4290</v>
      </c>
      <c r="D622" t="s">
        <v>4175</v>
      </c>
      <c r="E622">
        <v>41</v>
      </c>
      <c r="F622" t="s">
        <v>4176</v>
      </c>
      <c r="G622" t="s">
        <v>2566</v>
      </c>
      <c r="I622">
        <v>1</v>
      </c>
    </row>
    <row r="623" spans="1:9">
      <c r="A623">
        <v>1839</v>
      </c>
      <c r="B623" t="b">
        <v>0</v>
      </c>
      <c r="C623" t="s">
        <v>4291</v>
      </c>
      <c r="D623" t="s">
        <v>4175</v>
      </c>
      <c r="E623">
        <v>42</v>
      </c>
      <c r="F623" t="s">
        <v>4176</v>
      </c>
      <c r="G623" t="s">
        <v>2566</v>
      </c>
      <c r="I623">
        <v>1</v>
      </c>
    </row>
    <row r="624" spans="1:9">
      <c r="A624">
        <v>1840</v>
      </c>
      <c r="B624" t="b">
        <v>0</v>
      </c>
      <c r="C624" t="s">
        <v>4292</v>
      </c>
      <c r="D624" t="s">
        <v>4293</v>
      </c>
      <c r="E624">
        <v>42</v>
      </c>
      <c r="F624" t="s">
        <v>4025</v>
      </c>
      <c r="G624" t="s">
        <v>750</v>
      </c>
      <c r="I624">
        <v>1</v>
      </c>
    </row>
    <row r="625" spans="1:9">
      <c r="A625">
        <v>1841</v>
      </c>
      <c r="B625" t="b">
        <v>0</v>
      </c>
      <c r="C625" t="s">
        <v>4294</v>
      </c>
      <c r="D625" t="s">
        <v>4080</v>
      </c>
      <c r="E625">
        <v>42</v>
      </c>
      <c r="F625" t="s">
        <v>4068</v>
      </c>
      <c r="G625" t="s">
        <v>700</v>
      </c>
      <c r="I625">
        <v>1</v>
      </c>
    </row>
    <row r="626" spans="1:9">
      <c r="A626">
        <v>1842</v>
      </c>
      <c r="B626" t="b">
        <v>0</v>
      </c>
      <c r="C626" t="s">
        <v>4295</v>
      </c>
      <c r="D626" t="s">
        <v>2888</v>
      </c>
      <c r="E626">
        <v>39</v>
      </c>
      <c r="F626" t="s">
        <v>4051</v>
      </c>
      <c r="G626" t="s">
        <v>1762</v>
      </c>
      <c r="I626">
        <v>1</v>
      </c>
    </row>
    <row r="627" spans="1:9">
      <c r="A627">
        <v>1843</v>
      </c>
      <c r="B627" t="b">
        <v>0</v>
      </c>
      <c r="C627" t="s">
        <v>4296</v>
      </c>
      <c r="D627" t="s">
        <v>3166</v>
      </c>
      <c r="E627">
        <v>39</v>
      </c>
      <c r="F627" t="s">
        <v>4063</v>
      </c>
      <c r="G627" t="s">
        <v>678</v>
      </c>
      <c r="I627">
        <v>1</v>
      </c>
    </row>
    <row r="628" spans="1:9">
      <c r="A628">
        <v>1844</v>
      </c>
      <c r="B628" t="b">
        <v>0</v>
      </c>
      <c r="C628" t="s">
        <v>4297</v>
      </c>
      <c r="D628" t="s">
        <v>4044</v>
      </c>
      <c r="E628">
        <v>42</v>
      </c>
      <c r="F628" t="s">
        <v>4045</v>
      </c>
      <c r="G628" t="s">
        <v>685</v>
      </c>
      <c r="I628">
        <v>1</v>
      </c>
    </row>
    <row r="629" spans="1:9">
      <c r="A629">
        <v>1845</v>
      </c>
      <c r="B629" t="b">
        <v>0</v>
      </c>
      <c r="C629" t="s">
        <v>4298</v>
      </c>
      <c r="D629" t="s">
        <v>4299</v>
      </c>
      <c r="E629">
        <v>42</v>
      </c>
      <c r="F629" t="s">
        <v>4048</v>
      </c>
      <c r="G629" t="s">
        <v>980</v>
      </c>
      <c r="I629">
        <v>1</v>
      </c>
    </row>
    <row r="630" spans="1:9">
      <c r="A630">
        <v>1846</v>
      </c>
      <c r="B630" t="b">
        <v>0</v>
      </c>
      <c r="C630" t="s">
        <v>4300</v>
      </c>
      <c r="D630" t="s">
        <v>4301</v>
      </c>
      <c r="E630">
        <v>39</v>
      </c>
      <c r="F630" t="s">
        <v>4060</v>
      </c>
      <c r="G630" t="s">
        <v>1762</v>
      </c>
      <c r="I630">
        <v>1</v>
      </c>
    </row>
    <row r="631" spans="1:9">
      <c r="A631">
        <v>1847</v>
      </c>
      <c r="B631" t="b">
        <v>0</v>
      </c>
      <c r="C631" t="s">
        <v>4302</v>
      </c>
      <c r="D631" t="s">
        <v>2888</v>
      </c>
      <c r="E631">
        <v>42</v>
      </c>
      <c r="F631" t="s">
        <v>4051</v>
      </c>
      <c r="G631" t="s">
        <v>1762</v>
      </c>
      <c r="I631">
        <v>1</v>
      </c>
    </row>
    <row r="632" spans="1:9">
      <c r="A632">
        <v>1848</v>
      </c>
      <c r="B632" t="b">
        <v>0</v>
      </c>
      <c r="C632" t="s">
        <v>4303</v>
      </c>
      <c r="D632" t="s">
        <v>2888</v>
      </c>
      <c r="E632">
        <v>39</v>
      </c>
      <c r="F632" t="s">
        <v>4065</v>
      </c>
      <c r="G632" t="s">
        <v>692</v>
      </c>
      <c r="I632">
        <v>1</v>
      </c>
    </row>
    <row r="633" spans="1:9">
      <c r="A633">
        <v>1849</v>
      </c>
      <c r="B633" t="b">
        <v>0</v>
      </c>
      <c r="C633" t="s">
        <v>4304</v>
      </c>
      <c r="D633" t="s">
        <v>4299</v>
      </c>
      <c r="E633">
        <v>42</v>
      </c>
      <c r="F633" t="s">
        <v>4305</v>
      </c>
      <c r="G633" t="s">
        <v>4082</v>
      </c>
      <c r="I633">
        <v>1</v>
      </c>
    </row>
    <row r="634" spans="1:9">
      <c r="A634">
        <v>1850</v>
      </c>
      <c r="B634" t="b">
        <v>0</v>
      </c>
      <c r="C634" t="s">
        <v>4306</v>
      </c>
      <c r="D634" t="s">
        <v>3396</v>
      </c>
      <c r="E634">
        <v>42</v>
      </c>
      <c r="F634" t="s">
        <v>4063</v>
      </c>
      <c r="G634" t="s">
        <v>678</v>
      </c>
      <c r="I634">
        <v>1</v>
      </c>
    </row>
    <row r="635" spans="1:9">
      <c r="A635">
        <v>1851</v>
      </c>
      <c r="B635" t="b">
        <v>0</v>
      </c>
      <c r="C635" t="s">
        <v>4307</v>
      </c>
      <c r="D635" t="s">
        <v>2888</v>
      </c>
      <c r="E635">
        <v>42</v>
      </c>
      <c r="F635" t="s">
        <v>4065</v>
      </c>
      <c r="G635" t="s">
        <v>692</v>
      </c>
      <c r="I635">
        <v>1</v>
      </c>
    </row>
    <row r="636" spans="1:9">
      <c r="A636">
        <v>1852</v>
      </c>
      <c r="B636" t="b">
        <v>0</v>
      </c>
      <c r="C636" t="s">
        <v>4308</v>
      </c>
      <c r="D636" t="s">
        <v>4309</v>
      </c>
      <c r="E636">
        <v>41</v>
      </c>
      <c r="F636" t="s">
        <v>4182</v>
      </c>
      <c r="G636" t="s">
        <v>2839</v>
      </c>
      <c r="I636">
        <v>1</v>
      </c>
    </row>
    <row r="637" spans="1:9">
      <c r="A637">
        <v>1853</v>
      </c>
      <c r="B637" t="b">
        <v>0</v>
      </c>
      <c r="C637" t="s">
        <v>4310</v>
      </c>
      <c r="D637" t="s">
        <v>3396</v>
      </c>
      <c r="E637">
        <v>42</v>
      </c>
      <c r="F637" t="s">
        <v>4063</v>
      </c>
      <c r="G637" t="s">
        <v>678</v>
      </c>
      <c r="I637">
        <v>1</v>
      </c>
    </row>
    <row r="638" spans="1:9">
      <c r="A638">
        <v>1854</v>
      </c>
      <c r="B638" t="b">
        <v>0</v>
      </c>
      <c r="C638" t="s">
        <v>4311</v>
      </c>
      <c r="D638" t="s">
        <v>4301</v>
      </c>
      <c r="E638">
        <v>42</v>
      </c>
      <c r="F638" t="s">
        <v>4060</v>
      </c>
      <c r="G638" t="s">
        <v>1762</v>
      </c>
      <c r="I638">
        <v>1</v>
      </c>
    </row>
    <row r="639" spans="1:9">
      <c r="A639">
        <v>1855</v>
      </c>
      <c r="B639" t="b">
        <v>0</v>
      </c>
      <c r="C639" t="s">
        <v>4312</v>
      </c>
      <c r="D639" t="s">
        <v>4313</v>
      </c>
      <c r="E639">
        <v>42</v>
      </c>
      <c r="F639" t="s">
        <v>4065</v>
      </c>
      <c r="G639" t="s">
        <v>692</v>
      </c>
      <c r="I639">
        <v>1</v>
      </c>
    </row>
    <row r="640" spans="1:9">
      <c r="A640">
        <v>1856</v>
      </c>
      <c r="B640" t="b">
        <v>0</v>
      </c>
      <c r="C640" t="s">
        <v>4314</v>
      </c>
      <c r="D640" t="s">
        <v>4315</v>
      </c>
      <c r="E640">
        <v>42</v>
      </c>
      <c r="F640" t="s">
        <v>4056</v>
      </c>
      <c r="G640" t="s">
        <v>4057</v>
      </c>
      <c r="I640">
        <v>1</v>
      </c>
    </row>
    <row r="641" spans="1:9">
      <c r="A641">
        <v>1857</v>
      </c>
      <c r="B641" t="b">
        <v>0</v>
      </c>
      <c r="C641" t="s">
        <v>4316</v>
      </c>
      <c r="D641" t="s">
        <v>4076</v>
      </c>
      <c r="E641">
        <v>42</v>
      </c>
      <c r="F641" t="s">
        <v>4077</v>
      </c>
      <c r="G641" t="s">
        <v>692</v>
      </c>
      <c r="I641">
        <v>1</v>
      </c>
    </row>
    <row r="642" spans="1:9">
      <c r="A642">
        <v>1858</v>
      </c>
      <c r="B642" t="b">
        <v>0</v>
      </c>
      <c r="C642" t="s">
        <v>4317</v>
      </c>
      <c r="D642" t="s">
        <v>4309</v>
      </c>
      <c r="E642">
        <v>42</v>
      </c>
      <c r="F642" t="s">
        <v>4182</v>
      </c>
      <c r="G642" t="s">
        <v>2839</v>
      </c>
      <c r="I642">
        <v>1</v>
      </c>
    </row>
    <row r="643" spans="1:9">
      <c r="A643">
        <v>1859</v>
      </c>
      <c r="B643" t="b">
        <v>0</v>
      </c>
      <c r="C643" t="s">
        <v>4318</v>
      </c>
      <c r="D643" t="s">
        <v>3396</v>
      </c>
      <c r="E643">
        <v>42</v>
      </c>
      <c r="F643" t="s">
        <v>4063</v>
      </c>
      <c r="G643" t="s">
        <v>678</v>
      </c>
      <c r="I643">
        <v>1</v>
      </c>
    </row>
    <row r="644" spans="1:9">
      <c r="A644">
        <v>1860</v>
      </c>
      <c r="B644" t="b">
        <v>0</v>
      </c>
      <c r="C644" t="s">
        <v>4319</v>
      </c>
      <c r="D644" t="s">
        <v>2888</v>
      </c>
      <c r="E644">
        <v>42</v>
      </c>
      <c r="F644" t="s">
        <v>4073</v>
      </c>
      <c r="G644" t="s">
        <v>4074</v>
      </c>
      <c r="I644">
        <v>1</v>
      </c>
    </row>
    <row r="645" spans="1:9">
      <c r="A645">
        <v>1861</v>
      </c>
      <c r="B645" t="b">
        <v>0</v>
      </c>
      <c r="C645" t="s">
        <v>4320</v>
      </c>
      <c r="D645" t="s">
        <v>4084</v>
      </c>
      <c r="E645">
        <v>42</v>
      </c>
      <c r="F645" t="s">
        <v>4085</v>
      </c>
      <c r="G645" t="s">
        <v>664</v>
      </c>
      <c r="I645">
        <v>1</v>
      </c>
    </row>
    <row r="646" spans="1:9">
      <c r="A646">
        <v>1862</v>
      </c>
      <c r="B646" t="b">
        <v>0</v>
      </c>
      <c r="C646" t="s">
        <v>4321</v>
      </c>
      <c r="D646" t="s">
        <v>4101</v>
      </c>
      <c r="E646">
        <v>42</v>
      </c>
      <c r="F646" t="s">
        <v>2567</v>
      </c>
      <c r="G646" t="s">
        <v>1787</v>
      </c>
      <c r="I646">
        <v>1</v>
      </c>
    </row>
    <row r="647" spans="1:9">
      <c r="A647">
        <v>1863</v>
      </c>
      <c r="B647" t="b">
        <v>0</v>
      </c>
      <c r="C647" t="s">
        <v>4322</v>
      </c>
      <c r="D647" t="s">
        <v>4323</v>
      </c>
      <c r="E647">
        <v>42</v>
      </c>
      <c r="F647" t="s">
        <v>4107</v>
      </c>
      <c r="G647" t="s">
        <v>261</v>
      </c>
      <c r="I647">
        <v>1</v>
      </c>
    </row>
    <row r="648" spans="1:9">
      <c r="A648">
        <v>1864</v>
      </c>
      <c r="B648" t="b">
        <v>0</v>
      </c>
      <c r="C648" t="s">
        <v>4324</v>
      </c>
      <c r="D648" t="s">
        <v>4118</v>
      </c>
      <c r="E648">
        <v>42</v>
      </c>
      <c r="F648" t="s">
        <v>4119</v>
      </c>
      <c r="G648" t="s">
        <v>667</v>
      </c>
      <c r="I648">
        <v>1</v>
      </c>
    </row>
    <row r="649" spans="1:9">
      <c r="A649">
        <v>1865</v>
      </c>
      <c r="B649" t="b">
        <v>0</v>
      </c>
      <c r="C649" t="s">
        <v>4325</v>
      </c>
      <c r="D649" t="s">
        <v>4115</v>
      </c>
      <c r="E649">
        <v>42</v>
      </c>
      <c r="F649" t="s">
        <v>4116</v>
      </c>
      <c r="G649" t="s">
        <v>1784</v>
      </c>
      <c r="I649">
        <v>1</v>
      </c>
    </row>
    <row r="650" spans="1:9">
      <c r="A650">
        <v>1866</v>
      </c>
      <c r="B650" t="b">
        <v>0</v>
      </c>
      <c r="C650" t="s">
        <v>4326</v>
      </c>
      <c r="D650" t="s">
        <v>4327</v>
      </c>
      <c r="E650">
        <v>42</v>
      </c>
      <c r="F650" t="s">
        <v>4098</v>
      </c>
      <c r="G650" t="s">
        <v>4099</v>
      </c>
      <c r="I650">
        <v>1</v>
      </c>
    </row>
    <row r="651" spans="1:9">
      <c r="A651">
        <v>1867</v>
      </c>
      <c r="B651" t="b">
        <v>0</v>
      </c>
      <c r="C651" t="s">
        <v>4328</v>
      </c>
      <c r="D651" t="s">
        <v>4097</v>
      </c>
      <c r="E651">
        <v>42</v>
      </c>
      <c r="F651" t="s">
        <v>4098</v>
      </c>
      <c r="G651" t="s">
        <v>4099</v>
      </c>
      <c r="I651">
        <v>1</v>
      </c>
    </row>
    <row r="652" spans="1:9">
      <c r="A652">
        <v>1868</v>
      </c>
      <c r="B652" t="b">
        <v>0</v>
      </c>
      <c r="C652" t="s">
        <v>4329</v>
      </c>
      <c r="D652" t="s">
        <v>3997</v>
      </c>
      <c r="E652">
        <v>42</v>
      </c>
      <c r="F652" t="s">
        <v>3998</v>
      </c>
      <c r="G652" t="s">
        <v>3999</v>
      </c>
      <c r="I652">
        <v>1</v>
      </c>
    </row>
    <row r="653" spans="1:9">
      <c r="A653">
        <v>1869</v>
      </c>
      <c r="B653" t="b">
        <v>0</v>
      </c>
      <c r="C653" t="s">
        <v>4330</v>
      </c>
      <c r="D653" t="s">
        <v>2888</v>
      </c>
      <c r="E653">
        <v>37</v>
      </c>
      <c r="F653" t="s">
        <v>4019</v>
      </c>
      <c r="G653" t="s">
        <v>2741</v>
      </c>
      <c r="I653">
        <v>1</v>
      </c>
    </row>
    <row r="654" spans="1:9">
      <c r="A654">
        <v>1870</v>
      </c>
      <c r="B654" t="b">
        <v>0</v>
      </c>
      <c r="C654" t="s">
        <v>4331</v>
      </c>
      <c r="D654" t="s">
        <v>2888</v>
      </c>
      <c r="E654">
        <v>42</v>
      </c>
      <c r="F654" t="s">
        <v>4028</v>
      </c>
      <c r="G654" t="s">
        <v>1809</v>
      </c>
      <c r="I654">
        <v>1</v>
      </c>
    </row>
    <row r="655" spans="1:9">
      <c r="A655">
        <v>1871</v>
      </c>
      <c r="B655" t="b">
        <v>0</v>
      </c>
      <c r="C655" t="s">
        <v>4332</v>
      </c>
      <c r="D655" t="s">
        <v>3997</v>
      </c>
      <c r="E655">
        <v>42</v>
      </c>
      <c r="F655" t="s">
        <v>4132</v>
      </c>
      <c r="G655" t="s">
        <v>729</v>
      </c>
      <c r="I655">
        <v>1</v>
      </c>
    </row>
    <row r="656" spans="1:9">
      <c r="A656">
        <v>1872</v>
      </c>
      <c r="B656" t="b">
        <v>0</v>
      </c>
      <c r="C656" t="s">
        <v>4333</v>
      </c>
      <c r="D656" t="s">
        <v>2888</v>
      </c>
      <c r="E656">
        <v>42</v>
      </c>
      <c r="F656" t="s">
        <v>4004</v>
      </c>
      <c r="G656" t="s">
        <v>4005</v>
      </c>
      <c r="I656">
        <v>1</v>
      </c>
    </row>
    <row r="657" spans="1:9">
      <c r="A657">
        <v>1873</v>
      </c>
      <c r="B657" t="b">
        <v>0</v>
      </c>
      <c r="C657" t="s">
        <v>4334</v>
      </c>
      <c r="D657" t="s">
        <v>4335</v>
      </c>
      <c r="E657">
        <v>42</v>
      </c>
      <c r="F657" t="s">
        <v>4016</v>
      </c>
      <c r="G657" t="s">
        <v>1761</v>
      </c>
      <c r="I657">
        <v>1</v>
      </c>
    </row>
    <row r="658" spans="1:9">
      <c r="A658">
        <v>1874</v>
      </c>
      <c r="B658" t="b">
        <v>0</v>
      </c>
      <c r="C658" t="s">
        <v>4336</v>
      </c>
      <c r="D658" t="s">
        <v>2888</v>
      </c>
      <c r="E658">
        <v>42</v>
      </c>
      <c r="F658" t="s">
        <v>4019</v>
      </c>
      <c r="G658" t="s">
        <v>2741</v>
      </c>
      <c r="I658">
        <v>1</v>
      </c>
    </row>
    <row r="659" spans="1:9">
      <c r="A659">
        <v>1875</v>
      </c>
      <c r="B659" t="b">
        <v>0</v>
      </c>
      <c r="C659" t="s">
        <v>4337</v>
      </c>
      <c r="D659" t="s">
        <v>4313</v>
      </c>
      <c r="E659">
        <v>42</v>
      </c>
      <c r="F659" t="s">
        <v>4033</v>
      </c>
      <c r="G659" t="s">
        <v>690</v>
      </c>
      <c r="I659">
        <v>1</v>
      </c>
    </row>
    <row r="660" spans="1:9">
      <c r="A660">
        <v>1876</v>
      </c>
      <c r="B660" t="b">
        <v>0</v>
      </c>
      <c r="C660" t="s">
        <v>4338</v>
      </c>
      <c r="D660" t="s">
        <v>4339</v>
      </c>
      <c r="E660">
        <v>42</v>
      </c>
      <c r="F660" t="s">
        <v>4002</v>
      </c>
      <c r="G660" t="s">
        <v>675</v>
      </c>
      <c r="I660">
        <v>1</v>
      </c>
    </row>
    <row r="661" spans="1:9">
      <c r="A661">
        <v>1877</v>
      </c>
      <c r="B661" t="b">
        <v>0</v>
      </c>
      <c r="C661" t="s">
        <v>4340</v>
      </c>
      <c r="D661" t="s">
        <v>4341</v>
      </c>
      <c r="E661">
        <v>42</v>
      </c>
      <c r="F661" t="s">
        <v>4039</v>
      </c>
      <c r="G661" t="s">
        <v>678</v>
      </c>
      <c r="I661">
        <v>1</v>
      </c>
    </row>
    <row r="662" spans="1:9">
      <c r="A662">
        <v>1878</v>
      </c>
      <c r="B662" t="b">
        <v>0</v>
      </c>
      <c r="C662" t="s">
        <v>4342</v>
      </c>
      <c r="D662" t="s">
        <v>2888</v>
      </c>
      <c r="E662">
        <v>42</v>
      </c>
      <c r="F662" t="s">
        <v>4019</v>
      </c>
      <c r="G662" t="s">
        <v>2741</v>
      </c>
      <c r="I662">
        <v>1</v>
      </c>
    </row>
    <row r="663" spans="1:9">
      <c r="A663">
        <v>1879</v>
      </c>
      <c r="B663" t="b">
        <v>0</v>
      </c>
      <c r="C663" t="s">
        <v>4343</v>
      </c>
      <c r="D663" t="s">
        <v>4080</v>
      </c>
      <c r="E663">
        <v>42</v>
      </c>
      <c r="F663" t="s">
        <v>4042</v>
      </c>
      <c r="G663" t="s">
        <v>664</v>
      </c>
      <c r="I663">
        <v>1</v>
      </c>
    </row>
    <row r="664" spans="1:9">
      <c r="A664">
        <v>1880</v>
      </c>
      <c r="B664" t="b">
        <v>0</v>
      </c>
      <c r="C664" t="s">
        <v>4344</v>
      </c>
      <c r="D664" t="s">
        <v>4345</v>
      </c>
      <c r="E664">
        <v>42</v>
      </c>
      <c r="F664" t="s">
        <v>4022</v>
      </c>
      <c r="G664" t="s">
        <v>4346</v>
      </c>
      <c r="I664">
        <v>1</v>
      </c>
    </row>
    <row r="665" spans="1:9">
      <c r="A665">
        <v>1881</v>
      </c>
      <c r="B665" t="b">
        <v>0</v>
      </c>
      <c r="C665" t="s">
        <v>4347</v>
      </c>
      <c r="D665" t="s">
        <v>4348</v>
      </c>
      <c r="E665">
        <v>42</v>
      </c>
      <c r="F665" t="s">
        <v>4012</v>
      </c>
      <c r="G665" t="s">
        <v>4013</v>
      </c>
      <c r="I665">
        <v>1</v>
      </c>
    </row>
    <row r="666" spans="1:9">
      <c r="A666">
        <v>1882</v>
      </c>
      <c r="B666" t="b">
        <v>0</v>
      </c>
      <c r="C666" t="s">
        <v>4349</v>
      </c>
      <c r="D666" t="s">
        <v>4350</v>
      </c>
      <c r="E666">
        <v>42</v>
      </c>
      <c r="F666" t="s">
        <v>4036</v>
      </c>
      <c r="G666" t="s">
        <v>688</v>
      </c>
      <c r="I666">
        <v>1</v>
      </c>
    </row>
    <row r="667" spans="1:9">
      <c r="A667">
        <v>1883</v>
      </c>
      <c r="B667" t="b">
        <v>0</v>
      </c>
      <c r="C667" t="s">
        <v>4351</v>
      </c>
      <c r="D667" t="s">
        <v>4352</v>
      </c>
      <c r="E667">
        <v>42</v>
      </c>
      <c r="F667" t="s">
        <v>4008</v>
      </c>
      <c r="G667" t="s">
        <v>4009</v>
      </c>
      <c r="I667">
        <v>1</v>
      </c>
    </row>
    <row r="668" spans="1:9">
      <c r="A668">
        <v>1884</v>
      </c>
      <c r="B668" t="b">
        <v>0</v>
      </c>
      <c r="C668" t="s">
        <v>4353</v>
      </c>
      <c r="D668" t="s">
        <v>3997</v>
      </c>
      <c r="E668">
        <v>42</v>
      </c>
      <c r="F668" t="s">
        <v>4002</v>
      </c>
      <c r="G668" t="s">
        <v>675</v>
      </c>
      <c r="I668">
        <v>1</v>
      </c>
    </row>
    <row r="669" spans="1:9">
      <c r="A669">
        <v>1885</v>
      </c>
      <c r="B669" t="b">
        <v>0</v>
      </c>
      <c r="C669" t="s">
        <v>4354</v>
      </c>
      <c r="D669" t="s">
        <v>4070</v>
      </c>
      <c r="E669">
        <v>41</v>
      </c>
      <c r="F669" t="s">
        <v>4071</v>
      </c>
      <c r="G669" t="s">
        <v>690</v>
      </c>
      <c r="I669">
        <v>1</v>
      </c>
    </row>
    <row r="670" spans="1:9">
      <c r="A670">
        <v>1886</v>
      </c>
      <c r="B670" t="b">
        <v>0</v>
      </c>
      <c r="C670" t="s">
        <v>4355</v>
      </c>
      <c r="D670" t="s">
        <v>4070</v>
      </c>
      <c r="E670">
        <v>42</v>
      </c>
      <c r="F670" t="s">
        <v>4071</v>
      </c>
      <c r="G670" t="s">
        <v>690</v>
      </c>
      <c r="I670">
        <v>1</v>
      </c>
    </row>
    <row r="671" spans="1:9">
      <c r="A671">
        <v>1887</v>
      </c>
      <c r="B671" t="b">
        <v>0</v>
      </c>
      <c r="C671" t="s">
        <v>4070</v>
      </c>
      <c r="D671" t="s">
        <v>4070</v>
      </c>
      <c r="E671">
        <v>42</v>
      </c>
      <c r="F671" t="s">
        <v>4071</v>
      </c>
      <c r="G671" t="s">
        <v>690</v>
      </c>
      <c r="I671">
        <v>1</v>
      </c>
    </row>
    <row r="672" spans="1:9">
      <c r="A672">
        <v>1888</v>
      </c>
      <c r="B672" t="b">
        <v>0</v>
      </c>
      <c r="C672" t="s">
        <v>4356</v>
      </c>
      <c r="D672" t="s">
        <v>4258</v>
      </c>
      <c r="E672">
        <v>41</v>
      </c>
      <c r="F672" t="s">
        <v>4259</v>
      </c>
      <c r="G672" t="s">
        <v>4260</v>
      </c>
      <c r="I672">
        <v>1</v>
      </c>
    </row>
    <row r="673" spans="1:9">
      <c r="A673">
        <v>1889</v>
      </c>
      <c r="B673" t="b">
        <v>0</v>
      </c>
      <c r="C673" t="s">
        <v>4357</v>
      </c>
      <c r="D673" t="s">
        <v>4258</v>
      </c>
      <c r="E673">
        <v>41</v>
      </c>
      <c r="F673" t="s">
        <v>4259</v>
      </c>
      <c r="G673" t="s">
        <v>4260</v>
      </c>
      <c r="I673">
        <v>1</v>
      </c>
    </row>
    <row r="674" spans="1:9">
      <c r="A674">
        <v>1890</v>
      </c>
      <c r="B674" t="b">
        <v>0</v>
      </c>
      <c r="C674" t="s">
        <v>4358</v>
      </c>
      <c r="D674" t="s">
        <v>4358</v>
      </c>
      <c r="E674">
        <v>41</v>
      </c>
      <c r="F674" t="s">
        <v>4358</v>
      </c>
      <c r="G674" t="s">
        <v>4358</v>
      </c>
      <c r="I674">
        <v>1</v>
      </c>
    </row>
    <row r="675" spans="1:9">
      <c r="A675">
        <v>1891</v>
      </c>
      <c r="B675" t="b">
        <v>0</v>
      </c>
      <c r="C675" t="s">
        <v>4359</v>
      </c>
      <c r="D675" t="s">
        <v>4356</v>
      </c>
      <c r="E675">
        <v>41</v>
      </c>
      <c r="F675" t="s">
        <v>4259</v>
      </c>
      <c r="G675" t="s">
        <v>4260</v>
      </c>
      <c r="I675">
        <v>1</v>
      </c>
    </row>
    <row r="676" spans="1:9">
      <c r="A676">
        <v>1892</v>
      </c>
      <c r="B676" t="b">
        <v>0</v>
      </c>
      <c r="C676" t="s">
        <v>4171</v>
      </c>
      <c r="D676" t="s">
        <v>3997</v>
      </c>
      <c r="E676">
        <v>41</v>
      </c>
      <c r="F676" t="s">
        <v>4171</v>
      </c>
      <c r="G676" t="s">
        <v>664</v>
      </c>
      <c r="I676">
        <v>1</v>
      </c>
    </row>
    <row r="677" spans="1:9">
      <c r="A677">
        <v>1893</v>
      </c>
      <c r="B677" t="b">
        <v>0</v>
      </c>
      <c r="C677" t="s">
        <v>4360</v>
      </c>
      <c r="D677" t="s">
        <v>4141</v>
      </c>
      <c r="E677">
        <v>41</v>
      </c>
      <c r="F677" t="s">
        <v>4142</v>
      </c>
      <c r="G677" t="s">
        <v>1716</v>
      </c>
      <c r="I677">
        <v>1</v>
      </c>
    </row>
    <row r="678" spans="1:9">
      <c r="A678">
        <v>1894</v>
      </c>
      <c r="B678" t="b">
        <v>0</v>
      </c>
      <c r="C678" t="s">
        <v>4280</v>
      </c>
      <c r="D678" t="s">
        <v>4361</v>
      </c>
      <c r="E678">
        <v>38</v>
      </c>
      <c r="F678" t="s">
        <v>4167</v>
      </c>
      <c r="G678" t="s">
        <v>4168</v>
      </c>
      <c r="I678">
        <v>1</v>
      </c>
    </row>
    <row r="679" spans="1:9">
      <c r="A679">
        <v>1895</v>
      </c>
      <c r="B679" t="b">
        <v>0</v>
      </c>
      <c r="C679" t="s">
        <v>4362</v>
      </c>
      <c r="D679" t="s">
        <v>4361</v>
      </c>
      <c r="E679">
        <v>41</v>
      </c>
      <c r="F679" t="s">
        <v>4167</v>
      </c>
      <c r="G679" t="s">
        <v>4168</v>
      </c>
      <c r="I679">
        <v>1</v>
      </c>
    </row>
    <row r="680" spans="1:9">
      <c r="A680">
        <v>1896</v>
      </c>
      <c r="B680" t="b">
        <v>0</v>
      </c>
      <c r="C680" t="s">
        <v>4363</v>
      </c>
      <c r="D680" t="s">
        <v>4361</v>
      </c>
      <c r="E680">
        <v>41</v>
      </c>
      <c r="F680" t="s">
        <v>4167</v>
      </c>
      <c r="G680" t="s">
        <v>4168</v>
      </c>
      <c r="I680">
        <v>1</v>
      </c>
    </row>
    <row r="681" spans="1:9">
      <c r="A681">
        <v>1897</v>
      </c>
      <c r="B681" t="b">
        <v>0</v>
      </c>
      <c r="C681" t="s">
        <v>4364</v>
      </c>
      <c r="D681" t="s">
        <v>4030</v>
      </c>
      <c r="E681">
        <v>37</v>
      </c>
      <c r="F681" t="s">
        <v>2547</v>
      </c>
      <c r="G681" t="s">
        <v>2612</v>
      </c>
      <c r="I681">
        <v>1</v>
      </c>
    </row>
    <row r="682" spans="1:9">
      <c r="A682">
        <v>1898</v>
      </c>
      <c r="B682" t="b">
        <v>0</v>
      </c>
      <c r="C682" t="s">
        <v>4365</v>
      </c>
      <c r="D682" t="s">
        <v>4030</v>
      </c>
      <c r="E682">
        <v>42</v>
      </c>
      <c r="F682" t="s">
        <v>2547</v>
      </c>
      <c r="G682" t="s">
        <v>2612</v>
      </c>
      <c r="I682">
        <v>1</v>
      </c>
    </row>
    <row r="683" spans="1:9">
      <c r="A683">
        <v>1899</v>
      </c>
      <c r="B683" t="b">
        <v>0</v>
      </c>
      <c r="C683" t="s">
        <v>4366</v>
      </c>
      <c r="D683" t="s">
        <v>4361</v>
      </c>
      <c r="E683">
        <v>41</v>
      </c>
      <c r="F683" t="s">
        <v>4167</v>
      </c>
      <c r="G683" t="s">
        <v>4168</v>
      </c>
      <c r="I683">
        <v>1</v>
      </c>
    </row>
    <row r="684" spans="1:9">
      <c r="A684">
        <v>1900</v>
      </c>
      <c r="B684" t="b">
        <v>0</v>
      </c>
      <c r="C684" t="s">
        <v>4367</v>
      </c>
      <c r="D684" t="s">
        <v>4361</v>
      </c>
      <c r="E684">
        <v>41</v>
      </c>
      <c r="F684" t="s">
        <v>4167</v>
      </c>
      <c r="G684" t="s">
        <v>4168</v>
      </c>
      <c r="I684">
        <v>1</v>
      </c>
    </row>
    <row r="685" spans="1:9">
      <c r="A685">
        <v>1901</v>
      </c>
      <c r="B685" t="b">
        <v>0</v>
      </c>
      <c r="C685" t="s">
        <v>4368</v>
      </c>
      <c r="D685" t="s">
        <v>4361</v>
      </c>
      <c r="E685">
        <v>41</v>
      </c>
      <c r="F685" t="s">
        <v>4369</v>
      </c>
      <c r="G685" t="s">
        <v>4370</v>
      </c>
      <c r="I685">
        <v>1</v>
      </c>
    </row>
    <row r="686" spans="1:9">
      <c r="A686">
        <v>1902</v>
      </c>
      <c r="B686" t="b">
        <v>0</v>
      </c>
      <c r="C686" t="s">
        <v>4371</v>
      </c>
      <c r="D686" t="s">
        <v>4313</v>
      </c>
      <c r="E686">
        <v>42</v>
      </c>
      <c r="F686" t="s">
        <v>4193</v>
      </c>
      <c r="G686" t="s">
        <v>4194</v>
      </c>
      <c r="I686">
        <v>1</v>
      </c>
    </row>
    <row r="687" spans="1:9">
      <c r="A687">
        <v>1903</v>
      </c>
      <c r="B687" t="b">
        <v>0</v>
      </c>
      <c r="C687" t="s">
        <v>4372</v>
      </c>
      <c r="D687" t="s">
        <v>4080</v>
      </c>
      <c r="E687">
        <v>42</v>
      </c>
      <c r="F687" t="s">
        <v>4217</v>
      </c>
      <c r="G687" t="s">
        <v>2804</v>
      </c>
      <c r="I687">
        <v>1</v>
      </c>
    </row>
    <row r="688" spans="1:9">
      <c r="A688">
        <v>1904</v>
      </c>
      <c r="B688" t="b">
        <v>0</v>
      </c>
      <c r="C688" t="s">
        <v>4373</v>
      </c>
      <c r="D688" t="s">
        <v>4202</v>
      </c>
      <c r="E688">
        <v>42</v>
      </c>
      <c r="F688" t="s">
        <v>4203</v>
      </c>
      <c r="G688" t="s">
        <v>4204</v>
      </c>
      <c r="I688">
        <v>1</v>
      </c>
    </row>
    <row r="689" spans="1:9">
      <c r="A689">
        <v>1905</v>
      </c>
      <c r="B689" t="b">
        <v>0</v>
      </c>
      <c r="C689" t="s">
        <v>4374</v>
      </c>
      <c r="D689" t="s">
        <v>4374</v>
      </c>
      <c r="E689">
        <v>42</v>
      </c>
      <c r="F689" t="s">
        <v>4374</v>
      </c>
      <c r="G689" t="s">
        <v>4374</v>
      </c>
      <c r="I689">
        <v>1</v>
      </c>
    </row>
    <row r="690" spans="1:9">
      <c r="A690">
        <v>1906</v>
      </c>
      <c r="B690" t="b">
        <v>0</v>
      </c>
      <c r="C690" t="s">
        <v>4375</v>
      </c>
      <c r="D690" t="s">
        <v>2888</v>
      </c>
      <c r="E690">
        <v>41</v>
      </c>
      <c r="F690" t="s">
        <v>4197</v>
      </c>
      <c r="G690" t="s">
        <v>2571</v>
      </c>
      <c r="I690">
        <v>1</v>
      </c>
    </row>
    <row r="691" spans="1:9">
      <c r="A691">
        <v>1907</v>
      </c>
      <c r="B691" t="b">
        <v>0</v>
      </c>
      <c r="C691" t="s">
        <v>4376</v>
      </c>
      <c r="D691" t="s">
        <v>4376</v>
      </c>
      <c r="E691">
        <v>41</v>
      </c>
      <c r="F691" t="s">
        <v>2627</v>
      </c>
      <c r="G691" t="s">
        <v>690</v>
      </c>
      <c r="I691">
        <v>1</v>
      </c>
    </row>
    <row r="692" spans="1:9">
      <c r="A692">
        <v>1908</v>
      </c>
      <c r="B692" t="b">
        <v>0</v>
      </c>
      <c r="C692" t="s">
        <v>4377</v>
      </c>
      <c r="D692" t="s">
        <v>4378</v>
      </c>
      <c r="E692">
        <v>41</v>
      </c>
      <c r="F692" t="s">
        <v>4243</v>
      </c>
      <c r="G692" t="s">
        <v>4379</v>
      </c>
      <c r="I692">
        <v>1</v>
      </c>
    </row>
    <row r="693" spans="1:9">
      <c r="A693">
        <v>1909</v>
      </c>
      <c r="B693" t="b">
        <v>0</v>
      </c>
      <c r="C693" t="s">
        <v>4380</v>
      </c>
      <c r="D693" t="s">
        <v>4381</v>
      </c>
      <c r="E693">
        <v>41</v>
      </c>
      <c r="F693" t="s">
        <v>4240</v>
      </c>
      <c r="G693" t="s">
        <v>661</v>
      </c>
      <c r="I693">
        <v>1</v>
      </c>
    </row>
    <row r="694" spans="1:9">
      <c r="A694">
        <v>1910</v>
      </c>
      <c r="B694" t="b">
        <v>0</v>
      </c>
      <c r="C694" t="s">
        <v>4382</v>
      </c>
      <c r="D694" t="s">
        <v>3997</v>
      </c>
      <c r="E694">
        <v>41</v>
      </c>
      <c r="F694" t="s">
        <v>4210</v>
      </c>
      <c r="G694" t="s">
        <v>667</v>
      </c>
      <c r="I694">
        <v>1</v>
      </c>
    </row>
    <row r="695" spans="1:9">
      <c r="A695">
        <v>1911</v>
      </c>
      <c r="B695" t="b">
        <v>0</v>
      </c>
      <c r="C695" t="s">
        <v>4383</v>
      </c>
      <c r="D695" t="s">
        <v>4384</v>
      </c>
      <c r="E695">
        <v>41</v>
      </c>
      <c r="F695" t="s">
        <v>4191</v>
      </c>
      <c r="G695" t="s">
        <v>884</v>
      </c>
      <c r="I695">
        <v>1</v>
      </c>
    </row>
    <row r="696" spans="1:9">
      <c r="A696">
        <v>1912</v>
      </c>
      <c r="B696" t="b">
        <v>0</v>
      </c>
      <c r="C696" t="s">
        <v>4385</v>
      </c>
      <c r="D696" t="s">
        <v>3997</v>
      </c>
      <c r="E696">
        <v>41</v>
      </c>
      <c r="F696" t="s">
        <v>4221</v>
      </c>
      <c r="G696" t="s">
        <v>690</v>
      </c>
      <c r="I696">
        <v>1</v>
      </c>
    </row>
    <row r="697" spans="1:9">
      <c r="A697">
        <v>1913</v>
      </c>
      <c r="B697" t="b">
        <v>0</v>
      </c>
      <c r="C697" t="s">
        <v>4386</v>
      </c>
      <c r="D697" t="s">
        <v>4224</v>
      </c>
      <c r="E697">
        <v>41</v>
      </c>
      <c r="F697" t="s">
        <v>4224</v>
      </c>
      <c r="G697" t="s">
        <v>714</v>
      </c>
      <c r="I697">
        <v>1</v>
      </c>
    </row>
    <row r="698" spans="1:9">
      <c r="A698">
        <v>1914</v>
      </c>
      <c r="B698" t="b">
        <v>0</v>
      </c>
      <c r="C698" t="s">
        <v>4387</v>
      </c>
      <c r="D698" t="s">
        <v>2888</v>
      </c>
      <c r="E698">
        <v>42</v>
      </c>
      <c r="F698" t="s">
        <v>4197</v>
      </c>
      <c r="G698" t="s">
        <v>2571</v>
      </c>
      <c r="I698">
        <v>1</v>
      </c>
    </row>
    <row r="699" spans="1:9">
      <c r="A699">
        <v>1915</v>
      </c>
      <c r="B699" t="b">
        <v>0</v>
      </c>
      <c r="C699" t="s">
        <v>4388</v>
      </c>
      <c r="D699" t="s">
        <v>3997</v>
      </c>
      <c r="E699">
        <v>42</v>
      </c>
      <c r="F699" t="s">
        <v>4210</v>
      </c>
      <c r="G699" t="s">
        <v>667</v>
      </c>
      <c r="I699">
        <v>1</v>
      </c>
    </row>
    <row r="700" spans="1:9">
      <c r="A700">
        <v>1916</v>
      </c>
      <c r="B700" t="b">
        <v>0</v>
      </c>
      <c r="C700" t="s">
        <v>4389</v>
      </c>
      <c r="D700" t="s">
        <v>4390</v>
      </c>
      <c r="E700">
        <v>42</v>
      </c>
      <c r="F700" t="s">
        <v>4251</v>
      </c>
      <c r="G700" t="s">
        <v>4252</v>
      </c>
      <c r="I700">
        <v>1</v>
      </c>
    </row>
    <row r="701" spans="1:9">
      <c r="A701">
        <v>1917</v>
      </c>
      <c r="B701" t="b">
        <v>0</v>
      </c>
      <c r="C701" t="s">
        <v>4391</v>
      </c>
      <c r="D701" t="s">
        <v>3997</v>
      </c>
      <c r="E701">
        <v>42</v>
      </c>
      <c r="F701" t="s">
        <v>4221</v>
      </c>
      <c r="G701" t="s">
        <v>690</v>
      </c>
      <c r="I701">
        <v>1</v>
      </c>
    </row>
    <row r="702" spans="1:9">
      <c r="A702">
        <v>1918</v>
      </c>
      <c r="B702" t="b">
        <v>0</v>
      </c>
      <c r="C702" t="s">
        <v>4392</v>
      </c>
      <c r="D702" t="s">
        <v>4378</v>
      </c>
      <c r="E702">
        <v>41</v>
      </c>
      <c r="F702" t="s">
        <v>4243</v>
      </c>
      <c r="G702" t="s">
        <v>675</v>
      </c>
      <c r="I702">
        <v>1</v>
      </c>
    </row>
    <row r="703" spans="1:9">
      <c r="A703">
        <v>1919</v>
      </c>
      <c r="B703" t="b">
        <v>0</v>
      </c>
      <c r="C703" t="s">
        <v>4393</v>
      </c>
      <c r="D703" t="s">
        <v>4393</v>
      </c>
      <c r="E703">
        <v>42</v>
      </c>
      <c r="F703" t="s">
        <v>2627</v>
      </c>
      <c r="G703" t="s">
        <v>690</v>
      </c>
      <c r="I703">
        <v>1</v>
      </c>
    </row>
    <row r="704" spans="1:9">
      <c r="A704">
        <v>1920</v>
      </c>
      <c r="B704" t="b">
        <v>0</v>
      </c>
      <c r="C704" t="s">
        <v>4394</v>
      </c>
      <c r="D704" t="s">
        <v>4395</v>
      </c>
      <c r="E704">
        <v>41</v>
      </c>
      <c r="F704" t="s">
        <v>4396</v>
      </c>
      <c r="G704" t="s">
        <v>4397</v>
      </c>
      <c r="I704">
        <v>1</v>
      </c>
    </row>
    <row r="705" spans="1:9">
      <c r="A705">
        <v>1921</v>
      </c>
      <c r="B705" t="b">
        <v>0</v>
      </c>
      <c r="C705" t="s">
        <v>4398</v>
      </c>
      <c r="D705" t="s">
        <v>4378</v>
      </c>
      <c r="E705">
        <v>42</v>
      </c>
      <c r="F705" t="s">
        <v>4243</v>
      </c>
      <c r="G705" t="s">
        <v>675</v>
      </c>
      <c r="I705">
        <v>1</v>
      </c>
    </row>
    <row r="706" spans="1:9">
      <c r="A706">
        <v>1922</v>
      </c>
      <c r="B706" t="b">
        <v>0</v>
      </c>
      <c r="C706" t="s">
        <v>4399</v>
      </c>
      <c r="D706" t="s">
        <v>4400</v>
      </c>
      <c r="E706">
        <v>42</v>
      </c>
      <c r="F706" t="s">
        <v>4224</v>
      </c>
      <c r="G706" t="s">
        <v>714</v>
      </c>
      <c r="I706">
        <v>1</v>
      </c>
    </row>
    <row r="707" spans="1:9">
      <c r="A707">
        <v>1923</v>
      </c>
      <c r="B707" t="b">
        <v>0</v>
      </c>
      <c r="C707" t="s">
        <v>3214</v>
      </c>
      <c r="D707" t="s">
        <v>3214</v>
      </c>
      <c r="E707">
        <v>42</v>
      </c>
      <c r="F707" t="s">
        <v>2627</v>
      </c>
      <c r="G707" t="s">
        <v>690</v>
      </c>
      <c r="I707">
        <v>1</v>
      </c>
    </row>
    <row r="708" spans="1:9">
      <c r="A708">
        <v>1924</v>
      </c>
      <c r="B708" t="b">
        <v>0</v>
      </c>
      <c r="C708" t="s">
        <v>4401</v>
      </c>
      <c r="D708" t="s">
        <v>4381</v>
      </c>
      <c r="E708">
        <v>42</v>
      </c>
      <c r="F708" t="s">
        <v>4240</v>
      </c>
      <c r="G708" t="s">
        <v>661</v>
      </c>
      <c r="I708">
        <v>1</v>
      </c>
    </row>
    <row r="709" spans="1:9">
      <c r="A709">
        <v>1925</v>
      </c>
      <c r="B709" t="b">
        <v>0</v>
      </c>
      <c r="C709" t="s">
        <v>4402</v>
      </c>
      <c r="D709" t="s">
        <v>4384</v>
      </c>
      <c r="E709">
        <v>42</v>
      </c>
      <c r="F709" t="s">
        <v>4191</v>
      </c>
      <c r="G709" t="s">
        <v>884</v>
      </c>
      <c r="I709">
        <v>1</v>
      </c>
    </row>
    <row r="710" spans="1:9">
      <c r="A710">
        <v>1926</v>
      </c>
      <c r="B710" t="b">
        <v>0</v>
      </c>
      <c r="C710" t="s">
        <v>4403</v>
      </c>
      <c r="D710" t="s">
        <v>4226</v>
      </c>
      <c r="E710">
        <v>41</v>
      </c>
      <c r="F710" t="s">
        <v>4404</v>
      </c>
      <c r="G710" t="s">
        <v>4228</v>
      </c>
      <c r="I710">
        <v>1</v>
      </c>
    </row>
    <row r="711" spans="1:9">
      <c r="A711">
        <v>1927</v>
      </c>
      <c r="B711" t="b">
        <v>0</v>
      </c>
      <c r="C711" t="s">
        <v>4405</v>
      </c>
      <c r="D711" t="s">
        <v>4405</v>
      </c>
      <c r="E711">
        <v>42</v>
      </c>
      <c r="F711" t="s">
        <v>4200</v>
      </c>
      <c r="G711" t="s">
        <v>3999</v>
      </c>
      <c r="I711">
        <v>1</v>
      </c>
    </row>
    <row r="712" spans="1:9">
      <c r="A712">
        <v>1928</v>
      </c>
      <c r="B712" t="b">
        <v>0</v>
      </c>
      <c r="C712" t="s">
        <v>4406</v>
      </c>
      <c r="D712" t="s">
        <v>4378</v>
      </c>
      <c r="E712">
        <v>42</v>
      </c>
      <c r="F712" t="s">
        <v>4243</v>
      </c>
      <c r="G712" t="s">
        <v>675</v>
      </c>
      <c r="I712">
        <v>1</v>
      </c>
    </row>
    <row r="713" spans="1:9">
      <c r="A713">
        <v>1929</v>
      </c>
      <c r="B713" t="b">
        <v>0</v>
      </c>
      <c r="C713" t="s">
        <v>4407</v>
      </c>
      <c r="D713" t="s">
        <v>4395</v>
      </c>
      <c r="E713">
        <v>42</v>
      </c>
      <c r="F713" t="s">
        <v>4396</v>
      </c>
      <c r="G713" t="s">
        <v>4397</v>
      </c>
      <c r="I713">
        <v>1</v>
      </c>
    </row>
    <row r="714" spans="1:9">
      <c r="A714">
        <v>1930</v>
      </c>
      <c r="B714" t="b">
        <v>0</v>
      </c>
      <c r="C714" t="s">
        <v>4408</v>
      </c>
      <c r="D714" t="s">
        <v>4409</v>
      </c>
      <c r="E714">
        <v>42</v>
      </c>
      <c r="F714" t="s">
        <v>2627</v>
      </c>
      <c r="G714" t="s">
        <v>690</v>
      </c>
      <c r="I714">
        <v>1</v>
      </c>
    </row>
    <row r="715" spans="1:9">
      <c r="A715">
        <v>1931</v>
      </c>
      <c r="B715" t="b">
        <v>0</v>
      </c>
      <c r="C715" t="s">
        <v>4410</v>
      </c>
      <c r="D715" t="s">
        <v>4410</v>
      </c>
      <c r="E715">
        <v>42</v>
      </c>
      <c r="F715" t="s">
        <v>4207</v>
      </c>
      <c r="G715" t="s">
        <v>1784</v>
      </c>
      <c r="I715">
        <v>1</v>
      </c>
    </row>
    <row r="716" spans="1:9">
      <c r="A716">
        <v>1932</v>
      </c>
      <c r="B716" t="b">
        <v>0</v>
      </c>
      <c r="C716" t="s">
        <v>4411</v>
      </c>
      <c r="D716" t="s">
        <v>4226</v>
      </c>
      <c r="E716">
        <v>42</v>
      </c>
      <c r="F716" t="s">
        <v>4404</v>
      </c>
      <c r="G716" t="s">
        <v>4228</v>
      </c>
      <c r="I716">
        <v>1</v>
      </c>
    </row>
    <row r="717" spans="1:9">
      <c r="A717">
        <v>1933</v>
      </c>
      <c r="B717" t="b">
        <v>0</v>
      </c>
      <c r="C717" t="s">
        <v>4412</v>
      </c>
      <c r="D717" t="s">
        <v>4413</v>
      </c>
      <c r="E717">
        <v>42</v>
      </c>
      <c r="F717" t="s">
        <v>4255</v>
      </c>
      <c r="G717" t="s">
        <v>4256</v>
      </c>
      <c r="I717">
        <v>1</v>
      </c>
    </row>
    <row r="718" spans="1:9">
      <c r="A718">
        <v>1934</v>
      </c>
      <c r="B718" t="b">
        <v>0</v>
      </c>
      <c r="C718" t="s">
        <v>4414</v>
      </c>
      <c r="D718" t="s">
        <v>4247</v>
      </c>
      <c r="E718">
        <v>42</v>
      </c>
      <c r="F718" t="s">
        <v>4248</v>
      </c>
      <c r="G718" t="s">
        <v>670</v>
      </c>
      <c r="I718">
        <v>1</v>
      </c>
    </row>
    <row r="719" spans="1:9">
      <c r="A719">
        <v>1935</v>
      </c>
      <c r="B719" t="b">
        <v>0</v>
      </c>
      <c r="C719" t="s">
        <v>4084</v>
      </c>
      <c r="D719" t="s">
        <v>4084</v>
      </c>
      <c r="E719">
        <v>40</v>
      </c>
      <c r="F719" t="s">
        <v>4085</v>
      </c>
      <c r="G719" t="s">
        <v>664</v>
      </c>
      <c r="I719">
        <v>1</v>
      </c>
    </row>
    <row r="720" spans="1:9">
      <c r="A720">
        <v>1936</v>
      </c>
      <c r="B720" t="b">
        <v>0</v>
      </c>
      <c r="C720" t="s">
        <v>4415</v>
      </c>
      <c r="D720" t="s">
        <v>4416</v>
      </c>
      <c r="E720">
        <v>42</v>
      </c>
      <c r="F720" t="s">
        <v>4255</v>
      </c>
      <c r="G720" t="s">
        <v>4256</v>
      </c>
      <c r="I720">
        <v>1</v>
      </c>
    </row>
    <row r="721" spans="1:9">
      <c r="A721">
        <v>1937</v>
      </c>
      <c r="B721" t="b">
        <v>0</v>
      </c>
      <c r="C721" t="s">
        <v>4417</v>
      </c>
      <c r="D721" t="s">
        <v>4384</v>
      </c>
      <c r="E721">
        <v>42</v>
      </c>
      <c r="F721" t="s">
        <v>4191</v>
      </c>
      <c r="G721" t="s">
        <v>884</v>
      </c>
      <c r="I721">
        <v>1</v>
      </c>
    </row>
    <row r="722" spans="1:9">
      <c r="A722">
        <v>1938</v>
      </c>
      <c r="B722" t="b">
        <v>0</v>
      </c>
      <c r="C722" t="s">
        <v>4418</v>
      </c>
      <c r="D722" t="s">
        <v>4419</v>
      </c>
      <c r="E722">
        <v>41</v>
      </c>
      <c r="F722" t="s">
        <v>4255</v>
      </c>
      <c r="G722" t="s">
        <v>4256</v>
      </c>
      <c r="I722">
        <v>1</v>
      </c>
    </row>
    <row r="723" spans="1:9">
      <c r="A723">
        <v>1939</v>
      </c>
      <c r="B723" t="b">
        <v>0</v>
      </c>
      <c r="C723" t="s">
        <v>4420</v>
      </c>
      <c r="D723" t="s">
        <v>4416</v>
      </c>
      <c r="E723">
        <v>42</v>
      </c>
      <c r="F723" t="s">
        <v>4255</v>
      </c>
      <c r="G723" t="s">
        <v>4256</v>
      </c>
      <c r="I723">
        <v>1</v>
      </c>
    </row>
    <row r="724" spans="1:9">
      <c r="A724">
        <v>1940</v>
      </c>
      <c r="B724" t="b">
        <v>0</v>
      </c>
      <c r="C724" t="s">
        <v>4421</v>
      </c>
      <c r="D724" t="s">
        <v>4416</v>
      </c>
      <c r="E724">
        <v>42</v>
      </c>
      <c r="F724" t="s">
        <v>4255</v>
      </c>
      <c r="G724" t="s">
        <v>4256</v>
      </c>
      <c r="I724">
        <v>1</v>
      </c>
    </row>
    <row r="725" spans="1:9">
      <c r="A725">
        <v>1941</v>
      </c>
      <c r="B725" t="b">
        <v>0</v>
      </c>
      <c r="C725" t="s">
        <v>4422</v>
      </c>
      <c r="D725" t="s">
        <v>4416</v>
      </c>
      <c r="E725">
        <v>42</v>
      </c>
      <c r="F725" t="s">
        <v>4255</v>
      </c>
      <c r="G725" t="s">
        <v>4256</v>
      </c>
      <c r="I725">
        <v>1</v>
      </c>
    </row>
    <row r="726" spans="1:9">
      <c r="A726">
        <v>1942</v>
      </c>
      <c r="B726" t="b">
        <v>0</v>
      </c>
      <c r="C726" t="s">
        <v>4423</v>
      </c>
      <c r="D726" t="s">
        <v>4424</v>
      </c>
      <c r="E726">
        <v>42</v>
      </c>
      <c r="F726" t="s">
        <v>4425</v>
      </c>
      <c r="G726" t="s">
        <v>2612</v>
      </c>
      <c r="I726">
        <v>1</v>
      </c>
    </row>
    <row r="727" spans="1:9">
      <c r="A727">
        <v>1943</v>
      </c>
      <c r="B727" t="b">
        <v>0</v>
      </c>
      <c r="C727" t="s">
        <v>4426</v>
      </c>
      <c r="D727" t="s">
        <v>4427</v>
      </c>
      <c r="E727">
        <v>38</v>
      </c>
      <c r="F727" t="s">
        <v>4139</v>
      </c>
      <c r="G727" t="s">
        <v>1761</v>
      </c>
      <c r="I727">
        <v>1</v>
      </c>
    </row>
    <row r="728" spans="1:9">
      <c r="A728">
        <v>1944</v>
      </c>
      <c r="B728" t="b">
        <v>0</v>
      </c>
      <c r="C728" t="s">
        <v>4428</v>
      </c>
      <c r="D728" t="s">
        <v>4361</v>
      </c>
      <c r="E728">
        <v>41</v>
      </c>
      <c r="F728" t="s">
        <v>4012</v>
      </c>
      <c r="G728" t="s">
        <v>4013</v>
      </c>
      <c r="I728">
        <v>1</v>
      </c>
    </row>
    <row r="729" spans="1:9">
      <c r="A729">
        <v>1945</v>
      </c>
      <c r="B729" t="b">
        <v>0</v>
      </c>
      <c r="C729" t="s">
        <v>4429</v>
      </c>
      <c r="D729" t="s">
        <v>4430</v>
      </c>
      <c r="E729">
        <v>41</v>
      </c>
      <c r="F729" t="s">
        <v>4425</v>
      </c>
      <c r="G729" t="s">
        <v>2612</v>
      </c>
      <c r="I729">
        <v>1</v>
      </c>
    </row>
    <row r="730" spans="1:9">
      <c r="A730">
        <v>1946</v>
      </c>
      <c r="B730" t="b">
        <v>0</v>
      </c>
      <c r="C730" t="s">
        <v>4431</v>
      </c>
      <c r="D730" t="s">
        <v>4395</v>
      </c>
      <c r="E730">
        <v>41</v>
      </c>
      <c r="F730" t="s">
        <v>4396</v>
      </c>
      <c r="G730" t="s">
        <v>4397</v>
      </c>
      <c r="I730">
        <v>1</v>
      </c>
    </row>
    <row r="731" spans="1:9">
      <c r="A731">
        <v>1947</v>
      </c>
      <c r="B731" t="b">
        <v>0</v>
      </c>
      <c r="C731" t="s">
        <v>4432</v>
      </c>
      <c r="D731" t="s">
        <v>4424</v>
      </c>
      <c r="E731">
        <v>41</v>
      </c>
      <c r="F731" t="s">
        <v>4425</v>
      </c>
      <c r="G731" t="s">
        <v>2612</v>
      </c>
      <c r="I731">
        <v>1</v>
      </c>
    </row>
    <row r="732" spans="1:9">
      <c r="A732">
        <v>1948</v>
      </c>
      <c r="B732" t="b">
        <v>0</v>
      </c>
      <c r="C732" t="s">
        <v>4433</v>
      </c>
      <c r="D732" t="s">
        <v>4434</v>
      </c>
      <c r="E732">
        <v>41</v>
      </c>
      <c r="F732" t="s">
        <v>4435</v>
      </c>
      <c r="G732" t="s">
        <v>1761</v>
      </c>
      <c r="I732">
        <v>1</v>
      </c>
    </row>
    <row r="733" spans="1:9">
      <c r="A733">
        <v>1949</v>
      </c>
      <c r="B733" t="b">
        <v>0</v>
      </c>
      <c r="C733" t="s">
        <v>4436</v>
      </c>
      <c r="D733" t="s">
        <v>4437</v>
      </c>
      <c r="E733">
        <v>41</v>
      </c>
      <c r="F733" t="s">
        <v>4119</v>
      </c>
      <c r="G733" t="s">
        <v>2671</v>
      </c>
      <c r="I733">
        <v>1</v>
      </c>
    </row>
    <row r="734" spans="1:9">
      <c r="A734">
        <v>1950</v>
      </c>
      <c r="B734" t="b">
        <v>0</v>
      </c>
      <c r="C734" t="s">
        <v>4438</v>
      </c>
      <c r="D734" t="s">
        <v>4439</v>
      </c>
      <c r="E734">
        <v>43</v>
      </c>
      <c r="F734" t="s">
        <v>4440</v>
      </c>
      <c r="G734" t="s">
        <v>4441</v>
      </c>
      <c r="H734" t="s">
        <v>4442</v>
      </c>
      <c r="I734">
        <v>1</v>
      </c>
    </row>
    <row r="735" spans="1:9">
      <c r="A735">
        <v>1951</v>
      </c>
      <c r="B735" t="b">
        <v>0</v>
      </c>
      <c r="C735" t="s">
        <v>4443</v>
      </c>
      <c r="D735" t="s">
        <v>4444</v>
      </c>
      <c r="E735">
        <v>43</v>
      </c>
      <c r="F735" t="s">
        <v>4445</v>
      </c>
      <c r="G735" t="s">
        <v>717</v>
      </c>
      <c r="H735" t="s">
        <v>715</v>
      </c>
      <c r="I735">
        <v>1</v>
      </c>
    </row>
    <row r="736" spans="1:9">
      <c r="A736">
        <v>1952</v>
      </c>
      <c r="B736" t="b">
        <v>0</v>
      </c>
      <c r="C736" t="s">
        <v>4446</v>
      </c>
      <c r="D736" t="s">
        <v>4447</v>
      </c>
      <c r="E736">
        <v>43</v>
      </c>
      <c r="F736" t="s">
        <v>4448</v>
      </c>
      <c r="G736" t="s">
        <v>4449</v>
      </c>
      <c r="H736" t="s">
        <v>4450</v>
      </c>
      <c r="I736">
        <v>1</v>
      </c>
    </row>
    <row r="737" spans="1:9">
      <c r="A737">
        <v>1953</v>
      </c>
      <c r="B737" t="b">
        <v>0</v>
      </c>
      <c r="C737" t="s">
        <v>4451</v>
      </c>
      <c r="D737" t="s">
        <v>4452</v>
      </c>
      <c r="E737">
        <v>43</v>
      </c>
      <c r="F737" t="s">
        <v>4453</v>
      </c>
      <c r="G737" t="s">
        <v>2612</v>
      </c>
      <c r="H737" t="s">
        <v>1788</v>
      </c>
      <c r="I737">
        <v>1</v>
      </c>
    </row>
    <row r="738" spans="1:9">
      <c r="A738">
        <v>1954</v>
      </c>
      <c r="B738" t="b">
        <v>0</v>
      </c>
      <c r="C738" t="s">
        <v>4454</v>
      </c>
      <c r="D738" t="s">
        <v>4455</v>
      </c>
      <c r="E738">
        <v>43</v>
      </c>
      <c r="F738" t="s">
        <v>4456</v>
      </c>
      <c r="G738" t="s">
        <v>688</v>
      </c>
      <c r="H738" t="s">
        <v>981</v>
      </c>
      <c r="I738">
        <v>1</v>
      </c>
    </row>
    <row r="739" spans="1:9">
      <c r="A739">
        <v>1955</v>
      </c>
      <c r="B739" t="b">
        <v>0</v>
      </c>
      <c r="C739" t="s">
        <v>4457</v>
      </c>
      <c r="D739" t="s">
        <v>4458</v>
      </c>
      <c r="E739">
        <v>43</v>
      </c>
      <c r="F739" t="s">
        <v>4459</v>
      </c>
      <c r="G739" t="s">
        <v>2605</v>
      </c>
      <c r="H739" t="s">
        <v>4460</v>
      </c>
      <c r="I739">
        <v>1</v>
      </c>
    </row>
    <row r="740" spans="1:9">
      <c r="A740">
        <v>1956</v>
      </c>
      <c r="B740" t="b">
        <v>0</v>
      </c>
      <c r="C740" t="s">
        <v>4461</v>
      </c>
      <c r="D740" t="s">
        <v>4462</v>
      </c>
      <c r="E740">
        <v>43</v>
      </c>
      <c r="F740" t="s">
        <v>4463</v>
      </c>
      <c r="G740" t="s">
        <v>4057</v>
      </c>
      <c r="H740" t="s">
        <v>693</v>
      </c>
      <c r="I740">
        <v>1</v>
      </c>
    </row>
    <row r="741" spans="1:9">
      <c r="A741">
        <v>1957</v>
      </c>
      <c r="B741" t="b">
        <v>0</v>
      </c>
      <c r="C741" t="s">
        <v>4464</v>
      </c>
      <c r="D741" t="s">
        <v>4465</v>
      </c>
      <c r="E741">
        <v>43</v>
      </c>
      <c r="F741" t="s">
        <v>4466</v>
      </c>
      <c r="G741" t="s">
        <v>667</v>
      </c>
      <c r="H741" t="s">
        <v>4467</v>
      </c>
      <c r="I741">
        <v>1</v>
      </c>
    </row>
    <row r="742" spans="1:9">
      <c r="A742">
        <v>1958</v>
      </c>
      <c r="B742" t="b">
        <v>0</v>
      </c>
      <c r="C742" t="s">
        <v>4468</v>
      </c>
      <c r="D742" t="s">
        <v>4469</v>
      </c>
      <c r="E742">
        <v>43</v>
      </c>
      <c r="F742" t="s">
        <v>974</v>
      </c>
      <c r="G742" t="s">
        <v>2571</v>
      </c>
      <c r="H742" t="s">
        <v>1741</v>
      </c>
      <c r="I742">
        <v>1</v>
      </c>
    </row>
    <row r="743" spans="1:9">
      <c r="A743">
        <v>1959</v>
      </c>
      <c r="B743" t="b">
        <v>0</v>
      </c>
      <c r="C743" t="s">
        <v>4470</v>
      </c>
      <c r="D743" t="s">
        <v>4471</v>
      </c>
      <c r="E743">
        <v>43</v>
      </c>
      <c r="F743" t="s">
        <v>4472</v>
      </c>
      <c r="G743" t="s">
        <v>2752</v>
      </c>
      <c r="H743" t="s">
        <v>905</v>
      </c>
      <c r="I743">
        <v>1</v>
      </c>
    </row>
    <row r="744" spans="1:9">
      <c r="A744">
        <v>1960</v>
      </c>
      <c r="B744" t="b">
        <v>0</v>
      </c>
      <c r="C744" t="s">
        <v>4473</v>
      </c>
      <c r="D744" t="s">
        <v>4474</v>
      </c>
      <c r="E744">
        <v>43</v>
      </c>
      <c r="F744" t="s">
        <v>4475</v>
      </c>
      <c r="G744" t="s">
        <v>657</v>
      </c>
      <c r="H744" t="s">
        <v>709</v>
      </c>
      <c r="I744">
        <v>1</v>
      </c>
    </row>
    <row r="745" spans="1:9">
      <c r="A745">
        <v>1961</v>
      </c>
      <c r="B745" t="b">
        <v>0</v>
      </c>
      <c r="C745" t="s">
        <v>4476</v>
      </c>
      <c r="D745" t="s">
        <v>4477</v>
      </c>
      <c r="E745">
        <v>43</v>
      </c>
      <c r="F745" t="s">
        <v>4478</v>
      </c>
      <c r="G745" t="s">
        <v>692</v>
      </c>
      <c r="H745" t="s">
        <v>2580</v>
      </c>
      <c r="I745">
        <v>1</v>
      </c>
    </row>
    <row r="746" spans="1:9">
      <c r="A746">
        <v>1962</v>
      </c>
      <c r="B746" t="b">
        <v>0</v>
      </c>
      <c r="C746" t="s">
        <v>4479</v>
      </c>
      <c r="D746" t="s">
        <v>4480</v>
      </c>
      <c r="E746">
        <v>43</v>
      </c>
      <c r="F746" t="s">
        <v>4481</v>
      </c>
      <c r="G746" t="s">
        <v>4482</v>
      </c>
      <c r="H746" t="s">
        <v>4483</v>
      </c>
      <c r="I746">
        <v>1</v>
      </c>
    </row>
    <row r="747" spans="1:9">
      <c r="A747">
        <v>1963</v>
      </c>
      <c r="B747" t="b">
        <v>0</v>
      </c>
      <c r="C747" t="s">
        <v>4484</v>
      </c>
      <c r="D747" t="s">
        <v>4485</v>
      </c>
      <c r="E747">
        <v>43</v>
      </c>
      <c r="F747" t="s">
        <v>4486</v>
      </c>
      <c r="G747" t="s">
        <v>2612</v>
      </c>
      <c r="H747" t="s">
        <v>981</v>
      </c>
      <c r="I747">
        <v>1</v>
      </c>
    </row>
    <row r="748" spans="1:9">
      <c r="A748">
        <v>1964</v>
      </c>
      <c r="B748" t="b">
        <v>0</v>
      </c>
      <c r="C748" t="s">
        <v>4487</v>
      </c>
      <c r="D748" t="s">
        <v>4488</v>
      </c>
      <c r="E748">
        <v>43</v>
      </c>
      <c r="F748" t="s">
        <v>2641</v>
      </c>
      <c r="G748" t="s">
        <v>717</v>
      </c>
      <c r="H748" t="s">
        <v>900</v>
      </c>
      <c r="I748">
        <v>1</v>
      </c>
    </row>
    <row r="749" spans="1:9">
      <c r="A749">
        <v>1965</v>
      </c>
      <c r="B749" t="b">
        <v>0</v>
      </c>
      <c r="C749" t="s">
        <v>4489</v>
      </c>
      <c r="D749" t="s">
        <v>4490</v>
      </c>
      <c r="E749">
        <v>43</v>
      </c>
      <c r="F749" t="s">
        <v>4491</v>
      </c>
      <c r="G749" t="s">
        <v>720</v>
      </c>
      <c r="H749" t="s">
        <v>671</v>
      </c>
      <c r="I749">
        <v>1</v>
      </c>
    </row>
    <row r="750" spans="1:9">
      <c r="A750">
        <v>1966</v>
      </c>
      <c r="B750" t="b">
        <v>0</v>
      </c>
      <c r="C750" t="s">
        <v>4492</v>
      </c>
      <c r="D750" t="s">
        <v>4493</v>
      </c>
      <c r="E750">
        <v>43</v>
      </c>
      <c r="F750" t="s">
        <v>4494</v>
      </c>
      <c r="G750" t="s">
        <v>4495</v>
      </c>
      <c r="H750" t="s">
        <v>4496</v>
      </c>
      <c r="I750">
        <v>1</v>
      </c>
    </row>
    <row r="751" spans="1:9">
      <c r="A751">
        <v>1967</v>
      </c>
      <c r="B751" t="b">
        <v>0</v>
      </c>
      <c r="C751" t="s">
        <v>4497</v>
      </c>
      <c r="D751" t="s">
        <v>4498</v>
      </c>
      <c r="E751">
        <v>43</v>
      </c>
      <c r="F751" t="s">
        <v>4499</v>
      </c>
      <c r="G751" t="s">
        <v>695</v>
      </c>
      <c r="H751" t="s">
        <v>718</v>
      </c>
      <c r="I751">
        <v>1</v>
      </c>
    </row>
    <row r="752" spans="1:9">
      <c r="A752">
        <v>1968</v>
      </c>
      <c r="B752" t="b">
        <v>0</v>
      </c>
      <c r="C752" t="s">
        <v>4500</v>
      </c>
      <c r="D752" t="s">
        <v>4501</v>
      </c>
      <c r="E752">
        <v>43</v>
      </c>
      <c r="F752" t="s">
        <v>4502</v>
      </c>
      <c r="G752" t="s">
        <v>688</v>
      </c>
      <c r="H752" t="s">
        <v>715</v>
      </c>
      <c r="I752">
        <v>1</v>
      </c>
    </row>
    <row r="753" spans="1:9">
      <c r="A753">
        <v>1969</v>
      </c>
      <c r="B753" t="b">
        <v>0</v>
      </c>
      <c r="C753" t="s">
        <v>4503</v>
      </c>
      <c r="D753" t="s">
        <v>4504</v>
      </c>
      <c r="E753">
        <v>43</v>
      </c>
      <c r="F753" t="s">
        <v>4505</v>
      </c>
      <c r="G753" t="s">
        <v>4057</v>
      </c>
      <c r="H753" t="s">
        <v>2580</v>
      </c>
      <c r="I753">
        <v>1</v>
      </c>
    </row>
    <row r="754" spans="1:9">
      <c r="A754">
        <v>1970</v>
      </c>
      <c r="B754" t="b">
        <v>0</v>
      </c>
      <c r="C754" t="s">
        <v>4506</v>
      </c>
      <c r="D754" t="s">
        <v>4507</v>
      </c>
      <c r="E754">
        <v>43</v>
      </c>
      <c r="F754" t="s">
        <v>4508</v>
      </c>
      <c r="G754" t="s">
        <v>717</v>
      </c>
      <c r="H754" t="s">
        <v>671</v>
      </c>
      <c r="I754">
        <v>1</v>
      </c>
    </row>
    <row r="755" spans="1:9">
      <c r="A755">
        <v>1971</v>
      </c>
      <c r="B755" t="b">
        <v>0</v>
      </c>
      <c r="C755" t="s">
        <v>4509</v>
      </c>
      <c r="D755" t="s">
        <v>4510</v>
      </c>
      <c r="E755">
        <v>43</v>
      </c>
      <c r="F755" t="s">
        <v>4511</v>
      </c>
      <c r="G755" t="s">
        <v>657</v>
      </c>
      <c r="H755" t="s">
        <v>686</v>
      </c>
      <c r="I755">
        <v>1</v>
      </c>
    </row>
    <row r="756" spans="1:9">
      <c r="A756">
        <v>1972</v>
      </c>
      <c r="B756" t="b">
        <v>0</v>
      </c>
      <c r="C756" t="s">
        <v>4512</v>
      </c>
      <c r="D756" t="s">
        <v>4513</v>
      </c>
      <c r="E756">
        <v>43</v>
      </c>
      <c r="F756" t="s">
        <v>4514</v>
      </c>
      <c r="G756" t="s">
        <v>667</v>
      </c>
      <c r="H756" t="s">
        <v>693</v>
      </c>
      <c r="I756">
        <v>1</v>
      </c>
    </row>
    <row r="757" spans="1:9">
      <c r="A757">
        <v>1973</v>
      </c>
      <c r="B757" t="b">
        <v>0</v>
      </c>
      <c r="C757" t="s">
        <v>4515</v>
      </c>
      <c r="D757" t="s">
        <v>4516</v>
      </c>
      <c r="E757">
        <v>43</v>
      </c>
      <c r="F757" t="s">
        <v>4517</v>
      </c>
      <c r="G757" t="s">
        <v>4518</v>
      </c>
      <c r="H757" t="s">
        <v>4519</v>
      </c>
      <c r="I757">
        <v>1</v>
      </c>
    </row>
    <row r="758" spans="1:9">
      <c r="A758">
        <v>1974</v>
      </c>
      <c r="B758" t="b">
        <v>0</v>
      </c>
      <c r="C758" t="s">
        <v>4520</v>
      </c>
      <c r="D758" t="s">
        <v>4521</v>
      </c>
      <c r="E758">
        <v>43</v>
      </c>
      <c r="F758" t="s">
        <v>4522</v>
      </c>
      <c r="G758" t="s">
        <v>2839</v>
      </c>
      <c r="H758" t="s">
        <v>693</v>
      </c>
      <c r="I758">
        <v>1</v>
      </c>
    </row>
    <row r="759" spans="1:9">
      <c r="A759">
        <v>1975</v>
      </c>
      <c r="B759" t="b">
        <v>0</v>
      </c>
      <c r="C759" t="s">
        <v>4523</v>
      </c>
      <c r="D759" t="s">
        <v>4524</v>
      </c>
      <c r="E759">
        <v>43</v>
      </c>
      <c r="F759" t="s">
        <v>4525</v>
      </c>
      <c r="G759" t="s">
        <v>261</v>
      </c>
      <c r="H759" t="s">
        <v>671</v>
      </c>
      <c r="I759">
        <v>1</v>
      </c>
    </row>
    <row r="760" spans="1:9">
      <c r="A760">
        <v>1976</v>
      </c>
      <c r="B760" t="b">
        <v>0</v>
      </c>
      <c r="C760" t="s">
        <v>4526</v>
      </c>
      <c r="D760" t="s">
        <v>4527</v>
      </c>
      <c r="E760">
        <v>43</v>
      </c>
      <c r="F760" t="s">
        <v>4528</v>
      </c>
      <c r="G760" t="s">
        <v>670</v>
      </c>
      <c r="H760" t="s">
        <v>4529</v>
      </c>
      <c r="I760">
        <v>1</v>
      </c>
    </row>
    <row r="761" spans="1:9">
      <c r="A761">
        <v>1977</v>
      </c>
      <c r="B761" t="b">
        <v>0</v>
      </c>
      <c r="C761" t="s">
        <v>4530</v>
      </c>
      <c r="D761" t="s">
        <v>4531</v>
      </c>
      <c r="E761">
        <v>43</v>
      </c>
      <c r="F761" t="s">
        <v>939</v>
      </c>
      <c r="G761" t="s">
        <v>742</v>
      </c>
      <c r="H761" t="s">
        <v>671</v>
      </c>
      <c r="I761">
        <v>1</v>
      </c>
    </row>
    <row r="762" spans="1:9">
      <c r="A762">
        <v>1978</v>
      </c>
      <c r="B762" t="b">
        <v>0</v>
      </c>
      <c r="C762" t="s">
        <v>4532</v>
      </c>
      <c r="D762" t="s">
        <v>4533</v>
      </c>
      <c r="E762">
        <v>43</v>
      </c>
      <c r="F762" t="s">
        <v>4534</v>
      </c>
      <c r="G762" t="s">
        <v>670</v>
      </c>
      <c r="H762" t="s">
        <v>715</v>
      </c>
      <c r="I762">
        <v>1</v>
      </c>
    </row>
    <row r="763" spans="1:9">
      <c r="A763">
        <v>1979</v>
      </c>
      <c r="B763" t="b">
        <v>0</v>
      </c>
      <c r="C763" t="s">
        <v>4535</v>
      </c>
      <c r="D763" t="s">
        <v>4536</v>
      </c>
      <c r="E763">
        <v>43</v>
      </c>
      <c r="F763" t="s">
        <v>4537</v>
      </c>
      <c r="G763" t="s">
        <v>750</v>
      </c>
      <c r="H763" t="s">
        <v>981</v>
      </c>
      <c r="I763">
        <v>1</v>
      </c>
    </row>
    <row r="764" spans="1:9">
      <c r="A764">
        <v>1980</v>
      </c>
      <c r="B764" t="b">
        <v>0</v>
      </c>
      <c r="C764" t="s">
        <v>4538</v>
      </c>
      <c r="D764" t="s">
        <v>4539</v>
      </c>
      <c r="E764">
        <v>43</v>
      </c>
      <c r="F764" t="s">
        <v>4540</v>
      </c>
      <c r="G764" t="s">
        <v>2612</v>
      </c>
      <c r="H764" t="s">
        <v>4541</v>
      </c>
      <c r="I764">
        <v>1</v>
      </c>
    </row>
    <row r="765" spans="1:9">
      <c r="A765">
        <v>1981</v>
      </c>
      <c r="B765" t="b">
        <v>0</v>
      </c>
      <c r="C765" t="s">
        <v>4542</v>
      </c>
      <c r="D765" t="s">
        <v>4543</v>
      </c>
      <c r="E765">
        <v>43</v>
      </c>
      <c r="F765" t="s">
        <v>4544</v>
      </c>
      <c r="G765" t="s">
        <v>1785</v>
      </c>
      <c r="H765" t="s">
        <v>4545</v>
      </c>
      <c r="I765">
        <v>1</v>
      </c>
    </row>
    <row r="766" spans="1:9">
      <c r="A766">
        <v>1982</v>
      </c>
      <c r="B766" t="b">
        <v>0</v>
      </c>
      <c r="C766" t="s">
        <v>4546</v>
      </c>
      <c r="D766" t="s">
        <v>4547</v>
      </c>
      <c r="E766">
        <v>43</v>
      </c>
      <c r="F766" t="s">
        <v>4548</v>
      </c>
      <c r="G766" t="s">
        <v>4074</v>
      </c>
      <c r="H766" t="s">
        <v>668</v>
      </c>
      <c r="I766">
        <v>1</v>
      </c>
    </row>
    <row r="767" spans="1:9">
      <c r="A767">
        <v>1983</v>
      </c>
      <c r="B767" t="b">
        <v>0</v>
      </c>
      <c r="C767" t="s">
        <v>4549</v>
      </c>
      <c r="D767" t="s">
        <v>4550</v>
      </c>
      <c r="E767">
        <v>43</v>
      </c>
      <c r="F767" t="s">
        <v>2744</v>
      </c>
      <c r="G767" t="s">
        <v>4551</v>
      </c>
      <c r="H767" t="s">
        <v>665</v>
      </c>
      <c r="I767">
        <v>1</v>
      </c>
    </row>
    <row r="768" spans="1:9">
      <c r="A768">
        <v>1984</v>
      </c>
      <c r="B768" t="b">
        <v>0</v>
      </c>
      <c r="C768" t="s">
        <v>4552</v>
      </c>
      <c r="D768" t="s">
        <v>4553</v>
      </c>
      <c r="E768">
        <v>43</v>
      </c>
      <c r="F768" t="s">
        <v>4554</v>
      </c>
      <c r="G768" t="s">
        <v>2752</v>
      </c>
      <c r="H768" t="s">
        <v>1741</v>
      </c>
      <c r="I768">
        <v>1</v>
      </c>
    </row>
    <row r="769" spans="1:9">
      <c r="A769">
        <v>1985</v>
      </c>
      <c r="B769" t="b">
        <v>0</v>
      </c>
      <c r="C769" t="s">
        <v>4555</v>
      </c>
      <c r="D769" t="s">
        <v>4556</v>
      </c>
      <c r="E769">
        <v>43</v>
      </c>
      <c r="F769" t="s">
        <v>4557</v>
      </c>
      <c r="G769" t="s">
        <v>4558</v>
      </c>
      <c r="H769" t="s">
        <v>4559</v>
      </c>
      <c r="I769">
        <v>1</v>
      </c>
    </row>
    <row r="770" spans="1:9">
      <c r="A770">
        <v>1986</v>
      </c>
      <c r="B770" t="b">
        <v>0</v>
      </c>
      <c r="C770" t="s">
        <v>4560</v>
      </c>
      <c r="D770" t="s">
        <v>4561</v>
      </c>
      <c r="E770">
        <v>43</v>
      </c>
      <c r="F770" t="s">
        <v>2822</v>
      </c>
      <c r="G770" t="s">
        <v>4057</v>
      </c>
      <c r="H770" t="s">
        <v>4562</v>
      </c>
      <c r="I770">
        <v>1</v>
      </c>
    </row>
    <row r="771" spans="1:9">
      <c r="A771">
        <v>1987</v>
      </c>
      <c r="B771" t="b">
        <v>0</v>
      </c>
      <c r="C771" t="s">
        <v>4563</v>
      </c>
      <c r="D771" t="s">
        <v>4564</v>
      </c>
      <c r="E771">
        <v>43</v>
      </c>
      <c r="F771" t="s">
        <v>4565</v>
      </c>
      <c r="G771" t="s">
        <v>2605</v>
      </c>
      <c r="H771" t="s">
        <v>693</v>
      </c>
      <c r="I771">
        <v>1</v>
      </c>
    </row>
    <row r="772" spans="1:9">
      <c r="A772">
        <v>1988</v>
      </c>
      <c r="B772" t="b">
        <v>0</v>
      </c>
      <c r="C772" t="s">
        <v>4566</v>
      </c>
      <c r="D772" t="s">
        <v>4567</v>
      </c>
      <c r="E772">
        <v>43</v>
      </c>
      <c r="F772" t="s">
        <v>4568</v>
      </c>
      <c r="G772" t="s">
        <v>871</v>
      </c>
      <c r="H772" t="s">
        <v>2816</v>
      </c>
      <c r="I772">
        <v>1</v>
      </c>
    </row>
    <row r="773" spans="1:9">
      <c r="A773">
        <v>1989</v>
      </c>
      <c r="B773" t="b">
        <v>0</v>
      </c>
      <c r="C773" t="s">
        <v>3155</v>
      </c>
      <c r="D773" t="s">
        <v>4569</v>
      </c>
      <c r="E773">
        <v>43</v>
      </c>
      <c r="F773" t="s">
        <v>1826</v>
      </c>
      <c r="G773" t="s">
        <v>678</v>
      </c>
      <c r="H773" t="s">
        <v>1827</v>
      </c>
      <c r="I773">
        <v>1</v>
      </c>
    </row>
    <row r="774" spans="1:9">
      <c r="A774">
        <v>1990</v>
      </c>
      <c r="B774" t="b">
        <v>0</v>
      </c>
      <c r="C774" t="s">
        <v>4570</v>
      </c>
      <c r="D774" t="s">
        <v>4571</v>
      </c>
      <c r="E774">
        <v>43</v>
      </c>
      <c r="F774" t="s">
        <v>4572</v>
      </c>
      <c r="G774" t="s">
        <v>4573</v>
      </c>
      <c r="H774" t="s">
        <v>686</v>
      </c>
      <c r="I774">
        <v>1</v>
      </c>
    </row>
    <row r="775" spans="1:9">
      <c r="A775">
        <v>1991</v>
      </c>
      <c r="B775" t="b">
        <v>0</v>
      </c>
      <c r="C775" t="s">
        <v>4574</v>
      </c>
      <c r="D775" t="s">
        <v>4575</v>
      </c>
      <c r="E775">
        <v>43</v>
      </c>
      <c r="F775" t="s">
        <v>4576</v>
      </c>
      <c r="G775" t="s">
        <v>667</v>
      </c>
      <c r="H775" t="s">
        <v>754</v>
      </c>
      <c r="I775">
        <v>1</v>
      </c>
    </row>
    <row r="776" spans="1:9">
      <c r="A776">
        <v>1992</v>
      </c>
      <c r="B776" t="b">
        <v>0</v>
      </c>
      <c r="C776" t="s">
        <v>4577</v>
      </c>
      <c r="D776" t="s">
        <v>4578</v>
      </c>
      <c r="E776">
        <v>43</v>
      </c>
      <c r="F776" t="s">
        <v>4579</v>
      </c>
      <c r="G776" t="s">
        <v>4580</v>
      </c>
      <c r="H776" t="s">
        <v>718</v>
      </c>
      <c r="I776">
        <v>1</v>
      </c>
    </row>
    <row r="777" spans="1:9">
      <c r="A777">
        <v>1993</v>
      </c>
      <c r="B777" t="b">
        <v>0</v>
      </c>
      <c r="C777" t="s">
        <v>4581</v>
      </c>
      <c r="D777" t="s">
        <v>4582</v>
      </c>
      <c r="E777">
        <v>43</v>
      </c>
      <c r="F777" t="s">
        <v>4583</v>
      </c>
      <c r="G777" t="s">
        <v>4057</v>
      </c>
      <c r="H777" t="s">
        <v>668</v>
      </c>
      <c r="I777">
        <v>1</v>
      </c>
    </row>
    <row r="778" spans="1:9">
      <c r="A778">
        <v>1994</v>
      </c>
      <c r="B778" t="b">
        <v>0</v>
      </c>
      <c r="C778" t="s">
        <v>4584</v>
      </c>
      <c r="D778" t="s">
        <v>4585</v>
      </c>
      <c r="E778">
        <v>43</v>
      </c>
      <c r="F778" t="s">
        <v>4586</v>
      </c>
      <c r="G778" t="s">
        <v>732</v>
      </c>
      <c r="H778" t="s">
        <v>4587</v>
      </c>
      <c r="I778">
        <v>1</v>
      </c>
    </row>
    <row r="779" spans="1:9">
      <c r="A779">
        <v>1995</v>
      </c>
      <c r="B779" t="b">
        <v>0</v>
      </c>
      <c r="C779" t="s">
        <v>4588</v>
      </c>
      <c r="D779" t="s">
        <v>4589</v>
      </c>
      <c r="E779">
        <v>43</v>
      </c>
      <c r="F779" t="s">
        <v>4590</v>
      </c>
      <c r="G779" t="s">
        <v>1746</v>
      </c>
      <c r="H779" t="s">
        <v>671</v>
      </c>
      <c r="I779">
        <v>1</v>
      </c>
    </row>
    <row r="780" spans="1:9">
      <c r="A780">
        <v>1996</v>
      </c>
      <c r="B780" t="b">
        <v>0</v>
      </c>
      <c r="C780" t="s">
        <v>4591</v>
      </c>
      <c r="D780" t="s">
        <v>4592</v>
      </c>
      <c r="E780">
        <v>43</v>
      </c>
      <c r="F780" t="s">
        <v>4593</v>
      </c>
      <c r="G780" t="s">
        <v>980</v>
      </c>
      <c r="H780" t="s">
        <v>2574</v>
      </c>
      <c r="I780">
        <v>1</v>
      </c>
    </row>
    <row r="781" spans="1:9">
      <c r="A781">
        <v>1997</v>
      </c>
      <c r="B781" t="b">
        <v>0</v>
      </c>
      <c r="C781" t="s">
        <v>4594</v>
      </c>
      <c r="D781" t="s">
        <v>4595</v>
      </c>
      <c r="E781">
        <v>43</v>
      </c>
      <c r="F781" t="s">
        <v>4596</v>
      </c>
      <c r="G781" t="s">
        <v>720</v>
      </c>
      <c r="H781" t="s">
        <v>975</v>
      </c>
      <c r="I781">
        <v>1</v>
      </c>
    </row>
    <row r="782" spans="1:9">
      <c r="A782">
        <v>1998</v>
      </c>
      <c r="B782" t="b">
        <v>0</v>
      </c>
      <c r="C782" t="s">
        <v>4597</v>
      </c>
      <c r="D782" t="s">
        <v>4598</v>
      </c>
      <c r="E782">
        <v>43</v>
      </c>
      <c r="F782" t="s">
        <v>4599</v>
      </c>
      <c r="G782" t="s">
        <v>4600</v>
      </c>
      <c r="H782" t="s">
        <v>1616</v>
      </c>
      <c r="I782">
        <v>1</v>
      </c>
    </row>
    <row r="783" spans="1:9">
      <c r="A783">
        <v>1999</v>
      </c>
      <c r="B783" t="b">
        <v>0</v>
      </c>
      <c r="C783" t="s">
        <v>4601</v>
      </c>
      <c r="D783" t="s">
        <v>4602</v>
      </c>
      <c r="E783">
        <v>43</v>
      </c>
      <c r="F783" t="s">
        <v>4603</v>
      </c>
      <c r="G783" t="s">
        <v>4013</v>
      </c>
      <c r="H783" t="s">
        <v>4604</v>
      </c>
      <c r="I783">
        <v>1</v>
      </c>
    </row>
    <row r="784" spans="1:9">
      <c r="A784">
        <v>2000</v>
      </c>
      <c r="B784" t="b">
        <v>0</v>
      </c>
      <c r="C784" t="s">
        <v>4605</v>
      </c>
      <c r="D784" t="s">
        <v>4606</v>
      </c>
      <c r="E784">
        <v>43</v>
      </c>
      <c r="F784" t="s">
        <v>974</v>
      </c>
      <c r="G784" t="s">
        <v>720</v>
      </c>
      <c r="H784" t="s">
        <v>715</v>
      </c>
      <c r="I784">
        <v>1</v>
      </c>
    </row>
  </sheetData>
  <autoFilter ref="A1:S784" xr:uid="{5EE7FEBE-F978-4C00-85E7-8DEB56BEBAC7}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E6CE-2A83-4AFC-B766-657A77AC1CBA}">
  <dimension ref="A1:O1666"/>
  <sheetViews>
    <sheetView workbookViewId="0">
      <selection activeCell="C2" sqref="C2"/>
    </sheetView>
  </sheetViews>
  <sheetFormatPr defaultRowHeight="15"/>
  <cols>
    <col min="2" max="2" width="10.140625" bestFit="1" customWidth="1"/>
    <col min="9" max="9" width="11.140625" bestFit="1" customWidth="1"/>
    <col min="10" max="10" width="16.7109375" customWidth="1"/>
    <col min="13" max="13" width="24.85546875" customWidth="1"/>
    <col min="14" max="14" width="11.140625" bestFit="1" customWidth="1"/>
    <col min="15" max="15" width="10.140625" bestFit="1" customWidth="1"/>
  </cols>
  <sheetData>
    <row r="1" spans="1:15">
      <c r="A1" t="s">
        <v>1844</v>
      </c>
      <c r="B1" t="s">
        <v>1845</v>
      </c>
      <c r="C1" t="s">
        <v>1846</v>
      </c>
      <c r="D1" t="s">
        <v>1847</v>
      </c>
      <c r="E1" t="s">
        <v>2862</v>
      </c>
      <c r="F1" t="s">
        <v>2863</v>
      </c>
      <c r="G1" t="s">
        <v>2864</v>
      </c>
      <c r="H1" t="s">
        <v>2865</v>
      </c>
      <c r="I1" t="s">
        <v>2765</v>
      </c>
      <c r="J1" t="s">
        <v>1848</v>
      </c>
      <c r="K1" t="s">
        <v>1849</v>
      </c>
      <c r="L1" t="s">
        <v>1850</v>
      </c>
      <c r="M1" t="s">
        <v>1851</v>
      </c>
      <c r="N1" t="s">
        <v>2866</v>
      </c>
      <c r="O1" t="s">
        <v>1852</v>
      </c>
    </row>
    <row r="2" spans="1:15">
      <c r="A2">
        <v>1217</v>
      </c>
      <c r="B2" s="379">
        <v>42252.468807870398</v>
      </c>
      <c r="C2">
        <v>1213</v>
      </c>
      <c r="D2">
        <v>58</v>
      </c>
      <c r="E2">
        <v>25</v>
      </c>
      <c r="F2">
        <v>25</v>
      </c>
      <c r="G2">
        <v>5</v>
      </c>
      <c r="H2">
        <v>5</v>
      </c>
      <c r="I2" s="379">
        <v>3.6921296296296299E-2</v>
      </c>
      <c r="J2">
        <v>25</v>
      </c>
      <c r="K2">
        <v>13</v>
      </c>
      <c r="L2">
        <v>52</v>
      </c>
      <c r="M2" t="s">
        <v>164</v>
      </c>
      <c r="N2" t="s">
        <v>2867</v>
      </c>
      <c r="O2" s="379">
        <v>4.1666666666666699E-2</v>
      </c>
    </row>
    <row r="3" spans="1:15">
      <c r="A3">
        <v>1218</v>
      </c>
      <c r="B3" s="379">
        <v>42252.469270833302</v>
      </c>
      <c r="C3">
        <v>1179</v>
      </c>
      <c r="D3">
        <v>58</v>
      </c>
      <c r="E3">
        <v>25</v>
      </c>
      <c r="F3">
        <v>25</v>
      </c>
      <c r="G3">
        <v>5</v>
      </c>
      <c r="H3">
        <v>5</v>
      </c>
      <c r="I3" s="379">
        <v>3.6666666666666702E-2</v>
      </c>
      <c r="J3">
        <v>25</v>
      </c>
      <c r="K3">
        <v>15</v>
      </c>
      <c r="L3">
        <v>60</v>
      </c>
      <c r="M3" t="s">
        <v>164</v>
      </c>
      <c r="N3" t="s">
        <v>2867</v>
      </c>
      <c r="O3" s="379">
        <v>4.1666666666666699E-2</v>
      </c>
    </row>
    <row r="4" spans="1:15">
      <c r="A4">
        <v>1219</v>
      </c>
      <c r="B4" s="379">
        <v>42252.469432870399</v>
      </c>
      <c r="C4">
        <v>1202</v>
      </c>
      <c r="D4">
        <v>58</v>
      </c>
      <c r="E4">
        <v>25</v>
      </c>
      <c r="F4">
        <v>25</v>
      </c>
      <c r="G4">
        <v>5</v>
      </c>
      <c r="H4">
        <v>5</v>
      </c>
      <c r="I4" s="379">
        <v>3.6574074074074099E-2</v>
      </c>
      <c r="J4">
        <v>25</v>
      </c>
      <c r="K4">
        <v>13</v>
      </c>
      <c r="L4">
        <v>52</v>
      </c>
      <c r="M4" t="s">
        <v>164</v>
      </c>
      <c r="N4" t="s">
        <v>2867</v>
      </c>
      <c r="O4" s="379">
        <v>4.1666666666666699E-2</v>
      </c>
    </row>
    <row r="5" spans="1:15">
      <c r="A5">
        <v>1220</v>
      </c>
      <c r="B5" s="379">
        <v>42252.468819444402</v>
      </c>
      <c r="C5">
        <v>1196</v>
      </c>
      <c r="D5">
        <v>58</v>
      </c>
      <c r="E5">
        <v>25</v>
      </c>
      <c r="F5">
        <v>25</v>
      </c>
      <c r="G5">
        <v>5</v>
      </c>
      <c r="H5">
        <v>5</v>
      </c>
      <c r="I5" s="379">
        <v>3.7245370370370401E-2</v>
      </c>
      <c r="J5">
        <v>25</v>
      </c>
      <c r="K5">
        <v>18</v>
      </c>
      <c r="L5">
        <v>72</v>
      </c>
      <c r="M5" t="s">
        <v>1853</v>
      </c>
      <c r="N5" t="s">
        <v>2867</v>
      </c>
      <c r="O5" s="379">
        <v>4.1666666666666699E-2</v>
      </c>
    </row>
    <row r="6" spans="1:15">
      <c r="A6">
        <v>1221</v>
      </c>
      <c r="B6" s="379">
        <v>42252.468865740702</v>
      </c>
      <c r="C6">
        <v>1181</v>
      </c>
      <c r="D6">
        <v>58</v>
      </c>
      <c r="E6">
        <v>25</v>
      </c>
      <c r="F6">
        <v>25</v>
      </c>
      <c r="G6">
        <v>5</v>
      </c>
      <c r="H6">
        <v>5</v>
      </c>
      <c r="I6" s="379">
        <v>3.7303240740740699E-2</v>
      </c>
      <c r="J6">
        <v>25</v>
      </c>
      <c r="K6">
        <v>12</v>
      </c>
      <c r="L6">
        <v>48</v>
      </c>
      <c r="M6" t="s">
        <v>164</v>
      </c>
      <c r="N6" t="s">
        <v>2867</v>
      </c>
      <c r="O6" s="379">
        <v>4.1666666666666699E-2</v>
      </c>
    </row>
    <row r="7" spans="1:15">
      <c r="A7">
        <v>1222</v>
      </c>
      <c r="B7" s="379">
        <v>42252.469537037003</v>
      </c>
      <c r="C7">
        <v>1197</v>
      </c>
      <c r="D7">
        <v>58</v>
      </c>
      <c r="E7">
        <v>25</v>
      </c>
      <c r="F7">
        <v>25</v>
      </c>
      <c r="G7">
        <v>5</v>
      </c>
      <c r="H7">
        <v>5</v>
      </c>
      <c r="I7" s="379">
        <v>3.6712962962963003E-2</v>
      </c>
      <c r="J7">
        <v>25</v>
      </c>
      <c r="K7">
        <v>8</v>
      </c>
      <c r="L7">
        <v>32</v>
      </c>
      <c r="M7" t="s">
        <v>164</v>
      </c>
      <c r="N7" t="s">
        <v>2867</v>
      </c>
      <c r="O7" s="379">
        <v>4.1666666666666699E-2</v>
      </c>
    </row>
    <row r="8" spans="1:15">
      <c r="A8">
        <v>1223</v>
      </c>
      <c r="B8" s="379">
        <v>42252.472858796304</v>
      </c>
      <c r="C8">
        <v>1187</v>
      </c>
      <c r="D8">
        <v>58</v>
      </c>
      <c r="E8">
        <v>25</v>
      </c>
      <c r="F8">
        <v>25</v>
      </c>
      <c r="G8">
        <v>5</v>
      </c>
      <c r="H8">
        <v>5</v>
      </c>
      <c r="I8" s="379">
        <v>3.3981481481481501E-2</v>
      </c>
      <c r="J8">
        <v>25</v>
      </c>
      <c r="K8">
        <v>10</v>
      </c>
      <c r="L8">
        <v>40</v>
      </c>
      <c r="M8" t="s">
        <v>164</v>
      </c>
      <c r="N8" t="s">
        <v>2867</v>
      </c>
      <c r="O8" s="379">
        <v>4.1666666666666699E-2</v>
      </c>
    </row>
    <row r="9" spans="1:15">
      <c r="A9">
        <v>1224</v>
      </c>
      <c r="B9" s="379">
        <v>42252.469583333303</v>
      </c>
      <c r="C9">
        <v>1180</v>
      </c>
      <c r="D9">
        <v>58</v>
      </c>
      <c r="E9">
        <v>25</v>
      </c>
      <c r="F9">
        <v>25</v>
      </c>
      <c r="G9">
        <v>5</v>
      </c>
      <c r="H9">
        <v>5</v>
      </c>
      <c r="I9" s="379">
        <v>3.7499999999999999E-2</v>
      </c>
      <c r="J9">
        <v>25</v>
      </c>
      <c r="K9">
        <v>9</v>
      </c>
      <c r="L9">
        <v>36</v>
      </c>
      <c r="M9" t="s">
        <v>164</v>
      </c>
      <c r="N9" t="s">
        <v>2867</v>
      </c>
      <c r="O9" s="379">
        <v>4.1666666666666699E-2</v>
      </c>
    </row>
    <row r="10" spans="1:15">
      <c r="A10">
        <v>1225</v>
      </c>
      <c r="B10" s="379">
        <v>42252.468993055598</v>
      </c>
      <c r="C10">
        <v>1188</v>
      </c>
      <c r="D10">
        <v>58</v>
      </c>
      <c r="E10">
        <v>25</v>
      </c>
      <c r="F10">
        <v>25</v>
      </c>
      <c r="G10">
        <v>5</v>
      </c>
      <c r="H10">
        <v>5</v>
      </c>
      <c r="I10" s="379">
        <v>3.8587962962962997E-2</v>
      </c>
      <c r="J10">
        <v>25</v>
      </c>
      <c r="K10">
        <v>9</v>
      </c>
      <c r="L10">
        <v>36</v>
      </c>
      <c r="M10" t="s">
        <v>164</v>
      </c>
      <c r="N10" t="s">
        <v>2867</v>
      </c>
      <c r="O10" s="379">
        <v>4.1666666666666699E-2</v>
      </c>
    </row>
    <row r="11" spans="1:15">
      <c r="A11">
        <v>1226</v>
      </c>
      <c r="B11" s="379">
        <v>42252.468043981498</v>
      </c>
      <c r="C11">
        <v>1206</v>
      </c>
      <c r="D11">
        <v>58</v>
      </c>
      <c r="E11">
        <v>25</v>
      </c>
      <c r="F11">
        <v>25</v>
      </c>
      <c r="G11">
        <v>5</v>
      </c>
      <c r="H11">
        <v>5</v>
      </c>
      <c r="I11" s="379">
        <v>0.04</v>
      </c>
      <c r="J11">
        <v>25</v>
      </c>
      <c r="K11">
        <v>13</v>
      </c>
      <c r="L11">
        <v>52</v>
      </c>
      <c r="M11" t="s">
        <v>164</v>
      </c>
      <c r="N11" t="s">
        <v>2867</v>
      </c>
      <c r="O11" s="379">
        <v>4.1666666666666699E-2</v>
      </c>
    </row>
    <row r="12" spans="1:15">
      <c r="A12">
        <v>1227</v>
      </c>
      <c r="B12" s="379">
        <v>42252.468865740702</v>
      </c>
      <c r="C12">
        <v>1193</v>
      </c>
      <c r="D12">
        <v>58</v>
      </c>
      <c r="E12">
        <v>25</v>
      </c>
      <c r="F12">
        <v>25</v>
      </c>
      <c r="G12">
        <v>5</v>
      </c>
      <c r="H12">
        <v>5</v>
      </c>
      <c r="I12" s="379">
        <v>3.9502314814814803E-2</v>
      </c>
      <c r="J12">
        <v>25</v>
      </c>
      <c r="K12">
        <v>11</v>
      </c>
      <c r="L12">
        <v>44</v>
      </c>
      <c r="M12" t="s">
        <v>164</v>
      </c>
      <c r="N12" t="s">
        <v>2867</v>
      </c>
      <c r="O12" s="379">
        <v>4.1666666666666699E-2</v>
      </c>
    </row>
    <row r="13" spans="1:15">
      <c r="A13">
        <v>1228</v>
      </c>
      <c r="B13" s="379">
        <v>42252.470509259299</v>
      </c>
      <c r="C13">
        <v>1211</v>
      </c>
      <c r="D13">
        <v>58</v>
      </c>
      <c r="E13">
        <v>25</v>
      </c>
      <c r="F13">
        <v>25</v>
      </c>
      <c r="G13">
        <v>5</v>
      </c>
      <c r="H13">
        <v>5</v>
      </c>
      <c r="I13" s="379">
        <v>3.8043981481481498E-2</v>
      </c>
      <c r="J13">
        <v>25</v>
      </c>
      <c r="K13">
        <v>14</v>
      </c>
      <c r="L13">
        <v>56</v>
      </c>
      <c r="M13" t="s">
        <v>164</v>
      </c>
      <c r="N13" t="s">
        <v>2867</v>
      </c>
      <c r="O13" s="379">
        <v>4.1666666666666699E-2</v>
      </c>
    </row>
    <row r="14" spans="1:15">
      <c r="A14">
        <v>1229</v>
      </c>
      <c r="B14" s="379">
        <v>42252.469224537002</v>
      </c>
      <c r="C14">
        <v>1192</v>
      </c>
      <c r="D14">
        <v>58</v>
      </c>
      <c r="E14">
        <v>25</v>
      </c>
      <c r="F14">
        <v>25</v>
      </c>
      <c r="G14">
        <v>5</v>
      </c>
      <c r="H14">
        <v>5</v>
      </c>
      <c r="I14" s="379">
        <v>3.94444444444444E-2</v>
      </c>
      <c r="J14">
        <v>25</v>
      </c>
      <c r="K14">
        <v>15</v>
      </c>
      <c r="L14">
        <v>60</v>
      </c>
      <c r="M14" t="s">
        <v>164</v>
      </c>
      <c r="N14" t="s">
        <v>2867</v>
      </c>
      <c r="O14" s="379">
        <v>4.1666666666666699E-2</v>
      </c>
    </row>
    <row r="15" spans="1:15">
      <c r="A15">
        <v>1230</v>
      </c>
      <c r="B15" s="379">
        <v>42252.468506944402</v>
      </c>
      <c r="C15">
        <v>1209</v>
      </c>
      <c r="D15">
        <v>58</v>
      </c>
      <c r="E15">
        <v>25</v>
      </c>
      <c r="F15">
        <v>25</v>
      </c>
      <c r="G15">
        <v>5</v>
      </c>
      <c r="H15">
        <v>5</v>
      </c>
      <c r="I15" s="379">
        <v>4.0567129629629599E-2</v>
      </c>
      <c r="J15">
        <v>25</v>
      </c>
      <c r="K15">
        <v>12</v>
      </c>
      <c r="L15">
        <v>48</v>
      </c>
      <c r="M15" t="s">
        <v>164</v>
      </c>
      <c r="N15" t="s">
        <v>2867</v>
      </c>
      <c r="O15" s="379">
        <v>4.1666666666666699E-2</v>
      </c>
    </row>
    <row r="16" spans="1:15">
      <c r="A16">
        <v>1231</v>
      </c>
      <c r="B16" s="379">
        <v>42252.469317129602</v>
      </c>
      <c r="C16">
        <v>1183</v>
      </c>
      <c r="D16">
        <v>58</v>
      </c>
      <c r="E16">
        <v>25</v>
      </c>
      <c r="F16">
        <v>25</v>
      </c>
      <c r="G16">
        <v>5</v>
      </c>
      <c r="H16">
        <v>5</v>
      </c>
      <c r="I16" s="379">
        <v>4.0057870370370403E-2</v>
      </c>
      <c r="J16">
        <v>25</v>
      </c>
      <c r="K16">
        <v>8</v>
      </c>
      <c r="L16">
        <v>32</v>
      </c>
      <c r="M16" t="s">
        <v>164</v>
      </c>
      <c r="N16" t="s">
        <v>2867</v>
      </c>
      <c r="O16" s="379">
        <v>4.1666666666666699E-2</v>
      </c>
    </row>
    <row r="17" spans="1:15">
      <c r="A17">
        <v>1232</v>
      </c>
      <c r="B17" s="379">
        <v>42252.4702314815</v>
      </c>
      <c r="C17">
        <v>1186</v>
      </c>
      <c r="D17">
        <v>58</v>
      </c>
      <c r="E17">
        <v>25</v>
      </c>
      <c r="F17">
        <v>25</v>
      </c>
      <c r="G17">
        <v>5</v>
      </c>
      <c r="H17">
        <v>5</v>
      </c>
      <c r="I17" s="379">
        <v>3.9328703703703699E-2</v>
      </c>
      <c r="J17">
        <v>25</v>
      </c>
      <c r="K17">
        <v>16</v>
      </c>
      <c r="L17">
        <v>64</v>
      </c>
      <c r="M17" t="s">
        <v>164</v>
      </c>
      <c r="N17" t="s">
        <v>2867</v>
      </c>
      <c r="O17" s="379">
        <v>4.1666666666666699E-2</v>
      </c>
    </row>
    <row r="18" spans="1:15">
      <c r="A18">
        <v>1234</v>
      </c>
      <c r="B18" s="379">
        <v>42252.498321759304</v>
      </c>
      <c r="C18">
        <v>1214</v>
      </c>
      <c r="D18">
        <v>58</v>
      </c>
      <c r="E18">
        <v>25</v>
      </c>
      <c r="F18">
        <v>2</v>
      </c>
      <c r="G18">
        <v>5</v>
      </c>
      <c r="H18">
        <v>0</v>
      </c>
      <c r="I18" s="379">
        <v>4.1678240740740703E-2</v>
      </c>
      <c r="J18">
        <v>25</v>
      </c>
      <c r="K18">
        <v>0</v>
      </c>
      <c r="L18">
        <v>0</v>
      </c>
      <c r="M18" t="s">
        <v>164</v>
      </c>
      <c r="N18" t="s">
        <v>2867</v>
      </c>
      <c r="O18" s="379">
        <v>4.1666666666666699E-2</v>
      </c>
    </row>
    <row r="19" spans="1:15">
      <c r="A19">
        <v>1235</v>
      </c>
      <c r="B19" s="379">
        <v>42252.523564814801</v>
      </c>
      <c r="C19">
        <v>1190</v>
      </c>
      <c r="D19">
        <v>82</v>
      </c>
      <c r="E19">
        <v>42</v>
      </c>
      <c r="F19">
        <v>42</v>
      </c>
      <c r="G19">
        <v>14</v>
      </c>
      <c r="H19">
        <v>14</v>
      </c>
      <c r="I19" s="379">
        <v>1.8460648148148202E-2</v>
      </c>
      <c r="J19">
        <v>42</v>
      </c>
      <c r="K19">
        <v>29</v>
      </c>
      <c r="L19">
        <v>69</v>
      </c>
      <c r="M19" t="s">
        <v>164</v>
      </c>
      <c r="N19" t="s">
        <v>2868</v>
      </c>
      <c r="O19" s="379">
        <v>4.1666666666666699E-2</v>
      </c>
    </row>
    <row r="20" spans="1:15">
      <c r="A20">
        <v>1236</v>
      </c>
      <c r="B20" s="379">
        <v>42252.523460648103</v>
      </c>
      <c r="C20">
        <v>1206</v>
      </c>
      <c r="D20">
        <v>82</v>
      </c>
      <c r="E20">
        <v>42</v>
      </c>
      <c r="F20">
        <v>42</v>
      </c>
      <c r="G20">
        <v>14</v>
      </c>
      <c r="H20">
        <v>14</v>
      </c>
      <c r="I20" s="379">
        <v>2.5613425925925901E-2</v>
      </c>
      <c r="J20">
        <v>42</v>
      </c>
      <c r="K20">
        <v>36</v>
      </c>
      <c r="L20">
        <v>86</v>
      </c>
      <c r="M20" t="s">
        <v>1853</v>
      </c>
      <c r="N20" t="s">
        <v>2868</v>
      </c>
      <c r="O20" s="379">
        <v>4.1666666666666699E-2</v>
      </c>
    </row>
    <row r="21" spans="1:15">
      <c r="A21">
        <v>1237</v>
      </c>
      <c r="B21" s="379">
        <v>42252.523807870399</v>
      </c>
      <c r="C21">
        <v>1204</v>
      </c>
      <c r="D21">
        <v>82</v>
      </c>
      <c r="E21">
        <v>42</v>
      </c>
      <c r="F21">
        <v>42</v>
      </c>
      <c r="G21">
        <v>14</v>
      </c>
      <c r="H21">
        <v>14</v>
      </c>
      <c r="I21" s="379">
        <v>2.5775462962963E-2</v>
      </c>
      <c r="J21">
        <v>42</v>
      </c>
      <c r="K21">
        <v>36</v>
      </c>
      <c r="L21">
        <v>86</v>
      </c>
      <c r="M21" t="s">
        <v>1853</v>
      </c>
      <c r="N21" t="s">
        <v>2868</v>
      </c>
      <c r="O21" s="379">
        <v>4.1666666666666699E-2</v>
      </c>
    </row>
    <row r="22" spans="1:15">
      <c r="A22">
        <v>1238</v>
      </c>
      <c r="B22" s="379">
        <v>42252.523472222201</v>
      </c>
      <c r="C22">
        <v>1207</v>
      </c>
      <c r="D22">
        <v>82</v>
      </c>
      <c r="E22">
        <v>42</v>
      </c>
      <c r="F22">
        <v>42</v>
      </c>
      <c r="G22">
        <v>14</v>
      </c>
      <c r="H22">
        <v>14</v>
      </c>
      <c r="I22" s="379">
        <v>2.6134259259259301E-2</v>
      </c>
      <c r="J22">
        <v>42</v>
      </c>
      <c r="K22">
        <v>29</v>
      </c>
      <c r="L22">
        <v>69</v>
      </c>
      <c r="M22" t="s">
        <v>164</v>
      </c>
      <c r="N22" t="s">
        <v>2868</v>
      </c>
      <c r="O22" s="379">
        <v>4.1666666666666699E-2</v>
      </c>
    </row>
    <row r="23" spans="1:15">
      <c r="A23">
        <v>1239</v>
      </c>
      <c r="B23" s="379">
        <v>42252.523761574099</v>
      </c>
      <c r="C23">
        <v>1200</v>
      </c>
      <c r="D23">
        <v>82</v>
      </c>
      <c r="E23">
        <v>42</v>
      </c>
      <c r="F23">
        <v>42</v>
      </c>
      <c r="G23">
        <v>14</v>
      </c>
      <c r="H23">
        <v>14</v>
      </c>
      <c r="I23" s="379">
        <v>2.7268518518518501E-2</v>
      </c>
      <c r="J23">
        <v>42</v>
      </c>
      <c r="K23">
        <v>27</v>
      </c>
      <c r="L23">
        <v>64</v>
      </c>
      <c r="M23" t="s">
        <v>164</v>
      </c>
      <c r="N23" t="s">
        <v>2868</v>
      </c>
      <c r="O23" s="379">
        <v>4.1666666666666699E-2</v>
      </c>
    </row>
    <row r="24" spans="1:15">
      <c r="A24">
        <v>1240</v>
      </c>
      <c r="B24" s="379">
        <v>42252.523831018501</v>
      </c>
      <c r="C24">
        <v>1184</v>
      </c>
      <c r="D24">
        <v>82</v>
      </c>
      <c r="E24">
        <v>42</v>
      </c>
      <c r="F24">
        <v>42</v>
      </c>
      <c r="G24">
        <v>14</v>
      </c>
      <c r="H24">
        <v>14</v>
      </c>
      <c r="I24" s="379">
        <v>2.72916666666667E-2</v>
      </c>
      <c r="J24">
        <v>42</v>
      </c>
      <c r="K24">
        <v>31</v>
      </c>
      <c r="L24">
        <v>74</v>
      </c>
      <c r="M24" t="s">
        <v>1853</v>
      </c>
      <c r="N24" t="s">
        <v>2868</v>
      </c>
      <c r="O24" s="379">
        <v>4.1666666666666699E-2</v>
      </c>
    </row>
    <row r="25" spans="1:15">
      <c r="A25">
        <v>1241</v>
      </c>
      <c r="B25" s="379">
        <v>42252.5235300926</v>
      </c>
      <c r="C25">
        <v>1185</v>
      </c>
      <c r="D25">
        <v>82</v>
      </c>
      <c r="E25">
        <v>42</v>
      </c>
      <c r="F25">
        <v>42</v>
      </c>
      <c r="G25">
        <v>14</v>
      </c>
      <c r="H25">
        <v>14</v>
      </c>
      <c r="I25" s="379">
        <v>2.8993055555555598E-2</v>
      </c>
      <c r="J25">
        <v>42</v>
      </c>
      <c r="K25">
        <v>29</v>
      </c>
      <c r="L25">
        <v>69</v>
      </c>
      <c r="M25" t="s">
        <v>164</v>
      </c>
      <c r="N25" t="s">
        <v>2868</v>
      </c>
      <c r="O25" s="379">
        <v>4.1666666666666699E-2</v>
      </c>
    </row>
    <row r="26" spans="1:15">
      <c r="A26">
        <v>1242</v>
      </c>
      <c r="B26" s="379">
        <v>42252.5239351852</v>
      </c>
      <c r="C26">
        <v>1203</v>
      </c>
      <c r="D26">
        <v>82</v>
      </c>
      <c r="E26">
        <v>42</v>
      </c>
      <c r="F26">
        <v>42</v>
      </c>
      <c r="G26">
        <v>14</v>
      </c>
      <c r="H26">
        <v>14</v>
      </c>
      <c r="I26" s="379">
        <v>2.8657407407407399E-2</v>
      </c>
      <c r="J26">
        <v>42</v>
      </c>
      <c r="K26">
        <v>28</v>
      </c>
      <c r="L26">
        <v>67</v>
      </c>
      <c r="M26" t="s">
        <v>164</v>
      </c>
      <c r="N26" t="s">
        <v>2868</v>
      </c>
      <c r="O26" s="379">
        <v>4.1666666666666699E-2</v>
      </c>
    </row>
    <row r="27" spans="1:15">
      <c r="A27">
        <v>1243</v>
      </c>
      <c r="B27" s="379">
        <v>42252.5237962963</v>
      </c>
      <c r="C27">
        <v>1212</v>
      </c>
      <c r="D27">
        <v>82</v>
      </c>
      <c r="E27">
        <v>42</v>
      </c>
      <c r="F27">
        <v>42</v>
      </c>
      <c r="G27">
        <v>14</v>
      </c>
      <c r="H27">
        <v>14</v>
      </c>
      <c r="I27" s="379">
        <v>2.9710648148148101E-2</v>
      </c>
      <c r="J27">
        <v>42</v>
      </c>
      <c r="K27">
        <v>34</v>
      </c>
      <c r="L27">
        <v>81</v>
      </c>
      <c r="M27" t="s">
        <v>1853</v>
      </c>
      <c r="N27" t="s">
        <v>2868</v>
      </c>
      <c r="O27" s="379">
        <v>4.1666666666666699E-2</v>
      </c>
    </row>
    <row r="28" spans="1:15">
      <c r="A28">
        <v>1920</v>
      </c>
      <c r="B28" s="379">
        <v>42469.702465277798</v>
      </c>
      <c r="C28">
        <v>1280</v>
      </c>
      <c r="D28">
        <v>11</v>
      </c>
      <c r="E28">
        <v>6</v>
      </c>
      <c r="F28">
        <v>0</v>
      </c>
      <c r="G28">
        <v>1</v>
      </c>
      <c r="H28">
        <v>0</v>
      </c>
      <c r="I28" s="379">
        <v>0.76637731481481497</v>
      </c>
      <c r="J28">
        <v>130</v>
      </c>
      <c r="K28">
        <v>0</v>
      </c>
      <c r="L28">
        <v>0</v>
      </c>
      <c r="M28" t="s">
        <v>1854</v>
      </c>
      <c r="O28" s="379">
        <v>0</v>
      </c>
    </row>
    <row r="29" spans="1:15">
      <c r="A29">
        <v>1921</v>
      </c>
      <c r="B29" s="379">
        <v>42475.781631944403</v>
      </c>
      <c r="C29">
        <v>1200</v>
      </c>
      <c r="D29">
        <v>67</v>
      </c>
      <c r="E29">
        <v>10</v>
      </c>
      <c r="F29">
        <v>10</v>
      </c>
      <c r="G29">
        <v>1</v>
      </c>
      <c r="H29">
        <v>1</v>
      </c>
      <c r="I29" s="379">
        <v>3.3564814814814801E-4</v>
      </c>
      <c r="J29">
        <v>10</v>
      </c>
      <c r="K29">
        <v>10</v>
      </c>
      <c r="L29">
        <v>100</v>
      </c>
      <c r="O29" s="379">
        <v>0</v>
      </c>
    </row>
    <row r="30" spans="1:15">
      <c r="A30">
        <v>1922</v>
      </c>
      <c r="B30" s="379">
        <v>42475.7821064815</v>
      </c>
      <c r="C30">
        <v>1200</v>
      </c>
      <c r="D30">
        <v>88</v>
      </c>
      <c r="E30">
        <v>10</v>
      </c>
      <c r="F30">
        <v>10</v>
      </c>
      <c r="G30">
        <v>1</v>
      </c>
      <c r="H30">
        <v>1</v>
      </c>
      <c r="I30" s="379">
        <v>1.37731481481481E-3</v>
      </c>
      <c r="J30">
        <v>10</v>
      </c>
      <c r="K30">
        <v>10</v>
      </c>
      <c r="L30">
        <v>100</v>
      </c>
      <c r="O30" s="379">
        <v>0</v>
      </c>
    </row>
    <row r="31" spans="1:15">
      <c r="A31">
        <v>1923</v>
      </c>
      <c r="B31" s="379">
        <v>42475.7835416667</v>
      </c>
      <c r="C31">
        <v>1200</v>
      </c>
      <c r="D31">
        <v>86</v>
      </c>
      <c r="E31">
        <v>10</v>
      </c>
      <c r="F31">
        <v>10</v>
      </c>
      <c r="G31">
        <v>1</v>
      </c>
      <c r="H31">
        <v>1</v>
      </c>
      <c r="I31" s="379">
        <v>1.13425925925926E-3</v>
      </c>
      <c r="J31">
        <v>10</v>
      </c>
      <c r="K31">
        <v>10</v>
      </c>
      <c r="L31">
        <v>100</v>
      </c>
      <c r="O31" s="379">
        <v>0</v>
      </c>
    </row>
    <row r="32" spans="1:15">
      <c r="A32">
        <v>1216</v>
      </c>
      <c r="B32" s="379">
        <v>42252.469120370399</v>
      </c>
      <c r="C32">
        <v>1195</v>
      </c>
      <c r="D32">
        <v>58</v>
      </c>
      <c r="E32">
        <v>25</v>
      </c>
      <c r="F32">
        <v>25</v>
      </c>
      <c r="G32">
        <v>5</v>
      </c>
      <c r="H32">
        <v>5</v>
      </c>
      <c r="I32" s="379">
        <v>3.6076388888888901E-2</v>
      </c>
      <c r="J32">
        <v>25</v>
      </c>
      <c r="K32">
        <v>11</v>
      </c>
      <c r="L32">
        <v>44</v>
      </c>
      <c r="M32" t="s">
        <v>164</v>
      </c>
      <c r="N32" t="s">
        <v>2867</v>
      </c>
      <c r="O32" s="379">
        <v>4.1666666666666699E-2</v>
      </c>
    </row>
    <row r="33" spans="1:15">
      <c r="A33">
        <v>1244</v>
      </c>
      <c r="B33" s="379">
        <v>42252.523506944402</v>
      </c>
      <c r="C33">
        <v>1201</v>
      </c>
      <c r="D33">
        <v>82</v>
      </c>
      <c r="E33">
        <v>42</v>
      </c>
      <c r="F33">
        <v>42</v>
      </c>
      <c r="G33">
        <v>14</v>
      </c>
      <c r="H33">
        <v>14</v>
      </c>
      <c r="I33" s="379">
        <v>3.0810185185185201E-2</v>
      </c>
      <c r="J33">
        <v>42</v>
      </c>
      <c r="K33">
        <v>34</v>
      </c>
      <c r="L33">
        <v>81</v>
      </c>
      <c r="M33" t="s">
        <v>1853</v>
      </c>
      <c r="N33" t="s">
        <v>2868</v>
      </c>
      <c r="O33" s="379">
        <v>4.1666666666666699E-2</v>
      </c>
    </row>
    <row r="34" spans="1:15">
      <c r="A34">
        <v>1245</v>
      </c>
      <c r="B34" s="379">
        <v>42252.523912037002</v>
      </c>
      <c r="C34">
        <v>1180</v>
      </c>
      <c r="D34">
        <v>82</v>
      </c>
      <c r="E34">
        <v>42</v>
      </c>
      <c r="F34">
        <v>42</v>
      </c>
      <c r="G34">
        <v>14</v>
      </c>
      <c r="H34">
        <v>14</v>
      </c>
      <c r="I34" s="379">
        <v>3.05324074074074E-2</v>
      </c>
      <c r="J34">
        <v>42</v>
      </c>
      <c r="K34">
        <v>30</v>
      </c>
      <c r="L34">
        <v>71</v>
      </c>
      <c r="M34" t="s">
        <v>164</v>
      </c>
      <c r="N34" t="s">
        <v>2868</v>
      </c>
      <c r="O34" s="379">
        <v>4.1666666666666699E-2</v>
      </c>
    </row>
    <row r="35" spans="1:15">
      <c r="A35">
        <v>1246</v>
      </c>
      <c r="B35" s="379">
        <v>42252.5233912037</v>
      </c>
      <c r="C35">
        <v>1205</v>
      </c>
      <c r="D35">
        <v>82</v>
      </c>
      <c r="E35">
        <v>42</v>
      </c>
      <c r="F35">
        <v>42</v>
      </c>
      <c r="G35">
        <v>14</v>
      </c>
      <c r="H35">
        <v>14</v>
      </c>
      <c r="I35" s="379">
        <v>3.1226851851851901E-2</v>
      </c>
      <c r="J35">
        <v>42</v>
      </c>
      <c r="K35">
        <v>28</v>
      </c>
      <c r="L35">
        <v>67</v>
      </c>
      <c r="M35" t="s">
        <v>164</v>
      </c>
      <c r="N35" t="s">
        <v>2868</v>
      </c>
      <c r="O35" s="379">
        <v>4.1666666666666699E-2</v>
      </c>
    </row>
    <row r="36" spans="1:15">
      <c r="A36">
        <v>1247</v>
      </c>
      <c r="B36" s="379">
        <v>42252.5238888889</v>
      </c>
      <c r="C36">
        <v>1192</v>
      </c>
      <c r="D36">
        <v>82</v>
      </c>
      <c r="E36">
        <v>42</v>
      </c>
      <c r="F36">
        <v>42</v>
      </c>
      <c r="G36">
        <v>14</v>
      </c>
      <c r="H36">
        <v>14</v>
      </c>
      <c r="I36" s="379">
        <v>3.0821759259259299E-2</v>
      </c>
      <c r="J36">
        <v>42</v>
      </c>
      <c r="K36">
        <v>28</v>
      </c>
      <c r="L36">
        <v>67</v>
      </c>
      <c r="M36" t="s">
        <v>164</v>
      </c>
      <c r="N36" t="s">
        <v>2868</v>
      </c>
      <c r="O36" s="379">
        <v>4.1666666666666699E-2</v>
      </c>
    </row>
    <row r="37" spans="1:15">
      <c r="A37">
        <v>1248</v>
      </c>
      <c r="B37" s="379">
        <v>42252.523495370398</v>
      </c>
      <c r="C37">
        <v>1198</v>
      </c>
      <c r="D37">
        <v>82</v>
      </c>
      <c r="E37">
        <v>42</v>
      </c>
      <c r="F37">
        <v>42</v>
      </c>
      <c r="G37">
        <v>14</v>
      </c>
      <c r="H37">
        <v>14</v>
      </c>
      <c r="I37" s="379">
        <v>3.125E-2</v>
      </c>
      <c r="J37">
        <v>42</v>
      </c>
      <c r="K37">
        <v>36</v>
      </c>
      <c r="L37">
        <v>86</v>
      </c>
      <c r="M37" t="s">
        <v>1853</v>
      </c>
      <c r="N37" t="s">
        <v>2868</v>
      </c>
      <c r="O37" s="379">
        <v>4.1666666666666699E-2</v>
      </c>
    </row>
    <row r="38" spans="1:15">
      <c r="A38">
        <v>1249</v>
      </c>
      <c r="B38" s="379">
        <v>42252.523541666698</v>
      </c>
      <c r="C38">
        <v>1211</v>
      </c>
      <c r="D38">
        <v>82</v>
      </c>
      <c r="E38">
        <v>42</v>
      </c>
      <c r="F38">
        <v>42</v>
      </c>
      <c r="G38">
        <v>14</v>
      </c>
      <c r="H38">
        <v>14</v>
      </c>
      <c r="I38" s="379">
        <v>3.15972222222222E-2</v>
      </c>
      <c r="J38">
        <v>42</v>
      </c>
      <c r="K38">
        <v>35</v>
      </c>
      <c r="L38">
        <v>83</v>
      </c>
      <c r="M38" t="s">
        <v>1853</v>
      </c>
      <c r="N38" t="s">
        <v>2868</v>
      </c>
      <c r="O38" s="379">
        <v>4.1666666666666699E-2</v>
      </c>
    </row>
    <row r="39" spans="1:15">
      <c r="A39">
        <v>1250</v>
      </c>
      <c r="B39" s="379">
        <v>42252.523807870399</v>
      </c>
      <c r="C39">
        <v>1194</v>
      </c>
      <c r="D39">
        <v>82</v>
      </c>
      <c r="E39">
        <v>42</v>
      </c>
      <c r="F39">
        <v>42</v>
      </c>
      <c r="G39">
        <v>14</v>
      </c>
      <c r="H39">
        <v>14</v>
      </c>
      <c r="I39" s="379">
        <v>3.1701388888888897E-2</v>
      </c>
      <c r="J39">
        <v>42</v>
      </c>
      <c r="K39">
        <v>31</v>
      </c>
      <c r="L39">
        <v>74</v>
      </c>
      <c r="M39" t="s">
        <v>1853</v>
      </c>
      <c r="N39" t="s">
        <v>2868</v>
      </c>
      <c r="O39" s="379">
        <v>4.1666666666666699E-2</v>
      </c>
    </row>
    <row r="40" spans="1:15">
      <c r="A40">
        <v>1251</v>
      </c>
      <c r="B40" s="379">
        <v>42252.526990740698</v>
      </c>
      <c r="C40">
        <v>1196</v>
      </c>
      <c r="D40">
        <v>82</v>
      </c>
      <c r="E40">
        <v>42</v>
      </c>
      <c r="F40">
        <v>42</v>
      </c>
      <c r="G40">
        <v>14</v>
      </c>
      <c r="H40">
        <v>14</v>
      </c>
      <c r="I40" s="379">
        <v>2.9004629629629599E-2</v>
      </c>
      <c r="J40">
        <v>42</v>
      </c>
      <c r="K40">
        <v>41</v>
      </c>
      <c r="L40">
        <v>98</v>
      </c>
      <c r="M40" t="s">
        <v>1856</v>
      </c>
      <c r="N40" t="s">
        <v>2868</v>
      </c>
      <c r="O40" s="379">
        <v>4.1666666666666699E-2</v>
      </c>
    </row>
    <row r="41" spans="1:15">
      <c r="A41">
        <v>1252</v>
      </c>
      <c r="B41" s="379">
        <v>42252.523495370398</v>
      </c>
      <c r="C41">
        <v>1189</v>
      </c>
      <c r="D41">
        <v>82</v>
      </c>
      <c r="E41">
        <v>42</v>
      </c>
      <c r="F41">
        <v>42</v>
      </c>
      <c r="G41">
        <v>14</v>
      </c>
      <c r="H41">
        <v>14</v>
      </c>
      <c r="I41" s="379">
        <v>3.3912037037036998E-2</v>
      </c>
      <c r="J41">
        <v>42</v>
      </c>
      <c r="K41">
        <v>31</v>
      </c>
      <c r="L41">
        <v>74</v>
      </c>
      <c r="M41" t="s">
        <v>1853</v>
      </c>
      <c r="N41" t="s">
        <v>2868</v>
      </c>
      <c r="O41" s="379">
        <v>4.1666666666666699E-2</v>
      </c>
    </row>
    <row r="42" spans="1:15">
      <c r="A42">
        <v>1253</v>
      </c>
      <c r="B42" s="379">
        <v>42252.5239814815</v>
      </c>
      <c r="C42">
        <v>1195</v>
      </c>
      <c r="D42">
        <v>82</v>
      </c>
      <c r="E42">
        <v>42</v>
      </c>
      <c r="F42">
        <v>42</v>
      </c>
      <c r="G42">
        <v>14</v>
      </c>
      <c r="H42">
        <v>14</v>
      </c>
      <c r="I42" s="379">
        <v>3.4259259259259302E-2</v>
      </c>
      <c r="J42">
        <v>42</v>
      </c>
      <c r="K42">
        <v>35</v>
      </c>
      <c r="L42">
        <v>83</v>
      </c>
      <c r="M42" t="s">
        <v>1853</v>
      </c>
      <c r="N42" t="s">
        <v>2868</v>
      </c>
      <c r="O42" s="379">
        <v>4.1666666666666699E-2</v>
      </c>
    </row>
    <row r="43" spans="1:15">
      <c r="A43">
        <v>1254</v>
      </c>
      <c r="B43" s="379">
        <v>42252.524884259299</v>
      </c>
      <c r="C43">
        <v>1209</v>
      </c>
      <c r="D43">
        <v>82</v>
      </c>
      <c r="E43">
        <v>42</v>
      </c>
      <c r="F43">
        <v>42</v>
      </c>
      <c r="G43">
        <v>14</v>
      </c>
      <c r="H43">
        <v>14</v>
      </c>
      <c r="I43" s="379">
        <v>3.3576388888888899E-2</v>
      </c>
      <c r="J43">
        <v>42</v>
      </c>
      <c r="K43">
        <v>39</v>
      </c>
      <c r="L43">
        <v>93</v>
      </c>
      <c r="M43" t="s">
        <v>1856</v>
      </c>
      <c r="N43" t="s">
        <v>2868</v>
      </c>
      <c r="O43" s="379">
        <v>4.1666666666666699E-2</v>
      </c>
    </row>
    <row r="44" spans="1:15">
      <c r="A44">
        <v>1255</v>
      </c>
      <c r="B44" s="379">
        <v>42252.523773148103</v>
      </c>
      <c r="C44">
        <v>1213</v>
      </c>
      <c r="D44">
        <v>82</v>
      </c>
      <c r="E44">
        <v>42</v>
      </c>
      <c r="F44">
        <v>42</v>
      </c>
      <c r="G44">
        <v>14</v>
      </c>
      <c r="H44">
        <v>14</v>
      </c>
      <c r="I44" s="379">
        <v>3.5196759259259303E-2</v>
      </c>
      <c r="J44">
        <v>42</v>
      </c>
      <c r="K44">
        <v>35</v>
      </c>
      <c r="L44">
        <v>83</v>
      </c>
      <c r="M44" t="s">
        <v>1853</v>
      </c>
      <c r="N44" t="s">
        <v>2868</v>
      </c>
      <c r="O44" s="379">
        <v>4.1666666666666699E-2</v>
      </c>
    </row>
    <row r="45" spans="1:15">
      <c r="A45">
        <v>1256</v>
      </c>
      <c r="B45" s="379">
        <v>42252.52375</v>
      </c>
      <c r="C45">
        <v>1178</v>
      </c>
      <c r="D45">
        <v>82</v>
      </c>
      <c r="E45">
        <v>42</v>
      </c>
      <c r="F45">
        <v>42</v>
      </c>
      <c r="G45">
        <v>14</v>
      </c>
      <c r="H45">
        <v>14</v>
      </c>
      <c r="I45" s="379">
        <v>3.6261574074074099E-2</v>
      </c>
      <c r="J45">
        <v>42</v>
      </c>
      <c r="K45">
        <v>40</v>
      </c>
      <c r="L45">
        <v>95</v>
      </c>
      <c r="M45" t="s">
        <v>1856</v>
      </c>
      <c r="N45" t="s">
        <v>2868</v>
      </c>
      <c r="O45" s="379">
        <v>4.1666666666666699E-2</v>
      </c>
    </row>
    <row r="46" spans="1:15">
      <c r="A46">
        <v>1257</v>
      </c>
      <c r="B46" s="379">
        <v>42252.523912037002</v>
      </c>
      <c r="C46">
        <v>1186</v>
      </c>
      <c r="D46">
        <v>82</v>
      </c>
      <c r="E46">
        <v>42</v>
      </c>
      <c r="F46">
        <v>42</v>
      </c>
      <c r="G46">
        <v>14</v>
      </c>
      <c r="H46">
        <v>14</v>
      </c>
      <c r="I46" s="379">
        <v>3.6736111111111101E-2</v>
      </c>
      <c r="J46">
        <v>42</v>
      </c>
      <c r="K46">
        <v>39</v>
      </c>
      <c r="L46">
        <v>93</v>
      </c>
      <c r="M46" t="s">
        <v>1856</v>
      </c>
      <c r="N46" t="s">
        <v>2868</v>
      </c>
      <c r="O46" s="379">
        <v>4.1666666666666699E-2</v>
      </c>
    </row>
    <row r="47" spans="1:15">
      <c r="A47">
        <v>1258</v>
      </c>
      <c r="B47" s="379">
        <v>42252.5241550926</v>
      </c>
      <c r="C47">
        <v>1197</v>
      </c>
      <c r="D47">
        <v>82</v>
      </c>
      <c r="E47">
        <v>42</v>
      </c>
      <c r="F47">
        <v>42</v>
      </c>
      <c r="G47">
        <v>14</v>
      </c>
      <c r="H47">
        <v>14</v>
      </c>
      <c r="I47" s="379">
        <v>3.6597222222222198E-2</v>
      </c>
      <c r="J47">
        <v>42</v>
      </c>
      <c r="K47">
        <v>35</v>
      </c>
      <c r="L47">
        <v>83</v>
      </c>
      <c r="M47" t="s">
        <v>1853</v>
      </c>
      <c r="N47" t="s">
        <v>2868</v>
      </c>
      <c r="O47" s="379">
        <v>4.1666666666666699E-2</v>
      </c>
    </row>
    <row r="48" spans="1:15">
      <c r="A48">
        <v>1259</v>
      </c>
      <c r="B48" s="379">
        <v>42252.523865740703</v>
      </c>
      <c r="C48">
        <v>1181</v>
      </c>
      <c r="D48">
        <v>82</v>
      </c>
      <c r="E48">
        <v>42</v>
      </c>
      <c r="F48">
        <v>42</v>
      </c>
      <c r="G48">
        <v>14</v>
      </c>
      <c r="H48">
        <v>14</v>
      </c>
      <c r="I48" s="379">
        <v>3.7013888888888902E-2</v>
      </c>
      <c r="J48">
        <v>42</v>
      </c>
      <c r="K48">
        <v>31</v>
      </c>
      <c r="L48">
        <v>74</v>
      </c>
      <c r="M48" t="s">
        <v>1853</v>
      </c>
      <c r="N48" t="s">
        <v>2868</v>
      </c>
      <c r="O48" s="379">
        <v>4.1666666666666699E-2</v>
      </c>
    </row>
    <row r="49" spans="1:15">
      <c r="A49">
        <v>1260</v>
      </c>
      <c r="B49" s="379">
        <v>42252.523553240702</v>
      </c>
      <c r="C49">
        <v>1179</v>
      </c>
      <c r="D49">
        <v>82</v>
      </c>
      <c r="E49">
        <v>42</v>
      </c>
      <c r="F49">
        <v>42</v>
      </c>
      <c r="G49">
        <v>14</v>
      </c>
      <c r="H49">
        <v>14</v>
      </c>
      <c r="I49" s="379">
        <v>3.8124999999999999E-2</v>
      </c>
      <c r="J49">
        <v>42</v>
      </c>
      <c r="K49">
        <v>30</v>
      </c>
      <c r="L49">
        <v>71</v>
      </c>
      <c r="M49" t="s">
        <v>164</v>
      </c>
      <c r="N49" t="s">
        <v>2868</v>
      </c>
      <c r="O49" s="379">
        <v>4.1666666666666699E-2</v>
      </c>
    </row>
    <row r="50" spans="1:15">
      <c r="A50">
        <v>1261</v>
      </c>
      <c r="B50" s="379">
        <v>42252.523553240702</v>
      </c>
      <c r="C50">
        <v>1182</v>
      </c>
      <c r="D50">
        <v>82</v>
      </c>
      <c r="E50">
        <v>42</v>
      </c>
      <c r="F50">
        <v>42</v>
      </c>
      <c r="G50">
        <v>14</v>
      </c>
      <c r="H50">
        <v>14</v>
      </c>
      <c r="I50" s="379">
        <v>3.8645833333333303E-2</v>
      </c>
      <c r="J50">
        <v>42</v>
      </c>
      <c r="K50">
        <v>34</v>
      </c>
      <c r="L50">
        <v>81</v>
      </c>
      <c r="M50" t="s">
        <v>1853</v>
      </c>
      <c r="N50" t="s">
        <v>2868</v>
      </c>
      <c r="O50" s="379">
        <v>4.1666666666666699E-2</v>
      </c>
    </row>
    <row r="51" spans="1:15">
      <c r="A51">
        <v>1262</v>
      </c>
      <c r="B51" s="379">
        <v>42252.528402777803</v>
      </c>
      <c r="C51">
        <v>1188</v>
      </c>
      <c r="D51">
        <v>82</v>
      </c>
      <c r="E51">
        <v>42</v>
      </c>
      <c r="F51">
        <v>42</v>
      </c>
      <c r="G51">
        <v>14</v>
      </c>
      <c r="H51">
        <v>14</v>
      </c>
      <c r="I51" s="379">
        <v>3.46643518518518E-2</v>
      </c>
      <c r="J51">
        <v>42</v>
      </c>
      <c r="K51">
        <v>25</v>
      </c>
      <c r="L51">
        <v>60</v>
      </c>
      <c r="M51" t="s">
        <v>164</v>
      </c>
      <c r="N51" t="s">
        <v>2868</v>
      </c>
      <c r="O51" s="379">
        <v>4.1666666666666699E-2</v>
      </c>
    </row>
    <row r="52" spans="1:15">
      <c r="A52">
        <v>1263</v>
      </c>
      <c r="B52" s="379">
        <v>42252.523993055598</v>
      </c>
      <c r="C52">
        <v>1193</v>
      </c>
      <c r="D52">
        <v>82</v>
      </c>
      <c r="E52">
        <v>42</v>
      </c>
      <c r="F52">
        <v>42</v>
      </c>
      <c r="G52">
        <v>14</v>
      </c>
      <c r="H52">
        <v>14</v>
      </c>
      <c r="I52" s="379">
        <v>3.9664351851851902E-2</v>
      </c>
      <c r="J52">
        <v>42</v>
      </c>
      <c r="K52">
        <v>34</v>
      </c>
      <c r="L52">
        <v>81</v>
      </c>
      <c r="M52" t="s">
        <v>1853</v>
      </c>
      <c r="N52" t="s">
        <v>2868</v>
      </c>
      <c r="O52" s="379">
        <v>4.1666666666666699E-2</v>
      </c>
    </row>
    <row r="53" spans="1:15">
      <c r="A53">
        <v>1264</v>
      </c>
      <c r="B53" s="379">
        <v>42252.523946759298</v>
      </c>
      <c r="C53">
        <v>1183</v>
      </c>
      <c r="D53">
        <v>82</v>
      </c>
      <c r="E53">
        <v>42</v>
      </c>
      <c r="F53">
        <v>42</v>
      </c>
      <c r="G53">
        <v>14</v>
      </c>
      <c r="H53">
        <v>14</v>
      </c>
      <c r="I53" s="379">
        <v>4.0393518518518502E-2</v>
      </c>
      <c r="J53">
        <v>42</v>
      </c>
      <c r="K53">
        <v>26</v>
      </c>
      <c r="L53">
        <v>62</v>
      </c>
      <c r="M53" t="s">
        <v>164</v>
      </c>
      <c r="N53" t="s">
        <v>2868</v>
      </c>
      <c r="O53" s="379">
        <v>4.1666666666666699E-2</v>
      </c>
    </row>
    <row r="54" spans="1:15">
      <c r="A54">
        <v>1265</v>
      </c>
      <c r="B54" s="379">
        <v>42252.523587962998</v>
      </c>
      <c r="C54">
        <v>1208</v>
      </c>
      <c r="D54">
        <v>82</v>
      </c>
      <c r="E54">
        <v>42</v>
      </c>
      <c r="F54">
        <v>42</v>
      </c>
      <c r="G54">
        <v>14</v>
      </c>
      <c r="H54">
        <v>14</v>
      </c>
      <c r="I54" s="379">
        <v>4.1180555555555602E-2</v>
      </c>
      <c r="J54">
        <v>42</v>
      </c>
      <c r="K54">
        <v>30</v>
      </c>
      <c r="L54">
        <v>71</v>
      </c>
      <c r="M54" t="s">
        <v>164</v>
      </c>
      <c r="N54" t="s">
        <v>2868</v>
      </c>
      <c r="O54" s="379">
        <v>4.1666666666666699E-2</v>
      </c>
    </row>
    <row r="55" spans="1:15">
      <c r="A55">
        <v>1266</v>
      </c>
      <c r="B55" s="379">
        <v>42252.5234375</v>
      </c>
      <c r="C55">
        <v>1187</v>
      </c>
      <c r="D55">
        <v>82</v>
      </c>
      <c r="E55">
        <v>42</v>
      </c>
      <c r="F55">
        <v>41</v>
      </c>
      <c r="G55">
        <v>14</v>
      </c>
      <c r="H55">
        <v>13</v>
      </c>
      <c r="I55" s="379">
        <v>4.1678240740740703E-2</v>
      </c>
      <c r="J55">
        <v>42</v>
      </c>
      <c r="K55">
        <v>32</v>
      </c>
      <c r="L55">
        <v>76</v>
      </c>
      <c r="M55" t="s">
        <v>1853</v>
      </c>
      <c r="N55" t="s">
        <v>2868</v>
      </c>
      <c r="O55" s="379">
        <v>4.1666666666666699E-2</v>
      </c>
    </row>
    <row r="56" spans="1:15">
      <c r="A56">
        <v>1267</v>
      </c>
      <c r="B56" s="379">
        <v>42252.5238425926</v>
      </c>
      <c r="C56">
        <v>1202</v>
      </c>
      <c r="D56">
        <v>82</v>
      </c>
      <c r="E56">
        <v>42</v>
      </c>
      <c r="F56">
        <v>41</v>
      </c>
      <c r="G56">
        <v>14</v>
      </c>
      <c r="H56">
        <v>13</v>
      </c>
      <c r="I56" s="379">
        <v>4.1678240740740703E-2</v>
      </c>
      <c r="J56">
        <v>42</v>
      </c>
      <c r="K56">
        <v>33</v>
      </c>
      <c r="L56">
        <v>79</v>
      </c>
      <c r="M56" t="s">
        <v>1853</v>
      </c>
      <c r="N56" t="s">
        <v>2868</v>
      </c>
      <c r="O56" s="379">
        <v>4.1666666666666699E-2</v>
      </c>
    </row>
    <row r="57" spans="1:15">
      <c r="A57">
        <v>1268</v>
      </c>
      <c r="B57" s="379">
        <v>42258.460428240702</v>
      </c>
      <c r="C57">
        <v>1190</v>
      </c>
      <c r="D57">
        <v>82</v>
      </c>
      <c r="E57">
        <v>42</v>
      </c>
      <c r="F57">
        <v>42</v>
      </c>
      <c r="G57">
        <v>14</v>
      </c>
      <c r="H57">
        <v>14</v>
      </c>
      <c r="I57" s="379">
        <v>1.9074074074074101E-2</v>
      </c>
      <c r="J57">
        <v>42</v>
      </c>
      <c r="K57">
        <v>35</v>
      </c>
      <c r="L57">
        <v>83</v>
      </c>
      <c r="M57" t="s">
        <v>1853</v>
      </c>
      <c r="N57" t="s">
        <v>2868</v>
      </c>
      <c r="O57" s="379">
        <v>4.1666666666666699E-2</v>
      </c>
    </row>
    <row r="58" spans="1:15">
      <c r="A58">
        <v>1269</v>
      </c>
      <c r="B58" s="379">
        <v>42258.461238425902</v>
      </c>
      <c r="C58">
        <v>1200</v>
      </c>
      <c r="D58">
        <v>82</v>
      </c>
      <c r="E58">
        <v>42</v>
      </c>
      <c r="F58">
        <v>42</v>
      </c>
      <c r="G58">
        <v>14</v>
      </c>
      <c r="H58">
        <v>14</v>
      </c>
      <c r="I58" s="379">
        <v>2.1840277777777799E-2</v>
      </c>
      <c r="J58">
        <v>42</v>
      </c>
      <c r="K58">
        <v>35</v>
      </c>
      <c r="L58">
        <v>83</v>
      </c>
      <c r="M58" t="s">
        <v>1853</v>
      </c>
      <c r="N58" t="s">
        <v>2868</v>
      </c>
      <c r="O58" s="379">
        <v>4.1666666666666699E-2</v>
      </c>
    </row>
    <row r="59" spans="1:15">
      <c r="A59">
        <v>1270</v>
      </c>
      <c r="B59" s="379">
        <v>42258.461863425902</v>
      </c>
      <c r="C59">
        <v>1207</v>
      </c>
      <c r="D59">
        <v>82</v>
      </c>
      <c r="E59">
        <v>42</v>
      </c>
      <c r="F59">
        <v>42</v>
      </c>
      <c r="G59">
        <v>14</v>
      </c>
      <c r="H59">
        <v>14</v>
      </c>
      <c r="I59" s="379">
        <v>2.2002314814814801E-2</v>
      </c>
      <c r="J59">
        <v>42</v>
      </c>
      <c r="K59">
        <v>37</v>
      </c>
      <c r="L59">
        <v>88</v>
      </c>
      <c r="M59" t="s">
        <v>1853</v>
      </c>
      <c r="N59" t="s">
        <v>2868</v>
      </c>
      <c r="O59" s="379">
        <v>4.1666666666666699E-2</v>
      </c>
    </row>
    <row r="60" spans="1:15">
      <c r="A60">
        <v>1271</v>
      </c>
      <c r="B60" s="379">
        <v>42258.460405092599</v>
      </c>
      <c r="C60">
        <v>1203</v>
      </c>
      <c r="D60">
        <v>82</v>
      </c>
      <c r="E60">
        <v>42</v>
      </c>
      <c r="F60">
        <v>42</v>
      </c>
      <c r="G60">
        <v>14</v>
      </c>
      <c r="H60">
        <v>14</v>
      </c>
      <c r="I60" s="379">
        <v>2.5486111111111098E-2</v>
      </c>
      <c r="J60">
        <v>42</v>
      </c>
      <c r="K60">
        <v>37</v>
      </c>
      <c r="L60">
        <v>88</v>
      </c>
      <c r="M60" t="s">
        <v>1853</v>
      </c>
      <c r="N60" t="s">
        <v>2868</v>
      </c>
      <c r="O60" s="379">
        <v>4.1666666666666699E-2</v>
      </c>
    </row>
    <row r="61" spans="1:15">
      <c r="A61">
        <v>1272</v>
      </c>
      <c r="B61" s="379">
        <v>42258.463298611103</v>
      </c>
      <c r="C61">
        <v>1180</v>
      </c>
      <c r="D61">
        <v>82</v>
      </c>
      <c r="E61">
        <v>42</v>
      </c>
      <c r="F61">
        <v>42</v>
      </c>
      <c r="G61">
        <v>14</v>
      </c>
      <c r="H61">
        <v>14</v>
      </c>
      <c r="I61" s="379">
        <v>2.6712962962963001E-2</v>
      </c>
      <c r="J61">
        <v>42</v>
      </c>
      <c r="K61">
        <v>40</v>
      </c>
      <c r="L61">
        <v>95</v>
      </c>
      <c r="M61" t="s">
        <v>1856</v>
      </c>
      <c r="N61" t="s">
        <v>2868</v>
      </c>
      <c r="O61" s="379">
        <v>4.1666666666666699E-2</v>
      </c>
    </row>
    <row r="62" spans="1:15">
      <c r="A62">
        <v>461</v>
      </c>
      <c r="B62" s="379">
        <v>41877.458831018499</v>
      </c>
      <c r="C62">
        <v>843</v>
      </c>
      <c r="D62">
        <v>58</v>
      </c>
      <c r="E62">
        <v>25</v>
      </c>
      <c r="F62">
        <v>1</v>
      </c>
      <c r="G62">
        <v>5</v>
      </c>
      <c r="H62">
        <v>0</v>
      </c>
      <c r="I62" s="379">
        <v>1.44675925925926E-3</v>
      </c>
      <c r="J62">
        <v>25</v>
      </c>
      <c r="K62">
        <v>0</v>
      </c>
      <c r="L62">
        <v>0</v>
      </c>
      <c r="M62" t="s">
        <v>164</v>
      </c>
      <c r="N62" t="s">
        <v>2867</v>
      </c>
      <c r="O62" s="379">
        <v>4.1666666666666699E-2</v>
      </c>
    </row>
    <row r="63" spans="1:15">
      <c r="A63">
        <v>1273</v>
      </c>
      <c r="B63" s="379">
        <v>42258.461134259298</v>
      </c>
      <c r="C63">
        <v>1188</v>
      </c>
      <c r="D63">
        <v>82</v>
      </c>
      <c r="E63">
        <v>42</v>
      </c>
      <c r="F63">
        <v>42</v>
      </c>
      <c r="G63">
        <v>14</v>
      </c>
      <c r="H63">
        <v>14</v>
      </c>
      <c r="I63" s="379">
        <v>3.1932870370370403E-2</v>
      </c>
      <c r="J63">
        <v>42</v>
      </c>
      <c r="K63">
        <v>37</v>
      </c>
      <c r="L63">
        <v>88</v>
      </c>
      <c r="M63" t="s">
        <v>1853</v>
      </c>
      <c r="N63" t="s">
        <v>2868</v>
      </c>
      <c r="O63" s="379">
        <v>4.1666666666666699E-2</v>
      </c>
    </row>
    <row r="64" spans="1:15">
      <c r="A64">
        <v>1274</v>
      </c>
      <c r="B64" s="379">
        <v>42258.464340277802</v>
      </c>
      <c r="C64">
        <v>1183</v>
      </c>
      <c r="D64">
        <v>82</v>
      </c>
      <c r="E64">
        <v>42</v>
      </c>
      <c r="F64">
        <v>42</v>
      </c>
      <c r="G64">
        <v>14</v>
      </c>
      <c r="H64">
        <v>14</v>
      </c>
      <c r="I64" s="379">
        <v>3.2233796296296302E-2</v>
      </c>
      <c r="J64">
        <v>42</v>
      </c>
      <c r="K64">
        <v>33</v>
      </c>
      <c r="L64">
        <v>79</v>
      </c>
      <c r="M64" t="s">
        <v>1853</v>
      </c>
      <c r="N64" t="s">
        <v>2868</v>
      </c>
      <c r="O64" s="379">
        <v>4.1666666666666699E-2</v>
      </c>
    </row>
    <row r="65" spans="1:15">
      <c r="A65">
        <v>1275</v>
      </c>
      <c r="B65" s="379">
        <v>42258.462071759299</v>
      </c>
      <c r="C65">
        <v>1199</v>
      </c>
      <c r="D65">
        <v>58</v>
      </c>
      <c r="E65">
        <v>25</v>
      </c>
      <c r="F65">
        <v>25</v>
      </c>
      <c r="G65">
        <v>5</v>
      </c>
      <c r="H65">
        <v>5</v>
      </c>
      <c r="I65" s="379">
        <v>3.4571759259259302E-2</v>
      </c>
      <c r="J65">
        <v>25</v>
      </c>
      <c r="K65">
        <v>15</v>
      </c>
      <c r="L65">
        <v>60</v>
      </c>
      <c r="M65" t="s">
        <v>164</v>
      </c>
      <c r="N65" t="s">
        <v>2867</v>
      </c>
      <c r="O65" s="379">
        <v>4.1666666666666699E-2</v>
      </c>
    </row>
    <row r="66" spans="1:15">
      <c r="A66">
        <v>1276</v>
      </c>
      <c r="B66" s="379">
        <v>42258.4610763889</v>
      </c>
      <c r="C66">
        <v>1210</v>
      </c>
      <c r="D66">
        <v>58</v>
      </c>
      <c r="E66">
        <v>25</v>
      </c>
      <c r="F66">
        <v>25</v>
      </c>
      <c r="G66">
        <v>5</v>
      </c>
      <c r="H66">
        <v>5</v>
      </c>
      <c r="I66" s="379">
        <v>3.60300925925926E-2</v>
      </c>
      <c r="J66">
        <v>25</v>
      </c>
      <c r="K66">
        <v>13</v>
      </c>
      <c r="L66">
        <v>52</v>
      </c>
      <c r="M66" t="s">
        <v>164</v>
      </c>
      <c r="N66" t="s">
        <v>2867</v>
      </c>
      <c r="O66" s="379">
        <v>4.1666666666666699E-2</v>
      </c>
    </row>
    <row r="67" spans="1:15">
      <c r="A67">
        <v>1277</v>
      </c>
      <c r="B67" s="379">
        <v>42258.460416666698</v>
      </c>
      <c r="C67">
        <v>1179</v>
      </c>
      <c r="D67">
        <v>82</v>
      </c>
      <c r="E67">
        <v>42</v>
      </c>
      <c r="F67">
        <v>42</v>
      </c>
      <c r="G67">
        <v>14</v>
      </c>
      <c r="H67">
        <v>14</v>
      </c>
      <c r="I67" s="379">
        <v>3.7465277777777799E-2</v>
      </c>
      <c r="J67">
        <v>42</v>
      </c>
      <c r="K67">
        <v>37</v>
      </c>
      <c r="L67">
        <v>88</v>
      </c>
      <c r="M67" t="s">
        <v>1853</v>
      </c>
      <c r="N67" t="s">
        <v>2868</v>
      </c>
      <c r="O67" s="379">
        <v>4.1666666666666699E-2</v>
      </c>
    </row>
    <row r="68" spans="1:15">
      <c r="A68">
        <v>1278</v>
      </c>
      <c r="B68" s="379">
        <v>42258.460752314801</v>
      </c>
      <c r="C68">
        <v>1185</v>
      </c>
      <c r="D68">
        <v>82</v>
      </c>
      <c r="E68">
        <v>42</v>
      </c>
      <c r="F68">
        <v>42</v>
      </c>
      <c r="G68">
        <v>14</v>
      </c>
      <c r="H68">
        <v>14</v>
      </c>
      <c r="I68" s="379">
        <v>3.7557870370370401E-2</v>
      </c>
      <c r="J68">
        <v>42</v>
      </c>
      <c r="K68">
        <v>40</v>
      </c>
      <c r="L68">
        <v>95</v>
      </c>
      <c r="M68" t="s">
        <v>1856</v>
      </c>
      <c r="N68" t="s">
        <v>2868</v>
      </c>
      <c r="O68" s="379">
        <v>4.1666666666666699E-2</v>
      </c>
    </row>
    <row r="69" spans="1:15">
      <c r="A69">
        <v>1279</v>
      </c>
      <c r="B69" s="379">
        <v>42258.4604398148</v>
      </c>
      <c r="C69">
        <v>1208</v>
      </c>
      <c r="D69">
        <v>82</v>
      </c>
      <c r="E69">
        <v>42</v>
      </c>
      <c r="F69">
        <v>39</v>
      </c>
      <c r="G69">
        <v>14</v>
      </c>
      <c r="H69">
        <v>13</v>
      </c>
      <c r="I69" s="379">
        <v>4.1678240740740703E-2</v>
      </c>
      <c r="J69">
        <v>42</v>
      </c>
      <c r="K69">
        <v>33</v>
      </c>
      <c r="L69">
        <v>79</v>
      </c>
      <c r="M69" t="s">
        <v>1853</v>
      </c>
      <c r="N69" t="s">
        <v>2868</v>
      </c>
      <c r="O69" s="379">
        <v>4.1666666666666699E-2</v>
      </c>
    </row>
    <row r="70" spans="1:15">
      <c r="A70">
        <v>1280</v>
      </c>
      <c r="B70" s="379">
        <v>42258.5015740741</v>
      </c>
      <c r="C70">
        <v>1192</v>
      </c>
      <c r="D70">
        <v>82</v>
      </c>
      <c r="E70">
        <v>42</v>
      </c>
      <c r="F70">
        <v>42</v>
      </c>
      <c r="G70">
        <v>14</v>
      </c>
      <c r="H70">
        <v>14</v>
      </c>
      <c r="I70" s="379">
        <v>2.0254629629629602E-2</v>
      </c>
      <c r="J70">
        <v>42</v>
      </c>
      <c r="K70">
        <v>38</v>
      </c>
      <c r="L70">
        <v>90</v>
      </c>
      <c r="M70" t="s">
        <v>1856</v>
      </c>
      <c r="N70" t="s">
        <v>2868</v>
      </c>
      <c r="O70" s="379">
        <v>4.1666666666666699E-2</v>
      </c>
    </row>
    <row r="71" spans="1:15">
      <c r="A71">
        <v>1281</v>
      </c>
      <c r="B71" s="379">
        <v>42258.497048611098</v>
      </c>
      <c r="C71">
        <v>1199</v>
      </c>
      <c r="D71">
        <v>82</v>
      </c>
      <c r="E71">
        <v>42</v>
      </c>
      <c r="F71">
        <v>42</v>
      </c>
      <c r="G71">
        <v>14</v>
      </c>
      <c r="H71">
        <v>14</v>
      </c>
      <c r="I71" s="379">
        <v>2.5937499999999999E-2</v>
      </c>
      <c r="J71">
        <v>42</v>
      </c>
      <c r="K71">
        <v>37</v>
      </c>
      <c r="L71">
        <v>88</v>
      </c>
      <c r="M71" t="s">
        <v>1853</v>
      </c>
      <c r="N71" t="s">
        <v>2868</v>
      </c>
      <c r="O71" s="379">
        <v>4.1666666666666699E-2</v>
      </c>
    </row>
    <row r="72" spans="1:15">
      <c r="A72">
        <v>1282</v>
      </c>
      <c r="B72" s="379">
        <v>42258.505914351903</v>
      </c>
      <c r="C72">
        <v>1210</v>
      </c>
      <c r="D72">
        <v>82</v>
      </c>
      <c r="E72">
        <v>42</v>
      </c>
      <c r="F72">
        <v>42</v>
      </c>
      <c r="G72">
        <v>14</v>
      </c>
      <c r="H72">
        <v>14</v>
      </c>
      <c r="I72" s="379">
        <v>1.83796296296296E-2</v>
      </c>
      <c r="J72">
        <v>42</v>
      </c>
      <c r="K72">
        <v>36</v>
      </c>
      <c r="L72">
        <v>86</v>
      </c>
      <c r="M72" t="s">
        <v>1853</v>
      </c>
      <c r="N72" t="s">
        <v>2868</v>
      </c>
      <c r="O72" s="379">
        <v>4.1666666666666699E-2</v>
      </c>
    </row>
    <row r="73" spans="1:15">
      <c r="A73">
        <v>1283</v>
      </c>
      <c r="B73" s="379">
        <v>42259.533032407402</v>
      </c>
      <c r="C73">
        <v>1205</v>
      </c>
      <c r="D73">
        <v>82</v>
      </c>
      <c r="E73">
        <v>42</v>
      </c>
      <c r="F73">
        <v>42</v>
      </c>
      <c r="G73">
        <v>14</v>
      </c>
      <c r="H73">
        <v>14</v>
      </c>
      <c r="I73" s="379">
        <v>2.53240740740741E-2</v>
      </c>
      <c r="J73">
        <v>42</v>
      </c>
      <c r="K73">
        <v>37</v>
      </c>
      <c r="L73">
        <v>88</v>
      </c>
      <c r="M73" t="s">
        <v>1853</v>
      </c>
      <c r="N73" t="s">
        <v>2868</v>
      </c>
      <c r="O73" s="379">
        <v>4.1666666666666699E-2</v>
      </c>
    </row>
    <row r="74" spans="1:15">
      <c r="A74">
        <v>1284</v>
      </c>
      <c r="B74" s="379">
        <v>42275.477592592601</v>
      </c>
      <c r="C74">
        <v>1203</v>
      </c>
      <c r="D74">
        <v>58</v>
      </c>
      <c r="E74">
        <v>25</v>
      </c>
      <c r="F74">
        <v>25</v>
      </c>
      <c r="G74">
        <v>5</v>
      </c>
      <c r="H74">
        <v>5</v>
      </c>
      <c r="I74" s="379">
        <v>2.1655092592592601E-2</v>
      </c>
      <c r="J74">
        <v>25</v>
      </c>
      <c r="K74">
        <v>16</v>
      </c>
      <c r="L74">
        <v>64</v>
      </c>
      <c r="M74" t="s">
        <v>164</v>
      </c>
      <c r="N74" t="s">
        <v>2867</v>
      </c>
      <c r="O74" s="379">
        <v>4.1666666666666699E-2</v>
      </c>
    </row>
    <row r="75" spans="1:15">
      <c r="A75">
        <v>1285</v>
      </c>
      <c r="B75" s="379">
        <v>42275.477800925903</v>
      </c>
      <c r="C75">
        <v>1198</v>
      </c>
      <c r="D75">
        <v>58</v>
      </c>
      <c r="E75">
        <v>25</v>
      </c>
      <c r="F75">
        <v>25</v>
      </c>
      <c r="G75">
        <v>5</v>
      </c>
      <c r="H75">
        <v>5</v>
      </c>
      <c r="I75" s="379">
        <v>2.7581018518518501E-2</v>
      </c>
      <c r="J75">
        <v>25</v>
      </c>
      <c r="K75">
        <v>19</v>
      </c>
      <c r="L75">
        <v>76</v>
      </c>
      <c r="M75" t="s">
        <v>1853</v>
      </c>
      <c r="N75" t="s">
        <v>2867</v>
      </c>
      <c r="O75" s="379">
        <v>4.1666666666666699E-2</v>
      </c>
    </row>
    <row r="76" spans="1:15">
      <c r="A76">
        <v>1286</v>
      </c>
      <c r="B76" s="379">
        <v>42275.478425925903</v>
      </c>
      <c r="C76">
        <v>1178</v>
      </c>
      <c r="D76">
        <v>58</v>
      </c>
      <c r="E76">
        <v>25</v>
      </c>
      <c r="F76">
        <v>25</v>
      </c>
      <c r="G76">
        <v>5</v>
      </c>
      <c r="H76">
        <v>5</v>
      </c>
      <c r="I76" s="379">
        <v>2.8692129629629599E-2</v>
      </c>
      <c r="J76">
        <v>25</v>
      </c>
      <c r="K76">
        <v>22</v>
      </c>
      <c r="L76">
        <v>88</v>
      </c>
      <c r="M76" t="s">
        <v>1857</v>
      </c>
      <c r="N76" t="s">
        <v>2867</v>
      </c>
      <c r="O76" s="379">
        <v>4.1666666666666699E-2</v>
      </c>
    </row>
    <row r="77" spans="1:15">
      <c r="A77">
        <v>1287</v>
      </c>
      <c r="B77" s="379">
        <v>42275.477222222202</v>
      </c>
      <c r="C77">
        <v>1195</v>
      </c>
      <c r="D77">
        <v>58</v>
      </c>
      <c r="E77">
        <v>25</v>
      </c>
      <c r="F77">
        <v>25</v>
      </c>
      <c r="G77">
        <v>5</v>
      </c>
      <c r="H77">
        <v>5</v>
      </c>
      <c r="I77" s="379">
        <v>2.99074074074074E-2</v>
      </c>
      <c r="J77">
        <v>25</v>
      </c>
      <c r="K77">
        <v>19</v>
      </c>
      <c r="L77">
        <v>76</v>
      </c>
      <c r="M77" t="s">
        <v>1853</v>
      </c>
      <c r="N77" t="s">
        <v>2867</v>
      </c>
      <c r="O77" s="379">
        <v>4.1666666666666699E-2</v>
      </c>
    </row>
    <row r="78" spans="1:15">
      <c r="A78">
        <v>1288</v>
      </c>
      <c r="B78" s="379">
        <v>42275.477314814802</v>
      </c>
      <c r="C78">
        <v>1202</v>
      </c>
      <c r="D78">
        <v>58</v>
      </c>
      <c r="E78">
        <v>25</v>
      </c>
      <c r="F78">
        <v>25</v>
      </c>
      <c r="G78">
        <v>5</v>
      </c>
      <c r="H78">
        <v>5</v>
      </c>
      <c r="I78" s="379">
        <v>3.0266203703703701E-2</v>
      </c>
      <c r="J78">
        <v>25</v>
      </c>
      <c r="K78">
        <v>17</v>
      </c>
      <c r="L78">
        <v>68</v>
      </c>
      <c r="M78" t="s">
        <v>164</v>
      </c>
      <c r="N78" t="s">
        <v>2867</v>
      </c>
      <c r="O78" s="379">
        <v>4.1666666666666699E-2</v>
      </c>
    </row>
    <row r="79" spans="1:15">
      <c r="A79">
        <v>1289</v>
      </c>
      <c r="B79" s="379">
        <v>42275.4777314815</v>
      </c>
      <c r="C79">
        <v>1189</v>
      </c>
      <c r="D79">
        <v>58</v>
      </c>
      <c r="E79">
        <v>25</v>
      </c>
      <c r="F79">
        <v>25</v>
      </c>
      <c r="G79">
        <v>5</v>
      </c>
      <c r="H79">
        <v>5</v>
      </c>
      <c r="I79" s="379">
        <v>3.15625E-2</v>
      </c>
      <c r="J79">
        <v>25</v>
      </c>
      <c r="K79">
        <v>15</v>
      </c>
      <c r="L79">
        <v>60</v>
      </c>
      <c r="M79" t="s">
        <v>164</v>
      </c>
      <c r="N79" t="s">
        <v>2867</v>
      </c>
      <c r="O79" s="379">
        <v>4.1666666666666699E-2</v>
      </c>
    </row>
    <row r="80" spans="1:15">
      <c r="A80">
        <v>1290</v>
      </c>
      <c r="B80" s="379">
        <v>42275.477048611101</v>
      </c>
      <c r="C80">
        <v>1184</v>
      </c>
      <c r="D80">
        <v>58</v>
      </c>
      <c r="E80">
        <v>25</v>
      </c>
      <c r="F80">
        <v>25</v>
      </c>
      <c r="G80">
        <v>5</v>
      </c>
      <c r="H80">
        <v>5</v>
      </c>
      <c r="I80" s="379">
        <v>3.2407407407407399E-2</v>
      </c>
      <c r="J80">
        <v>25</v>
      </c>
      <c r="K80">
        <v>17</v>
      </c>
      <c r="L80">
        <v>68</v>
      </c>
      <c r="M80" t="s">
        <v>164</v>
      </c>
      <c r="N80" t="s">
        <v>2867</v>
      </c>
      <c r="O80" s="379">
        <v>4.1666666666666699E-2</v>
      </c>
    </row>
    <row r="81" spans="1:15">
      <c r="A81">
        <v>1291</v>
      </c>
      <c r="B81" s="379">
        <v>42275.477175925902</v>
      </c>
      <c r="C81">
        <v>1190</v>
      </c>
      <c r="D81">
        <v>58</v>
      </c>
      <c r="E81">
        <v>25</v>
      </c>
      <c r="F81">
        <v>25</v>
      </c>
      <c r="G81">
        <v>5</v>
      </c>
      <c r="H81">
        <v>5</v>
      </c>
      <c r="I81" s="379">
        <v>3.30787037037037E-2</v>
      </c>
      <c r="J81">
        <v>25</v>
      </c>
      <c r="K81">
        <v>15</v>
      </c>
      <c r="L81">
        <v>60</v>
      </c>
      <c r="M81" t="s">
        <v>164</v>
      </c>
      <c r="N81" t="s">
        <v>2867</v>
      </c>
      <c r="O81" s="379">
        <v>4.1666666666666699E-2</v>
      </c>
    </row>
    <row r="82" spans="1:15">
      <c r="A82">
        <v>1292</v>
      </c>
      <c r="B82" s="379">
        <v>42275.477476851898</v>
      </c>
      <c r="C82">
        <v>1180</v>
      </c>
      <c r="D82">
        <v>58</v>
      </c>
      <c r="E82">
        <v>25</v>
      </c>
      <c r="F82">
        <v>25</v>
      </c>
      <c r="G82">
        <v>5</v>
      </c>
      <c r="H82">
        <v>5</v>
      </c>
      <c r="I82" s="379">
        <v>3.39699074074074E-2</v>
      </c>
      <c r="J82">
        <v>25</v>
      </c>
      <c r="K82">
        <v>20</v>
      </c>
      <c r="L82">
        <v>80</v>
      </c>
      <c r="M82" t="s">
        <v>1856</v>
      </c>
      <c r="N82" t="s">
        <v>2867</v>
      </c>
      <c r="O82" s="379">
        <v>4.1666666666666699E-2</v>
      </c>
    </row>
    <row r="83" spans="1:15">
      <c r="A83">
        <v>1293</v>
      </c>
      <c r="B83" s="379">
        <v>42275.4770601852</v>
      </c>
      <c r="C83">
        <v>1206</v>
      </c>
      <c r="D83">
        <v>58</v>
      </c>
      <c r="E83">
        <v>25</v>
      </c>
      <c r="F83">
        <v>25</v>
      </c>
      <c r="G83">
        <v>5</v>
      </c>
      <c r="H83">
        <v>5</v>
      </c>
      <c r="I83" s="379">
        <v>3.5000000000000003E-2</v>
      </c>
      <c r="J83">
        <v>25</v>
      </c>
      <c r="K83">
        <v>21</v>
      </c>
      <c r="L83">
        <v>84</v>
      </c>
      <c r="M83" t="s">
        <v>1856</v>
      </c>
      <c r="N83" t="s">
        <v>2867</v>
      </c>
      <c r="O83" s="379">
        <v>4.1666666666666699E-2</v>
      </c>
    </row>
    <row r="84" spans="1:15">
      <c r="A84">
        <v>1294</v>
      </c>
      <c r="B84" s="379">
        <v>42275.479513888902</v>
      </c>
      <c r="C84">
        <v>1197</v>
      </c>
      <c r="D84">
        <v>58</v>
      </c>
      <c r="E84">
        <v>25</v>
      </c>
      <c r="F84">
        <v>25</v>
      </c>
      <c r="G84">
        <v>5</v>
      </c>
      <c r="H84">
        <v>5</v>
      </c>
      <c r="I84" s="379">
        <v>3.4456018518518497E-2</v>
      </c>
      <c r="J84">
        <v>25</v>
      </c>
      <c r="K84">
        <v>16</v>
      </c>
      <c r="L84">
        <v>64</v>
      </c>
      <c r="M84" t="s">
        <v>164</v>
      </c>
      <c r="N84" t="s">
        <v>2867</v>
      </c>
      <c r="O84" s="379">
        <v>4.1666666666666699E-2</v>
      </c>
    </row>
    <row r="85" spans="1:15">
      <c r="A85">
        <v>1295</v>
      </c>
      <c r="B85" s="379">
        <v>42275.477453703701</v>
      </c>
      <c r="C85">
        <v>1194</v>
      </c>
      <c r="D85">
        <v>58</v>
      </c>
      <c r="E85">
        <v>25</v>
      </c>
      <c r="F85">
        <v>25</v>
      </c>
      <c r="G85">
        <v>5</v>
      </c>
      <c r="H85">
        <v>5</v>
      </c>
      <c r="I85" s="379">
        <v>3.6493055555555598E-2</v>
      </c>
      <c r="J85">
        <v>25</v>
      </c>
      <c r="K85">
        <v>18</v>
      </c>
      <c r="L85">
        <v>72</v>
      </c>
      <c r="M85" t="s">
        <v>1853</v>
      </c>
      <c r="N85" t="s">
        <v>2867</v>
      </c>
      <c r="O85" s="379">
        <v>4.1666666666666699E-2</v>
      </c>
    </row>
    <row r="86" spans="1:15">
      <c r="A86">
        <v>1296</v>
      </c>
      <c r="B86" s="379">
        <v>42275.477534722202</v>
      </c>
      <c r="C86">
        <v>1196</v>
      </c>
      <c r="D86">
        <v>58</v>
      </c>
      <c r="E86">
        <v>25</v>
      </c>
      <c r="F86">
        <v>25</v>
      </c>
      <c r="G86">
        <v>5</v>
      </c>
      <c r="H86">
        <v>5</v>
      </c>
      <c r="I86" s="379">
        <v>3.6909722222222198E-2</v>
      </c>
      <c r="J86">
        <v>25</v>
      </c>
      <c r="K86">
        <v>25</v>
      </c>
      <c r="L86">
        <v>100</v>
      </c>
      <c r="M86" t="s">
        <v>1858</v>
      </c>
      <c r="N86" t="s">
        <v>2867</v>
      </c>
      <c r="O86" s="379">
        <v>4.1666666666666699E-2</v>
      </c>
    </row>
    <row r="87" spans="1:15">
      <c r="A87">
        <v>1297</v>
      </c>
      <c r="B87" s="379">
        <v>42275.478078703702</v>
      </c>
      <c r="C87">
        <v>1204</v>
      </c>
      <c r="D87">
        <v>58</v>
      </c>
      <c r="E87">
        <v>25</v>
      </c>
      <c r="F87">
        <v>25</v>
      </c>
      <c r="G87">
        <v>5</v>
      </c>
      <c r="H87">
        <v>5</v>
      </c>
      <c r="I87" s="379">
        <v>3.66898148148148E-2</v>
      </c>
      <c r="J87">
        <v>25</v>
      </c>
      <c r="K87">
        <v>19</v>
      </c>
      <c r="L87">
        <v>76</v>
      </c>
      <c r="M87" t="s">
        <v>1853</v>
      </c>
      <c r="N87" t="s">
        <v>2867</v>
      </c>
      <c r="O87" s="379">
        <v>4.1666666666666699E-2</v>
      </c>
    </row>
    <row r="88" spans="1:15">
      <c r="A88">
        <v>1298</v>
      </c>
      <c r="B88" s="379">
        <v>42275.481388888897</v>
      </c>
      <c r="C88">
        <v>1211</v>
      </c>
      <c r="D88">
        <v>58</v>
      </c>
      <c r="E88">
        <v>25</v>
      </c>
      <c r="F88">
        <v>25</v>
      </c>
      <c r="G88">
        <v>5</v>
      </c>
      <c r="H88">
        <v>5</v>
      </c>
      <c r="I88" s="379">
        <v>3.3796296296296303E-2</v>
      </c>
      <c r="J88">
        <v>25</v>
      </c>
      <c r="K88">
        <v>17</v>
      </c>
      <c r="L88">
        <v>68</v>
      </c>
      <c r="M88" t="s">
        <v>164</v>
      </c>
      <c r="N88" t="s">
        <v>2867</v>
      </c>
      <c r="O88" s="379">
        <v>4.1666666666666699E-2</v>
      </c>
    </row>
    <row r="89" spans="1:15">
      <c r="A89">
        <v>1299</v>
      </c>
      <c r="B89" s="379">
        <v>42275.478611111103</v>
      </c>
      <c r="C89">
        <v>1212</v>
      </c>
      <c r="D89">
        <v>58</v>
      </c>
      <c r="E89">
        <v>25</v>
      </c>
      <c r="F89">
        <v>25</v>
      </c>
      <c r="G89">
        <v>5</v>
      </c>
      <c r="H89">
        <v>5</v>
      </c>
      <c r="I89" s="379">
        <v>3.6666666666666702E-2</v>
      </c>
      <c r="J89">
        <v>25</v>
      </c>
      <c r="K89">
        <v>19</v>
      </c>
      <c r="L89">
        <v>76</v>
      </c>
      <c r="M89" t="s">
        <v>1853</v>
      </c>
      <c r="N89" t="s">
        <v>2867</v>
      </c>
      <c r="O89" s="379">
        <v>4.1666666666666699E-2</v>
      </c>
    </row>
    <row r="90" spans="1:15">
      <c r="A90">
        <v>1300</v>
      </c>
      <c r="B90" s="379">
        <v>42275.477835648097</v>
      </c>
      <c r="C90">
        <v>1179</v>
      </c>
      <c r="D90">
        <v>58</v>
      </c>
      <c r="E90">
        <v>25</v>
      </c>
      <c r="F90">
        <v>25</v>
      </c>
      <c r="G90">
        <v>5</v>
      </c>
      <c r="H90">
        <v>5</v>
      </c>
      <c r="I90" s="379">
        <v>3.75115740740741E-2</v>
      </c>
      <c r="J90">
        <v>25</v>
      </c>
      <c r="K90">
        <v>15</v>
      </c>
      <c r="L90">
        <v>60</v>
      </c>
      <c r="M90" t="s">
        <v>164</v>
      </c>
      <c r="N90" t="s">
        <v>2867</v>
      </c>
      <c r="O90" s="379">
        <v>4.1666666666666699E-2</v>
      </c>
    </row>
    <row r="91" spans="1:15">
      <c r="A91">
        <v>1301</v>
      </c>
      <c r="B91" s="379">
        <v>42275.477627314802</v>
      </c>
      <c r="C91">
        <v>1187</v>
      </c>
      <c r="D91">
        <v>58</v>
      </c>
      <c r="E91">
        <v>25</v>
      </c>
      <c r="F91">
        <v>25</v>
      </c>
      <c r="G91">
        <v>5</v>
      </c>
      <c r="H91">
        <v>5</v>
      </c>
      <c r="I91" s="379">
        <v>3.8321759259259298E-2</v>
      </c>
      <c r="J91">
        <v>25</v>
      </c>
      <c r="K91">
        <v>17</v>
      </c>
      <c r="L91">
        <v>68</v>
      </c>
      <c r="M91" t="s">
        <v>164</v>
      </c>
      <c r="N91" t="s">
        <v>2867</v>
      </c>
      <c r="O91" s="379">
        <v>4.1666666666666699E-2</v>
      </c>
    </row>
    <row r="92" spans="1:15">
      <c r="A92">
        <v>1200</v>
      </c>
      <c r="B92" s="379">
        <v>42252.468472222201</v>
      </c>
      <c r="C92">
        <v>1190</v>
      </c>
      <c r="D92">
        <v>58</v>
      </c>
      <c r="E92">
        <v>25</v>
      </c>
      <c r="F92">
        <v>25</v>
      </c>
      <c r="G92">
        <v>5</v>
      </c>
      <c r="H92">
        <v>5</v>
      </c>
      <c r="I92" s="379">
        <v>2.0023148148148099E-2</v>
      </c>
      <c r="J92">
        <v>25</v>
      </c>
      <c r="K92">
        <v>12</v>
      </c>
      <c r="L92">
        <v>48</v>
      </c>
      <c r="M92" t="s">
        <v>164</v>
      </c>
      <c r="N92" t="s">
        <v>2867</v>
      </c>
      <c r="O92" s="379">
        <v>4.1666666666666699E-2</v>
      </c>
    </row>
    <row r="93" spans="1:15">
      <c r="A93">
        <v>1201</v>
      </c>
      <c r="B93" s="379">
        <v>42252.468599537002</v>
      </c>
      <c r="C93">
        <v>1203</v>
      </c>
      <c r="D93">
        <v>58</v>
      </c>
      <c r="E93">
        <v>25</v>
      </c>
      <c r="F93">
        <v>25</v>
      </c>
      <c r="G93">
        <v>5</v>
      </c>
      <c r="H93">
        <v>5</v>
      </c>
      <c r="I93" s="379">
        <v>2.1400462962963E-2</v>
      </c>
      <c r="J93">
        <v>25</v>
      </c>
      <c r="K93">
        <v>9</v>
      </c>
      <c r="L93">
        <v>36</v>
      </c>
      <c r="M93" t="s">
        <v>164</v>
      </c>
      <c r="N93" t="s">
        <v>2867</v>
      </c>
      <c r="O93" s="379">
        <v>4.1666666666666699E-2</v>
      </c>
    </row>
    <row r="94" spans="1:15">
      <c r="A94">
        <v>1202</v>
      </c>
      <c r="B94" s="379">
        <v>42252.469027777799</v>
      </c>
      <c r="C94">
        <v>1200</v>
      </c>
      <c r="D94">
        <v>58</v>
      </c>
      <c r="E94">
        <v>25</v>
      </c>
      <c r="F94">
        <v>25</v>
      </c>
      <c r="G94">
        <v>5</v>
      </c>
      <c r="H94">
        <v>5</v>
      </c>
      <c r="I94" s="379">
        <v>2.2847222222222199E-2</v>
      </c>
      <c r="J94">
        <v>25</v>
      </c>
      <c r="K94">
        <v>11</v>
      </c>
      <c r="L94">
        <v>44</v>
      </c>
      <c r="M94" t="s">
        <v>164</v>
      </c>
      <c r="N94" t="s">
        <v>2867</v>
      </c>
      <c r="O94" s="379">
        <v>4.1666666666666699E-2</v>
      </c>
    </row>
    <row r="95" spans="1:15">
      <c r="A95">
        <v>1203</v>
      </c>
      <c r="B95" s="379">
        <v>42252.468865740702</v>
      </c>
      <c r="C95">
        <v>1207</v>
      </c>
      <c r="D95">
        <v>58</v>
      </c>
      <c r="E95">
        <v>25</v>
      </c>
      <c r="F95">
        <v>25</v>
      </c>
      <c r="G95">
        <v>5</v>
      </c>
      <c r="H95">
        <v>5</v>
      </c>
      <c r="I95" s="379">
        <v>2.5162037037037E-2</v>
      </c>
      <c r="J95">
        <v>25</v>
      </c>
      <c r="K95">
        <v>16</v>
      </c>
      <c r="L95">
        <v>64</v>
      </c>
      <c r="M95" t="s">
        <v>164</v>
      </c>
      <c r="N95" t="s">
        <v>2867</v>
      </c>
      <c r="O95" s="379">
        <v>4.1666666666666699E-2</v>
      </c>
    </row>
    <row r="96" spans="1:15">
      <c r="A96">
        <v>1204</v>
      </c>
      <c r="B96" s="379">
        <v>42252.468530092599</v>
      </c>
      <c r="C96">
        <v>1189</v>
      </c>
      <c r="D96">
        <v>58</v>
      </c>
      <c r="E96">
        <v>25</v>
      </c>
      <c r="F96">
        <v>25</v>
      </c>
      <c r="G96">
        <v>5</v>
      </c>
      <c r="H96">
        <v>5</v>
      </c>
      <c r="I96" s="379">
        <v>2.5567129629629599E-2</v>
      </c>
      <c r="J96">
        <v>25</v>
      </c>
      <c r="K96">
        <v>6</v>
      </c>
      <c r="L96">
        <v>24</v>
      </c>
      <c r="M96" t="s">
        <v>164</v>
      </c>
      <c r="N96" t="s">
        <v>2867</v>
      </c>
      <c r="O96" s="379">
        <v>4.1666666666666699E-2</v>
      </c>
    </row>
    <row r="97" spans="1:15">
      <c r="A97">
        <v>1205</v>
      </c>
      <c r="B97" s="379">
        <v>42252.468692129602</v>
      </c>
      <c r="C97">
        <v>1198</v>
      </c>
      <c r="D97">
        <v>58</v>
      </c>
      <c r="E97">
        <v>25</v>
      </c>
      <c r="F97">
        <v>25</v>
      </c>
      <c r="G97">
        <v>5</v>
      </c>
      <c r="H97">
        <v>5</v>
      </c>
      <c r="I97" s="379">
        <v>2.6655092592592598E-2</v>
      </c>
      <c r="J97">
        <v>25</v>
      </c>
      <c r="K97">
        <v>12</v>
      </c>
      <c r="L97">
        <v>48</v>
      </c>
      <c r="M97" t="s">
        <v>164</v>
      </c>
      <c r="N97" t="s">
        <v>2867</v>
      </c>
      <c r="O97" s="379">
        <v>4.1666666666666699E-2</v>
      </c>
    </row>
    <row r="98" spans="1:15">
      <c r="A98">
        <v>1206</v>
      </c>
      <c r="B98" s="379">
        <v>42252.4694212963</v>
      </c>
      <c r="C98">
        <v>1194</v>
      </c>
      <c r="D98">
        <v>58</v>
      </c>
      <c r="E98">
        <v>25</v>
      </c>
      <c r="F98">
        <v>25</v>
      </c>
      <c r="G98">
        <v>5</v>
      </c>
      <c r="H98">
        <v>5</v>
      </c>
      <c r="I98" s="379">
        <v>2.6770833333333299E-2</v>
      </c>
      <c r="J98">
        <v>25</v>
      </c>
      <c r="K98">
        <v>14</v>
      </c>
      <c r="L98">
        <v>56</v>
      </c>
      <c r="M98" t="s">
        <v>164</v>
      </c>
      <c r="N98" t="s">
        <v>2867</v>
      </c>
      <c r="O98" s="379">
        <v>4.1666666666666699E-2</v>
      </c>
    </row>
    <row r="99" spans="1:15">
      <c r="A99">
        <v>1207</v>
      </c>
      <c r="B99" s="379">
        <v>42252.46875</v>
      </c>
      <c r="C99">
        <v>1205</v>
      </c>
      <c r="D99">
        <v>58</v>
      </c>
      <c r="E99">
        <v>25</v>
      </c>
      <c r="F99">
        <v>25</v>
      </c>
      <c r="G99">
        <v>5</v>
      </c>
      <c r="H99">
        <v>5</v>
      </c>
      <c r="I99" s="379">
        <v>2.84259259259259E-2</v>
      </c>
      <c r="J99">
        <v>25</v>
      </c>
      <c r="K99">
        <v>10</v>
      </c>
      <c r="L99">
        <v>40</v>
      </c>
      <c r="M99" t="s">
        <v>164</v>
      </c>
      <c r="N99" t="s">
        <v>2867</v>
      </c>
      <c r="O99" s="379">
        <v>4.1666666666666699E-2</v>
      </c>
    </row>
    <row r="100" spans="1:15">
      <c r="A100">
        <v>1208</v>
      </c>
      <c r="B100" s="379">
        <v>42252.473217592596</v>
      </c>
      <c r="C100">
        <v>1182</v>
      </c>
      <c r="D100">
        <v>58</v>
      </c>
      <c r="E100">
        <v>25</v>
      </c>
      <c r="F100">
        <v>25</v>
      </c>
      <c r="G100">
        <v>5</v>
      </c>
      <c r="H100">
        <v>5</v>
      </c>
      <c r="I100" s="379">
        <v>2.63310185185185E-2</v>
      </c>
      <c r="J100">
        <v>25</v>
      </c>
      <c r="K100">
        <v>10</v>
      </c>
      <c r="L100">
        <v>40</v>
      </c>
      <c r="M100" t="s">
        <v>164</v>
      </c>
      <c r="N100" t="s">
        <v>2867</v>
      </c>
      <c r="O100" s="379">
        <v>4.1666666666666699E-2</v>
      </c>
    </row>
    <row r="101" spans="1:15">
      <c r="A101">
        <v>1209</v>
      </c>
      <c r="B101" s="379">
        <v>42252.469074074099</v>
      </c>
      <c r="C101">
        <v>1178</v>
      </c>
      <c r="D101">
        <v>58</v>
      </c>
      <c r="E101">
        <v>25</v>
      </c>
      <c r="F101">
        <v>25</v>
      </c>
      <c r="G101">
        <v>5</v>
      </c>
      <c r="H101">
        <v>5</v>
      </c>
      <c r="I101" s="379">
        <v>3.2256944444444401E-2</v>
      </c>
      <c r="J101">
        <v>25</v>
      </c>
      <c r="K101">
        <v>15</v>
      </c>
      <c r="L101">
        <v>60</v>
      </c>
      <c r="M101" t="s">
        <v>164</v>
      </c>
      <c r="N101" t="s">
        <v>2867</v>
      </c>
      <c r="O101" s="379">
        <v>4.1666666666666699E-2</v>
      </c>
    </row>
    <row r="102" spans="1:15">
      <c r="A102">
        <v>1210</v>
      </c>
      <c r="B102" s="379">
        <v>42252.4687962963</v>
      </c>
      <c r="C102">
        <v>1204</v>
      </c>
      <c r="D102">
        <v>58</v>
      </c>
      <c r="E102">
        <v>25</v>
      </c>
      <c r="F102">
        <v>25</v>
      </c>
      <c r="G102">
        <v>5</v>
      </c>
      <c r="H102">
        <v>5</v>
      </c>
      <c r="I102" s="379">
        <v>3.2939814814814797E-2</v>
      </c>
      <c r="J102">
        <v>25</v>
      </c>
      <c r="K102">
        <v>14</v>
      </c>
      <c r="L102">
        <v>56</v>
      </c>
      <c r="M102" t="s">
        <v>164</v>
      </c>
      <c r="N102" t="s">
        <v>2867</v>
      </c>
      <c r="O102" s="379">
        <v>4.1666666666666699E-2</v>
      </c>
    </row>
    <row r="103" spans="1:15">
      <c r="A103">
        <v>1211</v>
      </c>
      <c r="B103" s="379">
        <v>42252.468831018501</v>
      </c>
      <c r="C103">
        <v>1185</v>
      </c>
      <c r="D103">
        <v>58</v>
      </c>
      <c r="E103">
        <v>25</v>
      </c>
      <c r="F103">
        <v>25</v>
      </c>
      <c r="G103">
        <v>5</v>
      </c>
      <c r="H103">
        <v>5</v>
      </c>
      <c r="I103" s="379">
        <v>3.2939814814814797E-2</v>
      </c>
      <c r="J103">
        <v>25</v>
      </c>
      <c r="K103">
        <v>12</v>
      </c>
      <c r="L103">
        <v>48</v>
      </c>
      <c r="M103" t="s">
        <v>164</v>
      </c>
      <c r="N103" t="s">
        <v>2867</v>
      </c>
      <c r="O103" s="379">
        <v>4.1666666666666699E-2</v>
      </c>
    </row>
    <row r="104" spans="1:15">
      <c r="A104">
        <v>1212</v>
      </c>
      <c r="B104" s="379">
        <v>42252.468819444402</v>
      </c>
      <c r="C104">
        <v>1201</v>
      </c>
      <c r="D104">
        <v>58</v>
      </c>
      <c r="E104">
        <v>25</v>
      </c>
      <c r="F104">
        <v>25</v>
      </c>
      <c r="G104">
        <v>5</v>
      </c>
      <c r="H104">
        <v>5</v>
      </c>
      <c r="I104" s="379">
        <v>3.3333333333333298E-2</v>
      </c>
      <c r="J104">
        <v>25</v>
      </c>
      <c r="K104">
        <v>10</v>
      </c>
      <c r="L104">
        <v>40</v>
      </c>
      <c r="M104" t="s">
        <v>164</v>
      </c>
      <c r="N104" t="s">
        <v>2867</v>
      </c>
      <c r="O104" s="379">
        <v>4.1666666666666699E-2</v>
      </c>
    </row>
    <row r="105" spans="1:15">
      <c r="A105">
        <v>1213</v>
      </c>
      <c r="B105" s="379">
        <v>42252.468472222201</v>
      </c>
      <c r="C105">
        <v>1184</v>
      </c>
      <c r="D105">
        <v>58</v>
      </c>
      <c r="E105">
        <v>25</v>
      </c>
      <c r="F105">
        <v>25</v>
      </c>
      <c r="G105">
        <v>5</v>
      </c>
      <c r="H105">
        <v>5</v>
      </c>
      <c r="I105" s="379">
        <v>3.5324074074074098E-2</v>
      </c>
      <c r="J105">
        <v>25</v>
      </c>
      <c r="K105">
        <v>10</v>
      </c>
      <c r="L105">
        <v>40</v>
      </c>
      <c r="M105" t="s">
        <v>164</v>
      </c>
      <c r="N105" t="s">
        <v>2867</v>
      </c>
      <c r="O105" s="379">
        <v>4.1666666666666699E-2</v>
      </c>
    </row>
    <row r="106" spans="1:15">
      <c r="A106">
        <v>1214</v>
      </c>
      <c r="B106" s="379">
        <v>42252.468935185199</v>
      </c>
      <c r="C106">
        <v>1212</v>
      </c>
      <c r="D106">
        <v>58</v>
      </c>
      <c r="E106">
        <v>25</v>
      </c>
      <c r="F106">
        <v>25</v>
      </c>
      <c r="G106">
        <v>5</v>
      </c>
      <c r="H106">
        <v>5</v>
      </c>
      <c r="I106" s="379">
        <v>3.5347222222222197E-2</v>
      </c>
      <c r="J106">
        <v>25</v>
      </c>
      <c r="K106">
        <v>17</v>
      </c>
      <c r="L106">
        <v>68</v>
      </c>
      <c r="M106" t="s">
        <v>164</v>
      </c>
      <c r="N106" t="s">
        <v>2867</v>
      </c>
      <c r="O106" s="379">
        <v>4.1666666666666699E-2</v>
      </c>
    </row>
    <row r="107" spans="1:15">
      <c r="A107">
        <v>1215</v>
      </c>
      <c r="B107" s="379">
        <v>42252.468576388899</v>
      </c>
      <c r="C107">
        <v>1208</v>
      </c>
      <c r="D107">
        <v>58</v>
      </c>
      <c r="E107">
        <v>25</v>
      </c>
      <c r="F107">
        <v>25</v>
      </c>
      <c r="G107">
        <v>5</v>
      </c>
      <c r="H107">
        <v>5</v>
      </c>
      <c r="I107" s="379">
        <v>3.5706018518518498E-2</v>
      </c>
      <c r="J107">
        <v>25</v>
      </c>
      <c r="K107">
        <v>6</v>
      </c>
      <c r="L107">
        <v>24</v>
      </c>
      <c r="M107" t="s">
        <v>164</v>
      </c>
      <c r="N107" t="s">
        <v>2867</v>
      </c>
      <c r="O107" s="379">
        <v>4.1666666666666699E-2</v>
      </c>
    </row>
    <row r="108" spans="1:15">
      <c r="A108">
        <v>1302</v>
      </c>
      <c r="B108" s="379">
        <v>42275.477071759298</v>
      </c>
      <c r="C108">
        <v>1185</v>
      </c>
      <c r="D108">
        <v>58</v>
      </c>
      <c r="E108">
        <v>25</v>
      </c>
      <c r="F108">
        <v>25</v>
      </c>
      <c r="G108">
        <v>5</v>
      </c>
      <c r="H108">
        <v>5</v>
      </c>
      <c r="I108" s="379">
        <v>3.9004629629629597E-2</v>
      </c>
      <c r="J108">
        <v>25</v>
      </c>
      <c r="K108">
        <v>19</v>
      </c>
      <c r="L108">
        <v>76</v>
      </c>
      <c r="M108" t="s">
        <v>1853</v>
      </c>
      <c r="N108" t="s">
        <v>2867</v>
      </c>
      <c r="O108" s="379">
        <v>4.1666666666666699E-2</v>
      </c>
    </row>
    <row r="109" spans="1:15">
      <c r="A109">
        <v>1303</v>
      </c>
      <c r="B109" s="379">
        <v>42275.477245370399</v>
      </c>
      <c r="C109">
        <v>1199</v>
      </c>
      <c r="D109">
        <v>58</v>
      </c>
      <c r="E109">
        <v>25</v>
      </c>
      <c r="F109">
        <v>25</v>
      </c>
      <c r="G109">
        <v>5</v>
      </c>
      <c r="H109">
        <v>5</v>
      </c>
      <c r="I109" s="379">
        <v>3.90277777777778E-2</v>
      </c>
      <c r="J109">
        <v>25</v>
      </c>
      <c r="K109">
        <v>20</v>
      </c>
      <c r="L109">
        <v>80</v>
      </c>
      <c r="M109" t="s">
        <v>1856</v>
      </c>
      <c r="N109" t="s">
        <v>2867</v>
      </c>
      <c r="O109" s="379">
        <v>4.1666666666666699E-2</v>
      </c>
    </row>
    <row r="110" spans="1:15">
      <c r="A110">
        <v>1304</v>
      </c>
      <c r="B110" s="379">
        <v>42275.482268518499</v>
      </c>
      <c r="C110">
        <v>1201</v>
      </c>
      <c r="D110">
        <v>58</v>
      </c>
      <c r="E110">
        <v>25</v>
      </c>
      <c r="F110">
        <v>25</v>
      </c>
      <c r="G110">
        <v>5</v>
      </c>
      <c r="H110">
        <v>5</v>
      </c>
      <c r="I110" s="379">
        <v>3.46643518518518E-2</v>
      </c>
      <c r="J110">
        <v>25</v>
      </c>
      <c r="K110">
        <v>20</v>
      </c>
      <c r="L110">
        <v>80</v>
      </c>
      <c r="M110" t="s">
        <v>1856</v>
      </c>
      <c r="N110" t="s">
        <v>2867</v>
      </c>
      <c r="O110" s="379">
        <v>4.1666666666666699E-2</v>
      </c>
    </row>
    <row r="111" spans="1:15">
      <c r="A111">
        <v>1305</v>
      </c>
      <c r="B111" s="379">
        <v>42275.477175925902</v>
      </c>
      <c r="C111">
        <v>1205</v>
      </c>
      <c r="D111">
        <v>58</v>
      </c>
      <c r="E111">
        <v>25</v>
      </c>
      <c r="F111">
        <v>25</v>
      </c>
      <c r="G111">
        <v>5</v>
      </c>
      <c r="H111">
        <v>5</v>
      </c>
      <c r="I111" s="379">
        <v>3.9745370370370403E-2</v>
      </c>
      <c r="J111">
        <v>25</v>
      </c>
      <c r="K111">
        <v>12</v>
      </c>
      <c r="L111">
        <v>48</v>
      </c>
      <c r="M111" t="s">
        <v>164</v>
      </c>
      <c r="N111" t="s">
        <v>2867</v>
      </c>
      <c r="O111" s="379">
        <v>4.1666666666666699E-2</v>
      </c>
    </row>
    <row r="112" spans="1:15">
      <c r="A112">
        <v>1306</v>
      </c>
      <c r="B112" s="379">
        <v>42275.478009259299</v>
      </c>
      <c r="C112">
        <v>1200</v>
      </c>
      <c r="D112">
        <v>58</v>
      </c>
      <c r="E112">
        <v>25</v>
      </c>
      <c r="F112">
        <v>25</v>
      </c>
      <c r="G112">
        <v>5</v>
      </c>
      <c r="H112">
        <v>5</v>
      </c>
      <c r="I112" s="379">
        <v>3.90277777777778E-2</v>
      </c>
      <c r="J112">
        <v>25</v>
      </c>
      <c r="K112">
        <v>14</v>
      </c>
      <c r="L112">
        <v>56</v>
      </c>
      <c r="M112" t="s">
        <v>164</v>
      </c>
      <c r="N112" t="s">
        <v>2867</v>
      </c>
      <c r="O112" s="379">
        <v>4.1666666666666699E-2</v>
      </c>
    </row>
    <row r="113" spans="1:15">
      <c r="A113">
        <v>1307</v>
      </c>
      <c r="B113" s="379">
        <v>42275.477835648097</v>
      </c>
      <c r="C113">
        <v>1209</v>
      </c>
      <c r="D113">
        <v>58</v>
      </c>
      <c r="E113">
        <v>25</v>
      </c>
      <c r="F113">
        <v>25</v>
      </c>
      <c r="G113">
        <v>5</v>
      </c>
      <c r="H113">
        <v>5</v>
      </c>
      <c r="I113" s="379">
        <v>3.9537037037037003E-2</v>
      </c>
      <c r="J113">
        <v>25</v>
      </c>
      <c r="K113">
        <v>20</v>
      </c>
      <c r="L113">
        <v>80</v>
      </c>
      <c r="M113" t="s">
        <v>1856</v>
      </c>
      <c r="N113" t="s">
        <v>2867</v>
      </c>
      <c r="O113" s="379">
        <v>4.1666666666666699E-2</v>
      </c>
    </row>
    <row r="114" spans="1:15">
      <c r="A114">
        <v>1308</v>
      </c>
      <c r="B114" s="379">
        <v>42275.477199074099</v>
      </c>
      <c r="C114">
        <v>1181</v>
      </c>
      <c r="D114">
        <v>58</v>
      </c>
      <c r="E114">
        <v>25</v>
      </c>
      <c r="F114">
        <v>25</v>
      </c>
      <c r="G114">
        <v>5</v>
      </c>
      <c r="H114">
        <v>5</v>
      </c>
      <c r="I114" s="379">
        <v>4.0358796296296302E-2</v>
      </c>
      <c r="J114">
        <v>25</v>
      </c>
      <c r="K114">
        <v>18</v>
      </c>
      <c r="L114">
        <v>72</v>
      </c>
      <c r="M114" t="s">
        <v>1853</v>
      </c>
      <c r="N114" t="s">
        <v>2867</v>
      </c>
      <c r="O114" s="379">
        <v>4.1666666666666699E-2</v>
      </c>
    </row>
    <row r="115" spans="1:15">
      <c r="A115">
        <v>1309</v>
      </c>
      <c r="B115" s="379">
        <v>42275.477604166699</v>
      </c>
      <c r="C115">
        <v>1182</v>
      </c>
      <c r="D115">
        <v>58</v>
      </c>
      <c r="E115">
        <v>25</v>
      </c>
      <c r="F115">
        <v>25</v>
      </c>
      <c r="G115">
        <v>5</v>
      </c>
      <c r="H115">
        <v>5</v>
      </c>
      <c r="I115" s="379">
        <v>4.0127314814814803E-2</v>
      </c>
      <c r="J115">
        <v>25</v>
      </c>
      <c r="K115">
        <v>21</v>
      </c>
      <c r="L115">
        <v>84</v>
      </c>
      <c r="M115" t="s">
        <v>1856</v>
      </c>
      <c r="N115" t="s">
        <v>2867</v>
      </c>
      <c r="O115" s="379">
        <v>4.1666666666666699E-2</v>
      </c>
    </row>
    <row r="116" spans="1:15">
      <c r="A116">
        <v>1310</v>
      </c>
      <c r="B116" s="379">
        <v>42275.478402777801</v>
      </c>
      <c r="C116">
        <v>1192</v>
      </c>
      <c r="D116">
        <v>58</v>
      </c>
      <c r="E116">
        <v>25</v>
      </c>
      <c r="F116">
        <v>25</v>
      </c>
      <c r="G116">
        <v>5</v>
      </c>
      <c r="H116">
        <v>5</v>
      </c>
      <c r="I116" s="379">
        <v>3.95717592592593E-2</v>
      </c>
      <c r="J116">
        <v>25</v>
      </c>
      <c r="K116">
        <v>22</v>
      </c>
      <c r="L116">
        <v>88</v>
      </c>
      <c r="M116" t="s">
        <v>1857</v>
      </c>
      <c r="N116" t="s">
        <v>2867</v>
      </c>
      <c r="O116" s="379">
        <v>4.1666666666666699E-2</v>
      </c>
    </row>
    <row r="117" spans="1:15">
      <c r="A117">
        <v>1311</v>
      </c>
      <c r="B117" s="379">
        <v>42275.4773726852</v>
      </c>
      <c r="C117">
        <v>1193</v>
      </c>
      <c r="D117">
        <v>58</v>
      </c>
      <c r="E117">
        <v>25</v>
      </c>
      <c r="F117">
        <v>25</v>
      </c>
      <c r="G117">
        <v>5</v>
      </c>
      <c r="H117">
        <v>5</v>
      </c>
      <c r="I117" s="379">
        <v>4.0949074074074103E-2</v>
      </c>
      <c r="J117">
        <v>25</v>
      </c>
      <c r="K117">
        <v>13</v>
      </c>
      <c r="L117">
        <v>52</v>
      </c>
      <c r="M117" t="s">
        <v>164</v>
      </c>
      <c r="N117" t="s">
        <v>2867</v>
      </c>
      <c r="O117" s="379">
        <v>4.1666666666666699E-2</v>
      </c>
    </row>
    <row r="118" spans="1:15">
      <c r="A118">
        <v>1312</v>
      </c>
      <c r="B118" s="379">
        <v>42275.4772337963</v>
      </c>
      <c r="C118">
        <v>1191</v>
      </c>
      <c r="D118">
        <v>58</v>
      </c>
      <c r="E118">
        <v>25</v>
      </c>
      <c r="F118">
        <v>25</v>
      </c>
      <c r="G118">
        <v>5</v>
      </c>
      <c r="H118">
        <v>5</v>
      </c>
      <c r="I118" s="379">
        <v>4.1134259259259301E-2</v>
      </c>
      <c r="J118">
        <v>25</v>
      </c>
      <c r="K118">
        <v>12</v>
      </c>
      <c r="L118">
        <v>48</v>
      </c>
      <c r="M118" t="s">
        <v>164</v>
      </c>
      <c r="N118" t="s">
        <v>2867</v>
      </c>
      <c r="O118" s="379">
        <v>4.1666666666666699E-2</v>
      </c>
    </row>
    <row r="119" spans="1:15">
      <c r="A119">
        <v>1924</v>
      </c>
      <c r="B119" s="379">
        <v>42475.784710648099</v>
      </c>
      <c r="C119">
        <v>1200</v>
      </c>
      <c r="D119">
        <v>84</v>
      </c>
      <c r="E119">
        <v>10</v>
      </c>
      <c r="F119">
        <v>10</v>
      </c>
      <c r="G119">
        <v>1</v>
      </c>
      <c r="H119">
        <v>1</v>
      </c>
      <c r="I119" s="379">
        <v>6.9444444444444404E-4</v>
      </c>
      <c r="J119">
        <v>10</v>
      </c>
      <c r="K119">
        <v>10</v>
      </c>
      <c r="L119">
        <v>100</v>
      </c>
      <c r="O119" s="379">
        <v>0</v>
      </c>
    </row>
    <row r="120" spans="1:15">
      <c r="A120">
        <v>1925</v>
      </c>
      <c r="B120" s="379">
        <v>42475.785462963002</v>
      </c>
      <c r="C120">
        <v>1200</v>
      </c>
      <c r="D120">
        <v>85</v>
      </c>
      <c r="E120">
        <v>10</v>
      </c>
      <c r="F120">
        <v>10</v>
      </c>
      <c r="G120">
        <v>1</v>
      </c>
      <c r="H120">
        <v>1</v>
      </c>
      <c r="I120" s="379">
        <v>4.0509259259259301E-4</v>
      </c>
      <c r="J120">
        <v>10</v>
      </c>
      <c r="K120">
        <v>10</v>
      </c>
      <c r="L120">
        <v>100</v>
      </c>
      <c r="O120" s="379">
        <v>0</v>
      </c>
    </row>
    <row r="121" spans="1:15">
      <c r="A121">
        <v>1926</v>
      </c>
      <c r="B121" s="379">
        <v>42475.785914351902</v>
      </c>
      <c r="C121">
        <v>1200</v>
      </c>
      <c r="D121">
        <v>87</v>
      </c>
      <c r="E121">
        <v>10</v>
      </c>
      <c r="F121">
        <v>10</v>
      </c>
      <c r="G121">
        <v>1</v>
      </c>
      <c r="H121">
        <v>1</v>
      </c>
      <c r="I121" s="379">
        <v>6.7129629629629603E-4</v>
      </c>
      <c r="J121">
        <v>10</v>
      </c>
      <c r="K121">
        <v>10</v>
      </c>
      <c r="L121">
        <v>100</v>
      </c>
      <c r="O121" s="379">
        <v>0</v>
      </c>
    </row>
    <row r="122" spans="1:15">
      <c r="A122">
        <v>1927</v>
      </c>
      <c r="B122" s="379">
        <v>42475.786655092597</v>
      </c>
      <c r="C122">
        <v>1200</v>
      </c>
      <c r="D122">
        <v>83</v>
      </c>
      <c r="E122">
        <v>10</v>
      </c>
      <c r="F122">
        <v>10</v>
      </c>
      <c r="G122">
        <v>1</v>
      </c>
      <c r="H122">
        <v>1</v>
      </c>
      <c r="I122" s="379">
        <v>3.71527777777778E-3</v>
      </c>
      <c r="J122">
        <v>10</v>
      </c>
      <c r="K122">
        <v>10</v>
      </c>
      <c r="L122">
        <v>100</v>
      </c>
      <c r="O122" s="379">
        <v>0</v>
      </c>
    </row>
    <row r="123" spans="1:15">
      <c r="A123">
        <v>1313</v>
      </c>
      <c r="B123" s="379">
        <v>42275.477881944404</v>
      </c>
      <c r="C123">
        <v>1210</v>
      </c>
      <c r="D123">
        <v>58</v>
      </c>
      <c r="E123">
        <v>25</v>
      </c>
      <c r="F123">
        <v>25</v>
      </c>
      <c r="G123">
        <v>5</v>
      </c>
      <c r="H123">
        <v>5</v>
      </c>
      <c r="I123" s="379">
        <v>4.0844907407407399E-2</v>
      </c>
      <c r="J123">
        <v>25</v>
      </c>
      <c r="K123">
        <v>18</v>
      </c>
      <c r="L123">
        <v>72</v>
      </c>
      <c r="M123" t="s">
        <v>1853</v>
      </c>
      <c r="N123" t="s">
        <v>2867</v>
      </c>
      <c r="O123" s="379">
        <v>4.1666666666666699E-2</v>
      </c>
    </row>
    <row r="124" spans="1:15">
      <c r="A124">
        <v>1314</v>
      </c>
      <c r="B124" s="379">
        <v>42275.477129629602</v>
      </c>
      <c r="C124">
        <v>1207</v>
      </c>
      <c r="D124">
        <v>58</v>
      </c>
      <c r="E124">
        <v>25</v>
      </c>
      <c r="F124">
        <v>22</v>
      </c>
      <c r="G124">
        <v>5</v>
      </c>
      <c r="H124">
        <v>3</v>
      </c>
      <c r="I124" s="379">
        <v>4.1678240740740703E-2</v>
      </c>
      <c r="J124">
        <v>25</v>
      </c>
      <c r="K124">
        <v>21</v>
      </c>
      <c r="L124">
        <v>84</v>
      </c>
      <c r="M124" t="s">
        <v>1856</v>
      </c>
      <c r="N124" t="s">
        <v>2867</v>
      </c>
      <c r="O124" s="379">
        <v>4.1666666666666699E-2</v>
      </c>
    </row>
    <row r="125" spans="1:15">
      <c r="A125">
        <v>1315</v>
      </c>
      <c r="B125" s="379">
        <v>42275.477291666699</v>
      </c>
      <c r="C125">
        <v>1208</v>
      </c>
      <c r="D125">
        <v>58</v>
      </c>
      <c r="E125">
        <v>25</v>
      </c>
      <c r="F125">
        <v>24</v>
      </c>
      <c r="G125">
        <v>5</v>
      </c>
      <c r="H125">
        <v>4</v>
      </c>
      <c r="I125" s="379">
        <v>4.1678240740740703E-2</v>
      </c>
      <c r="J125">
        <v>25</v>
      </c>
      <c r="K125">
        <v>14</v>
      </c>
      <c r="L125">
        <v>56</v>
      </c>
      <c r="M125" t="s">
        <v>164</v>
      </c>
      <c r="N125" t="s">
        <v>2867</v>
      </c>
      <c r="O125" s="379">
        <v>4.1666666666666699E-2</v>
      </c>
    </row>
    <row r="126" spans="1:15">
      <c r="A126">
        <v>1316</v>
      </c>
      <c r="B126" s="379">
        <v>42275.477581018502</v>
      </c>
      <c r="C126">
        <v>1213</v>
      </c>
      <c r="D126">
        <v>58</v>
      </c>
      <c r="E126">
        <v>25</v>
      </c>
      <c r="F126">
        <v>24</v>
      </c>
      <c r="G126">
        <v>5</v>
      </c>
      <c r="H126">
        <v>4</v>
      </c>
      <c r="I126" s="379">
        <v>4.1678240740740703E-2</v>
      </c>
      <c r="J126">
        <v>25</v>
      </c>
      <c r="K126">
        <v>12</v>
      </c>
      <c r="L126">
        <v>48</v>
      </c>
      <c r="M126" t="s">
        <v>164</v>
      </c>
      <c r="N126" t="s">
        <v>2867</v>
      </c>
      <c r="O126" s="379">
        <v>4.1666666666666699E-2</v>
      </c>
    </row>
    <row r="127" spans="1:15">
      <c r="A127">
        <v>1317</v>
      </c>
      <c r="B127" s="379">
        <v>42275.477754629603</v>
      </c>
      <c r="C127">
        <v>1188</v>
      </c>
      <c r="D127">
        <v>58</v>
      </c>
      <c r="E127">
        <v>25</v>
      </c>
      <c r="F127">
        <v>21</v>
      </c>
      <c r="G127">
        <v>5</v>
      </c>
      <c r="H127">
        <v>3</v>
      </c>
      <c r="I127" s="379">
        <v>4.1678240740740703E-2</v>
      </c>
      <c r="J127">
        <v>25</v>
      </c>
      <c r="K127">
        <v>12</v>
      </c>
      <c r="L127">
        <v>48</v>
      </c>
      <c r="M127" t="s">
        <v>164</v>
      </c>
      <c r="N127" t="s">
        <v>2867</v>
      </c>
      <c r="O127" s="379">
        <v>4.1666666666666699E-2</v>
      </c>
    </row>
    <row r="128" spans="1:15">
      <c r="A128">
        <v>1318</v>
      </c>
      <c r="B128" s="379">
        <v>42275.478576388901</v>
      </c>
      <c r="C128">
        <v>1186</v>
      </c>
      <c r="D128">
        <v>58</v>
      </c>
      <c r="E128">
        <v>25</v>
      </c>
      <c r="F128">
        <v>25</v>
      </c>
      <c r="G128">
        <v>5</v>
      </c>
      <c r="H128">
        <v>5</v>
      </c>
      <c r="I128" s="379">
        <v>4.1087962962963E-2</v>
      </c>
      <c r="J128">
        <v>25</v>
      </c>
      <c r="K128">
        <v>16</v>
      </c>
      <c r="L128">
        <v>64</v>
      </c>
      <c r="M128" t="s">
        <v>164</v>
      </c>
      <c r="N128" t="s">
        <v>2867</v>
      </c>
      <c r="O128" s="379">
        <v>4.1666666666666699E-2</v>
      </c>
    </row>
    <row r="129" spans="1:15">
      <c r="A129">
        <v>1319</v>
      </c>
      <c r="B129" s="379">
        <v>42275.478055555599</v>
      </c>
      <c r="C129">
        <v>1183</v>
      </c>
      <c r="D129">
        <v>58</v>
      </c>
      <c r="E129">
        <v>25</v>
      </c>
      <c r="F129">
        <v>22</v>
      </c>
      <c r="G129">
        <v>5</v>
      </c>
      <c r="H129">
        <v>3</v>
      </c>
      <c r="I129" s="379">
        <v>4.1678240740740703E-2</v>
      </c>
      <c r="J129">
        <v>25</v>
      </c>
      <c r="K129">
        <v>10</v>
      </c>
      <c r="L129">
        <v>40</v>
      </c>
      <c r="M129" t="s">
        <v>164</v>
      </c>
      <c r="N129" t="s">
        <v>2867</v>
      </c>
      <c r="O129" s="379">
        <v>4.1666666666666699E-2</v>
      </c>
    </row>
    <row r="130" spans="1:15">
      <c r="A130">
        <v>1928</v>
      </c>
      <c r="B130" s="379">
        <v>42476.975416666697</v>
      </c>
      <c r="C130">
        <v>1195</v>
      </c>
      <c r="D130">
        <v>68</v>
      </c>
      <c r="E130">
        <v>10</v>
      </c>
      <c r="F130">
        <v>10</v>
      </c>
      <c r="G130">
        <v>1</v>
      </c>
      <c r="H130">
        <v>1</v>
      </c>
      <c r="I130" s="379">
        <v>1.86342592592593E-3</v>
      </c>
      <c r="J130">
        <v>10</v>
      </c>
      <c r="K130">
        <v>10</v>
      </c>
      <c r="L130">
        <v>100</v>
      </c>
      <c r="O130" s="379">
        <v>0</v>
      </c>
    </row>
    <row r="131" spans="1:15">
      <c r="A131">
        <v>1929</v>
      </c>
      <c r="B131" s="379">
        <v>42476.977511574099</v>
      </c>
      <c r="C131">
        <v>1195</v>
      </c>
      <c r="D131">
        <v>83</v>
      </c>
      <c r="E131">
        <v>10</v>
      </c>
      <c r="F131">
        <v>10</v>
      </c>
      <c r="G131">
        <v>1</v>
      </c>
      <c r="H131">
        <v>1</v>
      </c>
      <c r="I131" s="379">
        <v>1.1458333333333301E-3</v>
      </c>
      <c r="J131">
        <v>10</v>
      </c>
      <c r="K131">
        <v>10</v>
      </c>
      <c r="L131">
        <v>100</v>
      </c>
      <c r="O131" s="379">
        <v>0</v>
      </c>
    </row>
    <row r="132" spans="1:15">
      <c r="A132">
        <v>1930</v>
      </c>
      <c r="B132" s="379">
        <v>42476.978888888902</v>
      </c>
      <c r="C132">
        <v>1195</v>
      </c>
      <c r="D132">
        <v>87</v>
      </c>
      <c r="E132">
        <v>10</v>
      </c>
      <c r="F132">
        <v>10</v>
      </c>
      <c r="G132">
        <v>1</v>
      </c>
      <c r="H132">
        <v>1</v>
      </c>
      <c r="I132" s="379">
        <v>6.01851851851852E-4</v>
      </c>
      <c r="J132">
        <v>10</v>
      </c>
      <c r="K132">
        <v>10</v>
      </c>
      <c r="L132">
        <v>100</v>
      </c>
      <c r="O132" s="379">
        <v>0</v>
      </c>
    </row>
    <row r="133" spans="1:15">
      <c r="A133">
        <v>1931</v>
      </c>
      <c r="B133" s="379">
        <v>42476.979687500003</v>
      </c>
      <c r="C133">
        <v>1195</v>
      </c>
      <c r="D133">
        <v>89</v>
      </c>
      <c r="E133">
        <v>10</v>
      </c>
      <c r="F133">
        <v>10</v>
      </c>
      <c r="G133">
        <v>1</v>
      </c>
      <c r="H133">
        <v>1</v>
      </c>
      <c r="I133" s="379">
        <v>6.5972222222222203E-4</v>
      </c>
      <c r="J133">
        <v>10</v>
      </c>
      <c r="K133">
        <v>10</v>
      </c>
      <c r="L133">
        <v>100</v>
      </c>
      <c r="O133" s="379">
        <v>0</v>
      </c>
    </row>
    <row r="134" spans="1:15">
      <c r="A134">
        <v>1932</v>
      </c>
      <c r="B134" s="379">
        <v>42476.980405092603</v>
      </c>
      <c r="C134">
        <v>1195</v>
      </c>
      <c r="D134">
        <v>85</v>
      </c>
      <c r="E134">
        <v>10</v>
      </c>
      <c r="F134">
        <v>10</v>
      </c>
      <c r="G134">
        <v>1</v>
      </c>
      <c r="H134">
        <v>1</v>
      </c>
      <c r="I134" s="379">
        <v>7.4074074074074103E-4</v>
      </c>
      <c r="J134">
        <v>10</v>
      </c>
      <c r="K134">
        <v>10</v>
      </c>
      <c r="L134">
        <v>100</v>
      </c>
      <c r="O134" s="379">
        <v>0</v>
      </c>
    </row>
    <row r="135" spans="1:15">
      <c r="A135">
        <v>1933</v>
      </c>
      <c r="B135" s="379">
        <v>42476.981249999997</v>
      </c>
      <c r="C135">
        <v>1195</v>
      </c>
      <c r="D135">
        <v>63</v>
      </c>
      <c r="E135">
        <v>10</v>
      </c>
      <c r="F135">
        <v>10</v>
      </c>
      <c r="G135">
        <v>1</v>
      </c>
      <c r="H135">
        <v>1</v>
      </c>
      <c r="I135" s="379">
        <v>9.7222222222222198E-4</v>
      </c>
      <c r="J135">
        <v>10</v>
      </c>
      <c r="K135">
        <v>10</v>
      </c>
      <c r="L135">
        <v>100</v>
      </c>
      <c r="O135" s="379">
        <v>0</v>
      </c>
    </row>
    <row r="136" spans="1:15">
      <c r="A136">
        <v>1934</v>
      </c>
      <c r="B136" s="379">
        <v>42476.9827546296</v>
      </c>
      <c r="C136">
        <v>1195</v>
      </c>
      <c r="D136">
        <v>88</v>
      </c>
      <c r="E136">
        <v>10</v>
      </c>
      <c r="F136">
        <v>10</v>
      </c>
      <c r="G136">
        <v>1</v>
      </c>
      <c r="H136">
        <v>1</v>
      </c>
      <c r="I136" s="379">
        <v>1.1574074074074099E-3</v>
      </c>
      <c r="J136">
        <v>10</v>
      </c>
      <c r="K136">
        <v>10</v>
      </c>
      <c r="L136">
        <v>100</v>
      </c>
      <c r="O136" s="379">
        <v>0</v>
      </c>
    </row>
    <row r="137" spans="1:15">
      <c r="A137">
        <v>1935</v>
      </c>
      <c r="B137" s="379">
        <v>42476.989699074104</v>
      </c>
      <c r="C137">
        <v>1195</v>
      </c>
      <c r="D137">
        <v>84</v>
      </c>
      <c r="E137">
        <v>10</v>
      </c>
      <c r="F137">
        <v>10</v>
      </c>
      <c r="G137">
        <v>1</v>
      </c>
      <c r="H137">
        <v>1</v>
      </c>
      <c r="I137" s="379">
        <v>6.4814814814814802E-4</v>
      </c>
      <c r="J137">
        <v>10</v>
      </c>
      <c r="K137">
        <v>10</v>
      </c>
      <c r="L137">
        <v>100</v>
      </c>
      <c r="O137" s="379">
        <v>0</v>
      </c>
    </row>
    <row r="138" spans="1:15">
      <c r="A138">
        <v>1936</v>
      </c>
      <c r="B138" s="379">
        <v>42476.990405092598</v>
      </c>
      <c r="C138">
        <v>1195</v>
      </c>
      <c r="D138">
        <v>86</v>
      </c>
      <c r="E138">
        <v>10</v>
      </c>
      <c r="F138">
        <v>10</v>
      </c>
      <c r="G138">
        <v>1</v>
      </c>
      <c r="H138">
        <v>1</v>
      </c>
      <c r="I138" s="379">
        <v>9.1435185185185196E-4</v>
      </c>
      <c r="J138">
        <v>10</v>
      </c>
      <c r="K138">
        <v>10</v>
      </c>
      <c r="L138">
        <v>100</v>
      </c>
      <c r="O138" s="379">
        <v>0</v>
      </c>
    </row>
    <row r="139" spans="1:15">
      <c r="A139">
        <v>1937</v>
      </c>
      <c r="B139" s="379">
        <v>42477.699027777802</v>
      </c>
      <c r="C139">
        <v>1209</v>
      </c>
      <c r="D139">
        <v>67</v>
      </c>
      <c r="E139">
        <v>10</v>
      </c>
      <c r="F139">
        <v>10</v>
      </c>
      <c r="G139">
        <v>1</v>
      </c>
      <c r="H139">
        <v>1</v>
      </c>
      <c r="I139" s="379">
        <v>4.2824074074074102E-4</v>
      </c>
      <c r="J139">
        <v>10</v>
      </c>
      <c r="K139">
        <v>10</v>
      </c>
      <c r="L139">
        <v>100</v>
      </c>
      <c r="O139" s="379">
        <v>0</v>
      </c>
    </row>
    <row r="140" spans="1:15">
      <c r="A140">
        <v>1938</v>
      </c>
      <c r="B140" s="379">
        <v>42477.699780092596</v>
      </c>
      <c r="C140">
        <v>1209</v>
      </c>
      <c r="D140">
        <v>83</v>
      </c>
      <c r="E140">
        <v>10</v>
      </c>
      <c r="F140">
        <v>10</v>
      </c>
      <c r="G140">
        <v>1</v>
      </c>
      <c r="H140">
        <v>1</v>
      </c>
      <c r="I140" s="379">
        <v>5.90277777777778E-4</v>
      </c>
      <c r="J140">
        <v>10</v>
      </c>
      <c r="K140">
        <v>10</v>
      </c>
      <c r="L140">
        <v>100</v>
      </c>
      <c r="O140" s="379">
        <v>0</v>
      </c>
    </row>
    <row r="141" spans="1:15">
      <c r="A141">
        <v>1939</v>
      </c>
      <c r="B141" s="379">
        <v>42477.706979166702</v>
      </c>
      <c r="C141">
        <v>1209</v>
      </c>
      <c r="D141">
        <v>85</v>
      </c>
      <c r="E141">
        <v>10</v>
      </c>
      <c r="F141">
        <v>10</v>
      </c>
      <c r="G141">
        <v>1</v>
      </c>
      <c r="H141">
        <v>1</v>
      </c>
      <c r="I141" s="379">
        <v>7.9861111111111105E-4</v>
      </c>
      <c r="J141">
        <v>10</v>
      </c>
      <c r="K141">
        <v>10</v>
      </c>
      <c r="L141">
        <v>100</v>
      </c>
      <c r="O141" s="379">
        <v>0</v>
      </c>
    </row>
    <row r="142" spans="1:15">
      <c r="A142">
        <v>1940</v>
      </c>
      <c r="B142" s="379">
        <v>42477.708032407398</v>
      </c>
      <c r="C142">
        <v>1209</v>
      </c>
      <c r="D142">
        <v>88</v>
      </c>
      <c r="E142">
        <v>10</v>
      </c>
      <c r="F142">
        <v>10</v>
      </c>
      <c r="G142">
        <v>1</v>
      </c>
      <c r="H142">
        <v>1</v>
      </c>
      <c r="I142" s="379">
        <v>4.1550925925925896E-3</v>
      </c>
      <c r="J142">
        <v>10</v>
      </c>
      <c r="K142">
        <v>10</v>
      </c>
      <c r="L142">
        <v>100</v>
      </c>
      <c r="O142" s="379">
        <v>0</v>
      </c>
    </row>
    <row r="143" spans="1:15">
      <c r="A143">
        <v>1941</v>
      </c>
      <c r="B143" s="379">
        <v>42477.712453703702</v>
      </c>
      <c r="C143">
        <v>1209</v>
      </c>
      <c r="D143">
        <v>84</v>
      </c>
      <c r="E143">
        <v>10</v>
      </c>
      <c r="F143">
        <v>10</v>
      </c>
      <c r="G143">
        <v>1</v>
      </c>
      <c r="H143">
        <v>1</v>
      </c>
      <c r="I143" s="379">
        <v>1.65509259259259E-3</v>
      </c>
      <c r="J143">
        <v>10</v>
      </c>
      <c r="K143">
        <v>10</v>
      </c>
      <c r="L143">
        <v>100</v>
      </c>
      <c r="O143" s="379">
        <v>0</v>
      </c>
    </row>
    <row r="144" spans="1:15">
      <c r="A144">
        <v>1942</v>
      </c>
      <c r="B144" s="379">
        <v>42477.714236111096</v>
      </c>
      <c r="C144">
        <v>1209</v>
      </c>
      <c r="D144">
        <v>86</v>
      </c>
      <c r="E144">
        <v>10</v>
      </c>
      <c r="F144">
        <v>10</v>
      </c>
      <c r="G144">
        <v>1</v>
      </c>
      <c r="H144">
        <v>1</v>
      </c>
      <c r="I144" s="379">
        <v>5.3935185185185197E-3</v>
      </c>
      <c r="J144">
        <v>10</v>
      </c>
      <c r="K144">
        <v>10</v>
      </c>
      <c r="L144">
        <v>100</v>
      </c>
      <c r="O144" s="379">
        <v>0</v>
      </c>
    </row>
    <row r="145" spans="1:15">
      <c r="A145">
        <v>1943</v>
      </c>
      <c r="B145" s="379">
        <v>42477.721979166701</v>
      </c>
      <c r="C145">
        <v>1194</v>
      </c>
      <c r="D145">
        <v>67</v>
      </c>
      <c r="E145">
        <v>10</v>
      </c>
      <c r="F145">
        <v>10</v>
      </c>
      <c r="G145">
        <v>1</v>
      </c>
      <c r="H145">
        <v>1</v>
      </c>
      <c r="I145" s="379">
        <v>3.00925925925926E-4</v>
      </c>
      <c r="J145">
        <v>10</v>
      </c>
      <c r="K145">
        <v>10</v>
      </c>
      <c r="L145">
        <v>100</v>
      </c>
      <c r="O145" s="379">
        <v>0</v>
      </c>
    </row>
    <row r="146" spans="1:15">
      <c r="A146">
        <v>1944</v>
      </c>
      <c r="B146" s="379">
        <v>42477.722326388903</v>
      </c>
      <c r="C146">
        <v>1194</v>
      </c>
      <c r="D146">
        <v>68</v>
      </c>
      <c r="E146">
        <v>10</v>
      </c>
      <c r="F146">
        <v>10</v>
      </c>
      <c r="G146">
        <v>1</v>
      </c>
      <c r="H146">
        <v>1</v>
      </c>
      <c r="I146" s="379">
        <v>7.2916666666666703E-4</v>
      </c>
      <c r="J146">
        <v>10</v>
      </c>
      <c r="K146">
        <v>10</v>
      </c>
      <c r="L146">
        <v>100</v>
      </c>
      <c r="O146" s="379">
        <v>0</v>
      </c>
    </row>
    <row r="147" spans="1:15">
      <c r="A147">
        <v>1945</v>
      </c>
      <c r="B147" s="379">
        <v>42477.723217592596</v>
      </c>
      <c r="C147">
        <v>1194</v>
      </c>
      <c r="D147">
        <v>83</v>
      </c>
      <c r="E147">
        <v>10</v>
      </c>
      <c r="F147">
        <v>10</v>
      </c>
      <c r="G147">
        <v>1</v>
      </c>
      <c r="H147">
        <v>1</v>
      </c>
      <c r="I147" s="379">
        <v>2.1180555555555601E-3</v>
      </c>
      <c r="J147">
        <v>10</v>
      </c>
      <c r="K147">
        <v>10</v>
      </c>
      <c r="L147">
        <v>100</v>
      </c>
      <c r="O147" s="379">
        <v>0</v>
      </c>
    </row>
    <row r="148" spans="1:15">
      <c r="A148">
        <v>1946</v>
      </c>
      <c r="B148" s="379">
        <v>42477.7253935185</v>
      </c>
      <c r="C148">
        <v>1194</v>
      </c>
      <c r="D148">
        <v>87</v>
      </c>
      <c r="E148">
        <v>10</v>
      </c>
      <c r="F148">
        <v>10</v>
      </c>
      <c r="G148">
        <v>1</v>
      </c>
      <c r="H148">
        <v>1</v>
      </c>
      <c r="I148" s="379">
        <v>1.7361111111111101E-4</v>
      </c>
      <c r="J148">
        <v>10</v>
      </c>
      <c r="K148">
        <v>10</v>
      </c>
      <c r="L148">
        <v>100</v>
      </c>
      <c r="O148" s="379">
        <v>0</v>
      </c>
    </row>
    <row r="149" spans="1:15">
      <c r="A149">
        <v>1947</v>
      </c>
      <c r="B149" s="379">
        <v>42477.725613425901</v>
      </c>
      <c r="C149">
        <v>1194</v>
      </c>
      <c r="D149">
        <v>89</v>
      </c>
      <c r="E149">
        <v>10</v>
      </c>
      <c r="F149">
        <v>10</v>
      </c>
      <c r="G149">
        <v>1</v>
      </c>
      <c r="H149">
        <v>1</v>
      </c>
      <c r="I149" s="379">
        <v>9.0277777777777795E-4</v>
      </c>
      <c r="J149">
        <v>10</v>
      </c>
      <c r="K149">
        <v>10</v>
      </c>
      <c r="L149">
        <v>100</v>
      </c>
      <c r="O149" s="379">
        <v>0</v>
      </c>
    </row>
    <row r="150" spans="1:15">
      <c r="A150">
        <v>1948</v>
      </c>
      <c r="B150" s="379">
        <v>42477.726574074099</v>
      </c>
      <c r="C150">
        <v>1194</v>
      </c>
      <c r="D150">
        <v>85</v>
      </c>
      <c r="E150">
        <v>10</v>
      </c>
      <c r="F150">
        <v>10</v>
      </c>
      <c r="G150">
        <v>1</v>
      </c>
      <c r="H150">
        <v>1</v>
      </c>
      <c r="I150" s="379">
        <v>1.7361111111111101E-4</v>
      </c>
      <c r="J150">
        <v>10</v>
      </c>
      <c r="K150">
        <v>10</v>
      </c>
      <c r="L150">
        <v>100</v>
      </c>
      <c r="O150" s="379">
        <v>0</v>
      </c>
    </row>
    <row r="151" spans="1:15">
      <c r="A151">
        <v>1949</v>
      </c>
      <c r="B151" s="379">
        <v>42477.726817129602</v>
      </c>
      <c r="C151">
        <v>1194</v>
      </c>
      <c r="D151">
        <v>63</v>
      </c>
      <c r="E151">
        <v>10</v>
      </c>
      <c r="F151">
        <v>10</v>
      </c>
      <c r="G151">
        <v>1</v>
      </c>
      <c r="H151">
        <v>1</v>
      </c>
      <c r="I151" s="379">
        <v>1.4583333333333299E-3</v>
      </c>
      <c r="J151">
        <v>10</v>
      </c>
      <c r="K151">
        <v>10</v>
      </c>
      <c r="L151">
        <v>100</v>
      </c>
      <c r="O151" s="379">
        <v>0</v>
      </c>
    </row>
    <row r="152" spans="1:15">
      <c r="A152">
        <v>1951</v>
      </c>
      <c r="B152" s="379">
        <v>42477.729270833297</v>
      </c>
      <c r="C152">
        <v>1190</v>
      </c>
      <c r="D152">
        <v>68</v>
      </c>
      <c r="E152">
        <v>10</v>
      </c>
      <c r="F152">
        <v>10</v>
      </c>
      <c r="G152">
        <v>1</v>
      </c>
      <c r="H152">
        <v>1</v>
      </c>
      <c r="I152" s="379">
        <v>3.00925925925926E-4</v>
      </c>
      <c r="J152">
        <v>10</v>
      </c>
      <c r="K152">
        <v>10</v>
      </c>
      <c r="L152">
        <v>100</v>
      </c>
      <c r="O152" s="379">
        <v>0</v>
      </c>
    </row>
    <row r="153" spans="1:15">
      <c r="A153">
        <v>1952</v>
      </c>
      <c r="B153" s="379">
        <v>42477.729606481502</v>
      </c>
      <c r="C153">
        <v>1190</v>
      </c>
      <c r="D153">
        <v>86</v>
      </c>
      <c r="E153">
        <v>10</v>
      </c>
      <c r="F153">
        <v>10</v>
      </c>
      <c r="G153">
        <v>1</v>
      </c>
      <c r="H153">
        <v>1</v>
      </c>
      <c r="I153" s="379">
        <v>1.4351851851851899E-3</v>
      </c>
      <c r="J153">
        <v>10</v>
      </c>
      <c r="K153">
        <v>10</v>
      </c>
      <c r="L153">
        <v>100</v>
      </c>
      <c r="O153" s="379">
        <v>0</v>
      </c>
    </row>
    <row r="154" spans="1:15">
      <c r="A154">
        <v>1953</v>
      </c>
      <c r="B154" s="379">
        <v>42477.7313194444</v>
      </c>
      <c r="C154">
        <v>1190</v>
      </c>
      <c r="D154">
        <v>85</v>
      </c>
      <c r="E154">
        <v>10</v>
      </c>
      <c r="F154">
        <v>10</v>
      </c>
      <c r="G154">
        <v>1</v>
      </c>
      <c r="H154">
        <v>1</v>
      </c>
      <c r="I154" s="379">
        <v>3.8194444444444398E-4</v>
      </c>
      <c r="J154">
        <v>10</v>
      </c>
      <c r="K154">
        <v>10</v>
      </c>
      <c r="L154">
        <v>100</v>
      </c>
      <c r="O154" s="379">
        <v>0</v>
      </c>
    </row>
    <row r="155" spans="1:15">
      <c r="A155">
        <v>1954</v>
      </c>
      <c r="B155" s="379">
        <v>42477.728356481501</v>
      </c>
      <c r="C155">
        <v>1194</v>
      </c>
      <c r="D155">
        <v>88</v>
      </c>
      <c r="E155">
        <v>10</v>
      </c>
      <c r="F155">
        <v>10</v>
      </c>
      <c r="G155">
        <v>1</v>
      </c>
      <c r="H155">
        <v>1</v>
      </c>
      <c r="I155" s="379">
        <v>3.4722222222222199E-3</v>
      </c>
      <c r="J155">
        <v>10</v>
      </c>
      <c r="K155">
        <v>10</v>
      </c>
      <c r="L155">
        <v>100</v>
      </c>
      <c r="O155" s="379">
        <v>0</v>
      </c>
    </row>
    <row r="156" spans="1:15">
      <c r="A156">
        <v>1955</v>
      </c>
      <c r="B156" s="379">
        <v>42477.731863425899</v>
      </c>
      <c r="C156">
        <v>1194</v>
      </c>
      <c r="D156">
        <v>84</v>
      </c>
      <c r="E156">
        <v>10</v>
      </c>
      <c r="F156">
        <v>10</v>
      </c>
      <c r="G156">
        <v>1</v>
      </c>
      <c r="H156">
        <v>1</v>
      </c>
      <c r="I156" s="379">
        <v>4.7453703703703698E-4</v>
      </c>
      <c r="J156">
        <v>10</v>
      </c>
      <c r="K156">
        <v>10</v>
      </c>
      <c r="L156">
        <v>100</v>
      </c>
      <c r="O156" s="379">
        <v>0</v>
      </c>
    </row>
    <row r="157" spans="1:15">
      <c r="A157">
        <v>1956</v>
      </c>
      <c r="B157" s="379">
        <v>42477.731979166703</v>
      </c>
      <c r="C157">
        <v>1190</v>
      </c>
      <c r="D157">
        <v>83</v>
      </c>
      <c r="E157">
        <v>10</v>
      </c>
      <c r="F157">
        <v>10</v>
      </c>
      <c r="G157">
        <v>1</v>
      </c>
      <c r="H157">
        <v>1</v>
      </c>
      <c r="I157" s="379">
        <v>5.20833333333333E-4</v>
      </c>
      <c r="J157">
        <v>10</v>
      </c>
      <c r="K157">
        <v>10</v>
      </c>
      <c r="L157">
        <v>100</v>
      </c>
      <c r="O157" s="379">
        <v>0</v>
      </c>
    </row>
    <row r="158" spans="1:15">
      <c r="A158">
        <v>1995</v>
      </c>
      <c r="B158" s="379">
        <v>42478.556087962999</v>
      </c>
      <c r="C158">
        <v>1206</v>
      </c>
      <c r="D158">
        <v>88</v>
      </c>
      <c r="E158">
        <v>10</v>
      </c>
      <c r="F158">
        <v>10</v>
      </c>
      <c r="G158">
        <v>1</v>
      </c>
      <c r="H158">
        <v>1</v>
      </c>
      <c r="I158" s="379">
        <v>4.8842592592592601E-3</v>
      </c>
      <c r="J158">
        <v>10</v>
      </c>
      <c r="K158">
        <v>10</v>
      </c>
      <c r="L158">
        <v>100</v>
      </c>
      <c r="O158" s="379">
        <v>0</v>
      </c>
    </row>
    <row r="159" spans="1:15">
      <c r="A159">
        <v>1759</v>
      </c>
      <c r="B159" s="379">
        <v>42469.053252314799</v>
      </c>
      <c r="C159">
        <v>1330</v>
      </c>
      <c r="D159">
        <v>81</v>
      </c>
      <c r="E159">
        <v>21</v>
      </c>
      <c r="F159">
        <v>20</v>
      </c>
      <c r="G159">
        <v>6</v>
      </c>
      <c r="H159">
        <v>5</v>
      </c>
      <c r="I159" s="379">
        <v>4.1678240740740703E-2</v>
      </c>
      <c r="J159">
        <v>100</v>
      </c>
      <c r="K159">
        <v>37</v>
      </c>
      <c r="L159">
        <v>37</v>
      </c>
      <c r="O159" s="379">
        <v>4.1666666666666699E-2</v>
      </c>
    </row>
    <row r="160" spans="1:15">
      <c r="A160">
        <v>1760</v>
      </c>
      <c r="B160" s="379">
        <v>42469.066608796304</v>
      </c>
      <c r="C160">
        <v>1293</v>
      </c>
      <c r="D160">
        <v>81</v>
      </c>
      <c r="E160">
        <v>21</v>
      </c>
      <c r="F160">
        <v>21</v>
      </c>
      <c r="G160">
        <v>6</v>
      </c>
      <c r="H160">
        <v>6</v>
      </c>
      <c r="I160" s="379">
        <v>3.3668981481481501E-2</v>
      </c>
      <c r="J160">
        <v>100</v>
      </c>
      <c r="K160">
        <v>52</v>
      </c>
      <c r="L160">
        <v>52</v>
      </c>
      <c r="O160" s="379">
        <v>4.1666666666666699E-2</v>
      </c>
    </row>
    <row r="161" spans="1:15">
      <c r="A161">
        <v>1764</v>
      </c>
      <c r="B161" s="379">
        <v>42469.386724536998</v>
      </c>
      <c r="C161">
        <v>1221</v>
      </c>
      <c r="D161">
        <v>81</v>
      </c>
      <c r="E161">
        <v>21</v>
      </c>
      <c r="F161">
        <v>21</v>
      </c>
      <c r="G161">
        <v>6</v>
      </c>
      <c r="H161">
        <v>6</v>
      </c>
      <c r="I161" s="379">
        <v>4.05092592592593E-2</v>
      </c>
      <c r="J161">
        <v>100</v>
      </c>
      <c r="K161">
        <v>65</v>
      </c>
      <c r="L161">
        <v>65</v>
      </c>
      <c r="O161" s="379">
        <v>4.1666666666666699E-2</v>
      </c>
    </row>
    <row r="162" spans="1:15">
      <c r="A162">
        <v>1766</v>
      </c>
      <c r="B162" s="379">
        <v>42469.402916666702</v>
      </c>
      <c r="C162">
        <v>1265</v>
      </c>
      <c r="D162">
        <v>81</v>
      </c>
      <c r="E162">
        <v>21</v>
      </c>
      <c r="F162">
        <v>21</v>
      </c>
      <c r="G162">
        <v>6</v>
      </c>
      <c r="H162">
        <v>6</v>
      </c>
      <c r="I162" s="379">
        <v>4.1400462962963E-2</v>
      </c>
      <c r="J162">
        <v>100</v>
      </c>
      <c r="K162">
        <v>34</v>
      </c>
      <c r="L162">
        <v>34</v>
      </c>
      <c r="O162" s="379">
        <v>4.1666666666666699E-2</v>
      </c>
    </row>
    <row r="163" spans="1:15">
      <c r="A163">
        <v>1767</v>
      </c>
      <c r="B163" s="379">
        <v>42469.431504629603</v>
      </c>
      <c r="C163">
        <v>1266</v>
      </c>
      <c r="D163">
        <v>81</v>
      </c>
      <c r="E163">
        <v>21</v>
      </c>
      <c r="F163">
        <v>21</v>
      </c>
      <c r="G163">
        <v>6</v>
      </c>
      <c r="H163">
        <v>6</v>
      </c>
      <c r="I163" s="379">
        <v>2.8437500000000001E-2</v>
      </c>
      <c r="J163">
        <v>100</v>
      </c>
      <c r="K163">
        <v>81</v>
      </c>
      <c r="L163">
        <v>81</v>
      </c>
      <c r="O163" s="379">
        <v>4.1666666666666699E-2</v>
      </c>
    </row>
    <row r="164" spans="1:15">
      <c r="A164">
        <v>1770</v>
      </c>
      <c r="B164" s="379">
        <v>42469.507789351897</v>
      </c>
      <c r="C164">
        <v>1270</v>
      </c>
      <c r="D164">
        <v>81</v>
      </c>
      <c r="E164">
        <v>21</v>
      </c>
      <c r="F164">
        <v>21</v>
      </c>
      <c r="G164">
        <v>6</v>
      </c>
      <c r="H164">
        <v>6</v>
      </c>
      <c r="I164" s="379">
        <v>1.0949074074074101E-2</v>
      </c>
      <c r="J164">
        <v>100</v>
      </c>
      <c r="K164">
        <v>78</v>
      </c>
      <c r="L164">
        <v>78</v>
      </c>
      <c r="O164" s="379">
        <v>4.1666666666666699E-2</v>
      </c>
    </row>
    <row r="165" spans="1:15">
      <c r="A165">
        <v>1772</v>
      </c>
      <c r="B165" s="379">
        <v>42469.5086226852</v>
      </c>
      <c r="C165">
        <v>1284</v>
      </c>
      <c r="D165">
        <v>81</v>
      </c>
      <c r="E165">
        <v>21</v>
      </c>
      <c r="F165">
        <v>21</v>
      </c>
      <c r="G165">
        <v>6</v>
      </c>
      <c r="H165">
        <v>6</v>
      </c>
      <c r="I165" s="379">
        <v>2.75E-2</v>
      </c>
      <c r="J165">
        <v>100</v>
      </c>
      <c r="K165">
        <v>48</v>
      </c>
      <c r="L165">
        <v>48</v>
      </c>
      <c r="O165" s="379">
        <v>4.1666666666666699E-2</v>
      </c>
    </row>
    <row r="166" spans="1:15">
      <c r="A166">
        <v>1775</v>
      </c>
      <c r="B166" s="379">
        <v>42469.555694444403</v>
      </c>
      <c r="C166">
        <v>1310</v>
      </c>
      <c r="D166">
        <v>81</v>
      </c>
      <c r="E166">
        <v>21</v>
      </c>
      <c r="F166">
        <v>21</v>
      </c>
      <c r="G166">
        <v>6</v>
      </c>
      <c r="H166">
        <v>6</v>
      </c>
      <c r="I166" s="379">
        <v>3.6550925925925903E-2</v>
      </c>
      <c r="J166">
        <v>100</v>
      </c>
      <c r="K166">
        <v>48</v>
      </c>
      <c r="L166">
        <v>48</v>
      </c>
      <c r="O166" s="379">
        <v>4.1666666666666699E-2</v>
      </c>
    </row>
    <row r="167" spans="1:15">
      <c r="A167">
        <v>1781</v>
      </c>
      <c r="B167" s="379">
        <v>42469.594444444403</v>
      </c>
      <c r="C167">
        <v>1314</v>
      </c>
      <c r="D167">
        <v>81</v>
      </c>
      <c r="E167">
        <v>21</v>
      </c>
      <c r="F167">
        <v>19</v>
      </c>
      <c r="G167">
        <v>6</v>
      </c>
      <c r="H167">
        <v>4</v>
      </c>
      <c r="I167" s="379">
        <v>4.1678240740740703E-2</v>
      </c>
      <c r="J167">
        <v>100</v>
      </c>
      <c r="K167">
        <v>52</v>
      </c>
      <c r="L167">
        <v>52</v>
      </c>
      <c r="O167" s="379">
        <v>4.1666666666666699E-2</v>
      </c>
    </row>
    <row r="168" spans="1:15">
      <c r="A168">
        <v>1957</v>
      </c>
      <c r="B168" s="379">
        <v>42477.732384259303</v>
      </c>
      <c r="C168">
        <v>1194</v>
      </c>
      <c r="D168">
        <v>86</v>
      </c>
      <c r="E168">
        <v>10</v>
      </c>
      <c r="F168">
        <v>10</v>
      </c>
      <c r="G168">
        <v>1</v>
      </c>
      <c r="H168">
        <v>1</v>
      </c>
      <c r="I168" s="379">
        <v>2.7777777777777799E-4</v>
      </c>
      <c r="J168">
        <v>10</v>
      </c>
      <c r="K168">
        <v>10</v>
      </c>
      <c r="L168">
        <v>100</v>
      </c>
      <c r="O168" s="379">
        <v>0</v>
      </c>
    </row>
    <row r="169" spans="1:15">
      <c r="A169">
        <v>1958</v>
      </c>
      <c r="B169" s="379">
        <v>42477.732685185198</v>
      </c>
      <c r="C169">
        <v>1194</v>
      </c>
      <c r="D169">
        <v>90</v>
      </c>
      <c r="E169">
        <v>10</v>
      </c>
      <c r="F169">
        <v>10</v>
      </c>
      <c r="G169">
        <v>1</v>
      </c>
      <c r="H169">
        <v>1</v>
      </c>
      <c r="I169" s="379">
        <v>9.4907407407407397E-4</v>
      </c>
      <c r="J169">
        <v>10</v>
      </c>
      <c r="K169">
        <v>10</v>
      </c>
      <c r="L169">
        <v>100</v>
      </c>
      <c r="O169" s="379">
        <v>0</v>
      </c>
    </row>
    <row r="170" spans="1:15">
      <c r="A170">
        <v>1959</v>
      </c>
      <c r="B170" s="379">
        <v>42477.733483796299</v>
      </c>
      <c r="C170">
        <v>1190</v>
      </c>
      <c r="D170">
        <v>87</v>
      </c>
      <c r="E170">
        <v>10</v>
      </c>
      <c r="F170">
        <v>10</v>
      </c>
      <c r="G170">
        <v>1</v>
      </c>
      <c r="H170">
        <v>1</v>
      </c>
      <c r="I170" s="379">
        <v>2.6620370370370399E-4</v>
      </c>
      <c r="J170">
        <v>10</v>
      </c>
      <c r="K170">
        <v>10</v>
      </c>
      <c r="L170">
        <v>100</v>
      </c>
      <c r="O170" s="379">
        <v>0</v>
      </c>
    </row>
    <row r="171" spans="1:15">
      <c r="A171">
        <v>1960</v>
      </c>
      <c r="B171" s="379">
        <v>42477.7338310185</v>
      </c>
      <c r="C171">
        <v>1190</v>
      </c>
      <c r="D171">
        <v>89</v>
      </c>
      <c r="E171">
        <v>10</v>
      </c>
      <c r="F171">
        <v>10</v>
      </c>
      <c r="G171">
        <v>1</v>
      </c>
      <c r="H171">
        <v>1</v>
      </c>
      <c r="I171" s="379">
        <v>3.00925925925926E-4</v>
      </c>
      <c r="J171">
        <v>10</v>
      </c>
      <c r="K171">
        <v>10</v>
      </c>
      <c r="L171">
        <v>100</v>
      </c>
      <c r="O171" s="379">
        <v>0</v>
      </c>
    </row>
    <row r="172" spans="1:15">
      <c r="A172">
        <v>1961</v>
      </c>
      <c r="B172" s="379">
        <v>42477.734317129602</v>
      </c>
      <c r="C172">
        <v>1190</v>
      </c>
      <c r="D172">
        <v>84</v>
      </c>
      <c r="E172">
        <v>10</v>
      </c>
      <c r="F172">
        <v>10</v>
      </c>
      <c r="G172">
        <v>1</v>
      </c>
      <c r="H172">
        <v>1</v>
      </c>
      <c r="I172" s="379">
        <v>4.0509259259259301E-4</v>
      </c>
      <c r="J172">
        <v>10</v>
      </c>
      <c r="K172">
        <v>10</v>
      </c>
      <c r="L172">
        <v>100</v>
      </c>
      <c r="O172" s="379">
        <v>0</v>
      </c>
    </row>
    <row r="173" spans="1:15">
      <c r="A173">
        <v>1962</v>
      </c>
      <c r="B173" s="379">
        <v>42477.734803240703</v>
      </c>
      <c r="C173">
        <v>1190</v>
      </c>
      <c r="D173">
        <v>63</v>
      </c>
      <c r="E173">
        <v>10</v>
      </c>
      <c r="F173">
        <v>10</v>
      </c>
      <c r="G173">
        <v>1</v>
      </c>
      <c r="H173">
        <v>1</v>
      </c>
      <c r="I173" s="379">
        <v>2.6620370370370399E-4</v>
      </c>
      <c r="J173">
        <v>10</v>
      </c>
      <c r="K173">
        <v>10</v>
      </c>
      <c r="L173">
        <v>100</v>
      </c>
      <c r="O173" s="379">
        <v>0</v>
      </c>
    </row>
    <row r="174" spans="1:15">
      <c r="A174">
        <v>1963</v>
      </c>
      <c r="B174" s="379">
        <v>42477.735115740703</v>
      </c>
      <c r="C174">
        <v>1190</v>
      </c>
      <c r="D174">
        <v>88</v>
      </c>
      <c r="E174">
        <v>10</v>
      </c>
      <c r="F174">
        <v>10</v>
      </c>
      <c r="G174">
        <v>1</v>
      </c>
      <c r="H174">
        <v>1</v>
      </c>
      <c r="I174" s="379">
        <v>1.1574074074074099E-3</v>
      </c>
      <c r="J174">
        <v>10</v>
      </c>
      <c r="K174">
        <v>10</v>
      </c>
      <c r="L174">
        <v>100</v>
      </c>
      <c r="O174" s="379">
        <v>0</v>
      </c>
    </row>
    <row r="175" spans="1:15">
      <c r="A175">
        <v>1964</v>
      </c>
      <c r="B175" s="379">
        <v>42477.7608680556</v>
      </c>
      <c r="C175">
        <v>1189</v>
      </c>
      <c r="D175">
        <v>86</v>
      </c>
      <c r="E175">
        <v>10</v>
      </c>
      <c r="F175">
        <v>10</v>
      </c>
      <c r="G175">
        <v>1</v>
      </c>
      <c r="H175">
        <v>1</v>
      </c>
      <c r="I175" s="379">
        <v>2.04861111111111E-3</v>
      </c>
      <c r="J175">
        <v>10</v>
      </c>
      <c r="K175">
        <v>10</v>
      </c>
      <c r="L175">
        <v>100</v>
      </c>
      <c r="O175" s="379">
        <v>0</v>
      </c>
    </row>
    <row r="176" spans="1:15">
      <c r="A176">
        <v>1965</v>
      </c>
      <c r="B176" s="379">
        <v>42477.762962963003</v>
      </c>
      <c r="C176">
        <v>1189</v>
      </c>
      <c r="D176">
        <v>84</v>
      </c>
      <c r="E176">
        <v>10</v>
      </c>
      <c r="F176">
        <v>10</v>
      </c>
      <c r="G176">
        <v>1</v>
      </c>
      <c r="H176">
        <v>1</v>
      </c>
      <c r="I176" s="379">
        <v>3.8194444444444398E-4</v>
      </c>
      <c r="J176">
        <v>10</v>
      </c>
      <c r="K176">
        <v>10</v>
      </c>
      <c r="L176">
        <v>100</v>
      </c>
      <c r="O176" s="379">
        <v>0</v>
      </c>
    </row>
    <row r="177" spans="1:15">
      <c r="A177">
        <v>1966</v>
      </c>
      <c r="B177" s="379">
        <v>42477.763449074097</v>
      </c>
      <c r="C177">
        <v>1189</v>
      </c>
      <c r="D177">
        <v>68</v>
      </c>
      <c r="E177">
        <v>10</v>
      </c>
      <c r="F177">
        <v>10</v>
      </c>
      <c r="G177">
        <v>1</v>
      </c>
      <c r="H177">
        <v>1</v>
      </c>
      <c r="I177" s="379">
        <v>1.9675925925925899E-4</v>
      </c>
      <c r="J177">
        <v>10</v>
      </c>
      <c r="K177">
        <v>10</v>
      </c>
      <c r="L177">
        <v>100</v>
      </c>
      <c r="O177" s="379">
        <v>0</v>
      </c>
    </row>
    <row r="178" spans="1:15">
      <c r="A178">
        <v>1967</v>
      </c>
      <c r="B178" s="379">
        <v>42477.763715277797</v>
      </c>
      <c r="C178">
        <v>1189</v>
      </c>
      <c r="D178">
        <v>83</v>
      </c>
      <c r="E178">
        <v>10</v>
      </c>
      <c r="F178">
        <v>10</v>
      </c>
      <c r="G178">
        <v>1</v>
      </c>
      <c r="H178">
        <v>1</v>
      </c>
      <c r="I178" s="379">
        <v>8.3333333333333295E-4</v>
      </c>
      <c r="J178">
        <v>10</v>
      </c>
      <c r="K178">
        <v>10</v>
      </c>
      <c r="L178">
        <v>100</v>
      </c>
      <c r="O178" s="379">
        <v>0</v>
      </c>
    </row>
    <row r="179" spans="1:15">
      <c r="A179">
        <v>1968</v>
      </c>
      <c r="B179" s="379">
        <v>42477.764618055597</v>
      </c>
      <c r="C179">
        <v>1189</v>
      </c>
      <c r="D179">
        <v>89</v>
      </c>
      <c r="E179">
        <v>10</v>
      </c>
      <c r="F179">
        <v>10</v>
      </c>
      <c r="G179">
        <v>1</v>
      </c>
      <c r="H179">
        <v>1</v>
      </c>
      <c r="I179" s="379">
        <v>9.7222222222222198E-4</v>
      </c>
      <c r="J179">
        <v>10</v>
      </c>
      <c r="K179">
        <v>10</v>
      </c>
      <c r="L179">
        <v>100</v>
      </c>
      <c r="O179" s="379">
        <v>0</v>
      </c>
    </row>
    <row r="180" spans="1:15">
      <c r="A180">
        <v>1969</v>
      </c>
      <c r="B180" s="379">
        <v>42477.765798611101</v>
      </c>
      <c r="C180">
        <v>1189</v>
      </c>
      <c r="D180">
        <v>87</v>
      </c>
      <c r="E180">
        <v>10</v>
      </c>
      <c r="F180">
        <v>10</v>
      </c>
      <c r="G180">
        <v>1</v>
      </c>
      <c r="H180">
        <v>1</v>
      </c>
      <c r="I180" s="379">
        <v>3.7037037037037003E-4</v>
      </c>
      <c r="J180">
        <v>10</v>
      </c>
      <c r="K180">
        <v>10</v>
      </c>
      <c r="L180">
        <v>100</v>
      </c>
      <c r="O180" s="379">
        <v>0</v>
      </c>
    </row>
    <row r="181" spans="1:15">
      <c r="A181">
        <v>1970</v>
      </c>
      <c r="B181" s="379">
        <v>42477.766261574099</v>
      </c>
      <c r="C181">
        <v>1189</v>
      </c>
      <c r="D181">
        <v>85</v>
      </c>
      <c r="E181">
        <v>10</v>
      </c>
      <c r="F181">
        <v>10</v>
      </c>
      <c r="G181">
        <v>1</v>
      </c>
      <c r="H181">
        <v>1</v>
      </c>
      <c r="I181" s="379">
        <v>8.7962962962963005E-4</v>
      </c>
      <c r="J181">
        <v>10</v>
      </c>
      <c r="K181">
        <v>10</v>
      </c>
      <c r="L181">
        <v>100</v>
      </c>
      <c r="O181" s="379">
        <v>0</v>
      </c>
    </row>
    <row r="182" spans="1:15">
      <c r="A182">
        <v>1971</v>
      </c>
      <c r="B182" s="379">
        <v>42477.767407407402</v>
      </c>
      <c r="C182">
        <v>1189</v>
      </c>
      <c r="D182">
        <v>63</v>
      </c>
      <c r="E182">
        <v>10</v>
      </c>
      <c r="F182">
        <v>10</v>
      </c>
      <c r="G182">
        <v>1</v>
      </c>
      <c r="H182">
        <v>1</v>
      </c>
      <c r="I182" s="379">
        <v>6.4814814814814802E-4</v>
      </c>
      <c r="J182">
        <v>10</v>
      </c>
      <c r="K182">
        <v>10</v>
      </c>
      <c r="L182">
        <v>100</v>
      </c>
      <c r="O182" s="379">
        <v>0</v>
      </c>
    </row>
    <row r="183" spans="1:15">
      <c r="A183">
        <v>1972</v>
      </c>
      <c r="B183" s="379">
        <v>42477.807245370401</v>
      </c>
      <c r="C183">
        <v>1189</v>
      </c>
      <c r="D183">
        <v>90</v>
      </c>
      <c r="E183">
        <v>10</v>
      </c>
      <c r="F183">
        <v>10</v>
      </c>
      <c r="G183">
        <v>1</v>
      </c>
      <c r="H183">
        <v>1</v>
      </c>
      <c r="I183" s="379">
        <v>4.0509259259259301E-4</v>
      </c>
      <c r="J183">
        <v>10</v>
      </c>
      <c r="K183">
        <v>10</v>
      </c>
      <c r="L183">
        <v>100</v>
      </c>
      <c r="O183" s="379">
        <v>0</v>
      </c>
    </row>
    <row r="184" spans="1:15">
      <c r="A184">
        <v>1973</v>
      </c>
      <c r="B184" s="379">
        <v>42477.807719907403</v>
      </c>
      <c r="C184">
        <v>1189</v>
      </c>
      <c r="D184">
        <v>88</v>
      </c>
      <c r="E184">
        <v>10</v>
      </c>
      <c r="F184">
        <v>10</v>
      </c>
      <c r="G184">
        <v>1</v>
      </c>
      <c r="H184">
        <v>1</v>
      </c>
      <c r="I184" s="379">
        <v>7.4537037037037002E-3</v>
      </c>
      <c r="J184">
        <v>10</v>
      </c>
      <c r="K184">
        <v>10</v>
      </c>
      <c r="L184">
        <v>100</v>
      </c>
      <c r="O184" s="379">
        <v>0</v>
      </c>
    </row>
    <row r="185" spans="1:15">
      <c r="A185">
        <v>1974</v>
      </c>
      <c r="B185" s="379">
        <v>42477.9159953704</v>
      </c>
      <c r="C185">
        <v>1186</v>
      </c>
      <c r="D185">
        <v>68</v>
      </c>
      <c r="E185">
        <v>10</v>
      </c>
      <c r="F185">
        <v>10</v>
      </c>
      <c r="G185">
        <v>1</v>
      </c>
      <c r="H185">
        <v>1</v>
      </c>
      <c r="I185" s="379">
        <v>1.6435185185185201E-3</v>
      </c>
      <c r="J185">
        <v>10</v>
      </c>
      <c r="K185">
        <v>10</v>
      </c>
      <c r="L185">
        <v>100</v>
      </c>
      <c r="O185" s="379">
        <v>0</v>
      </c>
    </row>
    <row r="186" spans="1:15">
      <c r="A186">
        <v>1975</v>
      </c>
      <c r="B186" s="379">
        <v>42477.917835648201</v>
      </c>
      <c r="C186">
        <v>1186</v>
      </c>
      <c r="D186">
        <v>86</v>
      </c>
      <c r="E186">
        <v>10</v>
      </c>
      <c r="F186">
        <v>10</v>
      </c>
      <c r="G186">
        <v>1</v>
      </c>
      <c r="H186">
        <v>1</v>
      </c>
      <c r="I186" s="379">
        <v>2.4537037037037001E-3</v>
      </c>
      <c r="J186">
        <v>10</v>
      </c>
      <c r="K186">
        <v>10</v>
      </c>
      <c r="L186">
        <v>100</v>
      </c>
      <c r="O186" s="379">
        <v>0</v>
      </c>
    </row>
    <row r="187" spans="1:15">
      <c r="A187">
        <v>1976</v>
      </c>
      <c r="B187" s="379">
        <v>42477.920509259297</v>
      </c>
      <c r="C187">
        <v>1186</v>
      </c>
      <c r="D187">
        <v>84</v>
      </c>
      <c r="E187">
        <v>10</v>
      </c>
      <c r="F187">
        <v>10</v>
      </c>
      <c r="G187">
        <v>1</v>
      </c>
      <c r="H187">
        <v>1</v>
      </c>
      <c r="I187" s="379">
        <v>2.4189814814814799E-3</v>
      </c>
      <c r="J187">
        <v>10</v>
      </c>
      <c r="K187">
        <v>10</v>
      </c>
      <c r="L187">
        <v>100</v>
      </c>
      <c r="O187" s="379">
        <v>0</v>
      </c>
    </row>
    <row r="188" spans="1:15">
      <c r="A188">
        <v>1977</v>
      </c>
      <c r="B188" s="379">
        <v>42477.923009259299</v>
      </c>
      <c r="C188">
        <v>1186</v>
      </c>
      <c r="D188">
        <v>85</v>
      </c>
      <c r="E188">
        <v>10</v>
      </c>
      <c r="F188">
        <v>10</v>
      </c>
      <c r="G188">
        <v>1</v>
      </c>
      <c r="H188">
        <v>1</v>
      </c>
      <c r="I188" s="379">
        <v>6.8287037037037003E-4</v>
      </c>
      <c r="J188">
        <v>10</v>
      </c>
      <c r="K188">
        <v>10</v>
      </c>
      <c r="L188">
        <v>100</v>
      </c>
      <c r="O188" s="379">
        <v>0</v>
      </c>
    </row>
    <row r="189" spans="1:15">
      <c r="A189">
        <v>1978</v>
      </c>
      <c r="B189" s="379">
        <v>42477.9237615741</v>
      </c>
      <c r="C189">
        <v>1186</v>
      </c>
      <c r="D189">
        <v>83</v>
      </c>
      <c r="E189">
        <v>10</v>
      </c>
      <c r="F189">
        <v>10</v>
      </c>
      <c r="G189">
        <v>1</v>
      </c>
      <c r="H189">
        <v>1</v>
      </c>
      <c r="I189" s="379">
        <v>1.6087962962963E-3</v>
      </c>
      <c r="J189">
        <v>10</v>
      </c>
      <c r="K189">
        <v>10</v>
      </c>
      <c r="L189">
        <v>100</v>
      </c>
      <c r="O189" s="379">
        <v>0</v>
      </c>
    </row>
    <row r="190" spans="1:15">
      <c r="A190">
        <v>1979</v>
      </c>
      <c r="B190" s="379">
        <v>42477.925625000003</v>
      </c>
      <c r="C190">
        <v>1186</v>
      </c>
      <c r="D190">
        <v>87</v>
      </c>
      <c r="E190">
        <v>10</v>
      </c>
      <c r="F190">
        <v>10</v>
      </c>
      <c r="G190">
        <v>1</v>
      </c>
      <c r="H190">
        <v>1</v>
      </c>
      <c r="I190" s="379">
        <v>2.1296296296296302E-3</v>
      </c>
      <c r="J190">
        <v>10</v>
      </c>
      <c r="K190">
        <v>10</v>
      </c>
      <c r="L190">
        <v>100</v>
      </c>
      <c r="O190" s="379">
        <v>0</v>
      </c>
    </row>
    <row r="191" spans="1:15">
      <c r="A191">
        <v>1980</v>
      </c>
      <c r="B191" s="379">
        <v>42477.9465277778</v>
      </c>
      <c r="C191">
        <v>1186</v>
      </c>
      <c r="D191">
        <v>88</v>
      </c>
      <c r="E191">
        <v>10</v>
      </c>
      <c r="F191">
        <v>10</v>
      </c>
      <c r="G191">
        <v>1</v>
      </c>
      <c r="H191">
        <v>1</v>
      </c>
      <c r="I191" s="379">
        <v>5.3472222222222202E-3</v>
      </c>
      <c r="J191">
        <v>10</v>
      </c>
      <c r="K191">
        <v>10</v>
      </c>
      <c r="L191">
        <v>100</v>
      </c>
      <c r="O191" s="379">
        <v>0</v>
      </c>
    </row>
    <row r="192" spans="1:15">
      <c r="A192">
        <v>1981</v>
      </c>
      <c r="B192" s="379">
        <v>42477.951990740701</v>
      </c>
      <c r="C192">
        <v>1186</v>
      </c>
      <c r="D192">
        <v>63</v>
      </c>
      <c r="E192">
        <v>10</v>
      </c>
      <c r="F192">
        <v>10</v>
      </c>
      <c r="G192">
        <v>1</v>
      </c>
      <c r="H192">
        <v>1</v>
      </c>
      <c r="I192" s="379">
        <v>1.0185185185185199E-3</v>
      </c>
      <c r="J192">
        <v>10</v>
      </c>
      <c r="K192">
        <v>10</v>
      </c>
      <c r="L192">
        <v>100</v>
      </c>
      <c r="O192" s="379">
        <v>0</v>
      </c>
    </row>
    <row r="193" spans="1:15">
      <c r="A193">
        <v>1982</v>
      </c>
      <c r="B193" s="379">
        <v>42477.955393518503</v>
      </c>
      <c r="C193">
        <v>1178</v>
      </c>
      <c r="D193">
        <v>68</v>
      </c>
      <c r="E193">
        <v>10</v>
      </c>
      <c r="F193">
        <v>10</v>
      </c>
      <c r="G193">
        <v>1</v>
      </c>
      <c r="H193">
        <v>1</v>
      </c>
      <c r="I193" s="379">
        <v>3.3564814814814801E-4</v>
      </c>
      <c r="J193">
        <v>10</v>
      </c>
      <c r="K193">
        <v>10</v>
      </c>
      <c r="L193">
        <v>100</v>
      </c>
      <c r="O193" s="379">
        <v>0</v>
      </c>
    </row>
    <row r="194" spans="1:15">
      <c r="A194">
        <v>1983</v>
      </c>
      <c r="B194" s="379">
        <v>42477.955949074101</v>
      </c>
      <c r="C194">
        <v>1178</v>
      </c>
      <c r="D194">
        <v>83</v>
      </c>
      <c r="E194">
        <v>10</v>
      </c>
      <c r="F194">
        <v>10</v>
      </c>
      <c r="G194">
        <v>1</v>
      </c>
      <c r="H194">
        <v>1</v>
      </c>
      <c r="I194" s="379">
        <v>9.2592592592592596E-4</v>
      </c>
      <c r="J194">
        <v>10</v>
      </c>
      <c r="K194">
        <v>10</v>
      </c>
      <c r="L194">
        <v>100</v>
      </c>
      <c r="O194" s="379">
        <v>0</v>
      </c>
    </row>
    <row r="195" spans="1:15">
      <c r="A195">
        <v>1984</v>
      </c>
      <c r="B195" s="379">
        <v>42477.9530787037</v>
      </c>
      <c r="C195">
        <v>1186</v>
      </c>
      <c r="D195">
        <v>89</v>
      </c>
      <c r="E195">
        <v>10</v>
      </c>
      <c r="F195">
        <v>10</v>
      </c>
      <c r="G195">
        <v>1</v>
      </c>
      <c r="H195">
        <v>1</v>
      </c>
      <c r="I195" s="379">
        <v>3.9467592592592601E-3</v>
      </c>
      <c r="J195">
        <v>10</v>
      </c>
      <c r="K195">
        <v>10</v>
      </c>
      <c r="L195">
        <v>100</v>
      </c>
      <c r="O195" s="379">
        <v>0</v>
      </c>
    </row>
    <row r="196" spans="1:15">
      <c r="A196">
        <v>1985</v>
      </c>
      <c r="B196" s="379">
        <v>42477.957233796304</v>
      </c>
      <c r="C196">
        <v>1178</v>
      </c>
      <c r="D196">
        <v>84</v>
      </c>
      <c r="E196">
        <v>10</v>
      </c>
      <c r="F196">
        <v>10</v>
      </c>
      <c r="G196">
        <v>1</v>
      </c>
      <c r="H196">
        <v>1</v>
      </c>
      <c r="I196" s="379">
        <v>5.90277777777778E-4</v>
      </c>
      <c r="J196">
        <v>10</v>
      </c>
      <c r="K196">
        <v>10</v>
      </c>
      <c r="L196">
        <v>100</v>
      </c>
      <c r="O196" s="379">
        <v>0</v>
      </c>
    </row>
    <row r="197" spans="1:15">
      <c r="A197">
        <v>1986</v>
      </c>
      <c r="B197" s="379">
        <v>42477.957997685196</v>
      </c>
      <c r="C197">
        <v>1178</v>
      </c>
      <c r="D197">
        <v>85</v>
      </c>
      <c r="E197">
        <v>10</v>
      </c>
      <c r="F197">
        <v>10</v>
      </c>
      <c r="G197">
        <v>1</v>
      </c>
      <c r="H197">
        <v>1</v>
      </c>
      <c r="I197" s="379">
        <v>1.50462962962963E-4</v>
      </c>
      <c r="J197">
        <v>10</v>
      </c>
      <c r="K197">
        <v>10</v>
      </c>
      <c r="L197">
        <v>100</v>
      </c>
      <c r="O197" s="379">
        <v>0</v>
      </c>
    </row>
    <row r="198" spans="1:15">
      <c r="A198">
        <v>1778</v>
      </c>
      <c r="B198" s="379">
        <v>42469.571631944404</v>
      </c>
      <c r="C198">
        <v>1313</v>
      </c>
      <c r="D198">
        <v>81</v>
      </c>
      <c r="E198">
        <v>21</v>
      </c>
      <c r="F198">
        <v>21</v>
      </c>
      <c r="G198">
        <v>6</v>
      </c>
      <c r="H198">
        <v>6</v>
      </c>
      <c r="I198" s="379">
        <v>3.98842592592593E-2</v>
      </c>
      <c r="J198">
        <v>100</v>
      </c>
      <c r="K198">
        <v>71</v>
      </c>
      <c r="L198">
        <v>71</v>
      </c>
      <c r="O198" s="379">
        <v>4.1666666666666699E-2</v>
      </c>
    </row>
    <row r="199" spans="1:15">
      <c r="A199">
        <v>1779</v>
      </c>
      <c r="B199" s="379">
        <v>42469.585555555597</v>
      </c>
      <c r="C199">
        <v>1285</v>
      </c>
      <c r="D199">
        <v>81</v>
      </c>
      <c r="E199">
        <v>21</v>
      </c>
      <c r="F199">
        <v>21</v>
      </c>
      <c r="G199">
        <v>6</v>
      </c>
      <c r="H199">
        <v>6</v>
      </c>
      <c r="I199" s="379">
        <v>3.2638888888888898E-2</v>
      </c>
      <c r="J199">
        <v>100</v>
      </c>
      <c r="K199">
        <v>44</v>
      </c>
      <c r="L199">
        <v>44</v>
      </c>
      <c r="O199" s="379">
        <v>4.1666666666666699E-2</v>
      </c>
    </row>
    <row r="200" spans="1:15">
      <c r="A200">
        <v>1782</v>
      </c>
      <c r="B200" s="379">
        <v>42469.610567129603</v>
      </c>
      <c r="C200">
        <v>1271</v>
      </c>
      <c r="D200">
        <v>81</v>
      </c>
      <c r="E200">
        <v>21</v>
      </c>
      <c r="F200">
        <v>21</v>
      </c>
      <c r="G200">
        <v>6</v>
      </c>
      <c r="H200">
        <v>6</v>
      </c>
      <c r="I200" s="379">
        <v>2.8159722222222201E-2</v>
      </c>
      <c r="J200">
        <v>100</v>
      </c>
      <c r="K200">
        <v>75</v>
      </c>
      <c r="L200">
        <v>75</v>
      </c>
      <c r="O200" s="379">
        <v>4.1666666666666699E-2</v>
      </c>
    </row>
    <row r="201" spans="1:15">
      <c r="A201">
        <v>1785</v>
      </c>
      <c r="B201" s="379">
        <v>42469.6199305556</v>
      </c>
      <c r="C201">
        <v>1333</v>
      </c>
      <c r="D201">
        <v>81</v>
      </c>
      <c r="E201">
        <v>21</v>
      </c>
      <c r="F201">
        <v>21</v>
      </c>
      <c r="G201">
        <v>6</v>
      </c>
      <c r="H201">
        <v>6</v>
      </c>
      <c r="I201" s="379">
        <v>3.2673611111111098E-2</v>
      </c>
      <c r="J201">
        <v>100</v>
      </c>
      <c r="K201">
        <v>81</v>
      </c>
      <c r="L201">
        <v>81</v>
      </c>
      <c r="O201" s="379">
        <v>4.1666666666666699E-2</v>
      </c>
    </row>
    <row r="202" spans="1:15">
      <c r="A202">
        <v>1786</v>
      </c>
      <c r="B202" s="379">
        <v>42469.623483796298</v>
      </c>
      <c r="C202">
        <v>1216</v>
      </c>
      <c r="D202">
        <v>81</v>
      </c>
      <c r="E202">
        <v>21</v>
      </c>
      <c r="F202">
        <v>21</v>
      </c>
      <c r="G202">
        <v>6</v>
      </c>
      <c r="H202">
        <v>6</v>
      </c>
      <c r="I202" s="379">
        <v>3.3009259259259301E-2</v>
      </c>
      <c r="J202">
        <v>100</v>
      </c>
      <c r="K202">
        <v>68</v>
      </c>
      <c r="L202">
        <v>68</v>
      </c>
      <c r="O202" s="379">
        <v>4.1666666666666699E-2</v>
      </c>
    </row>
    <row r="203" spans="1:15">
      <c r="A203">
        <v>1794</v>
      </c>
      <c r="B203" s="379">
        <v>42469.672245370399</v>
      </c>
      <c r="C203">
        <v>1327</v>
      </c>
      <c r="D203">
        <v>81</v>
      </c>
      <c r="E203">
        <v>21</v>
      </c>
      <c r="F203">
        <v>21</v>
      </c>
      <c r="G203">
        <v>6</v>
      </c>
      <c r="H203">
        <v>6</v>
      </c>
      <c r="I203" s="379">
        <v>1.37962962962963E-2</v>
      </c>
      <c r="J203">
        <v>100</v>
      </c>
      <c r="K203">
        <v>28</v>
      </c>
      <c r="L203">
        <v>28</v>
      </c>
      <c r="O203" s="379">
        <v>4.1666666666666699E-2</v>
      </c>
    </row>
    <row r="204" spans="1:15">
      <c r="A204">
        <v>1795</v>
      </c>
      <c r="B204" s="379">
        <v>42469.655902777798</v>
      </c>
      <c r="C204">
        <v>1244</v>
      </c>
      <c r="D204">
        <v>81</v>
      </c>
      <c r="E204">
        <v>21</v>
      </c>
      <c r="F204">
        <v>21</v>
      </c>
      <c r="G204">
        <v>6</v>
      </c>
      <c r="H204">
        <v>6</v>
      </c>
      <c r="I204" s="379">
        <v>3.1817129629629598E-2</v>
      </c>
      <c r="J204">
        <v>100</v>
      </c>
      <c r="K204">
        <v>68</v>
      </c>
      <c r="L204">
        <v>68</v>
      </c>
      <c r="O204" s="379">
        <v>4.1666666666666699E-2</v>
      </c>
    </row>
    <row r="205" spans="1:15">
      <c r="A205">
        <v>1796</v>
      </c>
      <c r="B205" s="379">
        <v>42469.665833333303</v>
      </c>
      <c r="C205">
        <v>1280</v>
      </c>
      <c r="D205">
        <v>81</v>
      </c>
      <c r="E205">
        <v>21</v>
      </c>
      <c r="F205">
        <v>21</v>
      </c>
      <c r="G205">
        <v>6</v>
      </c>
      <c r="H205">
        <v>6</v>
      </c>
      <c r="I205" s="379">
        <v>3.6412037037037E-2</v>
      </c>
      <c r="J205">
        <v>100</v>
      </c>
      <c r="K205">
        <v>54</v>
      </c>
      <c r="L205">
        <v>54</v>
      </c>
      <c r="O205" s="379">
        <v>4.1666666666666699E-2</v>
      </c>
    </row>
    <row r="206" spans="1:15">
      <c r="A206">
        <v>1797</v>
      </c>
      <c r="B206" s="379">
        <v>42469.663090277798</v>
      </c>
      <c r="C206">
        <v>1241</v>
      </c>
      <c r="D206">
        <v>81</v>
      </c>
      <c r="E206">
        <v>21</v>
      </c>
      <c r="F206">
        <v>21</v>
      </c>
      <c r="G206">
        <v>6</v>
      </c>
      <c r="H206">
        <v>6</v>
      </c>
      <c r="I206" s="379">
        <v>4.1643518518518503E-2</v>
      </c>
      <c r="J206">
        <v>100</v>
      </c>
      <c r="K206">
        <v>71</v>
      </c>
      <c r="L206">
        <v>71</v>
      </c>
      <c r="O206" s="379">
        <v>4.1666666666666699E-2</v>
      </c>
    </row>
    <row r="207" spans="1:15">
      <c r="A207">
        <v>1798</v>
      </c>
      <c r="B207" s="379">
        <v>42469.680173611101</v>
      </c>
      <c r="C207">
        <v>1252</v>
      </c>
      <c r="D207">
        <v>81</v>
      </c>
      <c r="E207">
        <v>21</v>
      </c>
      <c r="F207">
        <v>21</v>
      </c>
      <c r="G207">
        <v>6</v>
      </c>
      <c r="H207">
        <v>6</v>
      </c>
      <c r="I207" s="379">
        <v>2.76041666666667E-2</v>
      </c>
      <c r="J207">
        <v>100</v>
      </c>
      <c r="K207">
        <v>52</v>
      </c>
      <c r="L207">
        <v>52</v>
      </c>
      <c r="O207" s="379">
        <v>4.1666666666666699E-2</v>
      </c>
    </row>
    <row r="208" spans="1:15">
      <c r="A208">
        <v>1799</v>
      </c>
      <c r="B208" s="379">
        <v>42469.679895833302</v>
      </c>
      <c r="C208">
        <v>1220</v>
      </c>
      <c r="D208">
        <v>81</v>
      </c>
      <c r="E208">
        <v>21</v>
      </c>
      <c r="F208">
        <v>21</v>
      </c>
      <c r="G208">
        <v>6</v>
      </c>
      <c r="H208">
        <v>6</v>
      </c>
      <c r="I208" s="379">
        <v>4.1250000000000002E-2</v>
      </c>
      <c r="J208">
        <v>100</v>
      </c>
      <c r="K208">
        <v>68</v>
      </c>
      <c r="L208">
        <v>68</v>
      </c>
      <c r="O208" s="379">
        <v>4.1666666666666699E-2</v>
      </c>
    </row>
    <row r="209" spans="1:15">
      <c r="A209">
        <v>1800</v>
      </c>
      <c r="B209" s="379">
        <v>42469.706875000003</v>
      </c>
      <c r="C209">
        <v>1217</v>
      </c>
      <c r="D209">
        <v>81</v>
      </c>
      <c r="E209">
        <v>21</v>
      </c>
      <c r="F209">
        <v>21</v>
      </c>
      <c r="G209">
        <v>6</v>
      </c>
      <c r="H209">
        <v>6</v>
      </c>
      <c r="I209" s="379">
        <v>1.5879629629629601E-2</v>
      </c>
      <c r="J209">
        <v>100</v>
      </c>
      <c r="K209">
        <v>85</v>
      </c>
      <c r="L209">
        <v>85</v>
      </c>
      <c r="O209" s="379">
        <v>4.1666666666666699E-2</v>
      </c>
    </row>
    <row r="210" spans="1:15">
      <c r="A210">
        <v>1802</v>
      </c>
      <c r="B210" s="379">
        <v>42469.740266203698</v>
      </c>
      <c r="C210">
        <v>1304</v>
      </c>
      <c r="D210">
        <v>81</v>
      </c>
      <c r="E210">
        <v>21</v>
      </c>
      <c r="F210">
        <v>0</v>
      </c>
      <c r="G210">
        <v>6</v>
      </c>
      <c r="H210">
        <v>0</v>
      </c>
      <c r="I210" s="379">
        <v>1.38888888888889E-4</v>
      </c>
      <c r="J210">
        <v>100</v>
      </c>
      <c r="K210">
        <v>0</v>
      </c>
      <c r="L210">
        <v>0</v>
      </c>
      <c r="O210" s="379">
        <v>4.1666666666666699E-2</v>
      </c>
    </row>
    <row r="211" spans="1:15">
      <c r="A211">
        <v>1807</v>
      </c>
      <c r="B211" s="379">
        <v>42469.738749999997</v>
      </c>
      <c r="C211">
        <v>1306</v>
      </c>
      <c r="D211">
        <v>81</v>
      </c>
      <c r="E211">
        <v>21</v>
      </c>
      <c r="F211">
        <v>21</v>
      </c>
      <c r="G211">
        <v>6</v>
      </c>
      <c r="H211">
        <v>6</v>
      </c>
      <c r="I211" s="379">
        <v>3.6701388888888901E-2</v>
      </c>
      <c r="J211">
        <v>100</v>
      </c>
      <c r="K211">
        <v>74</v>
      </c>
      <c r="L211">
        <v>74</v>
      </c>
      <c r="O211" s="379">
        <v>4.1666666666666699E-2</v>
      </c>
    </row>
    <row r="212" spans="1:15">
      <c r="A212">
        <v>1809</v>
      </c>
      <c r="B212" s="379">
        <v>42469.746898148202</v>
      </c>
      <c r="C212">
        <v>1299</v>
      </c>
      <c r="D212">
        <v>81</v>
      </c>
      <c r="E212">
        <v>21</v>
      </c>
      <c r="F212">
        <v>21</v>
      </c>
      <c r="G212">
        <v>6</v>
      </c>
      <c r="H212">
        <v>6</v>
      </c>
      <c r="I212" s="379">
        <v>3.6354166666666701E-2</v>
      </c>
      <c r="J212">
        <v>100</v>
      </c>
      <c r="K212">
        <v>91</v>
      </c>
      <c r="L212">
        <v>91</v>
      </c>
      <c r="O212" s="379">
        <v>4.1666666666666699E-2</v>
      </c>
    </row>
    <row r="213" spans="1:15">
      <c r="A213">
        <v>1810</v>
      </c>
      <c r="B213" s="379">
        <v>42469.772280092599</v>
      </c>
      <c r="C213">
        <v>1309</v>
      </c>
      <c r="D213">
        <v>81</v>
      </c>
      <c r="E213">
        <v>21</v>
      </c>
      <c r="F213">
        <v>21</v>
      </c>
      <c r="G213">
        <v>6</v>
      </c>
      <c r="H213">
        <v>6</v>
      </c>
      <c r="I213" s="379">
        <v>1.7986111111111099E-2</v>
      </c>
      <c r="J213">
        <v>100</v>
      </c>
      <c r="K213">
        <v>31</v>
      </c>
      <c r="L213">
        <v>31</v>
      </c>
      <c r="O213" s="379">
        <v>4.1666666666666699E-2</v>
      </c>
    </row>
    <row r="214" spans="1:15">
      <c r="A214">
        <v>1811</v>
      </c>
      <c r="B214" s="379">
        <v>42469.754490740699</v>
      </c>
      <c r="C214">
        <v>1278</v>
      </c>
      <c r="D214">
        <v>81</v>
      </c>
      <c r="E214">
        <v>21</v>
      </c>
      <c r="F214">
        <v>21</v>
      </c>
      <c r="G214">
        <v>6</v>
      </c>
      <c r="H214">
        <v>6</v>
      </c>
      <c r="I214" s="379">
        <v>3.9895833333333297E-2</v>
      </c>
      <c r="J214">
        <v>100</v>
      </c>
      <c r="K214">
        <v>69</v>
      </c>
      <c r="L214">
        <v>69</v>
      </c>
      <c r="O214" s="379">
        <v>4.1666666666666699E-2</v>
      </c>
    </row>
    <row r="215" spans="1:15">
      <c r="A215">
        <v>1812</v>
      </c>
      <c r="B215" s="379">
        <v>42469.761365740698</v>
      </c>
      <c r="C215">
        <v>1273</v>
      </c>
      <c r="D215">
        <v>81</v>
      </c>
      <c r="E215">
        <v>21</v>
      </c>
      <c r="F215">
        <v>21</v>
      </c>
      <c r="G215">
        <v>6</v>
      </c>
      <c r="H215">
        <v>6</v>
      </c>
      <c r="I215" s="379">
        <v>3.5439814814814799E-2</v>
      </c>
      <c r="J215">
        <v>100</v>
      </c>
      <c r="K215">
        <v>64</v>
      </c>
      <c r="L215">
        <v>64</v>
      </c>
      <c r="O215" s="379">
        <v>4.1666666666666699E-2</v>
      </c>
    </row>
    <row r="216" spans="1:15">
      <c r="A216">
        <v>1813</v>
      </c>
      <c r="B216" s="379">
        <v>42469.757685185199</v>
      </c>
      <c r="C216">
        <v>1296</v>
      </c>
      <c r="D216">
        <v>81</v>
      </c>
      <c r="E216">
        <v>21</v>
      </c>
      <c r="F216">
        <v>21</v>
      </c>
      <c r="G216">
        <v>6</v>
      </c>
      <c r="H216">
        <v>6</v>
      </c>
      <c r="I216" s="379">
        <v>4.1620370370370398E-2</v>
      </c>
      <c r="J216">
        <v>100</v>
      </c>
      <c r="K216">
        <v>55</v>
      </c>
      <c r="L216">
        <v>55</v>
      </c>
      <c r="O216" s="379">
        <v>4.1666666666666699E-2</v>
      </c>
    </row>
    <row r="217" spans="1:15">
      <c r="A217">
        <v>1814</v>
      </c>
      <c r="B217" s="379">
        <v>42469.778541666703</v>
      </c>
      <c r="C217">
        <v>1305</v>
      </c>
      <c r="D217">
        <v>81</v>
      </c>
      <c r="E217">
        <v>21</v>
      </c>
      <c r="F217">
        <v>21</v>
      </c>
      <c r="G217">
        <v>6</v>
      </c>
      <c r="H217">
        <v>6</v>
      </c>
      <c r="I217" s="379">
        <v>3.0381944444444399E-2</v>
      </c>
      <c r="J217">
        <v>100</v>
      </c>
      <c r="K217">
        <v>71</v>
      </c>
      <c r="L217">
        <v>71</v>
      </c>
      <c r="O217" s="379">
        <v>4.1666666666666699E-2</v>
      </c>
    </row>
    <row r="218" spans="1:15">
      <c r="A218">
        <v>1815</v>
      </c>
      <c r="B218" s="379">
        <v>42469.781863425902</v>
      </c>
      <c r="C218">
        <v>1239</v>
      </c>
      <c r="D218">
        <v>81</v>
      </c>
      <c r="E218">
        <v>21</v>
      </c>
      <c r="F218">
        <v>21</v>
      </c>
      <c r="G218">
        <v>6</v>
      </c>
      <c r="H218">
        <v>6</v>
      </c>
      <c r="I218" s="379">
        <v>2.84606481481481E-2</v>
      </c>
      <c r="J218">
        <v>100</v>
      </c>
      <c r="K218">
        <v>51</v>
      </c>
      <c r="L218">
        <v>51</v>
      </c>
      <c r="O218" s="379">
        <v>4.1666666666666699E-2</v>
      </c>
    </row>
    <row r="219" spans="1:15">
      <c r="A219">
        <v>1816</v>
      </c>
      <c r="B219" s="379">
        <v>42469.776793981502</v>
      </c>
      <c r="C219">
        <v>1295</v>
      </c>
      <c r="D219">
        <v>81</v>
      </c>
      <c r="E219">
        <v>21</v>
      </c>
      <c r="F219">
        <v>21</v>
      </c>
      <c r="G219">
        <v>6</v>
      </c>
      <c r="H219">
        <v>6</v>
      </c>
      <c r="I219" s="379">
        <v>3.5324074074074098E-2</v>
      </c>
      <c r="J219">
        <v>100</v>
      </c>
      <c r="K219">
        <v>58</v>
      </c>
      <c r="L219">
        <v>58</v>
      </c>
      <c r="O219" s="379">
        <v>4.1666666666666699E-2</v>
      </c>
    </row>
    <row r="220" spans="1:15">
      <c r="A220">
        <v>1817</v>
      </c>
      <c r="B220" s="379">
        <v>42469.776793981502</v>
      </c>
      <c r="C220">
        <v>1329</v>
      </c>
      <c r="D220">
        <v>81</v>
      </c>
      <c r="E220">
        <v>21</v>
      </c>
      <c r="F220">
        <v>21</v>
      </c>
      <c r="G220">
        <v>6</v>
      </c>
      <c r="H220">
        <v>6</v>
      </c>
      <c r="I220" s="379">
        <v>3.6296296296296299E-2</v>
      </c>
      <c r="J220">
        <v>100</v>
      </c>
      <c r="K220">
        <v>82</v>
      </c>
      <c r="L220">
        <v>82</v>
      </c>
      <c r="O220" s="379">
        <v>4.1666666666666699E-2</v>
      </c>
    </row>
    <row r="221" spans="1:15">
      <c r="A221">
        <v>1987</v>
      </c>
      <c r="B221" s="379">
        <v>42477.958368055602</v>
      </c>
      <c r="C221">
        <v>1178</v>
      </c>
      <c r="D221">
        <v>86</v>
      </c>
      <c r="E221">
        <v>10</v>
      </c>
      <c r="F221">
        <v>10</v>
      </c>
      <c r="G221">
        <v>1</v>
      </c>
      <c r="H221">
        <v>1</v>
      </c>
      <c r="I221" s="379">
        <v>4.8611111111111099E-4</v>
      </c>
      <c r="J221">
        <v>10</v>
      </c>
      <c r="K221">
        <v>10</v>
      </c>
      <c r="L221">
        <v>100</v>
      </c>
      <c r="O221" s="379">
        <v>0</v>
      </c>
    </row>
    <row r="222" spans="1:15">
      <c r="A222">
        <v>1988</v>
      </c>
      <c r="B222" s="379">
        <v>42477.959224537</v>
      </c>
      <c r="C222">
        <v>1178</v>
      </c>
      <c r="D222">
        <v>87</v>
      </c>
      <c r="E222">
        <v>10</v>
      </c>
      <c r="F222">
        <v>10</v>
      </c>
      <c r="G222">
        <v>1</v>
      </c>
      <c r="H222">
        <v>1</v>
      </c>
      <c r="I222" s="379">
        <v>3.4722222222222202E-4</v>
      </c>
      <c r="J222">
        <v>10</v>
      </c>
      <c r="K222">
        <v>10</v>
      </c>
      <c r="L222">
        <v>100</v>
      </c>
      <c r="O222" s="379">
        <v>0</v>
      </c>
    </row>
    <row r="223" spans="1:15">
      <c r="A223">
        <v>1989</v>
      </c>
      <c r="B223" s="379">
        <v>42477.960312499999</v>
      </c>
      <c r="C223">
        <v>1178</v>
      </c>
      <c r="D223">
        <v>63</v>
      </c>
      <c r="E223">
        <v>10</v>
      </c>
      <c r="F223">
        <v>10</v>
      </c>
      <c r="G223">
        <v>1</v>
      </c>
      <c r="H223">
        <v>1</v>
      </c>
      <c r="I223" s="379">
        <v>6.2500000000000001E-4</v>
      </c>
      <c r="J223">
        <v>10</v>
      </c>
      <c r="K223">
        <v>10</v>
      </c>
      <c r="L223">
        <v>100</v>
      </c>
      <c r="O223" s="379">
        <v>0</v>
      </c>
    </row>
    <row r="224" spans="1:15">
      <c r="A224">
        <v>1990</v>
      </c>
      <c r="B224" s="379">
        <v>42477.961944444403</v>
      </c>
      <c r="C224">
        <v>1178</v>
      </c>
      <c r="D224">
        <v>89</v>
      </c>
      <c r="E224">
        <v>10</v>
      </c>
      <c r="F224">
        <v>10</v>
      </c>
      <c r="G224">
        <v>1</v>
      </c>
      <c r="H224">
        <v>1</v>
      </c>
      <c r="I224" s="379">
        <v>4.0509259259259301E-4</v>
      </c>
      <c r="J224">
        <v>10</v>
      </c>
      <c r="K224">
        <v>10</v>
      </c>
      <c r="L224">
        <v>100</v>
      </c>
      <c r="O224" s="379">
        <v>0</v>
      </c>
    </row>
    <row r="225" spans="1:15">
      <c r="A225">
        <v>1991</v>
      </c>
      <c r="B225" s="379">
        <v>42477.962407407402</v>
      </c>
      <c r="C225">
        <v>1178</v>
      </c>
      <c r="D225">
        <v>88</v>
      </c>
      <c r="E225">
        <v>10</v>
      </c>
      <c r="F225">
        <v>10</v>
      </c>
      <c r="G225">
        <v>1</v>
      </c>
      <c r="H225">
        <v>1</v>
      </c>
      <c r="I225" s="379">
        <v>7.8703703703703705E-4</v>
      </c>
      <c r="J225">
        <v>10</v>
      </c>
      <c r="K225">
        <v>10</v>
      </c>
      <c r="L225">
        <v>100</v>
      </c>
      <c r="O225" s="379">
        <v>0</v>
      </c>
    </row>
    <row r="226" spans="1:15">
      <c r="A226">
        <v>1992</v>
      </c>
      <c r="B226" s="379">
        <v>42478.411504629599</v>
      </c>
      <c r="C226">
        <v>1201</v>
      </c>
      <c r="D226">
        <v>84</v>
      </c>
      <c r="E226">
        <v>10</v>
      </c>
      <c r="F226">
        <v>10</v>
      </c>
      <c r="G226">
        <v>1</v>
      </c>
      <c r="H226">
        <v>1</v>
      </c>
      <c r="I226" s="379">
        <v>1.41203703703704E-3</v>
      </c>
      <c r="J226">
        <v>10</v>
      </c>
      <c r="K226">
        <v>10</v>
      </c>
      <c r="L226">
        <v>100</v>
      </c>
      <c r="O226" s="379">
        <v>0</v>
      </c>
    </row>
    <row r="227" spans="1:15">
      <c r="A227">
        <v>1993</v>
      </c>
      <c r="B227" s="379">
        <v>42478.412997685198</v>
      </c>
      <c r="C227">
        <v>1201</v>
      </c>
      <c r="D227">
        <v>86</v>
      </c>
      <c r="E227">
        <v>10</v>
      </c>
      <c r="F227">
        <v>10</v>
      </c>
      <c r="G227">
        <v>1</v>
      </c>
      <c r="H227">
        <v>1</v>
      </c>
      <c r="I227" s="379">
        <v>5.2893518518518498E-3</v>
      </c>
      <c r="J227">
        <v>10</v>
      </c>
      <c r="K227">
        <v>10</v>
      </c>
      <c r="L227">
        <v>100</v>
      </c>
      <c r="O227" s="379">
        <v>0</v>
      </c>
    </row>
    <row r="228" spans="1:15">
      <c r="A228">
        <v>1994</v>
      </c>
      <c r="B228" s="379">
        <v>42478.418414351901</v>
      </c>
      <c r="C228">
        <v>1201</v>
      </c>
      <c r="D228">
        <v>88</v>
      </c>
      <c r="E228">
        <v>10</v>
      </c>
      <c r="F228">
        <v>10</v>
      </c>
      <c r="G228">
        <v>1</v>
      </c>
      <c r="H228">
        <v>1</v>
      </c>
      <c r="I228" s="379">
        <v>9.1435185185185196E-4</v>
      </c>
      <c r="J228">
        <v>10</v>
      </c>
      <c r="K228">
        <v>10</v>
      </c>
      <c r="L228">
        <v>100</v>
      </c>
      <c r="O228" s="379">
        <v>0</v>
      </c>
    </row>
    <row r="229" spans="1:15">
      <c r="A229">
        <v>1996</v>
      </c>
      <c r="B229" s="379">
        <v>42478.561099537001</v>
      </c>
      <c r="C229">
        <v>1206</v>
      </c>
      <c r="D229">
        <v>67</v>
      </c>
      <c r="E229">
        <v>10</v>
      </c>
      <c r="F229">
        <v>10</v>
      </c>
      <c r="G229">
        <v>1</v>
      </c>
      <c r="H229">
        <v>1</v>
      </c>
      <c r="I229" s="379">
        <v>2.4305555555555601E-4</v>
      </c>
      <c r="J229">
        <v>10</v>
      </c>
      <c r="K229">
        <v>10</v>
      </c>
      <c r="L229">
        <v>100</v>
      </c>
      <c r="O229" s="379">
        <v>0</v>
      </c>
    </row>
    <row r="230" spans="1:15">
      <c r="A230">
        <v>1997</v>
      </c>
      <c r="B230" s="379">
        <v>42478.562071759297</v>
      </c>
      <c r="C230">
        <v>1206</v>
      </c>
      <c r="D230">
        <v>85</v>
      </c>
      <c r="E230">
        <v>10</v>
      </c>
      <c r="F230">
        <v>10</v>
      </c>
      <c r="G230">
        <v>1</v>
      </c>
      <c r="H230">
        <v>1</v>
      </c>
      <c r="I230" s="379">
        <v>2.31481481481481E-4</v>
      </c>
      <c r="J230">
        <v>10</v>
      </c>
      <c r="K230">
        <v>10</v>
      </c>
      <c r="L230">
        <v>100</v>
      </c>
      <c r="O230" s="379">
        <v>0</v>
      </c>
    </row>
    <row r="231" spans="1:15">
      <c r="A231">
        <v>1998</v>
      </c>
      <c r="B231" s="379">
        <v>42478.6496990741</v>
      </c>
      <c r="C231">
        <v>1207</v>
      </c>
      <c r="D231">
        <v>86</v>
      </c>
      <c r="E231">
        <v>10</v>
      </c>
      <c r="F231">
        <v>10</v>
      </c>
      <c r="G231">
        <v>1</v>
      </c>
      <c r="H231">
        <v>1</v>
      </c>
      <c r="I231" s="379">
        <v>7.9861111111111105E-4</v>
      </c>
      <c r="J231">
        <v>10</v>
      </c>
      <c r="K231">
        <v>10</v>
      </c>
      <c r="L231">
        <v>100</v>
      </c>
      <c r="O231" s="379">
        <v>0</v>
      </c>
    </row>
    <row r="232" spans="1:15">
      <c r="A232">
        <v>1999</v>
      </c>
      <c r="B232" s="379">
        <v>42478.650567129604</v>
      </c>
      <c r="C232">
        <v>1207</v>
      </c>
      <c r="D232">
        <v>88</v>
      </c>
      <c r="E232">
        <v>10</v>
      </c>
      <c r="F232">
        <v>10</v>
      </c>
      <c r="G232">
        <v>1</v>
      </c>
      <c r="H232">
        <v>1</v>
      </c>
      <c r="I232" s="379">
        <v>4.0509259259259301E-4</v>
      </c>
      <c r="J232">
        <v>10</v>
      </c>
      <c r="K232">
        <v>10</v>
      </c>
      <c r="L232">
        <v>100</v>
      </c>
      <c r="O232" s="379">
        <v>0</v>
      </c>
    </row>
    <row r="233" spans="1:15">
      <c r="A233">
        <v>2000</v>
      </c>
      <c r="B233" s="379">
        <v>42478.651018518503</v>
      </c>
      <c r="C233">
        <v>1207</v>
      </c>
      <c r="D233">
        <v>87</v>
      </c>
      <c r="E233">
        <v>10</v>
      </c>
      <c r="F233">
        <v>10</v>
      </c>
      <c r="G233">
        <v>1</v>
      </c>
      <c r="H233">
        <v>1</v>
      </c>
      <c r="I233" s="379">
        <v>2.5462962962962999E-4</v>
      </c>
      <c r="J233">
        <v>10</v>
      </c>
      <c r="K233">
        <v>10</v>
      </c>
      <c r="L233">
        <v>100</v>
      </c>
      <c r="O233" s="379">
        <v>0</v>
      </c>
    </row>
    <row r="234" spans="1:15">
      <c r="A234">
        <v>2001</v>
      </c>
      <c r="B234" s="379">
        <v>42478.651805555601</v>
      </c>
      <c r="C234">
        <v>1207</v>
      </c>
      <c r="D234">
        <v>85</v>
      </c>
      <c r="E234">
        <v>10</v>
      </c>
      <c r="F234">
        <v>10</v>
      </c>
      <c r="G234">
        <v>1</v>
      </c>
      <c r="H234">
        <v>1</v>
      </c>
      <c r="I234" s="379">
        <v>3.2407407407407401E-4</v>
      </c>
      <c r="J234">
        <v>10</v>
      </c>
      <c r="K234">
        <v>10</v>
      </c>
      <c r="L234">
        <v>100</v>
      </c>
      <c r="O234" s="379">
        <v>0</v>
      </c>
    </row>
    <row r="235" spans="1:15">
      <c r="A235">
        <v>2002</v>
      </c>
      <c r="B235" s="379">
        <v>42478.652175925898</v>
      </c>
      <c r="C235">
        <v>1207</v>
      </c>
      <c r="D235">
        <v>84</v>
      </c>
      <c r="E235">
        <v>10</v>
      </c>
      <c r="F235">
        <v>10</v>
      </c>
      <c r="G235">
        <v>1</v>
      </c>
      <c r="H235">
        <v>1</v>
      </c>
      <c r="I235" s="379">
        <v>3.4722222222222202E-4</v>
      </c>
      <c r="J235">
        <v>10</v>
      </c>
      <c r="K235">
        <v>10</v>
      </c>
      <c r="L235">
        <v>100</v>
      </c>
      <c r="O235" s="379">
        <v>0</v>
      </c>
    </row>
    <row r="236" spans="1:15">
      <c r="A236">
        <v>2003</v>
      </c>
      <c r="B236" s="379">
        <v>42478.653009259302</v>
      </c>
      <c r="C236">
        <v>1207</v>
      </c>
      <c r="D236">
        <v>83</v>
      </c>
      <c r="E236">
        <v>10</v>
      </c>
      <c r="F236">
        <v>10</v>
      </c>
      <c r="G236">
        <v>1</v>
      </c>
      <c r="H236">
        <v>1</v>
      </c>
      <c r="I236" s="379">
        <v>3.1250000000000001E-4</v>
      </c>
      <c r="J236">
        <v>10</v>
      </c>
      <c r="K236">
        <v>10</v>
      </c>
      <c r="L236">
        <v>100</v>
      </c>
      <c r="O236" s="379">
        <v>0</v>
      </c>
    </row>
    <row r="237" spans="1:15">
      <c r="A237">
        <v>2004</v>
      </c>
      <c r="B237" s="379">
        <v>42478.653402777803</v>
      </c>
      <c r="C237">
        <v>1207</v>
      </c>
      <c r="D237">
        <v>67</v>
      </c>
      <c r="E237">
        <v>10</v>
      </c>
      <c r="F237">
        <v>10</v>
      </c>
      <c r="G237">
        <v>1</v>
      </c>
      <c r="H237">
        <v>1</v>
      </c>
      <c r="I237" s="379">
        <v>2.6620370370370399E-4</v>
      </c>
      <c r="J237">
        <v>10</v>
      </c>
      <c r="K237">
        <v>10</v>
      </c>
      <c r="L237">
        <v>100</v>
      </c>
      <c r="O237" s="379">
        <v>0</v>
      </c>
    </row>
    <row r="238" spans="1:15">
      <c r="A238">
        <v>1818</v>
      </c>
      <c r="B238" s="379">
        <v>42469.776273148098</v>
      </c>
      <c r="C238">
        <v>1233</v>
      </c>
      <c r="D238">
        <v>81</v>
      </c>
      <c r="E238">
        <v>21</v>
      </c>
      <c r="F238">
        <v>21</v>
      </c>
      <c r="G238">
        <v>6</v>
      </c>
      <c r="H238">
        <v>6</v>
      </c>
      <c r="I238" s="379">
        <v>3.7361111111111102E-2</v>
      </c>
      <c r="J238">
        <v>100</v>
      </c>
      <c r="K238">
        <v>68</v>
      </c>
      <c r="L238">
        <v>68</v>
      </c>
      <c r="O238" s="379">
        <v>4.1666666666666699E-2</v>
      </c>
    </row>
    <row r="239" spans="1:15">
      <c r="A239">
        <v>1820</v>
      </c>
      <c r="B239" s="379">
        <v>42469.795787037001</v>
      </c>
      <c r="C239">
        <v>1247</v>
      </c>
      <c r="D239">
        <v>81</v>
      </c>
      <c r="E239">
        <v>21</v>
      </c>
      <c r="F239">
        <v>21</v>
      </c>
      <c r="G239">
        <v>6</v>
      </c>
      <c r="H239">
        <v>6</v>
      </c>
      <c r="I239" s="379">
        <v>3.7129629629629603E-2</v>
      </c>
      <c r="J239">
        <v>100</v>
      </c>
      <c r="K239">
        <v>48</v>
      </c>
      <c r="L239">
        <v>48</v>
      </c>
      <c r="O239" s="379">
        <v>4.1666666666666699E-2</v>
      </c>
    </row>
    <row r="240" spans="1:15">
      <c r="A240">
        <v>1821</v>
      </c>
      <c r="B240" s="379">
        <v>42469.798622685201</v>
      </c>
      <c r="C240">
        <v>1315</v>
      </c>
      <c r="D240">
        <v>81</v>
      </c>
      <c r="E240">
        <v>21</v>
      </c>
      <c r="F240">
        <v>21</v>
      </c>
      <c r="G240">
        <v>6</v>
      </c>
      <c r="H240">
        <v>6</v>
      </c>
      <c r="I240" s="379">
        <v>3.75115740740741E-2</v>
      </c>
      <c r="J240">
        <v>100</v>
      </c>
      <c r="K240">
        <v>81</v>
      </c>
      <c r="L240">
        <v>81</v>
      </c>
      <c r="O240" s="379">
        <v>4.1666666666666699E-2</v>
      </c>
    </row>
    <row r="241" spans="1:15">
      <c r="A241">
        <v>1822</v>
      </c>
      <c r="B241" s="379">
        <v>42469.815694444398</v>
      </c>
      <c r="C241">
        <v>1294</v>
      </c>
      <c r="D241">
        <v>81</v>
      </c>
      <c r="E241">
        <v>21</v>
      </c>
      <c r="F241">
        <v>21</v>
      </c>
      <c r="G241">
        <v>6</v>
      </c>
      <c r="H241">
        <v>6</v>
      </c>
      <c r="I241" s="379">
        <v>2.8402777777777801E-2</v>
      </c>
      <c r="J241">
        <v>100</v>
      </c>
      <c r="K241">
        <v>72</v>
      </c>
      <c r="L241">
        <v>72</v>
      </c>
      <c r="O241" s="379">
        <v>4.1666666666666699E-2</v>
      </c>
    </row>
    <row r="242" spans="1:15">
      <c r="A242">
        <v>1823</v>
      </c>
      <c r="B242" s="379">
        <v>42469.815509259301</v>
      </c>
      <c r="C242">
        <v>1326</v>
      </c>
      <c r="D242">
        <v>81</v>
      </c>
      <c r="E242">
        <v>21</v>
      </c>
      <c r="F242">
        <v>21</v>
      </c>
      <c r="G242">
        <v>6</v>
      </c>
      <c r="H242">
        <v>6</v>
      </c>
      <c r="I242" s="379">
        <v>2.9062500000000002E-2</v>
      </c>
      <c r="J242">
        <v>100</v>
      </c>
      <c r="K242">
        <v>82</v>
      </c>
      <c r="L242">
        <v>82</v>
      </c>
      <c r="O242" s="379">
        <v>4.1666666666666699E-2</v>
      </c>
    </row>
    <row r="243" spans="1:15">
      <c r="A243">
        <v>1824</v>
      </c>
      <c r="B243" s="379">
        <v>42469.816446759301</v>
      </c>
      <c r="C243">
        <v>1307</v>
      </c>
      <c r="D243">
        <v>81</v>
      </c>
      <c r="E243">
        <v>21</v>
      </c>
      <c r="F243">
        <v>21</v>
      </c>
      <c r="G243">
        <v>6</v>
      </c>
      <c r="H243">
        <v>6</v>
      </c>
      <c r="I243" s="379">
        <v>3.2534722222222201E-2</v>
      </c>
      <c r="J243">
        <v>100</v>
      </c>
      <c r="K243">
        <v>72</v>
      </c>
      <c r="L243">
        <v>72</v>
      </c>
      <c r="O243" s="379">
        <v>4.1666666666666699E-2</v>
      </c>
    </row>
    <row r="244" spans="1:15">
      <c r="A244">
        <v>1825</v>
      </c>
      <c r="B244" s="379">
        <v>42469.820729166699</v>
      </c>
      <c r="C244">
        <v>1287</v>
      </c>
      <c r="D244">
        <v>81</v>
      </c>
      <c r="E244">
        <v>21</v>
      </c>
      <c r="F244">
        <v>21</v>
      </c>
      <c r="G244">
        <v>6</v>
      </c>
      <c r="H244">
        <v>6</v>
      </c>
      <c r="I244" s="379">
        <v>3.0844907407407401E-2</v>
      </c>
      <c r="J244">
        <v>100</v>
      </c>
      <c r="K244">
        <v>65</v>
      </c>
      <c r="L244">
        <v>65</v>
      </c>
      <c r="O244" s="379">
        <v>4.1666666666666699E-2</v>
      </c>
    </row>
    <row r="245" spans="1:15">
      <c r="A245">
        <v>1826</v>
      </c>
      <c r="B245" s="379">
        <v>42469.824918981503</v>
      </c>
      <c r="C245">
        <v>1226</v>
      </c>
      <c r="D245">
        <v>81</v>
      </c>
      <c r="E245">
        <v>21</v>
      </c>
      <c r="F245">
        <v>21</v>
      </c>
      <c r="G245">
        <v>6</v>
      </c>
      <c r="H245">
        <v>6</v>
      </c>
      <c r="I245" s="379">
        <v>3.4710648148148199E-2</v>
      </c>
      <c r="J245">
        <v>100</v>
      </c>
      <c r="K245">
        <v>72</v>
      </c>
      <c r="L245">
        <v>72</v>
      </c>
      <c r="O245" s="379">
        <v>4.1666666666666699E-2</v>
      </c>
    </row>
    <row r="246" spans="1:15">
      <c r="A246">
        <v>1829</v>
      </c>
      <c r="B246" s="379">
        <v>42469.843981481499</v>
      </c>
      <c r="C246">
        <v>1229</v>
      </c>
      <c r="D246">
        <v>81</v>
      </c>
      <c r="E246">
        <v>21</v>
      </c>
      <c r="F246">
        <v>21</v>
      </c>
      <c r="G246">
        <v>6</v>
      </c>
      <c r="H246">
        <v>6</v>
      </c>
      <c r="I246" s="379">
        <v>2.95949074074074E-2</v>
      </c>
      <c r="J246">
        <v>100</v>
      </c>
      <c r="K246">
        <v>75</v>
      </c>
      <c r="L246">
        <v>75</v>
      </c>
      <c r="O246" s="379">
        <v>4.1666666666666699E-2</v>
      </c>
    </row>
    <row r="247" spans="1:15">
      <c r="A247">
        <v>1830</v>
      </c>
      <c r="B247" s="379">
        <v>42469.8371990741</v>
      </c>
      <c r="C247">
        <v>1227</v>
      </c>
      <c r="D247">
        <v>81</v>
      </c>
      <c r="E247">
        <v>21</v>
      </c>
      <c r="F247">
        <v>21</v>
      </c>
      <c r="G247">
        <v>6</v>
      </c>
      <c r="H247">
        <v>6</v>
      </c>
      <c r="I247" s="379">
        <v>3.6527777777777798E-2</v>
      </c>
      <c r="J247">
        <v>100</v>
      </c>
      <c r="K247">
        <v>75</v>
      </c>
      <c r="L247">
        <v>75</v>
      </c>
      <c r="O247" s="379">
        <v>4.1666666666666699E-2</v>
      </c>
    </row>
    <row r="248" spans="1:15">
      <c r="A248">
        <v>1831</v>
      </c>
      <c r="B248" s="379">
        <v>42469.866585648102</v>
      </c>
      <c r="C248">
        <v>1286</v>
      </c>
      <c r="D248">
        <v>81</v>
      </c>
      <c r="E248">
        <v>21</v>
      </c>
      <c r="F248">
        <v>21</v>
      </c>
      <c r="G248">
        <v>6</v>
      </c>
      <c r="H248">
        <v>6</v>
      </c>
      <c r="I248" s="379">
        <v>2.8622685185185199E-2</v>
      </c>
      <c r="J248">
        <v>100</v>
      </c>
      <c r="K248">
        <v>56</v>
      </c>
      <c r="L248">
        <v>56</v>
      </c>
      <c r="O248" s="379">
        <v>4.1666666666666699E-2</v>
      </c>
    </row>
    <row r="249" spans="1:15">
      <c r="A249">
        <v>1832</v>
      </c>
      <c r="B249" s="379">
        <v>42469.869594907403</v>
      </c>
      <c r="C249">
        <v>1251</v>
      </c>
      <c r="D249">
        <v>81</v>
      </c>
      <c r="E249">
        <v>21</v>
      </c>
      <c r="F249">
        <v>20</v>
      </c>
      <c r="G249">
        <v>6</v>
      </c>
      <c r="H249">
        <v>5</v>
      </c>
      <c r="I249" s="379">
        <v>4.1678240740740703E-2</v>
      </c>
      <c r="J249">
        <v>100</v>
      </c>
      <c r="K249">
        <v>65</v>
      </c>
      <c r="L249">
        <v>65</v>
      </c>
      <c r="O249" s="379">
        <v>4.1666666666666699E-2</v>
      </c>
    </row>
    <row r="250" spans="1:15">
      <c r="A250">
        <v>1833</v>
      </c>
      <c r="B250" s="379">
        <v>42469.908773148098</v>
      </c>
      <c r="C250">
        <v>1312</v>
      </c>
      <c r="D250">
        <v>81</v>
      </c>
      <c r="E250">
        <v>21</v>
      </c>
      <c r="F250">
        <v>21</v>
      </c>
      <c r="G250">
        <v>6</v>
      </c>
      <c r="H250">
        <v>6</v>
      </c>
      <c r="I250" s="379">
        <v>2.02083333333333E-2</v>
      </c>
      <c r="J250">
        <v>100</v>
      </c>
      <c r="K250">
        <v>48</v>
      </c>
      <c r="L250">
        <v>48</v>
      </c>
      <c r="O250" s="379">
        <v>4.1666666666666699E-2</v>
      </c>
    </row>
    <row r="251" spans="1:15">
      <c r="A251">
        <v>1834</v>
      </c>
      <c r="B251" s="379">
        <v>42469.956932870402</v>
      </c>
      <c r="C251">
        <v>1269</v>
      </c>
      <c r="D251">
        <v>81</v>
      </c>
      <c r="E251">
        <v>21</v>
      </c>
      <c r="F251">
        <v>21</v>
      </c>
      <c r="G251">
        <v>6</v>
      </c>
      <c r="H251">
        <v>6</v>
      </c>
      <c r="I251" s="379">
        <v>2.9247685185185199E-2</v>
      </c>
      <c r="J251">
        <v>100</v>
      </c>
      <c r="K251">
        <v>91</v>
      </c>
      <c r="L251">
        <v>91</v>
      </c>
      <c r="O251" s="379">
        <v>4.1666666666666699E-2</v>
      </c>
    </row>
    <row r="252" spans="1:15">
      <c r="A252">
        <v>1835</v>
      </c>
      <c r="B252" s="379">
        <v>42469.968946759298</v>
      </c>
      <c r="C252">
        <v>1328</v>
      </c>
      <c r="D252">
        <v>81</v>
      </c>
      <c r="E252">
        <v>21</v>
      </c>
      <c r="F252">
        <v>21</v>
      </c>
      <c r="G252">
        <v>6</v>
      </c>
      <c r="H252">
        <v>6</v>
      </c>
      <c r="I252" s="379">
        <v>3.4456018518518497E-2</v>
      </c>
      <c r="J252">
        <v>100</v>
      </c>
      <c r="K252">
        <v>45</v>
      </c>
      <c r="L252">
        <v>45</v>
      </c>
      <c r="O252" s="379">
        <v>4.1666666666666699E-2</v>
      </c>
    </row>
    <row r="253" spans="1:15">
      <c r="A253">
        <v>1838</v>
      </c>
      <c r="B253" s="379">
        <v>42470.026886574102</v>
      </c>
      <c r="C253">
        <v>1225</v>
      </c>
      <c r="D253">
        <v>81</v>
      </c>
      <c r="E253">
        <v>21</v>
      </c>
      <c r="F253">
        <v>21</v>
      </c>
      <c r="G253">
        <v>6</v>
      </c>
      <c r="H253">
        <v>6</v>
      </c>
      <c r="I253" s="379">
        <v>3.5914351851851899E-2</v>
      </c>
      <c r="J253">
        <v>100</v>
      </c>
      <c r="K253">
        <v>81</v>
      </c>
      <c r="L253">
        <v>81</v>
      </c>
      <c r="O253" s="379">
        <v>4.1666666666666699E-2</v>
      </c>
    </row>
    <row r="254" spans="1:15">
      <c r="A254">
        <v>1839</v>
      </c>
      <c r="B254" s="379">
        <v>42470.0835069444</v>
      </c>
      <c r="C254">
        <v>1243</v>
      </c>
      <c r="D254">
        <v>81</v>
      </c>
      <c r="E254">
        <v>21</v>
      </c>
      <c r="F254">
        <v>21</v>
      </c>
      <c r="G254">
        <v>6</v>
      </c>
      <c r="H254">
        <v>6</v>
      </c>
      <c r="I254" s="379">
        <v>4.1238425925925901E-2</v>
      </c>
      <c r="J254">
        <v>100</v>
      </c>
      <c r="K254">
        <v>85</v>
      </c>
      <c r="L254">
        <v>85</v>
      </c>
      <c r="O254" s="379">
        <v>4.1666666666666699E-2</v>
      </c>
    </row>
    <row r="255" spans="1:15">
      <c r="A255">
        <v>1841</v>
      </c>
      <c r="B255" s="379">
        <v>42470.343009259297</v>
      </c>
      <c r="C255">
        <v>1290</v>
      </c>
      <c r="D255">
        <v>81</v>
      </c>
      <c r="E255">
        <v>21</v>
      </c>
      <c r="F255">
        <v>1</v>
      </c>
      <c r="G255">
        <v>6</v>
      </c>
      <c r="H255">
        <v>0</v>
      </c>
      <c r="I255" s="379">
        <v>4.1678240740740703E-2</v>
      </c>
      <c r="J255">
        <v>100</v>
      </c>
      <c r="K255">
        <v>0</v>
      </c>
      <c r="L255">
        <v>0</v>
      </c>
      <c r="O255" s="379">
        <v>4.1666666666666699E-2</v>
      </c>
    </row>
    <row r="256" spans="1:15">
      <c r="A256">
        <v>1842</v>
      </c>
      <c r="B256" s="379">
        <v>42470.432187500002</v>
      </c>
      <c r="C256">
        <v>1259</v>
      </c>
      <c r="D256">
        <v>81</v>
      </c>
      <c r="E256">
        <v>21</v>
      </c>
      <c r="F256">
        <v>21</v>
      </c>
      <c r="G256">
        <v>6</v>
      </c>
      <c r="H256">
        <v>6</v>
      </c>
      <c r="I256" s="379">
        <v>1.18981481481481E-2</v>
      </c>
      <c r="J256">
        <v>100</v>
      </c>
      <c r="K256">
        <v>85</v>
      </c>
      <c r="L256">
        <v>85</v>
      </c>
      <c r="O256" s="379">
        <v>4.1666666666666699E-2</v>
      </c>
    </row>
    <row r="257" spans="1:15">
      <c r="A257">
        <v>1843</v>
      </c>
      <c r="B257" s="379">
        <v>42470.470844907402</v>
      </c>
      <c r="C257">
        <v>1246</v>
      </c>
      <c r="D257">
        <v>81</v>
      </c>
      <c r="E257">
        <v>21</v>
      </c>
      <c r="F257">
        <v>21</v>
      </c>
      <c r="G257">
        <v>6</v>
      </c>
      <c r="H257">
        <v>6</v>
      </c>
      <c r="I257" s="379">
        <v>1.4502314814814799E-2</v>
      </c>
      <c r="J257">
        <v>100</v>
      </c>
      <c r="K257">
        <v>68</v>
      </c>
      <c r="L257">
        <v>68</v>
      </c>
      <c r="O257" s="379">
        <v>4.1666666666666699E-2</v>
      </c>
    </row>
    <row r="258" spans="1:15">
      <c r="A258">
        <v>1844</v>
      </c>
      <c r="B258" s="379">
        <v>42470.459398148101</v>
      </c>
      <c r="C258">
        <v>1301</v>
      </c>
      <c r="D258">
        <v>81</v>
      </c>
      <c r="E258">
        <v>21</v>
      </c>
      <c r="F258">
        <v>21</v>
      </c>
      <c r="G258">
        <v>6</v>
      </c>
      <c r="H258">
        <v>6</v>
      </c>
      <c r="I258" s="379">
        <v>3.2037037037037003E-2</v>
      </c>
      <c r="J258">
        <v>100</v>
      </c>
      <c r="K258">
        <v>78</v>
      </c>
      <c r="L258">
        <v>78</v>
      </c>
      <c r="O258" s="379">
        <v>4.1666666666666699E-2</v>
      </c>
    </row>
    <row r="259" spans="1:15">
      <c r="A259">
        <v>1845</v>
      </c>
      <c r="B259" s="379">
        <v>42470.473472222198</v>
      </c>
      <c r="C259">
        <v>1264</v>
      </c>
      <c r="D259">
        <v>81</v>
      </c>
      <c r="E259">
        <v>21</v>
      </c>
      <c r="F259">
        <v>14</v>
      </c>
      <c r="G259">
        <v>6</v>
      </c>
      <c r="H259">
        <v>1</v>
      </c>
      <c r="I259" s="379">
        <v>4.1678240740740703E-2</v>
      </c>
      <c r="J259">
        <v>100</v>
      </c>
      <c r="K259">
        <v>27</v>
      </c>
      <c r="L259">
        <v>27</v>
      </c>
      <c r="O259" s="379">
        <v>4.1666666666666699E-2</v>
      </c>
    </row>
    <row r="260" spans="1:15">
      <c r="A260">
        <v>1846</v>
      </c>
      <c r="B260" s="379">
        <v>42470.481192129599</v>
      </c>
      <c r="C260">
        <v>1258</v>
      </c>
      <c r="D260">
        <v>81</v>
      </c>
      <c r="E260">
        <v>21</v>
      </c>
      <c r="F260">
        <v>21</v>
      </c>
      <c r="G260">
        <v>6</v>
      </c>
      <c r="H260">
        <v>6</v>
      </c>
      <c r="I260" s="379">
        <v>3.9618055555555601E-2</v>
      </c>
      <c r="J260">
        <v>100</v>
      </c>
      <c r="K260">
        <v>45</v>
      </c>
      <c r="L260">
        <v>45</v>
      </c>
      <c r="O260" s="379">
        <v>4.1666666666666699E-2</v>
      </c>
    </row>
    <row r="261" spans="1:15">
      <c r="A261">
        <v>1847</v>
      </c>
      <c r="B261" s="379">
        <v>42470.556203703702</v>
      </c>
      <c r="C261">
        <v>1218</v>
      </c>
      <c r="D261">
        <v>81</v>
      </c>
      <c r="E261">
        <v>21</v>
      </c>
      <c r="F261">
        <v>21</v>
      </c>
      <c r="G261">
        <v>6</v>
      </c>
      <c r="H261">
        <v>6</v>
      </c>
      <c r="I261" s="379">
        <v>1.1122685185185201E-2</v>
      </c>
      <c r="J261">
        <v>100</v>
      </c>
      <c r="K261">
        <v>85</v>
      </c>
      <c r="L261">
        <v>85</v>
      </c>
      <c r="O261" s="379">
        <v>4.1666666666666699E-2</v>
      </c>
    </row>
    <row r="262" spans="1:15">
      <c r="A262">
        <v>1848</v>
      </c>
      <c r="B262" s="379">
        <v>42470.543414351901</v>
      </c>
      <c r="C262">
        <v>1283</v>
      </c>
      <c r="D262">
        <v>81</v>
      </c>
      <c r="E262">
        <v>21</v>
      </c>
      <c r="F262">
        <v>21</v>
      </c>
      <c r="G262">
        <v>6</v>
      </c>
      <c r="H262">
        <v>6</v>
      </c>
      <c r="I262" s="379">
        <v>3.8726851851851901E-2</v>
      </c>
      <c r="J262">
        <v>100</v>
      </c>
      <c r="K262">
        <v>68</v>
      </c>
      <c r="L262">
        <v>68</v>
      </c>
      <c r="O262" s="379">
        <v>4.1666666666666699E-2</v>
      </c>
    </row>
    <row r="263" spans="1:15">
      <c r="A263">
        <v>1849</v>
      </c>
      <c r="B263" s="379">
        <v>42470.567465277803</v>
      </c>
      <c r="C263">
        <v>1255</v>
      </c>
      <c r="D263">
        <v>81</v>
      </c>
      <c r="E263">
        <v>21</v>
      </c>
      <c r="F263">
        <v>21</v>
      </c>
      <c r="G263">
        <v>6</v>
      </c>
      <c r="H263">
        <v>6</v>
      </c>
      <c r="I263" s="379">
        <v>3.89930555555556E-2</v>
      </c>
      <c r="J263">
        <v>100</v>
      </c>
      <c r="K263">
        <v>85</v>
      </c>
      <c r="L263">
        <v>85</v>
      </c>
      <c r="O263" s="379">
        <v>4.1666666666666699E-2</v>
      </c>
    </row>
    <row r="264" spans="1:15">
      <c r="A264">
        <v>1850</v>
      </c>
      <c r="B264" s="379">
        <v>42470.593923611101</v>
      </c>
      <c r="C264">
        <v>1262</v>
      </c>
      <c r="D264">
        <v>81</v>
      </c>
      <c r="E264">
        <v>21</v>
      </c>
      <c r="F264">
        <v>21</v>
      </c>
      <c r="G264">
        <v>6</v>
      </c>
      <c r="H264">
        <v>6</v>
      </c>
      <c r="I264" s="379">
        <v>2.4965277777777801E-2</v>
      </c>
      <c r="J264">
        <v>100</v>
      </c>
      <c r="K264">
        <v>59</v>
      </c>
      <c r="L264">
        <v>59</v>
      </c>
      <c r="O264" s="379">
        <v>4.1666666666666699E-2</v>
      </c>
    </row>
    <row r="265" spans="1:15">
      <c r="A265">
        <v>1852</v>
      </c>
      <c r="B265" s="379">
        <v>42470.6091087963</v>
      </c>
      <c r="C265">
        <v>1322</v>
      </c>
      <c r="D265">
        <v>81</v>
      </c>
      <c r="E265">
        <v>21</v>
      </c>
      <c r="F265">
        <v>21</v>
      </c>
      <c r="G265">
        <v>6</v>
      </c>
      <c r="H265">
        <v>6</v>
      </c>
      <c r="I265" s="379">
        <v>3.5636574074074098E-2</v>
      </c>
      <c r="J265">
        <v>100</v>
      </c>
      <c r="K265">
        <v>77</v>
      </c>
      <c r="L265">
        <v>77</v>
      </c>
      <c r="O265" s="379">
        <v>4.1666666666666699E-2</v>
      </c>
    </row>
    <row r="266" spans="1:15">
      <c r="A266">
        <v>1853</v>
      </c>
      <c r="B266" s="379">
        <v>42470.622245370403</v>
      </c>
      <c r="C266">
        <v>1323</v>
      </c>
      <c r="D266">
        <v>81</v>
      </c>
      <c r="E266">
        <v>21</v>
      </c>
      <c r="F266">
        <v>21</v>
      </c>
      <c r="G266">
        <v>6</v>
      </c>
      <c r="H266">
        <v>6</v>
      </c>
      <c r="I266" s="379">
        <v>2.8865740740740699E-2</v>
      </c>
      <c r="J266">
        <v>100</v>
      </c>
      <c r="K266">
        <v>68</v>
      </c>
      <c r="L266">
        <v>68</v>
      </c>
      <c r="O266" s="379">
        <v>4.1666666666666699E-2</v>
      </c>
    </row>
    <row r="267" spans="1:15">
      <c r="A267">
        <v>1854</v>
      </c>
      <c r="B267" s="379">
        <v>42470.613680555602</v>
      </c>
      <c r="C267">
        <v>1242</v>
      </c>
      <c r="D267">
        <v>81</v>
      </c>
      <c r="E267">
        <v>21</v>
      </c>
      <c r="F267">
        <v>21</v>
      </c>
      <c r="G267">
        <v>6</v>
      </c>
      <c r="H267">
        <v>6</v>
      </c>
      <c r="I267" s="379">
        <v>3.8969907407407398E-2</v>
      </c>
      <c r="J267">
        <v>100</v>
      </c>
      <c r="K267">
        <v>91</v>
      </c>
      <c r="L267">
        <v>91</v>
      </c>
      <c r="O267" s="379">
        <v>4.1666666666666699E-2</v>
      </c>
    </row>
    <row r="268" spans="1:15">
      <c r="A268">
        <v>1855</v>
      </c>
      <c r="B268" s="379">
        <v>42470.634085648097</v>
      </c>
      <c r="C268">
        <v>1319</v>
      </c>
      <c r="D268">
        <v>81</v>
      </c>
      <c r="E268">
        <v>21</v>
      </c>
      <c r="F268">
        <v>21</v>
      </c>
      <c r="G268">
        <v>6</v>
      </c>
      <c r="H268">
        <v>6</v>
      </c>
      <c r="I268" s="379">
        <v>4.0034722222222201E-2</v>
      </c>
      <c r="J268">
        <v>100</v>
      </c>
      <c r="K268">
        <v>71</v>
      </c>
      <c r="L268">
        <v>71</v>
      </c>
      <c r="O268" s="379">
        <v>4.1666666666666699E-2</v>
      </c>
    </row>
    <row r="269" spans="1:15">
      <c r="A269">
        <v>1857</v>
      </c>
      <c r="B269" s="379">
        <v>42470.652361111097</v>
      </c>
      <c r="C269">
        <v>1334</v>
      </c>
      <c r="D269">
        <v>81</v>
      </c>
      <c r="E269">
        <v>21</v>
      </c>
      <c r="F269">
        <v>21</v>
      </c>
      <c r="G269">
        <v>6</v>
      </c>
      <c r="H269">
        <v>6</v>
      </c>
      <c r="I269" s="379">
        <v>3.3449074074074103E-2</v>
      </c>
      <c r="J269">
        <v>100</v>
      </c>
      <c r="K269">
        <v>85</v>
      </c>
      <c r="L269">
        <v>85</v>
      </c>
      <c r="O269" s="379">
        <v>4.1666666666666699E-2</v>
      </c>
    </row>
    <row r="270" spans="1:15">
      <c r="A270">
        <v>2005</v>
      </c>
      <c r="B270" s="379">
        <v>42478.653715277796</v>
      </c>
      <c r="C270">
        <v>1207</v>
      </c>
      <c r="D270">
        <v>90</v>
      </c>
      <c r="E270">
        <v>10</v>
      </c>
      <c r="F270">
        <v>10</v>
      </c>
      <c r="G270">
        <v>1</v>
      </c>
      <c r="H270">
        <v>1</v>
      </c>
      <c r="I270" s="379">
        <v>3.2407407407407401E-4</v>
      </c>
      <c r="J270">
        <v>10</v>
      </c>
      <c r="K270">
        <v>10</v>
      </c>
      <c r="L270">
        <v>100</v>
      </c>
      <c r="O270" s="379">
        <v>0</v>
      </c>
    </row>
    <row r="271" spans="1:15">
      <c r="A271">
        <v>2006</v>
      </c>
      <c r="B271" s="379">
        <v>42479.005636574097</v>
      </c>
      <c r="C271">
        <v>1196</v>
      </c>
      <c r="D271">
        <v>67</v>
      </c>
      <c r="E271">
        <v>10</v>
      </c>
      <c r="F271">
        <v>10</v>
      </c>
      <c r="G271">
        <v>1</v>
      </c>
      <c r="H271">
        <v>1</v>
      </c>
      <c r="I271" s="379">
        <v>1.5162037037037E-3</v>
      </c>
      <c r="J271">
        <v>10</v>
      </c>
      <c r="K271">
        <v>10</v>
      </c>
      <c r="L271">
        <v>100</v>
      </c>
      <c r="O271" s="379">
        <v>0</v>
      </c>
    </row>
    <row r="272" spans="1:15">
      <c r="A272">
        <v>2007</v>
      </c>
      <c r="B272" s="379">
        <v>42479.007326388899</v>
      </c>
      <c r="C272">
        <v>1196</v>
      </c>
      <c r="D272">
        <v>83</v>
      </c>
      <c r="E272">
        <v>10</v>
      </c>
      <c r="F272">
        <v>10</v>
      </c>
      <c r="G272">
        <v>1</v>
      </c>
      <c r="H272">
        <v>1</v>
      </c>
      <c r="I272" s="379">
        <v>3.8194444444444398E-4</v>
      </c>
      <c r="J272">
        <v>10</v>
      </c>
      <c r="K272">
        <v>10</v>
      </c>
      <c r="L272">
        <v>100</v>
      </c>
      <c r="O272" s="379">
        <v>0</v>
      </c>
    </row>
    <row r="273" spans="1:15">
      <c r="A273">
        <v>2008</v>
      </c>
      <c r="B273" s="379">
        <v>42479.007789351897</v>
      </c>
      <c r="C273">
        <v>1196</v>
      </c>
      <c r="D273">
        <v>84</v>
      </c>
      <c r="E273">
        <v>10</v>
      </c>
      <c r="F273">
        <v>10</v>
      </c>
      <c r="G273">
        <v>1</v>
      </c>
      <c r="H273">
        <v>1</v>
      </c>
      <c r="I273" s="379">
        <v>3.9351851851851901E-4</v>
      </c>
      <c r="J273">
        <v>10</v>
      </c>
      <c r="K273">
        <v>10</v>
      </c>
      <c r="L273">
        <v>100</v>
      </c>
      <c r="O273" s="379">
        <v>0</v>
      </c>
    </row>
    <row r="274" spans="1:15">
      <c r="A274">
        <v>2009</v>
      </c>
      <c r="B274" s="379">
        <v>42479.008379629602</v>
      </c>
      <c r="C274">
        <v>1196</v>
      </c>
      <c r="D274">
        <v>86</v>
      </c>
      <c r="E274">
        <v>10</v>
      </c>
      <c r="F274">
        <v>10</v>
      </c>
      <c r="G274">
        <v>1</v>
      </c>
      <c r="H274">
        <v>1</v>
      </c>
      <c r="I274" s="379">
        <v>2.19907407407407E-4</v>
      </c>
      <c r="J274">
        <v>10</v>
      </c>
      <c r="K274">
        <v>10</v>
      </c>
      <c r="L274">
        <v>100</v>
      </c>
      <c r="O274" s="379">
        <v>0</v>
      </c>
    </row>
    <row r="275" spans="1:15">
      <c r="A275">
        <v>2010</v>
      </c>
      <c r="B275" s="379">
        <v>42479.008645833303</v>
      </c>
      <c r="C275">
        <v>1196</v>
      </c>
      <c r="D275">
        <v>88</v>
      </c>
      <c r="E275">
        <v>10</v>
      </c>
      <c r="F275">
        <v>10</v>
      </c>
      <c r="G275">
        <v>1</v>
      </c>
      <c r="H275">
        <v>1</v>
      </c>
      <c r="I275" s="379">
        <v>3.9351851851851901E-4</v>
      </c>
      <c r="J275">
        <v>10</v>
      </c>
      <c r="K275">
        <v>10</v>
      </c>
      <c r="L275">
        <v>100</v>
      </c>
      <c r="O275" s="379">
        <v>0</v>
      </c>
    </row>
    <row r="276" spans="1:15">
      <c r="A276">
        <v>2011</v>
      </c>
      <c r="B276" s="379">
        <v>42479.009143518502</v>
      </c>
      <c r="C276">
        <v>1196</v>
      </c>
      <c r="D276">
        <v>87</v>
      </c>
      <c r="E276">
        <v>10</v>
      </c>
      <c r="F276">
        <v>10</v>
      </c>
      <c r="G276">
        <v>1</v>
      </c>
      <c r="H276">
        <v>1</v>
      </c>
      <c r="I276" s="379">
        <v>5.4398148148148101E-4</v>
      </c>
      <c r="J276">
        <v>10</v>
      </c>
      <c r="K276">
        <v>10</v>
      </c>
      <c r="L276">
        <v>100</v>
      </c>
      <c r="O276" s="379">
        <v>0</v>
      </c>
    </row>
    <row r="277" spans="1:15">
      <c r="A277">
        <v>2012</v>
      </c>
      <c r="B277" s="379">
        <v>42479.009756944397</v>
      </c>
      <c r="C277">
        <v>1196</v>
      </c>
      <c r="D277">
        <v>85</v>
      </c>
      <c r="E277">
        <v>10</v>
      </c>
      <c r="F277">
        <v>10</v>
      </c>
      <c r="G277">
        <v>1</v>
      </c>
      <c r="H277">
        <v>1</v>
      </c>
      <c r="I277" s="379">
        <v>3.4722222222222202E-4</v>
      </c>
      <c r="J277">
        <v>10</v>
      </c>
      <c r="K277">
        <v>10</v>
      </c>
      <c r="L277">
        <v>100</v>
      </c>
      <c r="O277" s="379">
        <v>0</v>
      </c>
    </row>
    <row r="278" spans="1:15">
      <c r="A278">
        <v>1858</v>
      </c>
      <c r="B278" s="379">
        <v>42470.669340277796</v>
      </c>
      <c r="C278">
        <v>1274</v>
      </c>
      <c r="D278">
        <v>81</v>
      </c>
      <c r="E278">
        <v>21</v>
      </c>
      <c r="F278">
        <v>21</v>
      </c>
      <c r="G278">
        <v>6</v>
      </c>
      <c r="H278">
        <v>6</v>
      </c>
      <c r="I278" s="379">
        <v>1.8495370370370402E-2</v>
      </c>
      <c r="J278">
        <v>100</v>
      </c>
      <c r="K278">
        <v>58</v>
      </c>
      <c r="L278">
        <v>58</v>
      </c>
      <c r="O278" s="379">
        <v>4.1666666666666699E-2</v>
      </c>
    </row>
    <row r="279" spans="1:15">
      <c r="A279">
        <v>1859</v>
      </c>
      <c r="B279" s="379">
        <v>42470.661851851903</v>
      </c>
      <c r="C279">
        <v>1288</v>
      </c>
      <c r="D279">
        <v>81</v>
      </c>
      <c r="E279">
        <v>21</v>
      </c>
      <c r="F279">
        <v>21</v>
      </c>
      <c r="G279">
        <v>6</v>
      </c>
      <c r="H279">
        <v>6</v>
      </c>
      <c r="I279" s="379">
        <v>2.74652777777778E-2</v>
      </c>
      <c r="J279">
        <v>100</v>
      </c>
      <c r="K279">
        <v>91</v>
      </c>
      <c r="L279">
        <v>91</v>
      </c>
      <c r="O279" s="379">
        <v>4.1666666666666699E-2</v>
      </c>
    </row>
    <row r="280" spans="1:15">
      <c r="A280">
        <v>1861</v>
      </c>
      <c r="B280" s="379">
        <v>42470.653379629599</v>
      </c>
      <c r="C280">
        <v>1335</v>
      </c>
      <c r="D280">
        <v>81</v>
      </c>
      <c r="E280">
        <v>21</v>
      </c>
      <c r="F280">
        <v>21</v>
      </c>
      <c r="G280">
        <v>6</v>
      </c>
      <c r="H280">
        <v>6</v>
      </c>
      <c r="I280" s="379">
        <v>4.1516203703703701E-2</v>
      </c>
      <c r="J280">
        <v>100</v>
      </c>
      <c r="K280">
        <v>68</v>
      </c>
      <c r="L280">
        <v>68</v>
      </c>
      <c r="O280" s="379">
        <v>4.1666666666666699E-2</v>
      </c>
    </row>
    <row r="281" spans="1:15">
      <c r="A281">
        <v>1863</v>
      </c>
      <c r="B281" s="379">
        <v>42470.677175925899</v>
      </c>
      <c r="C281">
        <v>1248</v>
      </c>
      <c r="D281">
        <v>81</v>
      </c>
      <c r="E281">
        <v>21</v>
      </c>
      <c r="F281">
        <v>20</v>
      </c>
      <c r="G281">
        <v>6</v>
      </c>
      <c r="H281">
        <v>5</v>
      </c>
      <c r="I281" s="379">
        <v>4.1678240740740703E-2</v>
      </c>
      <c r="J281">
        <v>100</v>
      </c>
      <c r="K281">
        <v>62</v>
      </c>
      <c r="L281">
        <v>62</v>
      </c>
      <c r="O281" s="379">
        <v>4.1666666666666699E-2</v>
      </c>
    </row>
    <row r="282" spans="1:15">
      <c r="A282">
        <v>1865</v>
      </c>
      <c r="B282" s="379">
        <v>42470.708784722199</v>
      </c>
      <c r="C282">
        <v>1219</v>
      </c>
      <c r="D282">
        <v>81</v>
      </c>
      <c r="E282">
        <v>21</v>
      </c>
      <c r="F282">
        <v>21</v>
      </c>
      <c r="G282">
        <v>6</v>
      </c>
      <c r="H282">
        <v>6</v>
      </c>
      <c r="I282" s="379">
        <v>2.5185185185185199E-2</v>
      </c>
      <c r="J282">
        <v>100</v>
      </c>
      <c r="K282">
        <v>78</v>
      </c>
      <c r="L282">
        <v>78</v>
      </c>
      <c r="O282" s="379">
        <v>4.1666666666666699E-2</v>
      </c>
    </row>
    <row r="283" spans="1:15">
      <c r="A283">
        <v>1867</v>
      </c>
      <c r="B283" s="379">
        <v>42470.706562500003</v>
      </c>
      <c r="C283">
        <v>1308</v>
      </c>
      <c r="D283">
        <v>81</v>
      </c>
      <c r="E283">
        <v>21</v>
      </c>
      <c r="F283">
        <v>21</v>
      </c>
      <c r="G283">
        <v>6</v>
      </c>
      <c r="H283">
        <v>6</v>
      </c>
      <c r="I283" s="379">
        <v>4.0416666666666698E-2</v>
      </c>
      <c r="J283">
        <v>100</v>
      </c>
      <c r="K283">
        <v>78</v>
      </c>
      <c r="L283">
        <v>78</v>
      </c>
      <c r="O283" s="379">
        <v>4.1666666666666699E-2</v>
      </c>
    </row>
    <row r="284" spans="1:15">
      <c r="A284">
        <v>1869</v>
      </c>
      <c r="B284" s="379">
        <v>42470.7429050926</v>
      </c>
      <c r="C284">
        <v>1320</v>
      </c>
      <c r="D284">
        <v>81</v>
      </c>
      <c r="E284">
        <v>21</v>
      </c>
      <c r="F284">
        <v>21</v>
      </c>
      <c r="G284">
        <v>6</v>
      </c>
      <c r="H284">
        <v>6</v>
      </c>
      <c r="I284" s="379">
        <v>1.9328703703703699E-2</v>
      </c>
      <c r="J284">
        <v>100</v>
      </c>
      <c r="K284">
        <v>52</v>
      </c>
      <c r="L284">
        <v>52</v>
      </c>
      <c r="O284" s="379">
        <v>4.1666666666666699E-2</v>
      </c>
    </row>
    <row r="285" spans="1:15">
      <c r="A285">
        <v>1871</v>
      </c>
      <c r="B285" s="379">
        <v>42470.744907407403</v>
      </c>
      <c r="C285">
        <v>1231</v>
      </c>
      <c r="D285">
        <v>81</v>
      </c>
      <c r="E285">
        <v>21</v>
      </c>
      <c r="F285">
        <v>21</v>
      </c>
      <c r="G285">
        <v>6</v>
      </c>
      <c r="H285">
        <v>6</v>
      </c>
      <c r="I285" s="379">
        <v>3.3321759259259301E-2</v>
      </c>
      <c r="J285">
        <v>100</v>
      </c>
      <c r="K285">
        <v>87</v>
      </c>
      <c r="L285">
        <v>87</v>
      </c>
      <c r="O285" s="379">
        <v>4.1666666666666699E-2</v>
      </c>
    </row>
    <row r="286" spans="1:15">
      <c r="A286">
        <v>1875</v>
      </c>
      <c r="B286" s="379">
        <v>42470.7667476852</v>
      </c>
      <c r="C286">
        <v>1232</v>
      </c>
      <c r="D286">
        <v>81</v>
      </c>
      <c r="E286">
        <v>21</v>
      </c>
      <c r="F286">
        <v>21</v>
      </c>
      <c r="G286">
        <v>6</v>
      </c>
      <c r="H286">
        <v>6</v>
      </c>
      <c r="I286" s="379">
        <v>3.7847222222222199E-2</v>
      </c>
      <c r="J286">
        <v>100</v>
      </c>
      <c r="K286">
        <v>78</v>
      </c>
      <c r="L286">
        <v>78</v>
      </c>
      <c r="O286" s="379">
        <v>4.1666666666666699E-2</v>
      </c>
    </row>
    <row r="287" spans="1:15">
      <c r="A287">
        <v>1876</v>
      </c>
      <c r="B287" s="379">
        <v>42470.7719560185</v>
      </c>
      <c r="C287">
        <v>1222</v>
      </c>
      <c r="D287">
        <v>81</v>
      </c>
      <c r="E287">
        <v>21</v>
      </c>
      <c r="F287">
        <v>21</v>
      </c>
      <c r="G287">
        <v>6</v>
      </c>
      <c r="H287">
        <v>6</v>
      </c>
      <c r="I287" s="379">
        <v>3.4872685185185201E-2</v>
      </c>
      <c r="J287">
        <v>100</v>
      </c>
      <c r="K287">
        <v>79</v>
      </c>
      <c r="L287">
        <v>79</v>
      </c>
      <c r="O287" s="379">
        <v>4.1666666666666699E-2</v>
      </c>
    </row>
    <row r="288" spans="1:15">
      <c r="A288">
        <v>1877</v>
      </c>
      <c r="B288" s="379">
        <v>42470.787268518499</v>
      </c>
      <c r="C288">
        <v>1268</v>
      </c>
      <c r="D288">
        <v>81</v>
      </c>
      <c r="E288">
        <v>21</v>
      </c>
      <c r="F288">
        <v>21</v>
      </c>
      <c r="G288">
        <v>6</v>
      </c>
      <c r="H288">
        <v>6</v>
      </c>
      <c r="I288" s="379">
        <v>2.5624999999999998E-2</v>
      </c>
      <c r="J288">
        <v>100</v>
      </c>
      <c r="K288">
        <v>78</v>
      </c>
      <c r="L288">
        <v>78</v>
      </c>
      <c r="O288" s="379">
        <v>4.1666666666666699E-2</v>
      </c>
    </row>
    <row r="289" spans="1:15">
      <c r="A289">
        <v>1878</v>
      </c>
      <c r="B289" s="379">
        <v>42470.808078703703</v>
      </c>
      <c r="C289">
        <v>1245</v>
      </c>
      <c r="D289">
        <v>81</v>
      </c>
      <c r="E289">
        <v>21</v>
      </c>
      <c r="F289">
        <v>21</v>
      </c>
      <c r="G289">
        <v>6</v>
      </c>
      <c r="H289">
        <v>6</v>
      </c>
      <c r="I289" s="379">
        <v>1.21990740740741E-2</v>
      </c>
      <c r="J289">
        <v>100</v>
      </c>
      <c r="K289">
        <v>35</v>
      </c>
      <c r="L289">
        <v>35</v>
      </c>
      <c r="O289" s="379">
        <v>4.1666666666666699E-2</v>
      </c>
    </row>
    <row r="290" spans="1:15">
      <c r="A290">
        <v>1879</v>
      </c>
      <c r="B290" s="379">
        <v>42470.780370370398</v>
      </c>
      <c r="C290">
        <v>1311</v>
      </c>
      <c r="D290">
        <v>81</v>
      </c>
      <c r="E290">
        <v>21</v>
      </c>
      <c r="F290">
        <v>8</v>
      </c>
      <c r="G290">
        <v>6</v>
      </c>
      <c r="H290">
        <v>0</v>
      </c>
      <c r="I290" s="379">
        <v>4.1678240740740703E-2</v>
      </c>
      <c r="J290">
        <v>100</v>
      </c>
      <c r="K290">
        <v>15</v>
      </c>
      <c r="L290">
        <v>15</v>
      </c>
      <c r="O290" s="379">
        <v>4.1666666666666699E-2</v>
      </c>
    </row>
    <row r="291" spans="1:15">
      <c r="A291">
        <v>1880</v>
      </c>
      <c r="B291" s="379">
        <v>42470.814675925903</v>
      </c>
      <c r="C291">
        <v>1292</v>
      </c>
      <c r="D291">
        <v>81</v>
      </c>
      <c r="E291">
        <v>21</v>
      </c>
      <c r="F291">
        <v>21</v>
      </c>
      <c r="G291">
        <v>6</v>
      </c>
      <c r="H291">
        <v>6</v>
      </c>
      <c r="I291" s="379">
        <v>1.2847222222222201E-2</v>
      </c>
      <c r="J291">
        <v>100</v>
      </c>
      <c r="K291">
        <v>52</v>
      </c>
      <c r="L291">
        <v>52</v>
      </c>
      <c r="O291" s="379">
        <v>4.1666666666666699E-2</v>
      </c>
    </row>
    <row r="292" spans="1:15">
      <c r="A292">
        <v>1883</v>
      </c>
      <c r="B292" s="379">
        <v>42470.846793981502</v>
      </c>
      <c r="C292">
        <v>1267</v>
      </c>
      <c r="D292">
        <v>81</v>
      </c>
      <c r="E292">
        <v>21</v>
      </c>
      <c r="F292">
        <v>21</v>
      </c>
      <c r="G292">
        <v>6</v>
      </c>
      <c r="H292">
        <v>6</v>
      </c>
      <c r="I292" s="379">
        <v>3.21064814814815E-2</v>
      </c>
      <c r="J292">
        <v>100</v>
      </c>
      <c r="K292">
        <v>41</v>
      </c>
      <c r="L292">
        <v>41</v>
      </c>
      <c r="O292" s="379">
        <v>4.1666666666666699E-2</v>
      </c>
    </row>
    <row r="293" spans="1:15">
      <c r="A293">
        <v>1886</v>
      </c>
      <c r="B293" s="379">
        <v>42470.854490740698</v>
      </c>
      <c r="C293">
        <v>1324</v>
      </c>
      <c r="D293">
        <v>81</v>
      </c>
      <c r="E293">
        <v>21</v>
      </c>
      <c r="F293">
        <v>20</v>
      </c>
      <c r="G293">
        <v>6</v>
      </c>
      <c r="H293">
        <v>5</v>
      </c>
      <c r="I293" s="379">
        <v>4.1678240740740703E-2</v>
      </c>
      <c r="J293">
        <v>100</v>
      </c>
      <c r="K293">
        <v>68</v>
      </c>
      <c r="L293">
        <v>68</v>
      </c>
      <c r="O293" s="379">
        <v>4.1666666666666699E-2</v>
      </c>
    </row>
    <row r="294" spans="1:15">
      <c r="A294">
        <v>1887</v>
      </c>
      <c r="B294" s="379">
        <v>42470.879710648202</v>
      </c>
      <c r="C294">
        <v>1263</v>
      </c>
      <c r="D294">
        <v>81</v>
      </c>
      <c r="E294">
        <v>21</v>
      </c>
      <c r="F294">
        <v>21</v>
      </c>
      <c r="G294">
        <v>6</v>
      </c>
      <c r="H294">
        <v>6</v>
      </c>
      <c r="I294" s="379">
        <v>2.35763888888889E-2</v>
      </c>
      <c r="J294">
        <v>100</v>
      </c>
      <c r="K294">
        <v>48</v>
      </c>
      <c r="L294">
        <v>48</v>
      </c>
      <c r="O294" s="379">
        <v>4.1666666666666699E-2</v>
      </c>
    </row>
    <row r="295" spans="1:15">
      <c r="A295">
        <v>1888</v>
      </c>
      <c r="B295" s="379">
        <v>42470.885601851798</v>
      </c>
      <c r="C295">
        <v>1316</v>
      </c>
      <c r="D295">
        <v>81</v>
      </c>
      <c r="E295">
        <v>21</v>
      </c>
      <c r="F295">
        <v>21</v>
      </c>
      <c r="G295">
        <v>6</v>
      </c>
      <c r="H295">
        <v>6</v>
      </c>
      <c r="I295" s="379">
        <v>1.7916666666666699E-2</v>
      </c>
      <c r="J295">
        <v>100</v>
      </c>
      <c r="K295">
        <v>69</v>
      </c>
      <c r="L295">
        <v>69</v>
      </c>
      <c r="O295" s="379">
        <v>4.1666666666666699E-2</v>
      </c>
    </row>
    <row r="296" spans="1:15">
      <c r="A296">
        <v>1889</v>
      </c>
      <c r="B296" s="379">
        <v>42470.868750000001</v>
      </c>
      <c r="C296">
        <v>1254</v>
      </c>
      <c r="D296">
        <v>81</v>
      </c>
      <c r="E296">
        <v>21</v>
      </c>
      <c r="F296">
        <v>21</v>
      </c>
      <c r="G296">
        <v>6</v>
      </c>
      <c r="H296">
        <v>6</v>
      </c>
      <c r="I296" s="379">
        <v>3.7094907407407403E-2</v>
      </c>
      <c r="J296">
        <v>100</v>
      </c>
      <c r="K296">
        <v>44</v>
      </c>
      <c r="L296">
        <v>44</v>
      </c>
      <c r="O296" s="379">
        <v>4.1666666666666699E-2</v>
      </c>
    </row>
    <row r="297" spans="1:15">
      <c r="A297">
        <v>1890</v>
      </c>
      <c r="B297" s="379">
        <v>42470.8702430556</v>
      </c>
      <c r="C297">
        <v>1223</v>
      </c>
      <c r="D297">
        <v>81</v>
      </c>
      <c r="E297">
        <v>21</v>
      </c>
      <c r="F297">
        <v>21</v>
      </c>
      <c r="G297">
        <v>6</v>
      </c>
      <c r="H297">
        <v>6</v>
      </c>
      <c r="I297" s="379">
        <v>3.7604166666666702E-2</v>
      </c>
      <c r="J297">
        <v>100</v>
      </c>
      <c r="K297">
        <v>91</v>
      </c>
      <c r="L297">
        <v>91</v>
      </c>
      <c r="O297" s="379">
        <v>4.1666666666666699E-2</v>
      </c>
    </row>
    <row r="298" spans="1:15">
      <c r="A298">
        <v>1891</v>
      </c>
      <c r="B298" s="379">
        <v>42470.8702430556</v>
      </c>
      <c r="C298">
        <v>1224</v>
      </c>
      <c r="D298">
        <v>81</v>
      </c>
      <c r="E298">
        <v>21</v>
      </c>
      <c r="F298">
        <v>21</v>
      </c>
      <c r="G298">
        <v>6</v>
      </c>
      <c r="H298">
        <v>6</v>
      </c>
      <c r="I298" s="379">
        <v>3.7604166666666702E-2</v>
      </c>
      <c r="J298">
        <v>100</v>
      </c>
      <c r="K298">
        <v>84</v>
      </c>
      <c r="L298">
        <v>84</v>
      </c>
      <c r="O298" s="379">
        <v>4.1666666666666699E-2</v>
      </c>
    </row>
    <row r="299" spans="1:15">
      <c r="A299">
        <v>1892</v>
      </c>
      <c r="B299" s="379">
        <v>42470.8758564815</v>
      </c>
      <c r="C299">
        <v>1303</v>
      </c>
      <c r="D299">
        <v>81</v>
      </c>
      <c r="E299">
        <v>21</v>
      </c>
      <c r="F299">
        <v>21</v>
      </c>
      <c r="G299">
        <v>6</v>
      </c>
      <c r="H299">
        <v>6</v>
      </c>
      <c r="I299" s="379">
        <v>3.31134259259259E-2</v>
      </c>
      <c r="J299">
        <v>100</v>
      </c>
      <c r="K299">
        <v>61</v>
      </c>
      <c r="L299">
        <v>61</v>
      </c>
      <c r="O299" s="379">
        <v>4.1666666666666699E-2</v>
      </c>
    </row>
    <row r="300" spans="1:15">
      <c r="A300">
        <v>1893</v>
      </c>
      <c r="B300" s="379">
        <v>42470.873587962997</v>
      </c>
      <c r="C300">
        <v>1275</v>
      </c>
      <c r="D300">
        <v>81</v>
      </c>
      <c r="E300">
        <v>21</v>
      </c>
      <c r="F300">
        <v>21</v>
      </c>
      <c r="G300">
        <v>6</v>
      </c>
      <c r="H300">
        <v>6</v>
      </c>
      <c r="I300" s="379">
        <v>3.9224537037037002E-2</v>
      </c>
      <c r="J300">
        <v>100</v>
      </c>
      <c r="K300">
        <v>65</v>
      </c>
      <c r="L300">
        <v>65</v>
      </c>
      <c r="O300" s="379">
        <v>4.1666666666666699E-2</v>
      </c>
    </row>
    <row r="301" spans="1:15">
      <c r="A301">
        <v>1895</v>
      </c>
      <c r="B301" s="379">
        <v>42470.874930555598</v>
      </c>
      <c r="C301">
        <v>1236</v>
      </c>
      <c r="D301">
        <v>81</v>
      </c>
      <c r="E301">
        <v>21</v>
      </c>
      <c r="F301">
        <v>21</v>
      </c>
      <c r="G301">
        <v>6</v>
      </c>
      <c r="H301">
        <v>6</v>
      </c>
      <c r="I301" s="379">
        <v>4.1608796296296303E-2</v>
      </c>
      <c r="J301">
        <v>100</v>
      </c>
      <c r="K301">
        <v>84</v>
      </c>
      <c r="L301">
        <v>84</v>
      </c>
      <c r="O301" s="379">
        <v>4.1666666666666699E-2</v>
      </c>
    </row>
    <row r="302" spans="1:15">
      <c r="A302">
        <v>1897</v>
      </c>
      <c r="B302" s="379">
        <v>42470.897835648102</v>
      </c>
      <c r="C302">
        <v>1289</v>
      </c>
      <c r="D302">
        <v>81</v>
      </c>
      <c r="E302">
        <v>21</v>
      </c>
      <c r="F302">
        <v>21</v>
      </c>
      <c r="G302">
        <v>6</v>
      </c>
      <c r="H302">
        <v>6</v>
      </c>
      <c r="I302" s="379">
        <v>3.59953703703704E-2</v>
      </c>
      <c r="J302">
        <v>100</v>
      </c>
      <c r="K302">
        <v>68</v>
      </c>
      <c r="L302">
        <v>68</v>
      </c>
      <c r="O302" s="379">
        <v>4.1666666666666699E-2</v>
      </c>
    </row>
    <row r="303" spans="1:15">
      <c r="A303">
        <v>2013</v>
      </c>
      <c r="B303" s="379">
        <v>42477.796168981498</v>
      </c>
      <c r="C303">
        <v>1191</v>
      </c>
      <c r="D303">
        <v>68</v>
      </c>
      <c r="E303">
        <v>10</v>
      </c>
      <c r="F303">
        <v>10</v>
      </c>
      <c r="G303">
        <v>1</v>
      </c>
      <c r="H303">
        <v>1</v>
      </c>
      <c r="I303" s="379">
        <v>0.74123842592592604</v>
      </c>
      <c r="J303">
        <v>10</v>
      </c>
      <c r="K303">
        <v>10</v>
      </c>
      <c r="L303">
        <v>100</v>
      </c>
      <c r="O303" s="379">
        <v>0</v>
      </c>
    </row>
    <row r="304" spans="1:15">
      <c r="A304">
        <v>2014</v>
      </c>
      <c r="B304" s="379">
        <v>42479.551435185203</v>
      </c>
      <c r="C304">
        <v>1191</v>
      </c>
      <c r="D304">
        <v>83</v>
      </c>
      <c r="E304">
        <v>10</v>
      </c>
      <c r="F304">
        <v>10</v>
      </c>
      <c r="G304">
        <v>1</v>
      </c>
      <c r="H304">
        <v>1</v>
      </c>
      <c r="I304" s="379">
        <v>0.11950231481481501</v>
      </c>
      <c r="J304">
        <v>10</v>
      </c>
      <c r="K304">
        <v>10</v>
      </c>
      <c r="L304">
        <v>100</v>
      </c>
      <c r="O304" s="379">
        <v>0</v>
      </c>
    </row>
    <row r="305" spans="1:15">
      <c r="A305">
        <v>2015</v>
      </c>
      <c r="B305" s="379">
        <v>42479.6710648148</v>
      </c>
      <c r="C305">
        <v>1191</v>
      </c>
      <c r="D305">
        <v>86</v>
      </c>
      <c r="E305">
        <v>10</v>
      </c>
      <c r="F305">
        <v>10</v>
      </c>
      <c r="G305">
        <v>1</v>
      </c>
      <c r="H305">
        <v>1</v>
      </c>
      <c r="I305" s="379">
        <v>1.74768518518519E-3</v>
      </c>
      <c r="J305">
        <v>10</v>
      </c>
      <c r="K305">
        <v>10</v>
      </c>
      <c r="L305">
        <v>100</v>
      </c>
      <c r="O305" s="379">
        <v>0</v>
      </c>
    </row>
    <row r="306" spans="1:15">
      <c r="A306">
        <v>2016</v>
      </c>
      <c r="B306" s="379">
        <v>42479.672870370399</v>
      </c>
      <c r="C306">
        <v>1191</v>
      </c>
      <c r="D306">
        <v>84</v>
      </c>
      <c r="E306">
        <v>10</v>
      </c>
      <c r="F306">
        <v>10</v>
      </c>
      <c r="G306">
        <v>1</v>
      </c>
      <c r="H306">
        <v>1</v>
      </c>
      <c r="I306" s="379">
        <v>6.8287037037037003E-4</v>
      </c>
      <c r="J306">
        <v>10</v>
      </c>
      <c r="K306">
        <v>10</v>
      </c>
      <c r="L306">
        <v>100</v>
      </c>
      <c r="O306" s="379">
        <v>0</v>
      </c>
    </row>
    <row r="307" spans="1:15">
      <c r="A307">
        <v>2017</v>
      </c>
      <c r="B307" s="379">
        <v>42479.673611111102</v>
      </c>
      <c r="C307">
        <v>1191</v>
      </c>
      <c r="D307">
        <v>88</v>
      </c>
      <c r="E307">
        <v>10</v>
      </c>
      <c r="F307">
        <v>10</v>
      </c>
      <c r="G307">
        <v>1</v>
      </c>
      <c r="H307">
        <v>1</v>
      </c>
      <c r="I307" s="379">
        <v>1.41203703703704E-3</v>
      </c>
      <c r="J307">
        <v>10</v>
      </c>
      <c r="K307">
        <v>10</v>
      </c>
      <c r="L307">
        <v>100</v>
      </c>
      <c r="O307" s="379">
        <v>0</v>
      </c>
    </row>
    <row r="308" spans="1:15">
      <c r="A308">
        <v>2018</v>
      </c>
      <c r="B308" s="379">
        <v>42479.675092592603</v>
      </c>
      <c r="C308">
        <v>1191</v>
      </c>
      <c r="D308">
        <v>63</v>
      </c>
      <c r="E308">
        <v>10</v>
      </c>
      <c r="F308">
        <v>10</v>
      </c>
      <c r="G308">
        <v>1</v>
      </c>
      <c r="H308">
        <v>1</v>
      </c>
      <c r="I308" s="379">
        <v>1.05324074074074E-3</v>
      </c>
      <c r="J308">
        <v>10</v>
      </c>
      <c r="K308">
        <v>10</v>
      </c>
      <c r="L308">
        <v>100</v>
      </c>
      <c r="O308" s="379">
        <v>0</v>
      </c>
    </row>
    <row r="309" spans="1:15">
      <c r="A309">
        <v>2019</v>
      </c>
      <c r="B309" s="379">
        <v>42479.676226851901</v>
      </c>
      <c r="C309">
        <v>1191</v>
      </c>
      <c r="D309">
        <v>85</v>
      </c>
      <c r="E309">
        <v>10</v>
      </c>
      <c r="F309">
        <v>10</v>
      </c>
      <c r="G309">
        <v>1</v>
      </c>
      <c r="H309">
        <v>1</v>
      </c>
      <c r="I309" s="379">
        <v>6.1342592592592603E-3</v>
      </c>
      <c r="J309">
        <v>10</v>
      </c>
      <c r="K309">
        <v>10</v>
      </c>
      <c r="L309">
        <v>100</v>
      </c>
      <c r="O309" s="379">
        <v>0</v>
      </c>
    </row>
    <row r="310" spans="1:15">
      <c r="A310">
        <v>2020</v>
      </c>
      <c r="B310" s="379">
        <v>42479.682442129597</v>
      </c>
      <c r="C310">
        <v>1191</v>
      </c>
      <c r="D310">
        <v>89</v>
      </c>
      <c r="E310">
        <v>10</v>
      </c>
      <c r="F310">
        <v>10</v>
      </c>
      <c r="G310">
        <v>1</v>
      </c>
      <c r="H310">
        <v>1</v>
      </c>
      <c r="I310" s="379">
        <v>3.8194444444444398E-4</v>
      </c>
      <c r="J310">
        <v>10</v>
      </c>
      <c r="K310">
        <v>10</v>
      </c>
      <c r="L310">
        <v>100</v>
      </c>
      <c r="O310" s="379">
        <v>0</v>
      </c>
    </row>
    <row r="311" spans="1:15">
      <c r="A311">
        <v>2021</v>
      </c>
      <c r="B311" s="379">
        <v>42479.682881944398</v>
      </c>
      <c r="C311">
        <v>1191</v>
      </c>
      <c r="D311">
        <v>87</v>
      </c>
      <c r="E311">
        <v>10</v>
      </c>
      <c r="F311">
        <v>10</v>
      </c>
      <c r="G311">
        <v>1</v>
      </c>
      <c r="H311">
        <v>1</v>
      </c>
      <c r="I311" s="379">
        <v>5.0891203703703702E-2</v>
      </c>
      <c r="J311">
        <v>10</v>
      </c>
      <c r="K311">
        <v>10</v>
      </c>
      <c r="L311">
        <v>100</v>
      </c>
      <c r="O311" s="379">
        <v>0</v>
      </c>
    </row>
    <row r="312" spans="1:15">
      <c r="A312">
        <v>2022</v>
      </c>
      <c r="B312" s="379">
        <v>42480.991909722201</v>
      </c>
      <c r="C312">
        <v>1213</v>
      </c>
      <c r="D312">
        <v>67</v>
      </c>
      <c r="E312">
        <v>10</v>
      </c>
      <c r="F312">
        <v>10</v>
      </c>
      <c r="G312">
        <v>1</v>
      </c>
      <c r="H312">
        <v>1</v>
      </c>
      <c r="I312" s="379">
        <v>6.4814814814814802E-4</v>
      </c>
      <c r="J312">
        <v>10</v>
      </c>
      <c r="K312">
        <v>10</v>
      </c>
      <c r="L312">
        <v>100</v>
      </c>
      <c r="O312" s="379">
        <v>0</v>
      </c>
    </row>
    <row r="313" spans="1:15">
      <c r="A313">
        <v>2023</v>
      </c>
      <c r="B313" s="379">
        <v>42480.992662037002</v>
      </c>
      <c r="C313">
        <v>1213</v>
      </c>
      <c r="D313">
        <v>83</v>
      </c>
      <c r="E313">
        <v>10</v>
      </c>
      <c r="F313">
        <v>10</v>
      </c>
      <c r="G313">
        <v>1</v>
      </c>
      <c r="H313">
        <v>1</v>
      </c>
      <c r="I313" s="379">
        <v>7.7546296296296304E-4</v>
      </c>
      <c r="J313">
        <v>10</v>
      </c>
      <c r="K313">
        <v>10</v>
      </c>
      <c r="L313">
        <v>100</v>
      </c>
      <c r="O313" s="379">
        <v>0</v>
      </c>
    </row>
    <row r="314" spans="1:15">
      <c r="A314">
        <v>2024</v>
      </c>
      <c r="B314" s="379">
        <v>42480.993541666699</v>
      </c>
      <c r="C314">
        <v>1213</v>
      </c>
      <c r="D314">
        <v>90</v>
      </c>
      <c r="E314">
        <v>10</v>
      </c>
      <c r="F314">
        <v>10</v>
      </c>
      <c r="G314">
        <v>1</v>
      </c>
      <c r="H314">
        <v>1</v>
      </c>
      <c r="I314" s="379">
        <v>3.4722222222222202E-4</v>
      </c>
      <c r="J314">
        <v>10</v>
      </c>
      <c r="K314">
        <v>10</v>
      </c>
      <c r="L314">
        <v>100</v>
      </c>
      <c r="O314" s="379">
        <v>0</v>
      </c>
    </row>
    <row r="315" spans="1:15">
      <c r="A315">
        <v>2025</v>
      </c>
      <c r="B315" s="379">
        <v>42480.993946759299</v>
      </c>
      <c r="C315">
        <v>1213</v>
      </c>
      <c r="D315">
        <v>87</v>
      </c>
      <c r="E315">
        <v>10</v>
      </c>
      <c r="F315">
        <v>10</v>
      </c>
      <c r="G315">
        <v>1</v>
      </c>
      <c r="H315">
        <v>1</v>
      </c>
      <c r="I315" s="379">
        <v>3.4722222222222202E-4</v>
      </c>
      <c r="J315">
        <v>10</v>
      </c>
      <c r="K315">
        <v>10</v>
      </c>
      <c r="L315">
        <v>100</v>
      </c>
      <c r="O315" s="379">
        <v>0</v>
      </c>
    </row>
    <row r="316" spans="1:15">
      <c r="A316">
        <v>2026</v>
      </c>
      <c r="B316" s="379">
        <v>42480.994328703702</v>
      </c>
      <c r="C316">
        <v>1213</v>
      </c>
      <c r="D316">
        <v>85</v>
      </c>
      <c r="E316">
        <v>10</v>
      </c>
      <c r="F316">
        <v>10</v>
      </c>
      <c r="G316">
        <v>1</v>
      </c>
      <c r="H316">
        <v>1</v>
      </c>
      <c r="I316" s="379">
        <v>1.8518518518518501E-4</v>
      </c>
      <c r="J316">
        <v>10</v>
      </c>
      <c r="K316">
        <v>10</v>
      </c>
      <c r="L316">
        <v>100</v>
      </c>
      <c r="O316" s="379">
        <v>0</v>
      </c>
    </row>
    <row r="317" spans="1:15">
      <c r="A317">
        <v>2027</v>
      </c>
      <c r="B317" s="379">
        <v>42480.9945717593</v>
      </c>
      <c r="C317">
        <v>1213</v>
      </c>
      <c r="D317">
        <v>88</v>
      </c>
      <c r="E317">
        <v>10</v>
      </c>
      <c r="F317">
        <v>10</v>
      </c>
      <c r="G317">
        <v>1</v>
      </c>
      <c r="H317">
        <v>1</v>
      </c>
      <c r="I317" s="379">
        <v>2.26851851851852E-3</v>
      </c>
      <c r="J317">
        <v>10</v>
      </c>
      <c r="K317">
        <v>10</v>
      </c>
      <c r="L317">
        <v>100</v>
      </c>
      <c r="O317" s="379">
        <v>0</v>
      </c>
    </row>
    <row r="318" spans="1:15">
      <c r="A318">
        <v>1898</v>
      </c>
      <c r="B318" s="379">
        <v>42470.917766203696</v>
      </c>
      <c r="C318">
        <v>1235</v>
      </c>
      <c r="D318">
        <v>81</v>
      </c>
      <c r="E318">
        <v>21</v>
      </c>
      <c r="F318">
        <v>21</v>
      </c>
      <c r="G318">
        <v>6</v>
      </c>
      <c r="H318">
        <v>6</v>
      </c>
      <c r="I318" s="379">
        <v>1.85532407407407E-2</v>
      </c>
      <c r="J318">
        <v>100</v>
      </c>
      <c r="K318">
        <v>84</v>
      </c>
      <c r="L318">
        <v>84</v>
      </c>
      <c r="O318" s="379">
        <v>4.1666666666666699E-2</v>
      </c>
    </row>
    <row r="319" spans="1:15">
      <c r="A319">
        <v>1902</v>
      </c>
      <c r="B319" s="379">
        <v>42470.910381944399</v>
      </c>
      <c r="C319">
        <v>1253</v>
      </c>
      <c r="D319">
        <v>81</v>
      </c>
      <c r="E319">
        <v>21</v>
      </c>
      <c r="F319">
        <v>20</v>
      </c>
      <c r="G319">
        <v>6</v>
      </c>
      <c r="H319">
        <v>5</v>
      </c>
      <c r="I319" s="379">
        <v>4.1678240740740703E-2</v>
      </c>
      <c r="J319">
        <v>100</v>
      </c>
      <c r="K319">
        <v>48</v>
      </c>
      <c r="L319">
        <v>48</v>
      </c>
      <c r="O319" s="379">
        <v>4.1666666666666699E-2</v>
      </c>
    </row>
    <row r="320" spans="1:15">
      <c r="A320">
        <v>1903</v>
      </c>
      <c r="B320" s="379">
        <v>42470.963425925896</v>
      </c>
      <c r="C320">
        <v>1331</v>
      </c>
      <c r="D320">
        <v>81</v>
      </c>
      <c r="E320">
        <v>21</v>
      </c>
      <c r="F320">
        <v>0</v>
      </c>
      <c r="G320">
        <v>6</v>
      </c>
      <c r="H320">
        <v>0</v>
      </c>
      <c r="I320" s="379">
        <v>3.4722222222222202E-5</v>
      </c>
      <c r="J320">
        <v>100</v>
      </c>
      <c r="K320">
        <v>0</v>
      </c>
      <c r="L320">
        <v>0</v>
      </c>
      <c r="O320" s="379">
        <v>4.1666666666666699E-2</v>
      </c>
    </row>
    <row r="321" spans="1:15">
      <c r="A321">
        <v>1907</v>
      </c>
      <c r="B321" s="379">
        <v>42470.942106481503</v>
      </c>
      <c r="C321">
        <v>1228</v>
      </c>
      <c r="D321">
        <v>81</v>
      </c>
      <c r="E321">
        <v>21</v>
      </c>
      <c r="F321">
        <v>21</v>
      </c>
      <c r="G321">
        <v>6</v>
      </c>
      <c r="H321">
        <v>6</v>
      </c>
      <c r="I321" s="379">
        <v>3.9652777777777801E-2</v>
      </c>
      <c r="J321">
        <v>100</v>
      </c>
      <c r="K321">
        <v>88</v>
      </c>
      <c r="L321">
        <v>88</v>
      </c>
      <c r="O321" s="379">
        <v>4.1666666666666699E-2</v>
      </c>
    </row>
    <row r="322" spans="1:15">
      <c r="A322">
        <v>1908</v>
      </c>
      <c r="B322" s="379">
        <v>42470.958912037</v>
      </c>
      <c r="C322">
        <v>1318</v>
      </c>
      <c r="D322">
        <v>81</v>
      </c>
      <c r="E322">
        <v>21</v>
      </c>
      <c r="F322">
        <v>21</v>
      </c>
      <c r="G322">
        <v>6</v>
      </c>
      <c r="H322">
        <v>6</v>
      </c>
      <c r="I322" s="379">
        <v>3.8148148148148098E-2</v>
      </c>
      <c r="J322">
        <v>100</v>
      </c>
      <c r="K322">
        <v>49</v>
      </c>
      <c r="L322">
        <v>49</v>
      </c>
      <c r="O322" s="379">
        <v>4.1666666666666699E-2</v>
      </c>
    </row>
    <row r="323" spans="1:15">
      <c r="A323">
        <v>1909</v>
      </c>
      <c r="B323" s="379">
        <v>42470.996423611097</v>
      </c>
      <c r="C323">
        <v>1337</v>
      </c>
      <c r="D323">
        <v>81</v>
      </c>
      <c r="E323">
        <v>21</v>
      </c>
      <c r="F323">
        <v>21</v>
      </c>
      <c r="G323">
        <v>6</v>
      </c>
      <c r="H323">
        <v>6</v>
      </c>
      <c r="I323" s="379">
        <v>2.10300925925926E-2</v>
      </c>
      <c r="J323">
        <v>100</v>
      </c>
      <c r="K323">
        <v>58</v>
      </c>
      <c r="L323">
        <v>58</v>
      </c>
      <c r="O323" s="379">
        <v>4.1666666666666699E-2</v>
      </c>
    </row>
    <row r="324" spans="1:15">
      <c r="A324">
        <v>1911</v>
      </c>
      <c r="B324" s="379">
        <v>42470.990219907399</v>
      </c>
      <c r="C324">
        <v>1276</v>
      </c>
      <c r="D324">
        <v>81</v>
      </c>
      <c r="E324">
        <v>21</v>
      </c>
      <c r="F324">
        <v>21</v>
      </c>
      <c r="G324">
        <v>6</v>
      </c>
      <c r="H324">
        <v>6</v>
      </c>
      <c r="I324" s="379">
        <v>3.97569444444444E-2</v>
      </c>
      <c r="J324">
        <v>100</v>
      </c>
      <c r="K324">
        <v>72</v>
      </c>
      <c r="L324">
        <v>72</v>
      </c>
      <c r="O324" s="379">
        <v>4.1666666666666699E-2</v>
      </c>
    </row>
    <row r="325" spans="1:15">
      <c r="A325">
        <v>1912</v>
      </c>
      <c r="B325" s="379">
        <v>42470.997233796297</v>
      </c>
      <c r="C325">
        <v>1279</v>
      </c>
      <c r="D325">
        <v>81</v>
      </c>
      <c r="E325">
        <v>21</v>
      </c>
      <c r="F325">
        <v>20</v>
      </c>
      <c r="G325">
        <v>6</v>
      </c>
      <c r="H325">
        <v>5</v>
      </c>
      <c r="I325" s="379">
        <v>4.1678240740740703E-2</v>
      </c>
      <c r="J325">
        <v>100</v>
      </c>
      <c r="K325">
        <v>58</v>
      </c>
      <c r="L325">
        <v>58</v>
      </c>
      <c r="O325" s="379">
        <v>4.1666666666666699E-2</v>
      </c>
    </row>
    <row r="326" spans="1:15">
      <c r="A326">
        <v>1913</v>
      </c>
      <c r="B326" s="379">
        <v>42471.025659722203</v>
      </c>
      <c r="C326">
        <v>1230</v>
      </c>
      <c r="D326">
        <v>81</v>
      </c>
      <c r="E326">
        <v>21</v>
      </c>
      <c r="F326">
        <v>21</v>
      </c>
      <c r="G326">
        <v>6</v>
      </c>
      <c r="H326">
        <v>6</v>
      </c>
      <c r="I326" s="379">
        <v>1.7164351851851899E-2</v>
      </c>
      <c r="J326">
        <v>100</v>
      </c>
      <c r="K326">
        <v>46</v>
      </c>
      <c r="L326">
        <v>46</v>
      </c>
      <c r="O326" s="379">
        <v>4.1666666666666699E-2</v>
      </c>
    </row>
    <row r="327" spans="1:15">
      <c r="A327">
        <v>1914</v>
      </c>
      <c r="B327" s="379">
        <v>42471.0061921296</v>
      </c>
      <c r="C327">
        <v>1297</v>
      </c>
      <c r="D327">
        <v>81</v>
      </c>
      <c r="E327">
        <v>21</v>
      </c>
      <c r="F327">
        <v>21</v>
      </c>
      <c r="G327">
        <v>6</v>
      </c>
      <c r="H327">
        <v>6</v>
      </c>
      <c r="I327" s="379">
        <v>3.6643518518518499E-2</v>
      </c>
      <c r="J327">
        <v>100</v>
      </c>
      <c r="K327">
        <v>66</v>
      </c>
      <c r="L327">
        <v>66</v>
      </c>
      <c r="O327" s="379">
        <v>4.1666666666666699E-2</v>
      </c>
    </row>
    <row r="328" spans="1:15">
      <c r="A328">
        <v>1918</v>
      </c>
      <c r="B328" s="379">
        <v>42471.2887962963</v>
      </c>
      <c r="C328">
        <v>1336</v>
      </c>
      <c r="D328">
        <v>81</v>
      </c>
      <c r="E328">
        <v>21</v>
      </c>
      <c r="F328">
        <v>21</v>
      </c>
      <c r="G328">
        <v>6</v>
      </c>
      <c r="H328">
        <v>6</v>
      </c>
      <c r="I328" s="379">
        <v>7.2800925925925897E-3</v>
      </c>
      <c r="J328">
        <v>100</v>
      </c>
      <c r="K328">
        <v>31</v>
      </c>
      <c r="L328">
        <v>31</v>
      </c>
      <c r="O328" s="379">
        <v>4.1666666666666699E-2</v>
      </c>
    </row>
    <row r="329" spans="1:15">
      <c r="A329">
        <v>2028</v>
      </c>
      <c r="B329" s="379">
        <v>42480.996886574103</v>
      </c>
      <c r="C329">
        <v>1213</v>
      </c>
      <c r="D329">
        <v>84</v>
      </c>
      <c r="E329">
        <v>10</v>
      </c>
      <c r="F329">
        <v>10</v>
      </c>
      <c r="G329">
        <v>1</v>
      </c>
      <c r="H329">
        <v>1</v>
      </c>
      <c r="I329" s="379">
        <v>2.5462962962962999E-4</v>
      </c>
      <c r="J329">
        <v>10</v>
      </c>
      <c r="K329">
        <v>10</v>
      </c>
      <c r="L329">
        <v>100</v>
      </c>
      <c r="O329" s="379">
        <v>0</v>
      </c>
    </row>
    <row r="330" spans="1:15">
      <c r="A330">
        <v>2029</v>
      </c>
      <c r="B330" s="379">
        <v>42480.997222222199</v>
      </c>
      <c r="C330">
        <v>1213</v>
      </c>
      <c r="D330">
        <v>86</v>
      </c>
      <c r="E330">
        <v>10</v>
      </c>
      <c r="F330">
        <v>10</v>
      </c>
      <c r="G330">
        <v>1</v>
      </c>
      <c r="H330">
        <v>1</v>
      </c>
      <c r="I330" s="379">
        <v>1.8518518518518501E-4</v>
      </c>
      <c r="J330">
        <v>10</v>
      </c>
      <c r="K330">
        <v>10</v>
      </c>
      <c r="L330">
        <v>100</v>
      </c>
      <c r="O330" s="379">
        <v>0</v>
      </c>
    </row>
    <row r="331" spans="1:15">
      <c r="A331">
        <v>2030</v>
      </c>
      <c r="B331" s="379">
        <v>42484.957604166702</v>
      </c>
      <c r="C331">
        <v>1197</v>
      </c>
      <c r="D331">
        <v>88</v>
      </c>
      <c r="E331">
        <v>10</v>
      </c>
      <c r="F331">
        <v>10</v>
      </c>
      <c r="G331">
        <v>1</v>
      </c>
      <c r="H331">
        <v>1</v>
      </c>
      <c r="I331" s="379">
        <v>1.55092592592593E-3</v>
      </c>
      <c r="J331">
        <v>10</v>
      </c>
      <c r="K331">
        <v>10</v>
      </c>
      <c r="L331">
        <v>100</v>
      </c>
      <c r="O331" s="379">
        <v>0</v>
      </c>
    </row>
    <row r="332" spans="1:15">
      <c r="A332">
        <v>2031</v>
      </c>
      <c r="B332" s="379">
        <v>42485.468229166698</v>
      </c>
      <c r="C332">
        <v>1203</v>
      </c>
      <c r="D332">
        <v>67</v>
      </c>
      <c r="E332">
        <v>10</v>
      </c>
      <c r="F332">
        <v>10</v>
      </c>
      <c r="G332">
        <v>1</v>
      </c>
      <c r="H332">
        <v>1</v>
      </c>
      <c r="I332" s="379">
        <v>1.80555555555556E-3</v>
      </c>
      <c r="J332">
        <v>10</v>
      </c>
      <c r="K332">
        <v>10</v>
      </c>
      <c r="L332">
        <v>100</v>
      </c>
      <c r="O332" s="379">
        <v>0</v>
      </c>
    </row>
    <row r="333" spans="1:15">
      <c r="A333">
        <v>2032</v>
      </c>
      <c r="B333" s="379">
        <v>42485.470347222203</v>
      </c>
      <c r="C333">
        <v>1203</v>
      </c>
      <c r="D333">
        <v>83</v>
      </c>
      <c r="E333">
        <v>10</v>
      </c>
      <c r="F333">
        <v>10</v>
      </c>
      <c r="G333">
        <v>1</v>
      </c>
      <c r="H333">
        <v>1</v>
      </c>
      <c r="I333" s="379">
        <v>5.90277777777778E-4</v>
      </c>
      <c r="J333">
        <v>10</v>
      </c>
      <c r="K333">
        <v>10</v>
      </c>
      <c r="L333">
        <v>100</v>
      </c>
      <c r="O333" s="379">
        <v>0</v>
      </c>
    </row>
    <row r="334" spans="1:15">
      <c r="A334">
        <v>2033</v>
      </c>
      <c r="B334" s="379">
        <v>42485.470555555599</v>
      </c>
      <c r="C334">
        <v>1202</v>
      </c>
      <c r="D334">
        <v>67</v>
      </c>
      <c r="E334">
        <v>10</v>
      </c>
      <c r="F334">
        <v>10</v>
      </c>
      <c r="G334">
        <v>1</v>
      </c>
      <c r="H334">
        <v>1</v>
      </c>
      <c r="I334" s="379">
        <v>4.6296296296296298E-4</v>
      </c>
      <c r="J334">
        <v>10</v>
      </c>
      <c r="K334">
        <v>10</v>
      </c>
      <c r="L334">
        <v>100</v>
      </c>
      <c r="O334" s="379">
        <v>0</v>
      </c>
    </row>
    <row r="335" spans="1:15">
      <c r="A335">
        <v>2035</v>
      </c>
      <c r="B335" s="379">
        <v>42485.471192129597</v>
      </c>
      <c r="C335">
        <v>1202</v>
      </c>
      <c r="D335">
        <v>90</v>
      </c>
      <c r="E335">
        <v>10</v>
      </c>
      <c r="F335">
        <v>10</v>
      </c>
      <c r="G335">
        <v>1</v>
      </c>
      <c r="H335">
        <v>1</v>
      </c>
      <c r="I335" s="379">
        <v>7.0601851851851804E-4</v>
      </c>
      <c r="J335">
        <v>10</v>
      </c>
      <c r="K335">
        <v>10</v>
      </c>
      <c r="L335">
        <v>100</v>
      </c>
      <c r="O335" s="379">
        <v>0</v>
      </c>
    </row>
    <row r="336" spans="1:15">
      <c r="A336">
        <v>2036</v>
      </c>
      <c r="B336" s="379">
        <v>42485.471238425896</v>
      </c>
      <c r="C336">
        <v>1203</v>
      </c>
      <c r="D336">
        <v>84</v>
      </c>
      <c r="E336">
        <v>10</v>
      </c>
      <c r="F336">
        <v>10</v>
      </c>
      <c r="G336">
        <v>1</v>
      </c>
      <c r="H336">
        <v>1</v>
      </c>
      <c r="I336" s="379">
        <v>8.2175925925925895E-4</v>
      </c>
      <c r="J336">
        <v>10</v>
      </c>
      <c r="K336">
        <v>10</v>
      </c>
      <c r="L336">
        <v>100</v>
      </c>
      <c r="O336" s="379">
        <v>0</v>
      </c>
    </row>
    <row r="337" spans="1:15">
      <c r="A337">
        <v>2037</v>
      </c>
      <c r="B337" s="379">
        <v>42485.471979166701</v>
      </c>
      <c r="C337">
        <v>1202</v>
      </c>
      <c r="D337">
        <v>83</v>
      </c>
      <c r="E337">
        <v>10</v>
      </c>
      <c r="F337">
        <v>10</v>
      </c>
      <c r="G337">
        <v>1</v>
      </c>
      <c r="H337">
        <v>1</v>
      </c>
      <c r="I337" s="379">
        <v>1.30787037037037E-3</v>
      </c>
      <c r="J337">
        <v>10</v>
      </c>
      <c r="K337">
        <v>10</v>
      </c>
      <c r="L337">
        <v>100</v>
      </c>
      <c r="O337" s="379">
        <v>0</v>
      </c>
    </row>
    <row r="338" spans="1:15">
      <c r="A338">
        <v>2038</v>
      </c>
      <c r="B338" s="379">
        <v>42485.472245370402</v>
      </c>
      <c r="C338">
        <v>1203</v>
      </c>
      <c r="D338">
        <v>85</v>
      </c>
      <c r="E338">
        <v>10</v>
      </c>
      <c r="F338">
        <v>10</v>
      </c>
      <c r="G338">
        <v>1</v>
      </c>
      <c r="H338">
        <v>1</v>
      </c>
      <c r="I338" s="379">
        <v>1.49305555555556E-3</v>
      </c>
      <c r="J338">
        <v>10</v>
      </c>
      <c r="K338">
        <v>10</v>
      </c>
      <c r="L338">
        <v>100</v>
      </c>
      <c r="O338" s="379">
        <v>0</v>
      </c>
    </row>
    <row r="339" spans="1:15">
      <c r="A339">
        <v>2039</v>
      </c>
      <c r="B339" s="379">
        <v>42485.473923611098</v>
      </c>
      <c r="C339">
        <v>1203</v>
      </c>
      <c r="D339">
        <v>88</v>
      </c>
      <c r="E339">
        <v>10</v>
      </c>
      <c r="F339">
        <v>10</v>
      </c>
      <c r="G339">
        <v>1</v>
      </c>
      <c r="H339">
        <v>1</v>
      </c>
      <c r="I339" s="379">
        <v>6.2500000000000001E-4</v>
      </c>
      <c r="J339">
        <v>10</v>
      </c>
      <c r="K339">
        <v>10</v>
      </c>
      <c r="L339">
        <v>100</v>
      </c>
      <c r="O339" s="379">
        <v>0</v>
      </c>
    </row>
    <row r="340" spans="1:15">
      <c r="A340">
        <v>2040</v>
      </c>
      <c r="B340" s="379">
        <v>42485.4746296296</v>
      </c>
      <c r="C340">
        <v>1203</v>
      </c>
      <c r="D340">
        <v>86</v>
      </c>
      <c r="E340">
        <v>10</v>
      </c>
      <c r="F340">
        <v>10</v>
      </c>
      <c r="G340">
        <v>1</v>
      </c>
      <c r="H340">
        <v>1</v>
      </c>
      <c r="I340" s="379">
        <v>1.8518518518518501E-4</v>
      </c>
      <c r="J340">
        <v>10</v>
      </c>
      <c r="K340">
        <v>10</v>
      </c>
      <c r="L340">
        <v>100</v>
      </c>
      <c r="O340" s="379">
        <v>0</v>
      </c>
    </row>
    <row r="341" spans="1:15">
      <c r="A341">
        <v>2041</v>
      </c>
      <c r="B341" s="379">
        <v>42485.473564814798</v>
      </c>
      <c r="C341">
        <v>1202</v>
      </c>
      <c r="D341">
        <v>85</v>
      </c>
      <c r="E341">
        <v>10</v>
      </c>
      <c r="F341">
        <v>10</v>
      </c>
      <c r="G341">
        <v>1</v>
      </c>
      <c r="H341">
        <v>1</v>
      </c>
      <c r="I341" s="379">
        <v>1.2962962962962999E-3</v>
      </c>
      <c r="J341">
        <v>10</v>
      </c>
      <c r="K341">
        <v>10</v>
      </c>
      <c r="L341">
        <v>100</v>
      </c>
      <c r="O341" s="379">
        <v>0</v>
      </c>
    </row>
    <row r="342" spans="1:15">
      <c r="A342">
        <v>2042</v>
      </c>
      <c r="B342" s="379">
        <v>42485.474814814799</v>
      </c>
      <c r="C342">
        <v>1197</v>
      </c>
      <c r="D342">
        <v>84</v>
      </c>
      <c r="E342">
        <v>10</v>
      </c>
      <c r="F342">
        <v>10</v>
      </c>
      <c r="G342">
        <v>1</v>
      </c>
      <c r="H342">
        <v>1</v>
      </c>
      <c r="I342" s="379">
        <v>3.9351851851851901E-4</v>
      </c>
      <c r="J342">
        <v>10</v>
      </c>
      <c r="K342">
        <v>10</v>
      </c>
      <c r="L342">
        <v>100</v>
      </c>
      <c r="O342" s="379">
        <v>0</v>
      </c>
    </row>
    <row r="343" spans="1:15">
      <c r="A343">
        <v>2043</v>
      </c>
      <c r="B343" s="379">
        <v>42485.474999999999</v>
      </c>
      <c r="C343">
        <v>1202</v>
      </c>
      <c r="D343">
        <v>84</v>
      </c>
      <c r="E343">
        <v>10</v>
      </c>
      <c r="F343">
        <v>10</v>
      </c>
      <c r="G343">
        <v>1</v>
      </c>
      <c r="H343">
        <v>1</v>
      </c>
      <c r="I343" s="379">
        <v>3.8194444444444398E-4</v>
      </c>
      <c r="J343">
        <v>10</v>
      </c>
      <c r="K343">
        <v>10</v>
      </c>
      <c r="L343">
        <v>100</v>
      </c>
      <c r="O343" s="379">
        <v>0</v>
      </c>
    </row>
    <row r="344" spans="1:15">
      <c r="A344">
        <v>2044</v>
      </c>
      <c r="B344" s="379">
        <v>42485.475509259297</v>
      </c>
      <c r="C344">
        <v>1202</v>
      </c>
      <c r="D344">
        <v>86</v>
      </c>
      <c r="E344">
        <v>10</v>
      </c>
      <c r="F344">
        <v>10</v>
      </c>
      <c r="G344">
        <v>1</v>
      </c>
      <c r="H344">
        <v>1</v>
      </c>
      <c r="I344" s="379">
        <v>3.7037037037037003E-4</v>
      </c>
      <c r="J344">
        <v>10</v>
      </c>
      <c r="K344">
        <v>10</v>
      </c>
      <c r="L344">
        <v>100</v>
      </c>
      <c r="O344" s="379">
        <v>0</v>
      </c>
    </row>
    <row r="345" spans="1:15">
      <c r="A345">
        <v>2045</v>
      </c>
      <c r="B345" s="379">
        <v>42485.4757986111</v>
      </c>
      <c r="C345">
        <v>1197</v>
      </c>
      <c r="D345">
        <v>85</v>
      </c>
      <c r="E345">
        <v>10</v>
      </c>
      <c r="F345">
        <v>10</v>
      </c>
      <c r="G345">
        <v>1</v>
      </c>
      <c r="H345">
        <v>1</v>
      </c>
      <c r="I345" s="379">
        <v>3.1250000000000001E-4</v>
      </c>
      <c r="J345">
        <v>10</v>
      </c>
      <c r="K345">
        <v>10</v>
      </c>
      <c r="L345">
        <v>100</v>
      </c>
      <c r="O345" s="379">
        <v>0</v>
      </c>
    </row>
    <row r="346" spans="1:15">
      <c r="A346">
        <v>2046</v>
      </c>
      <c r="B346" s="379">
        <v>42485.475949074098</v>
      </c>
      <c r="C346">
        <v>1202</v>
      </c>
      <c r="D346">
        <v>87</v>
      </c>
      <c r="E346">
        <v>10</v>
      </c>
      <c r="F346">
        <v>10</v>
      </c>
      <c r="G346">
        <v>1</v>
      </c>
      <c r="H346">
        <v>1</v>
      </c>
      <c r="I346" s="379">
        <v>3.5879629629629602E-4</v>
      </c>
      <c r="J346">
        <v>10</v>
      </c>
      <c r="K346">
        <v>10</v>
      </c>
      <c r="L346">
        <v>100</v>
      </c>
      <c r="O346" s="379">
        <v>0</v>
      </c>
    </row>
    <row r="347" spans="1:15">
      <c r="A347">
        <v>2047</v>
      </c>
      <c r="B347" s="379">
        <v>42485.476180555597</v>
      </c>
      <c r="C347">
        <v>1197</v>
      </c>
      <c r="D347">
        <v>83</v>
      </c>
      <c r="E347">
        <v>10</v>
      </c>
      <c r="F347">
        <v>10</v>
      </c>
      <c r="G347">
        <v>1</v>
      </c>
      <c r="H347">
        <v>1</v>
      </c>
      <c r="I347" s="379">
        <v>4.0509259259259301E-4</v>
      </c>
      <c r="J347">
        <v>10</v>
      </c>
      <c r="K347">
        <v>10</v>
      </c>
      <c r="L347">
        <v>100</v>
      </c>
      <c r="O347" s="379">
        <v>0</v>
      </c>
    </row>
    <row r="348" spans="1:15">
      <c r="A348">
        <v>2048</v>
      </c>
      <c r="B348" s="379">
        <v>42485.4766550926</v>
      </c>
      <c r="C348">
        <v>1197</v>
      </c>
      <c r="D348">
        <v>86</v>
      </c>
      <c r="E348">
        <v>10</v>
      </c>
      <c r="F348">
        <v>10</v>
      </c>
      <c r="G348">
        <v>1</v>
      </c>
      <c r="H348">
        <v>1</v>
      </c>
      <c r="I348" s="379">
        <v>2.31481481481481E-4</v>
      </c>
      <c r="J348">
        <v>10</v>
      </c>
      <c r="K348">
        <v>10</v>
      </c>
      <c r="L348">
        <v>100</v>
      </c>
      <c r="O348" s="379">
        <v>0</v>
      </c>
    </row>
    <row r="349" spans="1:15">
      <c r="A349">
        <v>2049</v>
      </c>
      <c r="B349" s="379">
        <v>42485.476377314801</v>
      </c>
      <c r="C349">
        <v>1202</v>
      </c>
      <c r="D349">
        <v>88</v>
      </c>
      <c r="E349">
        <v>10</v>
      </c>
      <c r="F349">
        <v>10</v>
      </c>
      <c r="G349">
        <v>1</v>
      </c>
      <c r="H349">
        <v>1</v>
      </c>
      <c r="I349" s="379">
        <v>1.35416666666667E-3</v>
      </c>
      <c r="J349">
        <v>10</v>
      </c>
      <c r="K349">
        <v>10</v>
      </c>
      <c r="L349">
        <v>100</v>
      </c>
      <c r="O349" s="379">
        <v>0</v>
      </c>
    </row>
    <row r="350" spans="1:15">
      <c r="A350">
        <v>2050</v>
      </c>
      <c r="B350" s="379">
        <v>42485.4770601852</v>
      </c>
      <c r="C350">
        <v>1197</v>
      </c>
      <c r="D350">
        <v>67</v>
      </c>
      <c r="E350">
        <v>10</v>
      </c>
      <c r="F350">
        <v>10</v>
      </c>
      <c r="G350">
        <v>1</v>
      </c>
      <c r="H350">
        <v>1</v>
      </c>
      <c r="I350" s="379">
        <v>1.0069444444444401E-3</v>
      </c>
      <c r="J350">
        <v>10</v>
      </c>
      <c r="K350">
        <v>10</v>
      </c>
      <c r="L350">
        <v>100</v>
      </c>
      <c r="O350" s="379">
        <v>0</v>
      </c>
    </row>
    <row r="351" spans="1:15">
      <c r="A351">
        <v>2051</v>
      </c>
      <c r="B351" s="379">
        <v>42485.478148148097</v>
      </c>
      <c r="C351">
        <v>1197</v>
      </c>
      <c r="D351">
        <v>87</v>
      </c>
      <c r="E351">
        <v>10</v>
      </c>
      <c r="F351">
        <v>10</v>
      </c>
      <c r="G351">
        <v>1</v>
      </c>
      <c r="H351">
        <v>1</v>
      </c>
      <c r="I351" s="379">
        <v>4.2824074074074102E-4</v>
      </c>
      <c r="J351">
        <v>10</v>
      </c>
      <c r="K351">
        <v>10</v>
      </c>
      <c r="L351">
        <v>100</v>
      </c>
      <c r="O351" s="379">
        <v>0</v>
      </c>
    </row>
    <row r="352" spans="1:15">
      <c r="A352">
        <v>2052</v>
      </c>
      <c r="B352" s="379">
        <v>42485.4792592593</v>
      </c>
      <c r="C352">
        <v>1211</v>
      </c>
      <c r="D352">
        <v>67</v>
      </c>
      <c r="E352">
        <v>10</v>
      </c>
      <c r="F352">
        <v>10</v>
      </c>
      <c r="G352">
        <v>1</v>
      </c>
      <c r="H352">
        <v>1</v>
      </c>
      <c r="I352" s="379">
        <v>3.4722222222222202E-4</v>
      </c>
      <c r="J352">
        <v>10</v>
      </c>
      <c r="K352">
        <v>10</v>
      </c>
      <c r="L352">
        <v>100</v>
      </c>
      <c r="O352" s="379">
        <v>0</v>
      </c>
    </row>
    <row r="353" spans="1:15">
      <c r="A353">
        <v>2053</v>
      </c>
      <c r="B353" s="379">
        <v>42485.479733796303</v>
      </c>
      <c r="C353">
        <v>1211</v>
      </c>
      <c r="D353">
        <v>87</v>
      </c>
      <c r="E353">
        <v>10</v>
      </c>
      <c r="F353">
        <v>10</v>
      </c>
      <c r="G353">
        <v>1</v>
      </c>
      <c r="H353">
        <v>1</v>
      </c>
      <c r="I353" s="379">
        <v>2.0833333333333299E-4</v>
      </c>
      <c r="J353">
        <v>10</v>
      </c>
      <c r="K353">
        <v>10</v>
      </c>
      <c r="L353">
        <v>100</v>
      </c>
      <c r="O353" s="379">
        <v>0</v>
      </c>
    </row>
    <row r="354" spans="1:15">
      <c r="A354">
        <v>2054</v>
      </c>
      <c r="B354" s="379">
        <v>42485.480011574102</v>
      </c>
      <c r="C354">
        <v>1211</v>
      </c>
      <c r="D354">
        <v>84</v>
      </c>
      <c r="E354">
        <v>10</v>
      </c>
      <c r="F354">
        <v>10</v>
      </c>
      <c r="G354">
        <v>1</v>
      </c>
      <c r="H354">
        <v>1</v>
      </c>
      <c r="I354" s="379">
        <v>3.1250000000000001E-4</v>
      </c>
      <c r="J354">
        <v>10</v>
      </c>
      <c r="K354">
        <v>10</v>
      </c>
      <c r="L354">
        <v>100</v>
      </c>
      <c r="O354" s="379">
        <v>0</v>
      </c>
    </row>
    <row r="355" spans="1:15">
      <c r="A355">
        <v>2055</v>
      </c>
      <c r="B355" s="379">
        <v>42485.480370370402</v>
      </c>
      <c r="C355">
        <v>1211</v>
      </c>
      <c r="D355">
        <v>88</v>
      </c>
      <c r="E355">
        <v>10</v>
      </c>
      <c r="F355">
        <v>10</v>
      </c>
      <c r="G355">
        <v>1</v>
      </c>
      <c r="H355">
        <v>1</v>
      </c>
      <c r="I355" s="379">
        <v>5.90277777777778E-4</v>
      </c>
      <c r="J355">
        <v>10</v>
      </c>
      <c r="K355">
        <v>10</v>
      </c>
      <c r="L355">
        <v>100</v>
      </c>
      <c r="O355" s="379">
        <v>0</v>
      </c>
    </row>
    <row r="356" spans="1:15">
      <c r="A356">
        <v>2056</v>
      </c>
      <c r="B356" s="379">
        <v>42485.485370370399</v>
      </c>
      <c r="C356">
        <v>1211</v>
      </c>
      <c r="D356">
        <v>85</v>
      </c>
      <c r="E356">
        <v>10</v>
      </c>
      <c r="F356">
        <v>10</v>
      </c>
      <c r="G356">
        <v>1</v>
      </c>
      <c r="H356">
        <v>1</v>
      </c>
      <c r="I356" s="379">
        <v>2.5462962962962999E-4</v>
      </c>
      <c r="J356">
        <v>10</v>
      </c>
      <c r="K356">
        <v>10</v>
      </c>
      <c r="L356">
        <v>100</v>
      </c>
      <c r="O356" s="379">
        <v>0</v>
      </c>
    </row>
    <row r="357" spans="1:15">
      <c r="A357">
        <v>2057</v>
      </c>
      <c r="B357" s="379">
        <v>42485.487500000003</v>
      </c>
      <c r="C357">
        <v>1211</v>
      </c>
      <c r="D357">
        <v>83</v>
      </c>
      <c r="E357">
        <v>10</v>
      </c>
      <c r="F357">
        <v>10</v>
      </c>
      <c r="G357">
        <v>1</v>
      </c>
      <c r="H357">
        <v>1</v>
      </c>
      <c r="I357" s="379">
        <v>4.8611111111111099E-4</v>
      </c>
      <c r="J357">
        <v>10</v>
      </c>
      <c r="K357">
        <v>10</v>
      </c>
      <c r="L357">
        <v>100</v>
      </c>
      <c r="O357" s="379">
        <v>0</v>
      </c>
    </row>
    <row r="358" spans="1:15">
      <c r="A358">
        <v>2058</v>
      </c>
      <c r="B358" s="379">
        <v>42485.488217592603</v>
      </c>
      <c r="C358">
        <v>1211</v>
      </c>
      <c r="D358">
        <v>86</v>
      </c>
      <c r="E358">
        <v>10</v>
      </c>
      <c r="F358">
        <v>10</v>
      </c>
      <c r="G358">
        <v>1</v>
      </c>
      <c r="H358">
        <v>1</v>
      </c>
      <c r="I358" s="379">
        <v>4.0509259259259301E-4</v>
      </c>
      <c r="J358">
        <v>10</v>
      </c>
      <c r="K358">
        <v>10</v>
      </c>
      <c r="L358">
        <v>100</v>
      </c>
      <c r="O358" s="379">
        <v>0</v>
      </c>
    </row>
    <row r="359" spans="1:15">
      <c r="A359">
        <v>2062</v>
      </c>
      <c r="B359" s="379">
        <v>42616.482233796298</v>
      </c>
      <c r="C359">
        <v>1359</v>
      </c>
      <c r="D359">
        <v>58</v>
      </c>
      <c r="E359">
        <v>25</v>
      </c>
      <c r="F359">
        <v>25</v>
      </c>
      <c r="G359">
        <v>5</v>
      </c>
      <c r="H359">
        <v>5</v>
      </c>
      <c r="I359" s="379">
        <v>1.8055555555555599E-2</v>
      </c>
      <c r="J359">
        <v>25</v>
      </c>
      <c r="K359">
        <v>14</v>
      </c>
      <c r="L359">
        <v>56</v>
      </c>
      <c r="M359" t="s">
        <v>164</v>
      </c>
      <c r="N359" t="s">
        <v>2869</v>
      </c>
      <c r="O359" s="379">
        <v>4.1666666666666699E-2</v>
      </c>
    </row>
    <row r="360" spans="1:15">
      <c r="A360">
        <v>2063</v>
      </c>
      <c r="B360" s="379">
        <v>42616.482222222199</v>
      </c>
      <c r="C360">
        <v>1381</v>
      </c>
      <c r="D360">
        <v>58</v>
      </c>
      <c r="E360">
        <v>25</v>
      </c>
      <c r="F360">
        <v>25</v>
      </c>
      <c r="G360">
        <v>5</v>
      </c>
      <c r="H360">
        <v>5</v>
      </c>
      <c r="I360" s="379">
        <v>2.36458333333333E-2</v>
      </c>
      <c r="J360">
        <v>25</v>
      </c>
      <c r="K360">
        <v>10</v>
      </c>
      <c r="L360">
        <v>40</v>
      </c>
      <c r="M360" t="s">
        <v>164</v>
      </c>
      <c r="N360" t="s">
        <v>2869</v>
      </c>
      <c r="O360" s="379">
        <v>4.1666666666666699E-2</v>
      </c>
    </row>
    <row r="361" spans="1:15">
      <c r="A361">
        <v>2064</v>
      </c>
      <c r="B361" s="379">
        <v>42616.482199074097</v>
      </c>
      <c r="C361">
        <v>1350</v>
      </c>
      <c r="D361">
        <v>58</v>
      </c>
      <c r="E361">
        <v>25</v>
      </c>
      <c r="F361">
        <v>25</v>
      </c>
      <c r="G361">
        <v>5</v>
      </c>
      <c r="H361">
        <v>5</v>
      </c>
      <c r="I361" s="379">
        <v>2.4479166666666701E-2</v>
      </c>
      <c r="J361">
        <v>25</v>
      </c>
      <c r="K361">
        <v>8</v>
      </c>
      <c r="L361">
        <v>32</v>
      </c>
      <c r="M361" t="s">
        <v>164</v>
      </c>
      <c r="N361" t="s">
        <v>2869</v>
      </c>
      <c r="O361" s="379">
        <v>4.1666666666666699E-2</v>
      </c>
    </row>
    <row r="362" spans="1:15">
      <c r="A362">
        <v>2065</v>
      </c>
      <c r="B362" s="379">
        <v>42616.482222222199</v>
      </c>
      <c r="C362">
        <v>1357</v>
      </c>
      <c r="D362">
        <v>58</v>
      </c>
      <c r="E362">
        <v>25</v>
      </c>
      <c r="F362">
        <v>25</v>
      </c>
      <c r="G362">
        <v>5</v>
      </c>
      <c r="H362">
        <v>5</v>
      </c>
      <c r="I362" s="379">
        <v>2.4733796296296299E-2</v>
      </c>
      <c r="J362">
        <v>25</v>
      </c>
      <c r="K362">
        <v>10</v>
      </c>
      <c r="L362">
        <v>40</v>
      </c>
      <c r="M362" t="s">
        <v>164</v>
      </c>
      <c r="N362" t="s">
        <v>2869</v>
      </c>
      <c r="O362" s="379">
        <v>4.1666666666666699E-2</v>
      </c>
    </row>
    <row r="363" spans="1:15">
      <c r="A363">
        <v>2066</v>
      </c>
      <c r="B363" s="379">
        <v>42616.4822569444</v>
      </c>
      <c r="C363">
        <v>1387</v>
      </c>
      <c r="D363">
        <v>58</v>
      </c>
      <c r="E363">
        <v>25</v>
      </c>
      <c r="F363">
        <v>25</v>
      </c>
      <c r="G363">
        <v>5</v>
      </c>
      <c r="H363">
        <v>5</v>
      </c>
      <c r="I363" s="379">
        <v>2.4837962962962999E-2</v>
      </c>
      <c r="J363">
        <v>25</v>
      </c>
      <c r="K363">
        <v>7</v>
      </c>
      <c r="L363">
        <v>28</v>
      </c>
      <c r="M363" t="s">
        <v>164</v>
      </c>
      <c r="N363" t="s">
        <v>2869</v>
      </c>
      <c r="O363" s="379">
        <v>4.1666666666666699E-2</v>
      </c>
    </row>
    <row r="364" spans="1:15">
      <c r="A364">
        <v>2067</v>
      </c>
      <c r="B364" s="379">
        <v>42616.481747685197</v>
      </c>
      <c r="C364">
        <v>1369</v>
      </c>
      <c r="D364">
        <v>58</v>
      </c>
      <c r="E364">
        <v>25</v>
      </c>
      <c r="F364">
        <v>25</v>
      </c>
      <c r="G364">
        <v>5</v>
      </c>
      <c r="H364">
        <v>5</v>
      </c>
      <c r="I364" s="379">
        <v>2.5543981481481501E-2</v>
      </c>
      <c r="J364">
        <v>25</v>
      </c>
      <c r="K364">
        <v>13</v>
      </c>
      <c r="L364">
        <v>52</v>
      </c>
      <c r="M364" t="s">
        <v>164</v>
      </c>
      <c r="N364" t="s">
        <v>2869</v>
      </c>
      <c r="O364" s="379">
        <v>4.1666666666666699E-2</v>
      </c>
    </row>
    <row r="365" spans="1:15">
      <c r="A365">
        <v>2068</v>
      </c>
      <c r="B365" s="379">
        <v>42616.482222222199</v>
      </c>
      <c r="C365">
        <v>1354</v>
      </c>
      <c r="D365">
        <v>58</v>
      </c>
      <c r="E365">
        <v>25</v>
      </c>
      <c r="F365">
        <v>25</v>
      </c>
      <c r="G365">
        <v>5</v>
      </c>
      <c r="H365">
        <v>5</v>
      </c>
      <c r="I365" s="379">
        <v>2.5856481481481501E-2</v>
      </c>
      <c r="J365">
        <v>25</v>
      </c>
      <c r="K365">
        <v>11</v>
      </c>
      <c r="L365">
        <v>44</v>
      </c>
      <c r="M365" t="s">
        <v>164</v>
      </c>
      <c r="N365" t="s">
        <v>2869</v>
      </c>
      <c r="O365" s="379">
        <v>4.1666666666666699E-2</v>
      </c>
    </row>
    <row r="366" spans="1:15">
      <c r="A366">
        <v>2069</v>
      </c>
      <c r="B366" s="379">
        <v>42616.482164351903</v>
      </c>
      <c r="C366">
        <v>1348</v>
      </c>
      <c r="D366">
        <v>58</v>
      </c>
      <c r="E366">
        <v>25</v>
      </c>
      <c r="F366">
        <v>25</v>
      </c>
      <c r="G366">
        <v>5</v>
      </c>
      <c r="H366">
        <v>5</v>
      </c>
      <c r="I366" s="379">
        <v>2.60532407407407E-2</v>
      </c>
      <c r="J366">
        <v>25</v>
      </c>
      <c r="K366">
        <v>6</v>
      </c>
      <c r="L366">
        <v>24</v>
      </c>
      <c r="M366" t="s">
        <v>164</v>
      </c>
      <c r="N366" t="s">
        <v>2869</v>
      </c>
      <c r="O366" s="379">
        <v>4.1666666666666699E-2</v>
      </c>
    </row>
    <row r="367" spans="1:15">
      <c r="A367">
        <v>2070</v>
      </c>
      <c r="B367" s="379">
        <v>42616.482164351903</v>
      </c>
      <c r="C367">
        <v>1339</v>
      </c>
      <c r="D367">
        <v>58</v>
      </c>
      <c r="E367">
        <v>25</v>
      </c>
      <c r="F367">
        <v>25</v>
      </c>
      <c r="G367">
        <v>5</v>
      </c>
      <c r="H367">
        <v>5</v>
      </c>
      <c r="I367" s="379">
        <v>2.69791666666667E-2</v>
      </c>
      <c r="J367">
        <v>25</v>
      </c>
      <c r="K367">
        <v>11</v>
      </c>
      <c r="L367">
        <v>44</v>
      </c>
      <c r="M367" t="s">
        <v>164</v>
      </c>
      <c r="N367" t="s">
        <v>2869</v>
      </c>
      <c r="O367" s="379">
        <v>4.1666666666666699E-2</v>
      </c>
    </row>
    <row r="368" spans="1:15">
      <c r="A368">
        <v>2071</v>
      </c>
      <c r="B368" s="379">
        <v>42616.482465277797</v>
      </c>
      <c r="C368">
        <v>1379</v>
      </c>
      <c r="D368">
        <v>58</v>
      </c>
      <c r="E368">
        <v>25</v>
      </c>
      <c r="F368">
        <v>25</v>
      </c>
      <c r="G368">
        <v>5</v>
      </c>
      <c r="H368">
        <v>5</v>
      </c>
      <c r="I368" s="379">
        <v>2.7546296296296301E-2</v>
      </c>
      <c r="J368">
        <v>25</v>
      </c>
      <c r="K368">
        <v>15</v>
      </c>
      <c r="L368">
        <v>60</v>
      </c>
      <c r="M368" t="s">
        <v>164</v>
      </c>
      <c r="N368" t="s">
        <v>2869</v>
      </c>
      <c r="O368" s="379">
        <v>4.1666666666666699E-2</v>
      </c>
    </row>
    <row r="369" spans="1:15">
      <c r="A369">
        <v>2072</v>
      </c>
      <c r="B369" s="379">
        <v>42616.482719907399</v>
      </c>
      <c r="C369">
        <v>1364</v>
      </c>
      <c r="D369">
        <v>58</v>
      </c>
      <c r="E369">
        <v>25</v>
      </c>
      <c r="F369">
        <v>25</v>
      </c>
      <c r="G369">
        <v>5</v>
      </c>
      <c r="H369">
        <v>5</v>
      </c>
      <c r="I369" s="379">
        <v>2.7592592592592599E-2</v>
      </c>
      <c r="J369">
        <v>25</v>
      </c>
      <c r="K369">
        <v>8</v>
      </c>
      <c r="L369">
        <v>32</v>
      </c>
      <c r="M369" t="s">
        <v>164</v>
      </c>
      <c r="N369" t="s">
        <v>2869</v>
      </c>
      <c r="O369" s="379">
        <v>4.1666666666666699E-2</v>
      </c>
    </row>
    <row r="370" spans="1:15">
      <c r="A370">
        <v>2073</v>
      </c>
      <c r="B370" s="379">
        <v>42616.482164351903</v>
      </c>
      <c r="C370">
        <v>1382</v>
      </c>
      <c r="D370">
        <v>58</v>
      </c>
      <c r="E370">
        <v>25</v>
      </c>
      <c r="F370">
        <v>25</v>
      </c>
      <c r="G370">
        <v>5</v>
      </c>
      <c r="H370">
        <v>5</v>
      </c>
      <c r="I370" s="379">
        <v>2.8159722222222201E-2</v>
      </c>
      <c r="J370">
        <v>25</v>
      </c>
      <c r="K370">
        <v>7</v>
      </c>
      <c r="L370">
        <v>28</v>
      </c>
      <c r="M370" t="s">
        <v>164</v>
      </c>
      <c r="N370" t="s">
        <v>2869</v>
      </c>
      <c r="O370" s="379">
        <v>4.1666666666666699E-2</v>
      </c>
    </row>
    <row r="371" spans="1:15">
      <c r="A371">
        <v>2074</v>
      </c>
      <c r="B371" s="379">
        <v>42616.482152777797</v>
      </c>
      <c r="C371">
        <v>1358</v>
      </c>
      <c r="D371">
        <v>58</v>
      </c>
      <c r="E371">
        <v>25</v>
      </c>
      <c r="F371">
        <v>25</v>
      </c>
      <c r="G371">
        <v>5</v>
      </c>
      <c r="H371">
        <v>5</v>
      </c>
      <c r="I371" s="379">
        <v>2.8414351851851899E-2</v>
      </c>
      <c r="J371">
        <v>25</v>
      </c>
      <c r="K371">
        <v>12</v>
      </c>
      <c r="L371">
        <v>48</v>
      </c>
      <c r="M371" t="s">
        <v>164</v>
      </c>
      <c r="N371" t="s">
        <v>2869</v>
      </c>
      <c r="O371" s="379">
        <v>4.1666666666666699E-2</v>
      </c>
    </row>
    <row r="372" spans="1:15">
      <c r="A372">
        <v>2075</v>
      </c>
      <c r="B372" s="379">
        <v>42616.482291666704</v>
      </c>
      <c r="C372">
        <v>1388</v>
      </c>
      <c r="D372">
        <v>58</v>
      </c>
      <c r="E372">
        <v>25</v>
      </c>
      <c r="F372">
        <v>25</v>
      </c>
      <c r="G372">
        <v>5</v>
      </c>
      <c r="H372">
        <v>5</v>
      </c>
      <c r="I372" s="379">
        <v>2.8831018518518499E-2</v>
      </c>
      <c r="J372">
        <v>25</v>
      </c>
      <c r="K372">
        <v>15</v>
      </c>
      <c r="L372">
        <v>60</v>
      </c>
      <c r="M372" t="s">
        <v>164</v>
      </c>
      <c r="N372" t="s">
        <v>2869</v>
      </c>
      <c r="O372" s="379">
        <v>4.1666666666666699E-2</v>
      </c>
    </row>
    <row r="373" spans="1:15">
      <c r="A373">
        <v>2076</v>
      </c>
      <c r="B373" s="379">
        <v>42616.482210648202</v>
      </c>
      <c r="C373">
        <v>1342</v>
      </c>
      <c r="D373">
        <v>58</v>
      </c>
      <c r="E373">
        <v>25</v>
      </c>
      <c r="F373">
        <v>25</v>
      </c>
      <c r="G373">
        <v>5</v>
      </c>
      <c r="H373">
        <v>5</v>
      </c>
      <c r="I373" s="379">
        <v>2.9097222222222201E-2</v>
      </c>
      <c r="J373">
        <v>25</v>
      </c>
      <c r="K373">
        <v>9</v>
      </c>
      <c r="L373">
        <v>36</v>
      </c>
      <c r="M373" t="s">
        <v>164</v>
      </c>
      <c r="N373" t="s">
        <v>2869</v>
      </c>
      <c r="O373" s="379">
        <v>4.1666666666666699E-2</v>
      </c>
    </row>
    <row r="374" spans="1:15">
      <c r="A374">
        <v>2077</v>
      </c>
      <c r="B374" s="379">
        <v>42616.482314814799</v>
      </c>
      <c r="C374">
        <v>1384</v>
      </c>
      <c r="D374">
        <v>58</v>
      </c>
      <c r="E374">
        <v>25</v>
      </c>
      <c r="F374">
        <v>25</v>
      </c>
      <c r="G374">
        <v>5</v>
      </c>
      <c r="H374">
        <v>5</v>
      </c>
      <c r="I374" s="379">
        <v>2.9201388888888902E-2</v>
      </c>
      <c r="J374">
        <v>25</v>
      </c>
      <c r="K374">
        <v>9</v>
      </c>
      <c r="L374">
        <v>36</v>
      </c>
      <c r="M374" t="s">
        <v>164</v>
      </c>
      <c r="N374" t="s">
        <v>2869</v>
      </c>
      <c r="O374" s="379">
        <v>4.1666666666666699E-2</v>
      </c>
    </row>
    <row r="375" spans="1:15">
      <c r="A375">
        <v>2078</v>
      </c>
      <c r="B375" s="379">
        <v>42616.482152777797</v>
      </c>
      <c r="C375">
        <v>1368</v>
      </c>
      <c r="D375">
        <v>58</v>
      </c>
      <c r="E375">
        <v>25</v>
      </c>
      <c r="F375">
        <v>25</v>
      </c>
      <c r="G375">
        <v>5</v>
      </c>
      <c r="H375">
        <v>5</v>
      </c>
      <c r="I375" s="379">
        <v>2.9548611111111098E-2</v>
      </c>
      <c r="J375">
        <v>25</v>
      </c>
      <c r="K375">
        <v>10</v>
      </c>
      <c r="L375">
        <v>40</v>
      </c>
      <c r="M375" t="s">
        <v>164</v>
      </c>
      <c r="N375" t="s">
        <v>2869</v>
      </c>
      <c r="O375" s="379">
        <v>4.1666666666666699E-2</v>
      </c>
    </row>
    <row r="376" spans="1:15">
      <c r="A376">
        <v>2079</v>
      </c>
      <c r="B376" s="379">
        <v>42616.482534722199</v>
      </c>
      <c r="C376">
        <v>1386</v>
      </c>
      <c r="D376">
        <v>58</v>
      </c>
      <c r="E376">
        <v>25</v>
      </c>
      <c r="F376">
        <v>25</v>
      </c>
      <c r="G376">
        <v>5</v>
      </c>
      <c r="H376">
        <v>5</v>
      </c>
      <c r="I376" s="379">
        <v>2.91898148148148E-2</v>
      </c>
      <c r="J376">
        <v>25</v>
      </c>
      <c r="K376">
        <v>11</v>
      </c>
      <c r="L376">
        <v>44</v>
      </c>
      <c r="M376" t="s">
        <v>164</v>
      </c>
      <c r="N376" t="s">
        <v>2869</v>
      </c>
      <c r="O376" s="379">
        <v>4.1666666666666699E-2</v>
      </c>
    </row>
    <row r="377" spans="1:15">
      <c r="A377">
        <v>2080</v>
      </c>
      <c r="B377" s="379">
        <v>42616.482152777797</v>
      </c>
      <c r="C377">
        <v>1376</v>
      </c>
      <c r="D377">
        <v>58</v>
      </c>
      <c r="E377">
        <v>25</v>
      </c>
      <c r="F377">
        <v>25</v>
      </c>
      <c r="G377">
        <v>5</v>
      </c>
      <c r="H377">
        <v>5</v>
      </c>
      <c r="I377" s="379">
        <v>2.9710648148148101E-2</v>
      </c>
      <c r="J377">
        <v>25</v>
      </c>
      <c r="K377">
        <v>12</v>
      </c>
      <c r="L377">
        <v>48</v>
      </c>
      <c r="M377" t="s">
        <v>164</v>
      </c>
      <c r="N377" t="s">
        <v>2869</v>
      </c>
      <c r="O377" s="379">
        <v>4.1666666666666699E-2</v>
      </c>
    </row>
    <row r="378" spans="1:15">
      <c r="A378">
        <v>2081</v>
      </c>
      <c r="B378" s="379">
        <v>42616.482326388897</v>
      </c>
      <c r="C378">
        <v>1347</v>
      </c>
      <c r="D378">
        <v>58</v>
      </c>
      <c r="E378">
        <v>25</v>
      </c>
      <c r="F378">
        <v>25</v>
      </c>
      <c r="G378">
        <v>5</v>
      </c>
      <c r="H378">
        <v>5</v>
      </c>
      <c r="I378" s="379">
        <v>2.9745370370370401E-2</v>
      </c>
      <c r="J378">
        <v>25</v>
      </c>
      <c r="K378">
        <v>10</v>
      </c>
      <c r="L378">
        <v>40</v>
      </c>
      <c r="M378" t="s">
        <v>164</v>
      </c>
      <c r="N378" t="s">
        <v>2869</v>
      </c>
      <c r="O378" s="379">
        <v>4.1666666666666699E-2</v>
      </c>
    </row>
    <row r="379" spans="1:15">
      <c r="A379">
        <v>2082</v>
      </c>
      <c r="B379" s="379">
        <v>42616.482314814799</v>
      </c>
      <c r="C379">
        <v>1351</v>
      </c>
      <c r="D379">
        <v>58</v>
      </c>
      <c r="E379">
        <v>25</v>
      </c>
      <c r="F379">
        <v>25</v>
      </c>
      <c r="G379">
        <v>5</v>
      </c>
      <c r="H379">
        <v>5</v>
      </c>
      <c r="I379" s="379">
        <v>3.0127314814814801E-2</v>
      </c>
      <c r="J379">
        <v>25</v>
      </c>
      <c r="K379">
        <v>7</v>
      </c>
      <c r="L379">
        <v>28</v>
      </c>
      <c r="M379" t="s">
        <v>164</v>
      </c>
      <c r="N379" t="s">
        <v>2869</v>
      </c>
      <c r="O379" s="379">
        <v>4.1666666666666699E-2</v>
      </c>
    </row>
    <row r="380" spans="1:15">
      <c r="A380">
        <v>2083</v>
      </c>
      <c r="B380" s="379">
        <v>42616.482187499998</v>
      </c>
      <c r="C380">
        <v>1363</v>
      </c>
      <c r="D380">
        <v>58</v>
      </c>
      <c r="E380">
        <v>25</v>
      </c>
      <c r="F380">
        <v>25</v>
      </c>
      <c r="G380">
        <v>5</v>
      </c>
      <c r="H380">
        <v>5</v>
      </c>
      <c r="I380" s="379">
        <v>3.09722222222222E-2</v>
      </c>
      <c r="J380">
        <v>25</v>
      </c>
      <c r="K380">
        <v>13</v>
      </c>
      <c r="L380">
        <v>52</v>
      </c>
      <c r="M380" t="s">
        <v>164</v>
      </c>
      <c r="N380" t="s">
        <v>2869</v>
      </c>
      <c r="O380" s="379">
        <v>4.1666666666666699E-2</v>
      </c>
    </row>
    <row r="381" spans="1:15">
      <c r="A381">
        <v>2084</v>
      </c>
      <c r="B381" s="379">
        <v>42616.482210648202</v>
      </c>
      <c r="C381">
        <v>1367</v>
      </c>
      <c r="D381">
        <v>58</v>
      </c>
      <c r="E381">
        <v>25</v>
      </c>
      <c r="F381">
        <v>25</v>
      </c>
      <c r="G381">
        <v>5</v>
      </c>
      <c r="H381">
        <v>5</v>
      </c>
      <c r="I381" s="379">
        <v>3.1168981481481499E-2</v>
      </c>
      <c r="J381">
        <v>25</v>
      </c>
      <c r="K381">
        <v>15</v>
      </c>
      <c r="L381">
        <v>60</v>
      </c>
      <c r="M381" t="s">
        <v>164</v>
      </c>
      <c r="N381" t="s">
        <v>2869</v>
      </c>
      <c r="O381" s="379">
        <v>4.1666666666666699E-2</v>
      </c>
    </row>
    <row r="382" spans="1:15">
      <c r="A382">
        <v>2085</v>
      </c>
      <c r="B382" s="379">
        <v>42616.482175925899</v>
      </c>
      <c r="C382">
        <v>1380</v>
      </c>
      <c r="D382">
        <v>58</v>
      </c>
      <c r="E382">
        <v>25</v>
      </c>
      <c r="F382">
        <v>25</v>
      </c>
      <c r="G382">
        <v>5</v>
      </c>
      <c r="H382">
        <v>5</v>
      </c>
      <c r="I382" s="379">
        <v>3.1967592592592603E-2</v>
      </c>
      <c r="J382">
        <v>25</v>
      </c>
      <c r="K382">
        <v>10</v>
      </c>
      <c r="L382">
        <v>40</v>
      </c>
      <c r="M382" t="s">
        <v>164</v>
      </c>
      <c r="N382" t="s">
        <v>2869</v>
      </c>
      <c r="O382" s="379">
        <v>4.1666666666666699E-2</v>
      </c>
    </row>
    <row r="383" spans="1:15">
      <c r="A383">
        <v>2086</v>
      </c>
      <c r="B383" s="379">
        <v>42616.482187499998</v>
      </c>
      <c r="C383">
        <v>1353</v>
      </c>
      <c r="D383">
        <v>58</v>
      </c>
      <c r="E383">
        <v>25</v>
      </c>
      <c r="F383">
        <v>25</v>
      </c>
      <c r="G383">
        <v>5</v>
      </c>
      <c r="H383">
        <v>5</v>
      </c>
      <c r="I383" s="379">
        <v>3.1990740740740702E-2</v>
      </c>
      <c r="J383">
        <v>25</v>
      </c>
      <c r="K383">
        <v>15</v>
      </c>
      <c r="L383">
        <v>60</v>
      </c>
      <c r="M383" t="s">
        <v>164</v>
      </c>
      <c r="N383" t="s">
        <v>2869</v>
      </c>
      <c r="O383" s="379">
        <v>4.1666666666666699E-2</v>
      </c>
    </row>
    <row r="384" spans="1:15">
      <c r="A384">
        <v>2087</v>
      </c>
      <c r="B384" s="379">
        <v>42616.482731481497</v>
      </c>
      <c r="C384">
        <v>1378</v>
      </c>
      <c r="D384">
        <v>58</v>
      </c>
      <c r="E384">
        <v>25</v>
      </c>
      <c r="F384">
        <v>25</v>
      </c>
      <c r="G384">
        <v>5</v>
      </c>
      <c r="H384">
        <v>5</v>
      </c>
      <c r="I384" s="379">
        <v>3.42824074074074E-2</v>
      </c>
      <c r="J384">
        <v>25</v>
      </c>
      <c r="K384">
        <v>9</v>
      </c>
      <c r="L384">
        <v>36</v>
      </c>
      <c r="M384" t="s">
        <v>164</v>
      </c>
      <c r="N384" t="s">
        <v>2869</v>
      </c>
      <c r="O384" s="379">
        <v>4.1666666666666699E-2</v>
      </c>
    </row>
    <row r="385" spans="1:15">
      <c r="A385">
        <v>2088</v>
      </c>
      <c r="B385" s="379">
        <v>42616.482280092598</v>
      </c>
      <c r="C385">
        <v>1377</v>
      </c>
      <c r="D385">
        <v>58</v>
      </c>
      <c r="E385">
        <v>25</v>
      </c>
      <c r="F385">
        <v>25</v>
      </c>
      <c r="G385">
        <v>5</v>
      </c>
      <c r="H385">
        <v>5</v>
      </c>
      <c r="I385" s="379">
        <v>3.5046296296296298E-2</v>
      </c>
      <c r="J385">
        <v>25</v>
      </c>
      <c r="K385">
        <v>12</v>
      </c>
      <c r="L385">
        <v>48</v>
      </c>
      <c r="M385" t="s">
        <v>164</v>
      </c>
      <c r="N385" t="s">
        <v>2869</v>
      </c>
      <c r="O385" s="379">
        <v>4.1666666666666699E-2</v>
      </c>
    </row>
    <row r="386" spans="1:15">
      <c r="A386">
        <v>2089</v>
      </c>
      <c r="B386" s="379">
        <v>42616.4824884259</v>
      </c>
      <c r="C386">
        <v>1366</v>
      </c>
      <c r="D386">
        <v>58</v>
      </c>
      <c r="E386">
        <v>25</v>
      </c>
      <c r="F386">
        <v>25</v>
      </c>
      <c r="G386">
        <v>5</v>
      </c>
      <c r="H386">
        <v>5</v>
      </c>
      <c r="I386" s="379">
        <v>3.5335648148148199E-2</v>
      </c>
      <c r="J386">
        <v>25</v>
      </c>
      <c r="K386">
        <v>10</v>
      </c>
      <c r="L386">
        <v>40</v>
      </c>
      <c r="M386" t="s">
        <v>164</v>
      </c>
      <c r="N386" t="s">
        <v>2869</v>
      </c>
      <c r="O386" s="379">
        <v>4.1666666666666699E-2</v>
      </c>
    </row>
    <row r="387" spans="1:15">
      <c r="A387">
        <v>2090</v>
      </c>
      <c r="B387" s="379">
        <v>42616.482222222199</v>
      </c>
      <c r="C387">
        <v>1365</v>
      </c>
      <c r="D387">
        <v>58</v>
      </c>
      <c r="E387">
        <v>25</v>
      </c>
      <c r="F387">
        <v>25</v>
      </c>
      <c r="G387">
        <v>5</v>
      </c>
      <c r="H387">
        <v>5</v>
      </c>
      <c r="I387" s="379">
        <v>3.6956018518518499E-2</v>
      </c>
      <c r="J387">
        <v>25</v>
      </c>
      <c r="K387">
        <v>11</v>
      </c>
      <c r="L387">
        <v>44</v>
      </c>
      <c r="M387" t="s">
        <v>164</v>
      </c>
      <c r="N387" t="s">
        <v>2869</v>
      </c>
      <c r="O387" s="379">
        <v>4.1666666666666699E-2</v>
      </c>
    </row>
    <row r="388" spans="1:15">
      <c r="A388">
        <v>2091</v>
      </c>
      <c r="B388" s="379">
        <v>42616.482453703698</v>
      </c>
      <c r="C388">
        <v>1361</v>
      </c>
      <c r="D388">
        <v>58</v>
      </c>
      <c r="E388">
        <v>25</v>
      </c>
      <c r="F388">
        <v>25</v>
      </c>
      <c r="G388">
        <v>5</v>
      </c>
      <c r="H388">
        <v>5</v>
      </c>
      <c r="I388" s="379">
        <v>3.7256944444444398E-2</v>
      </c>
      <c r="J388">
        <v>25</v>
      </c>
      <c r="K388">
        <v>19</v>
      </c>
      <c r="L388">
        <v>76</v>
      </c>
      <c r="M388" t="s">
        <v>1853</v>
      </c>
      <c r="N388" t="s">
        <v>2869</v>
      </c>
      <c r="O388" s="379">
        <v>4.1666666666666699E-2</v>
      </c>
    </row>
    <row r="389" spans="1:15">
      <c r="A389">
        <v>2092</v>
      </c>
      <c r="B389" s="379">
        <v>42616.4823032407</v>
      </c>
      <c r="C389">
        <v>1370</v>
      </c>
      <c r="D389">
        <v>58</v>
      </c>
      <c r="E389">
        <v>25</v>
      </c>
      <c r="F389">
        <v>25</v>
      </c>
      <c r="G389">
        <v>5</v>
      </c>
      <c r="H389">
        <v>5</v>
      </c>
      <c r="I389" s="379">
        <v>3.7453703703703697E-2</v>
      </c>
      <c r="J389">
        <v>25</v>
      </c>
      <c r="K389">
        <v>12</v>
      </c>
      <c r="L389">
        <v>48</v>
      </c>
      <c r="M389" t="s">
        <v>164</v>
      </c>
      <c r="N389" t="s">
        <v>2869</v>
      </c>
      <c r="O389" s="379">
        <v>4.1666666666666699E-2</v>
      </c>
    </row>
    <row r="390" spans="1:15">
      <c r="A390">
        <v>2093</v>
      </c>
      <c r="B390" s="379">
        <v>42616.482164351903</v>
      </c>
      <c r="C390">
        <v>1371</v>
      </c>
      <c r="D390">
        <v>58</v>
      </c>
      <c r="E390">
        <v>25</v>
      </c>
      <c r="F390">
        <v>25</v>
      </c>
      <c r="G390">
        <v>5</v>
      </c>
      <c r="H390">
        <v>5</v>
      </c>
      <c r="I390" s="379">
        <v>3.7835648148148097E-2</v>
      </c>
      <c r="J390">
        <v>25</v>
      </c>
      <c r="K390">
        <v>12</v>
      </c>
      <c r="L390">
        <v>48</v>
      </c>
      <c r="M390" t="s">
        <v>164</v>
      </c>
      <c r="N390" t="s">
        <v>2869</v>
      </c>
      <c r="O390" s="379">
        <v>4.1666666666666699E-2</v>
      </c>
    </row>
    <row r="391" spans="1:15">
      <c r="A391">
        <v>2094</v>
      </c>
      <c r="B391" s="379">
        <v>42616.482592592598</v>
      </c>
      <c r="C391">
        <v>1356</v>
      </c>
      <c r="D391">
        <v>58</v>
      </c>
      <c r="E391">
        <v>25</v>
      </c>
      <c r="F391">
        <v>25</v>
      </c>
      <c r="G391">
        <v>5</v>
      </c>
      <c r="H391">
        <v>5</v>
      </c>
      <c r="I391" s="379">
        <v>3.75810185185185E-2</v>
      </c>
      <c r="J391">
        <v>25</v>
      </c>
      <c r="K391">
        <v>11</v>
      </c>
      <c r="L391">
        <v>44</v>
      </c>
      <c r="M391" t="s">
        <v>164</v>
      </c>
      <c r="N391" t="s">
        <v>2869</v>
      </c>
      <c r="O391" s="379">
        <v>4.1666666666666699E-2</v>
      </c>
    </row>
    <row r="392" spans="1:15">
      <c r="A392">
        <v>2095</v>
      </c>
      <c r="B392" s="379">
        <v>42616.482222222199</v>
      </c>
      <c r="C392">
        <v>1345</v>
      </c>
      <c r="D392">
        <v>58</v>
      </c>
      <c r="E392">
        <v>25</v>
      </c>
      <c r="F392">
        <v>25</v>
      </c>
      <c r="G392">
        <v>5</v>
      </c>
      <c r="H392">
        <v>5</v>
      </c>
      <c r="I392" s="379">
        <v>3.8043981481481498E-2</v>
      </c>
      <c r="J392">
        <v>25</v>
      </c>
      <c r="K392">
        <v>11</v>
      </c>
      <c r="L392">
        <v>44</v>
      </c>
      <c r="M392" t="s">
        <v>164</v>
      </c>
      <c r="N392" t="s">
        <v>2869</v>
      </c>
      <c r="O392" s="379">
        <v>4.1666666666666699E-2</v>
      </c>
    </row>
    <row r="393" spans="1:15">
      <c r="A393">
        <v>2096</v>
      </c>
      <c r="B393" s="379">
        <v>42616.482210648202</v>
      </c>
      <c r="C393">
        <v>1360</v>
      </c>
      <c r="D393">
        <v>58</v>
      </c>
      <c r="E393">
        <v>25</v>
      </c>
      <c r="F393">
        <v>25</v>
      </c>
      <c r="G393">
        <v>5</v>
      </c>
      <c r="H393">
        <v>5</v>
      </c>
      <c r="I393" s="379">
        <v>3.8124999999999999E-2</v>
      </c>
      <c r="J393">
        <v>25</v>
      </c>
      <c r="K393">
        <v>10</v>
      </c>
      <c r="L393">
        <v>40</v>
      </c>
      <c r="M393" t="s">
        <v>164</v>
      </c>
      <c r="N393" t="s">
        <v>2869</v>
      </c>
      <c r="O393" s="379">
        <v>4.1666666666666699E-2</v>
      </c>
    </row>
    <row r="394" spans="1:15">
      <c r="A394">
        <v>2097</v>
      </c>
      <c r="B394" s="379">
        <v>42616.482199074097</v>
      </c>
      <c r="C394">
        <v>1374</v>
      </c>
      <c r="D394">
        <v>58</v>
      </c>
      <c r="E394">
        <v>25</v>
      </c>
      <c r="F394">
        <v>25</v>
      </c>
      <c r="G394">
        <v>5</v>
      </c>
      <c r="H394">
        <v>5</v>
      </c>
      <c r="I394" s="379">
        <v>3.8217592592592602E-2</v>
      </c>
      <c r="J394">
        <v>25</v>
      </c>
      <c r="K394">
        <v>8</v>
      </c>
      <c r="L394">
        <v>32</v>
      </c>
      <c r="M394" t="s">
        <v>164</v>
      </c>
      <c r="N394" t="s">
        <v>2869</v>
      </c>
      <c r="O394" s="379">
        <v>4.1666666666666699E-2</v>
      </c>
    </row>
    <row r="395" spans="1:15">
      <c r="A395">
        <v>2098</v>
      </c>
      <c r="B395" s="379">
        <v>42616.482743055603</v>
      </c>
      <c r="C395">
        <v>1372</v>
      </c>
      <c r="D395">
        <v>58</v>
      </c>
      <c r="E395">
        <v>25</v>
      </c>
      <c r="F395">
        <v>25</v>
      </c>
      <c r="G395">
        <v>5</v>
      </c>
      <c r="H395">
        <v>5</v>
      </c>
      <c r="I395" s="379">
        <v>3.7685185185185197E-2</v>
      </c>
      <c r="J395">
        <v>25</v>
      </c>
      <c r="K395">
        <v>18</v>
      </c>
      <c r="L395">
        <v>72</v>
      </c>
      <c r="M395" t="s">
        <v>1853</v>
      </c>
      <c r="N395" t="s">
        <v>2869</v>
      </c>
      <c r="O395" s="379">
        <v>4.1666666666666699E-2</v>
      </c>
    </row>
    <row r="396" spans="1:15">
      <c r="A396">
        <v>2099</v>
      </c>
      <c r="B396" s="379">
        <v>42616.482187499998</v>
      </c>
      <c r="C396">
        <v>1344</v>
      </c>
      <c r="D396">
        <v>58</v>
      </c>
      <c r="E396">
        <v>25</v>
      </c>
      <c r="F396">
        <v>25</v>
      </c>
      <c r="G396">
        <v>5</v>
      </c>
      <c r="H396">
        <v>5</v>
      </c>
      <c r="I396" s="379">
        <v>3.8344907407407397E-2</v>
      </c>
      <c r="J396">
        <v>25</v>
      </c>
      <c r="K396">
        <v>15</v>
      </c>
      <c r="L396">
        <v>60</v>
      </c>
      <c r="M396" t="s">
        <v>164</v>
      </c>
      <c r="N396" t="s">
        <v>2869</v>
      </c>
      <c r="O396" s="379">
        <v>4.1666666666666699E-2</v>
      </c>
    </row>
    <row r="397" spans="1:15">
      <c r="A397">
        <v>2100</v>
      </c>
      <c r="B397" s="379">
        <v>42616.482199074097</v>
      </c>
      <c r="C397">
        <v>1383</v>
      </c>
      <c r="D397">
        <v>58</v>
      </c>
      <c r="E397">
        <v>25</v>
      </c>
      <c r="F397">
        <v>25</v>
      </c>
      <c r="G397">
        <v>5</v>
      </c>
      <c r="H397">
        <v>5</v>
      </c>
      <c r="I397" s="379">
        <v>3.8437499999999999E-2</v>
      </c>
      <c r="J397">
        <v>25</v>
      </c>
      <c r="K397">
        <v>13</v>
      </c>
      <c r="L397">
        <v>52</v>
      </c>
      <c r="M397" t="s">
        <v>164</v>
      </c>
      <c r="N397" t="s">
        <v>2869</v>
      </c>
      <c r="O397" s="379">
        <v>4.1666666666666699E-2</v>
      </c>
    </row>
    <row r="398" spans="1:15">
      <c r="A398">
        <v>2101</v>
      </c>
      <c r="B398" s="379">
        <v>42616.482499999998</v>
      </c>
      <c r="C398">
        <v>1340</v>
      </c>
      <c r="D398">
        <v>58</v>
      </c>
      <c r="E398">
        <v>25</v>
      </c>
      <c r="F398">
        <v>25</v>
      </c>
      <c r="G398">
        <v>5</v>
      </c>
      <c r="H398">
        <v>5</v>
      </c>
      <c r="I398" s="379">
        <v>3.8148148148148098E-2</v>
      </c>
      <c r="J398">
        <v>25</v>
      </c>
      <c r="K398">
        <v>10</v>
      </c>
      <c r="L398">
        <v>40</v>
      </c>
      <c r="M398" t="s">
        <v>164</v>
      </c>
      <c r="N398" t="s">
        <v>2869</v>
      </c>
      <c r="O398" s="379">
        <v>4.1666666666666699E-2</v>
      </c>
    </row>
    <row r="399" spans="1:15">
      <c r="A399">
        <v>2102</v>
      </c>
      <c r="B399" s="379">
        <v>42616.482407407399</v>
      </c>
      <c r="C399">
        <v>1349</v>
      </c>
      <c r="D399">
        <v>58</v>
      </c>
      <c r="E399">
        <v>25</v>
      </c>
      <c r="F399">
        <v>25</v>
      </c>
      <c r="G399">
        <v>5</v>
      </c>
      <c r="H399">
        <v>5</v>
      </c>
      <c r="I399" s="379">
        <v>3.8310185185185197E-2</v>
      </c>
      <c r="J399">
        <v>25</v>
      </c>
      <c r="K399">
        <v>13</v>
      </c>
      <c r="L399">
        <v>52</v>
      </c>
      <c r="M399" t="s">
        <v>164</v>
      </c>
      <c r="N399" t="s">
        <v>2869</v>
      </c>
      <c r="O399" s="379">
        <v>4.1666666666666699E-2</v>
      </c>
    </row>
    <row r="400" spans="1:15">
      <c r="A400">
        <v>2103</v>
      </c>
      <c r="B400" s="379">
        <v>42616.4824884259</v>
      </c>
      <c r="C400">
        <v>1362</v>
      </c>
      <c r="D400">
        <v>58</v>
      </c>
      <c r="E400">
        <v>25</v>
      </c>
      <c r="F400">
        <v>25</v>
      </c>
      <c r="G400">
        <v>5</v>
      </c>
      <c r="H400">
        <v>5</v>
      </c>
      <c r="I400" s="379">
        <v>3.8287037037037001E-2</v>
      </c>
      <c r="J400">
        <v>25</v>
      </c>
      <c r="K400">
        <v>14</v>
      </c>
      <c r="L400">
        <v>56</v>
      </c>
      <c r="M400" t="s">
        <v>164</v>
      </c>
      <c r="N400" t="s">
        <v>2869</v>
      </c>
      <c r="O400" s="379">
        <v>4.1666666666666699E-2</v>
      </c>
    </row>
    <row r="401" spans="1:15">
      <c r="A401">
        <v>2104</v>
      </c>
      <c r="B401" s="379">
        <v>42616.482233796298</v>
      </c>
      <c r="C401">
        <v>1341</v>
      </c>
      <c r="D401">
        <v>58</v>
      </c>
      <c r="E401">
        <v>25</v>
      </c>
      <c r="F401">
        <v>25</v>
      </c>
      <c r="G401">
        <v>5</v>
      </c>
      <c r="H401">
        <v>5</v>
      </c>
      <c r="I401" s="379">
        <v>3.8912037037037002E-2</v>
      </c>
      <c r="J401">
        <v>25</v>
      </c>
      <c r="K401">
        <v>10</v>
      </c>
      <c r="L401">
        <v>40</v>
      </c>
      <c r="M401" t="s">
        <v>164</v>
      </c>
      <c r="N401" t="s">
        <v>2869</v>
      </c>
      <c r="O401" s="379">
        <v>4.1666666666666699E-2</v>
      </c>
    </row>
    <row r="402" spans="1:15">
      <c r="A402">
        <v>2105</v>
      </c>
      <c r="B402" s="379">
        <v>42616.482175925899</v>
      </c>
      <c r="C402">
        <v>1375</v>
      </c>
      <c r="D402">
        <v>58</v>
      </c>
      <c r="E402">
        <v>25</v>
      </c>
      <c r="F402">
        <v>25</v>
      </c>
      <c r="G402">
        <v>5</v>
      </c>
      <c r="H402">
        <v>5</v>
      </c>
      <c r="I402" s="379">
        <v>3.9363425925925899E-2</v>
      </c>
      <c r="J402">
        <v>25</v>
      </c>
      <c r="K402">
        <v>14</v>
      </c>
      <c r="L402">
        <v>56</v>
      </c>
      <c r="M402" t="s">
        <v>164</v>
      </c>
      <c r="N402" t="s">
        <v>2869</v>
      </c>
      <c r="O402" s="379">
        <v>4.1666666666666699E-2</v>
      </c>
    </row>
    <row r="403" spans="1:15">
      <c r="A403">
        <v>2106</v>
      </c>
      <c r="B403" s="379">
        <v>42616.482557870397</v>
      </c>
      <c r="C403">
        <v>1355</v>
      </c>
      <c r="D403">
        <v>58</v>
      </c>
      <c r="E403">
        <v>25</v>
      </c>
      <c r="F403">
        <v>25</v>
      </c>
      <c r="G403">
        <v>5</v>
      </c>
      <c r="H403">
        <v>5</v>
      </c>
      <c r="I403" s="379">
        <v>3.9456018518518501E-2</v>
      </c>
      <c r="J403">
        <v>25</v>
      </c>
      <c r="K403">
        <v>13</v>
      </c>
      <c r="L403">
        <v>52</v>
      </c>
      <c r="M403" t="s">
        <v>164</v>
      </c>
      <c r="N403" t="s">
        <v>2869</v>
      </c>
      <c r="O403" s="379">
        <v>4.1666666666666699E-2</v>
      </c>
    </row>
    <row r="404" spans="1:15">
      <c r="A404">
        <v>2107</v>
      </c>
      <c r="B404" s="379">
        <v>42616.482152777797</v>
      </c>
      <c r="C404">
        <v>1385</v>
      </c>
      <c r="D404">
        <v>58</v>
      </c>
      <c r="E404">
        <v>25</v>
      </c>
      <c r="F404">
        <v>25</v>
      </c>
      <c r="G404">
        <v>5</v>
      </c>
      <c r="H404">
        <v>5</v>
      </c>
      <c r="I404" s="379">
        <v>4.0879629629629599E-2</v>
      </c>
      <c r="J404">
        <v>25</v>
      </c>
      <c r="K404">
        <v>12</v>
      </c>
      <c r="L404">
        <v>48</v>
      </c>
      <c r="M404" t="s">
        <v>164</v>
      </c>
      <c r="N404" t="s">
        <v>2869</v>
      </c>
      <c r="O404" s="379">
        <v>4.1666666666666699E-2</v>
      </c>
    </row>
    <row r="405" spans="1:15">
      <c r="A405">
        <v>2108</v>
      </c>
      <c r="B405" s="379">
        <v>42616.4832986111</v>
      </c>
      <c r="C405">
        <v>1346</v>
      </c>
      <c r="D405">
        <v>58</v>
      </c>
      <c r="E405">
        <v>25</v>
      </c>
      <c r="F405">
        <v>25</v>
      </c>
      <c r="G405">
        <v>5</v>
      </c>
      <c r="H405">
        <v>5</v>
      </c>
      <c r="I405" s="379">
        <v>4.0023148148148099E-2</v>
      </c>
      <c r="J405">
        <v>25</v>
      </c>
      <c r="K405">
        <v>12</v>
      </c>
      <c r="L405">
        <v>48</v>
      </c>
      <c r="M405" t="s">
        <v>164</v>
      </c>
      <c r="N405" t="s">
        <v>2869</v>
      </c>
      <c r="O405" s="379">
        <v>4.1666666666666699E-2</v>
      </c>
    </row>
    <row r="406" spans="1:15">
      <c r="A406">
        <v>2117</v>
      </c>
      <c r="B406" s="379">
        <v>42616.537569444401</v>
      </c>
      <c r="C406">
        <v>1358</v>
      </c>
      <c r="D406">
        <v>82</v>
      </c>
      <c r="E406">
        <v>42</v>
      </c>
      <c r="F406">
        <v>42</v>
      </c>
      <c r="G406">
        <v>14</v>
      </c>
      <c r="H406">
        <v>14</v>
      </c>
      <c r="I406" s="379">
        <v>1.7581018518518499E-2</v>
      </c>
      <c r="J406">
        <v>42</v>
      </c>
      <c r="K406">
        <v>34</v>
      </c>
      <c r="L406">
        <v>81</v>
      </c>
      <c r="M406" t="s">
        <v>1853</v>
      </c>
      <c r="N406" t="s">
        <v>2868</v>
      </c>
      <c r="O406" s="379">
        <v>4.1666666666666699E-2</v>
      </c>
    </row>
    <row r="407" spans="1:15">
      <c r="A407">
        <v>2118</v>
      </c>
      <c r="B407" s="379">
        <v>42616.537314814799</v>
      </c>
      <c r="C407">
        <v>1369</v>
      </c>
      <c r="D407">
        <v>82</v>
      </c>
      <c r="E407">
        <v>42</v>
      </c>
      <c r="F407">
        <v>42</v>
      </c>
      <c r="G407">
        <v>14</v>
      </c>
      <c r="H407">
        <v>14</v>
      </c>
      <c r="I407" s="379">
        <v>1.8333333333333299E-2</v>
      </c>
      <c r="J407">
        <v>42</v>
      </c>
      <c r="K407">
        <v>30</v>
      </c>
      <c r="L407">
        <v>71</v>
      </c>
      <c r="M407" t="s">
        <v>164</v>
      </c>
      <c r="N407" t="s">
        <v>2868</v>
      </c>
      <c r="O407" s="379">
        <v>4.1666666666666699E-2</v>
      </c>
    </row>
    <row r="408" spans="1:15">
      <c r="A408">
        <v>2119</v>
      </c>
      <c r="B408" s="379">
        <v>42616.539004629602</v>
      </c>
      <c r="C408">
        <v>1379</v>
      </c>
      <c r="D408">
        <v>82</v>
      </c>
      <c r="E408">
        <v>42</v>
      </c>
      <c r="F408">
        <v>42</v>
      </c>
      <c r="G408">
        <v>14</v>
      </c>
      <c r="H408">
        <v>14</v>
      </c>
      <c r="I408" s="379">
        <v>1.7650462962963E-2</v>
      </c>
      <c r="J408">
        <v>42</v>
      </c>
      <c r="K408">
        <v>36</v>
      </c>
      <c r="L408">
        <v>86</v>
      </c>
      <c r="M408" t="s">
        <v>1853</v>
      </c>
      <c r="N408" t="s">
        <v>2868</v>
      </c>
      <c r="O408" s="379">
        <v>4.1666666666666699E-2</v>
      </c>
    </row>
    <row r="409" spans="1:15">
      <c r="A409">
        <v>2120</v>
      </c>
      <c r="B409" s="379">
        <v>42616.537164351903</v>
      </c>
      <c r="C409">
        <v>1357</v>
      </c>
      <c r="D409">
        <v>82</v>
      </c>
      <c r="E409">
        <v>42</v>
      </c>
      <c r="F409">
        <v>42</v>
      </c>
      <c r="G409">
        <v>14</v>
      </c>
      <c r="H409">
        <v>14</v>
      </c>
      <c r="I409" s="379">
        <v>1.9560185185185201E-2</v>
      </c>
      <c r="J409">
        <v>42</v>
      </c>
      <c r="K409">
        <v>36</v>
      </c>
      <c r="L409">
        <v>86</v>
      </c>
      <c r="M409" t="s">
        <v>1853</v>
      </c>
      <c r="N409" t="s">
        <v>2868</v>
      </c>
      <c r="O409" s="379">
        <v>4.1666666666666699E-2</v>
      </c>
    </row>
    <row r="410" spans="1:15">
      <c r="A410">
        <v>2121</v>
      </c>
      <c r="B410" s="379">
        <v>42616.537291666697</v>
      </c>
      <c r="C410">
        <v>1368</v>
      </c>
      <c r="D410">
        <v>82</v>
      </c>
      <c r="E410">
        <v>42</v>
      </c>
      <c r="F410">
        <v>42</v>
      </c>
      <c r="G410">
        <v>14</v>
      </c>
      <c r="H410">
        <v>14</v>
      </c>
      <c r="I410" s="379">
        <v>2.0983796296296299E-2</v>
      </c>
      <c r="J410">
        <v>42</v>
      </c>
      <c r="K410">
        <v>32</v>
      </c>
      <c r="L410">
        <v>76</v>
      </c>
      <c r="M410" t="s">
        <v>1853</v>
      </c>
      <c r="N410" t="s">
        <v>2868</v>
      </c>
      <c r="O410" s="379">
        <v>4.1666666666666699E-2</v>
      </c>
    </row>
    <row r="411" spans="1:15">
      <c r="A411">
        <v>2122</v>
      </c>
      <c r="B411" s="379">
        <v>42616.539004629602</v>
      </c>
      <c r="C411">
        <v>1372</v>
      </c>
      <c r="D411">
        <v>82</v>
      </c>
      <c r="E411">
        <v>42</v>
      </c>
      <c r="F411">
        <v>42</v>
      </c>
      <c r="G411">
        <v>14</v>
      </c>
      <c r="H411">
        <v>14</v>
      </c>
      <c r="I411" s="379">
        <v>2.0185185185185198E-2</v>
      </c>
      <c r="J411">
        <v>42</v>
      </c>
      <c r="K411">
        <v>32</v>
      </c>
      <c r="L411">
        <v>76</v>
      </c>
      <c r="M411" t="s">
        <v>1853</v>
      </c>
      <c r="N411" t="s">
        <v>2868</v>
      </c>
      <c r="O411" s="379">
        <v>4.1666666666666699E-2</v>
      </c>
    </row>
    <row r="412" spans="1:15">
      <c r="A412">
        <v>2123</v>
      </c>
      <c r="B412" s="379">
        <v>42616.537222222199</v>
      </c>
      <c r="C412">
        <v>1370</v>
      </c>
      <c r="D412">
        <v>82</v>
      </c>
      <c r="E412">
        <v>42</v>
      </c>
      <c r="F412">
        <v>42</v>
      </c>
      <c r="G412">
        <v>14</v>
      </c>
      <c r="H412">
        <v>14</v>
      </c>
      <c r="I412" s="379">
        <v>2.3738425925925899E-2</v>
      </c>
      <c r="J412">
        <v>42</v>
      </c>
      <c r="K412">
        <v>35</v>
      </c>
      <c r="L412">
        <v>83</v>
      </c>
      <c r="M412" t="s">
        <v>1853</v>
      </c>
      <c r="N412" t="s">
        <v>2868</v>
      </c>
      <c r="O412" s="379">
        <v>4.1666666666666699E-2</v>
      </c>
    </row>
    <row r="413" spans="1:15">
      <c r="A413">
        <v>2163</v>
      </c>
      <c r="B413" s="379">
        <v>42618.474699074097</v>
      </c>
      <c r="C413">
        <v>1339</v>
      </c>
      <c r="D413">
        <v>82</v>
      </c>
      <c r="E413">
        <v>42</v>
      </c>
      <c r="F413">
        <v>42</v>
      </c>
      <c r="G413">
        <v>14</v>
      </c>
      <c r="H413">
        <v>14</v>
      </c>
      <c r="I413" s="379">
        <v>3.2581018518518502E-2</v>
      </c>
      <c r="J413">
        <v>42</v>
      </c>
      <c r="K413">
        <v>32</v>
      </c>
      <c r="L413">
        <v>76</v>
      </c>
      <c r="M413" t="s">
        <v>1853</v>
      </c>
      <c r="N413" t="s">
        <v>2868</v>
      </c>
      <c r="O413" s="379">
        <v>4.1666666666666699E-2</v>
      </c>
    </row>
    <row r="414" spans="1:15">
      <c r="A414">
        <v>2164</v>
      </c>
      <c r="B414" s="379">
        <v>42619.6720138889</v>
      </c>
      <c r="C414">
        <v>1352</v>
      </c>
      <c r="D414">
        <v>82</v>
      </c>
      <c r="E414">
        <v>42</v>
      </c>
      <c r="F414">
        <v>42</v>
      </c>
      <c r="G414">
        <v>14</v>
      </c>
      <c r="H414">
        <v>14</v>
      </c>
      <c r="I414" s="379">
        <v>3.9513888888888897E-2</v>
      </c>
      <c r="J414">
        <v>42</v>
      </c>
      <c r="K414">
        <v>39</v>
      </c>
      <c r="L414">
        <v>93</v>
      </c>
      <c r="M414" t="s">
        <v>1856</v>
      </c>
      <c r="N414" t="s">
        <v>2868</v>
      </c>
      <c r="O414" s="379">
        <v>4.1666666666666699E-2</v>
      </c>
    </row>
    <row r="415" spans="1:15">
      <c r="A415">
        <v>2165</v>
      </c>
      <c r="B415" s="379">
        <v>42619.712337962999</v>
      </c>
      <c r="C415">
        <v>1352</v>
      </c>
      <c r="D415">
        <v>58</v>
      </c>
      <c r="E415">
        <v>25</v>
      </c>
      <c r="F415">
        <v>25</v>
      </c>
      <c r="G415">
        <v>5</v>
      </c>
      <c r="H415">
        <v>5</v>
      </c>
      <c r="I415" s="379">
        <v>3.7650462962962997E-2</v>
      </c>
      <c r="J415">
        <v>25</v>
      </c>
      <c r="K415">
        <v>13</v>
      </c>
      <c r="L415">
        <v>52</v>
      </c>
      <c r="M415" t="s">
        <v>164</v>
      </c>
      <c r="N415" t="s">
        <v>2869</v>
      </c>
      <c r="O415" s="379">
        <v>4.1666666666666699E-2</v>
      </c>
    </row>
    <row r="416" spans="1:15">
      <c r="A416">
        <v>2166</v>
      </c>
      <c r="B416" s="379">
        <v>42622.644074074102</v>
      </c>
      <c r="C416">
        <v>1343</v>
      </c>
      <c r="D416">
        <v>82</v>
      </c>
      <c r="E416">
        <v>42</v>
      </c>
      <c r="F416">
        <v>42</v>
      </c>
      <c r="G416">
        <v>14</v>
      </c>
      <c r="H416">
        <v>14</v>
      </c>
      <c r="I416" s="379">
        <v>2.00347222222222E-2</v>
      </c>
      <c r="J416">
        <v>42</v>
      </c>
      <c r="K416">
        <v>35</v>
      </c>
      <c r="L416">
        <v>83</v>
      </c>
      <c r="M416" t="s">
        <v>1853</v>
      </c>
      <c r="N416" t="s">
        <v>2868</v>
      </c>
      <c r="O416" s="379">
        <v>4.1666666666666699E-2</v>
      </c>
    </row>
    <row r="417" spans="1:15">
      <c r="A417">
        <v>2167</v>
      </c>
      <c r="B417" s="379">
        <v>42622.654606481497</v>
      </c>
      <c r="C417">
        <v>1376</v>
      </c>
      <c r="D417">
        <v>82</v>
      </c>
      <c r="E417">
        <v>42</v>
      </c>
      <c r="F417">
        <v>42</v>
      </c>
      <c r="G417">
        <v>14</v>
      </c>
      <c r="H417">
        <v>14</v>
      </c>
      <c r="I417" s="379">
        <v>1.3599537037037E-2</v>
      </c>
      <c r="J417">
        <v>42</v>
      </c>
      <c r="K417">
        <v>38</v>
      </c>
      <c r="L417">
        <v>90</v>
      </c>
      <c r="M417" t="s">
        <v>1856</v>
      </c>
      <c r="N417" t="s">
        <v>2868</v>
      </c>
      <c r="O417" s="379">
        <v>4.1666666666666699E-2</v>
      </c>
    </row>
    <row r="418" spans="1:15">
      <c r="A418">
        <v>2168</v>
      </c>
      <c r="B418" s="379">
        <v>42622.654444444401</v>
      </c>
      <c r="C418">
        <v>1341</v>
      </c>
      <c r="D418">
        <v>82</v>
      </c>
      <c r="E418">
        <v>42</v>
      </c>
      <c r="F418">
        <v>42</v>
      </c>
      <c r="G418">
        <v>14</v>
      </c>
      <c r="H418">
        <v>14</v>
      </c>
      <c r="I418" s="379">
        <v>1.6944444444444401E-2</v>
      </c>
      <c r="J418">
        <v>42</v>
      </c>
      <c r="K418">
        <v>38</v>
      </c>
      <c r="L418">
        <v>90</v>
      </c>
      <c r="M418" t="s">
        <v>1856</v>
      </c>
      <c r="N418" t="s">
        <v>2868</v>
      </c>
      <c r="O418" s="379">
        <v>4.1666666666666699E-2</v>
      </c>
    </row>
    <row r="419" spans="1:15">
      <c r="A419">
        <v>2169</v>
      </c>
      <c r="B419" s="379">
        <v>42622.654155092598</v>
      </c>
      <c r="C419">
        <v>1369</v>
      </c>
      <c r="D419">
        <v>82</v>
      </c>
      <c r="E419">
        <v>42</v>
      </c>
      <c r="F419">
        <v>42</v>
      </c>
      <c r="G419">
        <v>14</v>
      </c>
      <c r="H419">
        <v>14</v>
      </c>
      <c r="I419" s="379">
        <v>1.7418981481481501E-2</v>
      </c>
      <c r="J419">
        <v>42</v>
      </c>
      <c r="K419">
        <v>39</v>
      </c>
      <c r="L419">
        <v>93</v>
      </c>
      <c r="M419" t="s">
        <v>1856</v>
      </c>
      <c r="N419" t="s">
        <v>2868</v>
      </c>
      <c r="O419" s="379">
        <v>4.1666666666666699E-2</v>
      </c>
    </row>
    <row r="420" spans="1:15">
      <c r="A420">
        <v>2124</v>
      </c>
      <c r="B420" s="379">
        <v>42616.5371759259</v>
      </c>
      <c r="C420">
        <v>1342</v>
      </c>
      <c r="D420">
        <v>82</v>
      </c>
      <c r="E420">
        <v>42</v>
      </c>
      <c r="F420">
        <v>42</v>
      </c>
      <c r="G420">
        <v>14</v>
      </c>
      <c r="H420">
        <v>14</v>
      </c>
      <c r="I420" s="379">
        <v>2.4143518518518502E-2</v>
      </c>
      <c r="J420">
        <v>42</v>
      </c>
      <c r="K420">
        <v>32</v>
      </c>
      <c r="L420">
        <v>76</v>
      </c>
      <c r="M420" t="s">
        <v>1853</v>
      </c>
      <c r="N420" t="s">
        <v>2868</v>
      </c>
      <c r="O420" s="379">
        <v>4.1666666666666699E-2</v>
      </c>
    </row>
    <row r="421" spans="1:15">
      <c r="A421">
        <v>2125</v>
      </c>
      <c r="B421" s="379">
        <v>42616.537314814799</v>
      </c>
      <c r="C421">
        <v>1364</v>
      </c>
      <c r="D421">
        <v>82</v>
      </c>
      <c r="E421">
        <v>42</v>
      </c>
      <c r="F421">
        <v>42</v>
      </c>
      <c r="G421">
        <v>14</v>
      </c>
      <c r="H421">
        <v>14</v>
      </c>
      <c r="I421" s="379">
        <v>2.4143518518518502E-2</v>
      </c>
      <c r="J421">
        <v>42</v>
      </c>
      <c r="K421">
        <v>30</v>
      </c>
      <c r="L421">
        <v>71</v>
      </c>
      <c r="M421" t="s">
        <v>164</v>
      </c>
      <c r="N421" t="s">
        <v>2868</v>
      </c>
      <c r="O421" s="379">
        <v>4.1666666666666699E-2</v>
      </c>
    </row>
    <row r="422" spans="1:15">
      <c r="A422">
        <v>2126</v>
      </c>
      <c r="B422" s="379">
        <v>42616.536979166704</v>
      </c>
      <c r="C422">
        <v>1341</v>
      </c>
      <c r="D422">
        <v>82</v>
      </c>
      <c r="E422">
        <v>42</v>
      </c>
      <c r="F422">
        <v>42</v>
      </c>
      <c r="G422">
        <v>14</v>
      </c>
      <c r="H422">
        <v>14</v>
      </c>
      <c r="I422" s="379">
        <v>2.5578703703703701E-2</v>
      </c>
      <c r="J422">
        <v>42</v>
      </c>
      <c r="K422">
        <v>29</v>
      </c>
      <c r="L422">
        <v>69</v>
      </c>
      <c r="M422" t="s">
        <v>164</v>
      </c>
      <c r="N422" t="s">
        <v>2868</v>
      </c>
      <c r="O422" s="379">
        <v>4.1666666666666699E-2</v>
      </c>
    </row>
    <row r="423" spans="1:15">
      <c r="A423">
        <v>2127</v>
      </c>
      <c r="B423" s="379">
        <v>42616.537337962996</v>
      </c>
      <c r="C423">
        <v>1376</v>
      </c>
      <c r="D423">
        <v>82</v>
      </c>
      <c r="E423">
        <v>42</v>
      </c>
      <c r="F423">
        <v>42</v>
      </c>
      <c r="G423">
        <v>14</v>
      </c>
      <c r="H423">
        <v>14</v>
      </c>
      <c r="I423" s="379">
        <v>2.7303240740740701E-2</v>
      </c>
      <c r="J423">
        <v>42</v>
      </c>
      <c r="K423">
        <v>30</v>
      </c>
      <c r="L423">
        <v>71</v>
      </c>
      <c r="M423" t="s">
        <v>164</v>
      </c>
      <c r="N423" t="s">
        <v>2868</v>
      </c>
      <c r="O423" s="379">
        <v>4.1666666666666699E-2</v>
      </c>
    </row>
    <row r="424" spans="1:15">
      <c r="A424">
        <v>2128</v>
      </c>
      <c r="B424" s="379">
        <v>42616.537881944401</v>
      </c>
      <c r="C424">
        <v>1346</v>
      </c>
      <c r="D424">
        <v>82</v>
      </c>
      <c r="E424">
        <v>42</v>
      </c>
      <c r="F424">
        <v>42</v>
      </c>
      <c r="G424">
        <v>14</v>
      </c>
      <c r="H424">
        <v>14</v>
      </c>
      <c r="I424" s="379">
        <v>2.6967592592592599E-2</v>
      </c>
      <c r="J424">
        <v>42</v>
      </c>
      <c r="K424">
        <v>31</v>
      </c>
      <c r="L424">
        <v>74</v>
      </c>
      <c r="M424" t="s">
        <v>1853</v>
      </c>
      <c r="N424" t="s">
        <v>2868</v>
      </c>
      <c r="O424" s="379">
        <v>4.1666666666666699E-2</v>
      </c>
    </row>
    <row r="425" spans="1:15">
      <c r="A425">
        <v>2129</v>
      </c>
      <c r="B425" s="379">
        <v>42616.537384259304</v>
      </c>
      <c r="C425">
        <v>1384</v>
      </c>
      <c r="D425">
        <v>82</v>
      </c>
      <c r="E425">
        <v>42</v>
      </c>
      <c r="F425">
        <v>42</v>
      </c>
      <c r="G425">
        <v>14</v>
      </c>
      <c r="H425">
        <v>14</v>
      </c>
      <c r="I425" s="379">
        <v>2.76041666666667E-2</v>
      </c>
      <c r="J425">
        <v>42</v>
      </c>
      <c r="K425">
        <v>34</v>
      </c>
      <c r="L425">
        <v>81</v>
      </c>
      <c r="M425" t="s">
        <v>1853</v>
      </c>
      <c r="N425" t="s">
        <v>2868</v>
      </c>
      <c r="O425" s="379">
        <v>4.1666666666666699E-2</v>
      </c>
    </row>
    <row r="426" spans="1:15">
      <c r="A426">
        <v>2130</v>
      </c>
      <c r="B426" s="379">
        <v>42616.537210648101</v>
      </c>
      <c r="C426">
        <v>1381</v>
      </c>
      <c r="D426">
        <v>82</v>
      </c>
      <c r="E426">
        <v>42</v>
      </c>
      <c r="F426">
        <v>42</v>
      </c>
      <c r="G426">
        <v>14</v>
      </c>
      <c r="H426">
        <v>14</v>
      </c>
      <c r="I426" s="379">
        <v>2.7928240740740701E-2</v>
      </c>
      <c r="J426">
        <v>42</v>
      </c>
      <c r="K426">
        <v>34</v>
      </c>
      <c r="L426">
        <v>81</v>
      </c>
      <c r="M426" t="s">
        <v>1853</v>
      </c>
      <c r="N426" t="s">
        <v>2868</v>
      </c>
      <c r="O426" s="379">
        <v>4.1666666666666699E-2</v>
      </c>
    </row>
    <row r="427" spans="1:15">
      <c r="A427">
        <v>2131</v>
      </c>
      <c r="B427" s="379">
        <v>42616.537268518499</v>
      </c>
      <c r="C427">
        <v>1347</v>
      </c>
      <c r="D427">
        <v>82</v>
      </c>
      <c r="E427">
        <v>42</v>
      </c>
      <c r="F427">
        <v>42</v>
      </c>
      <c r="G427">
        <v>14</v>
      </c>
      <c r="H427">
        <v>14</v>
      </c>
      <c r="I427" s="379">
        <v>2.9525462962963E-2</v>
      </c>
      <c r="J427">
        <v>42</v>
      </c>
      <c r="K427">
        <v>36</v>
      </c>
      <c r="L427">
        <v>86</v>
      </c>
      <c r="M427" t="s">
        <v>1853</v>
      </c>
      <c r="N427" t="s">
        <v>2868</v>
      </c>
      <c r="O427" s="379">
        <v>4.1666666666666699E-2</v>
      </c>
    </row>
    <row r="428" spans="1:15">
      <c r="A428">
        <v>2132</v>
      </c>
      <c r="B428" s="379">
        <v>42616.537430555603</v>
      </c>
      <c r="C428">
        <v>1387</v>
      </c>
      <c r="D428">
        <v>82</v>
      </c>
      <c r="E428">
        <v>42</v>
      </c>
      <c r="F428">
        <v>42</v>
      </c>
      <c r="G428">
        <v>14</v>
      </c>
      <c r="H428">
        <v>14</v>
      </c>
      <c r="I428" s="379">
        <v>3.0196759259259302E-2</v>
      </c>
      <c r="J428">
        <v>42</v>
      </c>
      <c r="K428">
        <v>29</v>
      </c>
      <c r="L428">
        <v>69</v>
      </c>
      <c r="M428" t="s">
        <v>164</v>
      </c>
      <c r="N428" t="s">
        <v>2868</v>
      </c>
      <c r="O428" s="379">
        <v>4.1666666666666699E-2</v>
      </c>
    </row>
    <row r="429" spans="1:15">
      <c r="A429">
        <v>2133</v>
      </c>
      <c r="B429" s="379">
        <v>42616.537268518499</v>
      </c>
      <c r="C429">
        <v>1361</v>
      </c>
      <c r="D429">
        <v>82</v>
      </c>
      <c r="E429">
        <v>42</v>
      </c>
      <c r="F429">
        <v>42</v>
      </c>
      <c r="G429">
        <v>14</v>
      </c>
      <c r="H429">
        <v>14</v>
      </c>
      <c r="I429" s="379">
        <v>3.0578703703703702E-2</v>
      </c>
      <c r="J429">
        <v>42</v>
      </c>
      <c r="K429">
        <v>39</v>
      </c>
      <c r="L429">
        <v>93</v>
      </c>
      <c r="M429" t="s">
        <v>1856</v>
      </c>
      <c r="N429" t="s">
        <v>2868</v>
      </c>
      <c r="O429" s="379">
        <v>4.1666666666666699E-2</v>
      </c>
    </row>
    <row r="430" spans="1:15">
      <c r="A430">
        <v>2134</v>
      </c>
      <c r="B430" s="379">
        <v>42616.537349537</v>
      </c>
      <c r="C430">
        <v>1380</v>
      </c>
      <c r="D430">
        <v>82</v>
      </c>
      <c r="E430">
        <v>42</v>
      </c>
      <c r="F430">
        <v>42</v>
      </c>
      <c r="G430">
        <v>14</v>
      </c>
      <c r="H430">
        <v>14</v>
      </c>
      <c r="I430" s="379">
        <v>3.05324074074074E-2</v>
      </c>
      <c r="J430">
        <v>42</v>
      </c>
      <c r="K430">
        <v>25</v>
      </c>
      <c r="L430">
        <v>60</v>
      </c>
      <c r="M430" t="s">
        <v>164</v>
      </c>
      <c r="N430" t="s">
        <v>2868</v>
      </c>
      <c r="O430" s="379">
        <v>4.1666666666666699E-2</v>
      </c>
    </row>
    <row r="431" spans="1:15">
      <c r="A431">
        <v>2135</v>
      </c>
      <c r="B431" s="379">
        <v>42616.5374421296</v>
      </c>
      <c r="C431">
        <v>1378</v>
      </c>
      <c r="D431">
        <v>82</v>
      </c>
      <c r="E431">
        <v>42</v>
      </c>
      <c r="F431">
        <v>42</v>
      </c>
      <c r="G431">
        <v>14</v>
      </c>
      <c r="H431">
        <v>14</v>
      </c>
      <c r="I431" s="379">
        <v>3.0543981481481498E-2</v>
      </c>
      <c r="J431">
        <v>42</v>
      </c>
      <c r="K431">
        <v>28</v>
      </c>
      <c r="L431">
        <v>67</v>
      </c>
      <c r="M431" t="s">
        <v>164</v>
      </c>
      <c r="N431" t="s">
        <v>2868</v>
      </c>
      <c r="O431" s="379">
        <v>4.1666666666666699E-2</v>
      </c>
    </row>
    <row r="432" spans="1:15">
      <c r="A432">
        <v>2136</v>
      </c>
      <c r="B432" s="379">
        <v>42616.537303240701</v>
      </c>
      <c r="C432">
        <v>1344</v>
      </c>
      <c r="D432">
        <v>82</v>
      </c>
      <c r="E432">
        <v>42</v>
      </c>
      <c r="F432">
        <v>42</v>
      </c>
      <c r="G432">
        <v>14</v>
      </c>
      <c r="H432">
        <v>14</v>
      </c>
      <c r="I432" s="379">
        <v>3.0833333333333299E-2</v>
      </c>
      <c r="J432">
        <v>42</v>
      </c>
      <c r="K432">
        <v>40</v>
      </c>
      <c r="L432">
        <v>95</v>
      </c>
      <c r="M432" t="s">
        <v>1856</v>
      </c>
      <c r="N432" t="s">
        <v>2868</v>
      </c>
      <c r="O432" s="379">
        <v>4.1666666666666699E-2</v>
      </c>
    </row>
    <row r="433" spans="1:15">
      <c r="A433">
        <v>2137</v>
      </c>
      <c r="B433" s="379">
        <v>42616.537766203699</v>
      </c>
      <c r="C433">
        <v>1354</v>
      </c>
      <c r="D433">
        <v>82</v>
      </c>
      <c r="E433">
        <v>42</v>
      </c>
      <c r="F433">
        <v>42</v>
      </c>
      <c r="G433">
        <v>14</v>
      </c>
      <c r="H433">
        <v>14</v>
      </c>
      <c r="I433" s="379">
        <v>3.0497685185185201E-2</v>
      </c>
      <c r="J433">
        <v>42</v>
      </c>
      <c r="K433">
        <v>35</v>
      </c>
      <c r="L433">
        <v>83</v>
      </c>
      <c r="M433" t="s">
        <v>1853</v>
      </c>
      <c r="N433" t="s">
        <v>2868</v>
      </c>
      <c r="O433" s="379">
        <v>4.1666666666666699E-2</v>
      </c>
    </row>
    <row r="434" spans="1:15">
      <c r="A434">
        <v>2138</v>
      </c>
      <c r="B434" s="379">
        <v>42616.537638888898</v>
      </c>
      <c r="C434">
        <v>1371</v>
      </c>
      <c r="D434">
        <v>82</v>
      </c>
      <c r="E434">
        <v>42</v>
      </c>
      <c r="F434">
        <v>42</v>
      </c>
      <c r="G434">
        <v>14</v>
      </c>
      <c r="H434">
        <v>14</v>
      </c>
      <c r="I434" s="379">
        <v>3.0648148148148101E-2</v>
      </c>
      <c r="J434">
        <v>42</v>
      </c>
      <c r="K434">
        <v>36</v>
      </c>
      <c r="L434">
        <v>86</v>
      </c>
      <c r="M434" t="s">
        <v>1853</v>
      </c>
      <c r="N434" t="s">
        <v>2868</v>
      </c>
      <c r="O434" s="379">
        <v>4.1666666666666699E-2</v>
      </c>
    </row>
    <row r="435" spans="1:15">
      <c r="A435">
        <v>2139</v>
      </c>
      <c r="B435" s="379">
        <v>42616.537337962996</v>
      </c>
      <c r="C435">
        <v>1360</v>
      </c>
      <c r="D435">
        <v>82</v>
      </c>
      <c r="E435">
        <v>42</v>
      </c>
      <c r="F435">
        <v>42</v>
      </c>
      <c r="G435">
        <v>14</v>
      </c>
      <c r="H435">
        <v>14</v>
      </c>
      <c r="I435" s="379">
        <v>3.0949074074074101E-2</v>
      </c>
      <c r="J435">
        <v>42</v>
      </c>
      <c r="K435">
        <v>31</v>
      </c>
      <c r="L435">
        <v>74</v>
      </c>
      <c r="M435" t="s">
        <v>1853</v>
      </c>
      <c r="N435" t="s">
        <v>2868</v>
      </c>
      <c r="O435" s="379">
        <v>4.1666666666666699E-2</v>
      </c>
    </row>
    <row r="436" spans="1:15">
      <c r="A436">
        <v>2140</v>
      </c>
      <c r="B436" s="379">
        <v>42616.537233796298</v>
      </c>
      <c r="C436">
        <v>1348</v>
      </c>
      <c r="D436">
        <v>82</v>
      </c>
      <c r="E436">
        <v>42</v>
      </c>
      <c r="F436">
        <v>42</v>
      </c>
      <c r="G436">
        <v>14</v>
      </c>
      <c r="H436">
        <v>14</v>
      </c>
      <c r="I436" s="379">
        <v>3.1168981481481499E-2</v>
      </c>
      <c r="J436">
        <v>42</v>
      </c>
      <c r="K436">
        <v>29</v>
      </c>
      <c r="L436">
        <v>69</v>
      </c>
      <c r="M436" t="s">
        <v>164</v>
      </c>
      <c r="N436" t="s">
        <v>2868</v>
      </c>
      <c r="O436" s="379">
        <v>4.1666666666666699E-2</v>
      </c>
    </row>
    <row r="437" spans="1:15">
      <c r="A437">
        <v>2141</v>
      </c>
      <c r="B437" s="379">
        <v>42616.537222222199</v>
      </c>
      <c r="C437">
        <v>1351</v>
      </c>
      <c r="D437">
        <v>82</v>
      </c>
      <c r="E437">
        <v>42</v>
      </c>
      <c r="F437">
        <v>42</v>
      </c>
      <c r="G437">
        <v>14</v>
      </c>
      <c r="H437">
        <v>14</v>
      </c>
      <c r="I437" s="379">
        <v>3.12152777777778E-2</v>
      </c>
      <c r="J437">
        <v>42</v>
      </c>
      <c r="K437">
        <v>32</v>
      </c>
      <c r="L437">
        <v>76</v>
      </c>
      <c r="M437" t="s">
        <v>1853</v>
      </c>
      <c r="N437" t="s">
        <v>2868</v>
      </c>
      <c r="O437" s="379">
        <v>4.1666666666666699E-2</v>
      </c>
    </row>
    <row r="438" spans="1:15">
      <c r="A438">
        <v>2142</v>
      </c>
      <c r="B438" s="379">
        <v>42616.5389236111</v>
      </c>
      <c r="C438">
        <v>1350</v>
      </c>
      <c r="D438">
        <v>82</v>
      </c>
      <c r="E438">
        <v>42</v>
      </c>
      <c r="F438">
        <v>42</v>
      </c>
      <c r="G438">
        <v>14</v>
      </c>
      <c r="H438">
        <v>14</v>
      </c>
      <c r="I438" s="379">
        <v>2.97337962962963E-2</v>
      </c>
      <c r="J438">
        <v>42</v>
      </c>
      <c r="K438">
        <v>31</v>
      </c>
      <c r="L438">
        <v>74</v>
      </c>
      <c r="M438" t="s">
        <v>1853</v>
      </c>
      <c r="N438" t="s">
        <v>2868</v>
      </c>
      <c r="O438" s="379">
        <v>4.1666666666666699E-2</v>
      </c>
    </row>
    <row r="439" spans="1:15">
      <c r="A439">
        <v>2143</v>
      </c>
      <c r="B439" s="379">
        <v>42616.537199074097</v>
      </c>
      <c r="C439">
        <v>1367</v>
      </c>
      <c r="D439">
        <v>82</v>
      </c>
      <c r="E439">
        <v>42</v>
      </c>
      <c r="F439">
        <v>42</v>
      </c>
      <c r="G439">
        <v>14</v>
      </c>
      <c r="H439">
        <v>14</v>
      </c>
      <c r="I439" s="379">
        <v>3.1655092592592603E-2</v>
      </c>
      <c r="J439">
        <v>42</v>
      </c>
      <c r="K439">
        <v>33</v>
      </c>
      <c r="L439">
        <v>79</v>
      </c>
      <c r="M439" t="s">
        <v>1853</v>
      </c>
      <c r="N439" t="s">
        <v>2868</v>
      </c>
      <c r="O439" s="379">
        <v>4.1666666666666699E-2</v>
      </c>
    </row>
    <row r="440" spans="1:15">
      <c r="A440">
        <v>2144</v>
      </c>
      <c r="B440" s="379">
        <v>42616.537187499998</v>
      </c>
      <c r="C440">
        <v>1386</v>
      </c>
      <c r="D440">
        <v>82</v>
      </c>
      <c r="E440">
        <v>42</v>
      </c>
      <c r="F440">
        <v>42</v>
      </c>
      <c r="G440">
        <v>14</v>
      </c>
      <c r="H440">
        <v>14</v>
      </c>
      <c r="I440" s="379">
        <v>3.1863425925925899E-2</v>
      </c>
      <c r="J440">
        <v>42</v>
      </c>
      <c r="K440">
        <v>33</v>
      </c>
      <c r="L440">
        <v>79</v>
      </c>
      <c r="M440" t="s">
        <v>1853</v>
      </c>
      <c r="N440" t="s">
        <v>2868</v>
      </c>
      <c r="O440" s="379">
        <v>4.1666666666666699E-2</v>
      </c>
    </row>
    <row r="441" spans="1:15">
      <c r="A441">
        <v>2145</v>
      </c>
      <c r="B441" s="379">
        <v>42616.537407407399</v>
      </c>
      <c r="C441">
        <v>1377</v>
      </c>
      <c r="D441">
        <v>82</v>
      </c>
      <c r="E441">
        <v>42</v>
      </c>
      <c r="F441">
        <v>42</v>
      </c>
      <c r="G441">
        <v>14</v>
      </c>
      <c r="H441">
        <v>14</v>
      </c>
      <c r="I441" s="379">
        <v>3.1932870370370403E-2</v>
      </c>
      <c r="J441">
        <v>42</v>
      </c>
      <c r="K441">
        <v>31</v>
      </c>
      <c r="L441">
        <v>74</v>
      </c>
      <c r="M441" t="s">
        <v>1853</v>
      </c>
      <c r="N441" t="s">
        <v>2868</v>
      </c>
      <c r="O441" s="379">
        <v>4.1666666666666699E-2</v>
      </c>
    </row>
    <row r="442" spans="1:15">
      <c r="A442">
        <v>2146</v>
      </c>
      <c r="B442" s="379">
        <v>42616.537210648101</v>
      </c>
      <c r="C442">
        <v>1349</v>
      </c>
      <c r="D442">
        <v>82</v>
      </c>
      <c r="E442">
        <v>42</v>
      </c>
      <c r="F442">
        <v>42</v>
      </c>
      <c r="G442">
        <v>14</v>
      </c>
      <c r="H442">
        <v>14</v>
      </c>
      <c r="I442" s="379">
        <v>3.2256944444444401E-2</v>
      </c>
      <c r="J442">
        <v>42</v>
      </c>
      <c r="K442">
        <v>38</v>
      </c>
      <c r="L442">
        <v>90</v>
      </c>
      <c r="M442" t="s">
        <v>1856</v>
      </c>
      <c r="N442" t="s">
        <v>2868</v>
      </c>
      <c r="O442" s="379">
        <v>4.1666666666666699E-2</v>
      </c>
    </row>
    <row r="443" spans="1:15">
      <c r="A443">
        <v>2147</v>
      </c>
      <c r="B443" s="379">
        <v>42616.5378009259</v>
      </c>
      <c r="C443">
        <v>1382</v>
      </c>
      <c r="D443">
        <v>82</v>
      </c>
      <c r="E443">
        <v>42</v>
      </c>
      <c r="F443">
        <v>42</v>
      </c>
      <c r="G443">
        <v>14</v>
      </c>
      <c r="H443">
        <v>14</v>
      </c>
      <c r="I443" s="379">
        <v>3.1782407407407398E-2</v>
      </c>
      <c r="J443">
        <v>42</v>
      </c>
      <c r="K443">
        <v>30</v>
      </c>
      <c r="L443">
        <v>71</v>
      </c>
      <c r="M443" t="s">
        <v>164</v>
      </c>
      <c r="N443" t="s">
        <v>2868</v>
      </c>
      <c r="O443" s="379">
        <v>4.1666666666666699E-2</v>
      </c>
    </row>
    <row r="444" spans="1:15">
      <c r="A444">
        <v>2148</v>
      </c>
      <c r="B444" s="379">
        <v>42616.537916666697</v>
      </c>
      <c r="C444">
        <v>1363</v>
      </c>
      <c r="D444">
        <v>82</v>
      </c>
      <c r="E444">
        <v>42</v>
      </c>
      <c r="F444">
        <v>42</v>
      </c>
      <c r="G444">
        <v>14</v>
      </c>
      <c r="H444">
        <v>14</v>
      </c>
      <c r="I444" s="379">
        <v>3.1736111111111097E-2</v>
      </c>
      <c r="J444">
        <v>42</v>
      </c>
      <c r="K444">
        <v>29</v>
      </c>
      <c r="L444">
        <v>69</v>
      </c>
      <c r="M444" t="s">
        <v>164</v>
      </c>
      <c r="N444" t="s">
        <v>2868</v>
      </c>
      <c r="O444" s="379">
        <v>4.1666666666666699E-2</v>
      </c>
    </row>
    <row r="445" spans="1:15">
      <c r="A445">
        <v>2149</v>
      </c>
      <c r="B445" s="379">
        <v>42616.5374421296</v>
      </c>
      <c r="C445">
        <v>1374</v>
      </c>
      <c r="D445">
        <v>82</v>
      </c>
      <c r="E445">
        <v>42</v>
      </c>
      <c r="F445">
        <v>42</v>
      </c>
      <c r="G445">
        <v>14</v>
      </c>
      <c r="H445">
        <v>14</v>
      </c>
      <c r="I445" s="379">
        <v>3.2268518518518502E-2</v>
      </c>
      <c r="J445">
        <v>42</v>
      </c>
      <c r="K445">
        <v>34</v>
      </c>
      <c r="L445">
        <v>81</v>
      </c>
      <c r="M445" t="s">
        <v>1853</v>
      </c>
      <c r="N445" t="s">
        <v>2868</v>
      </c>
      <c r="O445" s="379">
        <v>4.1666666666666699E-2</v>
      </c>
    </row>
    <row r="446" spans="1:15">
      <c r="A446">
        <v>2150</v>
      </c>
      <c r="B446" s="379">
        <v>42616.537152777797</v>
      </c>
      <c r="C446">
        <v>1375</v>
      </c>
      <c r="D446">
        <v>82</v>
      </c>
      <c r="E446">
        <v>42</v>
      </c>
      <c r="F446">
        <v>42</v>
      </c>
      <c r="G446">
        <v>14</v>
      </c>
      <c r="H446">
        <v>14</v>
      </c>
      <c r="I446" s="379">
        <v>3.4513888888888899E-2</v>
      </c>
      <c r="J446">
        <v>42</v>
      </c>
      <c r="K446">
        <v>36</v>
      </c>
      <c r="L446">
        <v>86</v>
      </c>
      <c r="M446" t="s">
        <v>1853</v>
      </c>
      <c r="N446" t="s">
        <v>2868</v>
      </c>
      <c r="O446" s="379">
        <v>4.1666666666666699E-2</v>
      </c>
    </row>
    <row r="447" spans="1:15">
      <c r="A447">
        <v>2151</v>
      </c>
      <c r="B447" s="379">
        <v>42616.5390625</v>
      </c>
      <c r="C447">
        <v>1388</v>
      </c>
      <c r="D447">
        <v>82</v>
      </c>
      <c r="E447">
        <v>42</v>
      </c>
      <c r="F447">
        <v>42</v>
      </c>
      <c r="G447">
        <v>14</v>
      </c>
      <c r="H447">
        <v>14</v>
      </c>
      <c r="I447" s="379">
        <v>3.2870370370370397E-2</v>
      </c>
      <c r="J447">
        <v>42</v>
      </c>
      <c r="K447">
        <v>33</v>
      </c>
      <c r="L447">
        <v>79</v>
      </c>
      <c r="M447" t="s">
        <v>1853</v>
      </c>
      <c r="N447" t="s">
        <v>2868</v>
      </c>
      <c r="O447" s="379">
        <v>4.1666666666666699E-2</v>
      </c>
    </row>
    <row r="448" spans="1:15">
      <c r="A448">
        <v>2152</v>
      </c>
      <c r="B448" s="379">
        <v>42616.537384259304</v>
      </c>
      <c r="C448">
        <v>1353</v>
      </c>
      <c r="D448">
        <v>82</v>
      </c>
      <c r="E448">
        <v>42</v>
      </c>
      <c r="F448">
        <v>42</v>
      </c>
      <c r="G448">
        <v>14</v>
      </c>
      <c r="H448">
        <v>14</v>
      </c>
      <c r="I448" s="379">
        <v>3.5115740740740697E-2</v>
      </c>
      <c r="J448">
        <v>42</v>
      </c>
      <c r="K448">
        <v>33</v>
      </c>
      <c r="L448">
        <v>79</v>
      </c>
      <c r="M448" t="s">
        <v>1853</v>
      </c>
      <c r="N448" t="s">
        <v>2868</v>
      </c>
      <c r="O448" s="379">
        <v>4.1666666666666699E-2</v>
      </c>
    </row>
    <row r="449" spans="1:15">
      <c r="A449">
        <v>2153</v>
      </c>
      <c r="B449" s="379">
        <v>42616.537372685198</v>
      </c>
      <c r="C449">
        <v>1366</v>
      </c>
      <c r="D449">
        <v>82</v>
      </c>
      <c r="E449">
        <v>42</v>
      </c>
      <c r="F449">
        <v>42</v>
      </c>
      <c r="G449">
        <v>14</v>
      </c>
      <c r="H449">
        <v>14</v>
      </c>
      <c r="I449" s="379">
        <v>3.5972222222222197E-2</v>
      </c>
      <c r="J449">
        <v>42</v>
      </c>
      <c r="K449">
        <v>32</v>
      </c>
      <c r="L449">
        <v>76</v>
      </c>
      <c r="M449" t="s">
        <v>1853</v>
      </c>
      <c r="N449" t="s">
        <v>2868</v>
      </c>
      <c r="O449" s="379">
        <v>4.1666666666666699E-2</v>
      </c>
    </row>
    <row r="450" spans="1:15">
      <c r="A450">
        <v>2154</v>
      </c>
      <c r="B450" s="379">
        <v>42616.538854166698</v>
      </c>
      <c r="C450">
        <v>1359</v>
      </c>
      <c r="D450">
        <v>82</v>
      </c>
      <c r="E450">
        <v>42</v>
      </c>
      <c r="F450">
        <v>42</v>
      </c>
      <c r="G450">
        <v>14</v>
      </c>
      <c r="H450">
        <v>14</v>
      </c>
      <c r="I450" s="379">
        <v>3.4872685185185201E-2</v>
      </c>
      <c r="J450">
        <v>42</v>
      </c>
      <c r="K450">
        <v>27</v>
      </c>
      <c r="L450">
        <v>64</v>
      </c>
      <c r="M450" t="s">
        <v>164</v>
      </c>
      <c r="N450" t="s">
        <v>2868</v>
      </c>
      <c r="O450" s="379">
        <v>4.1666666666666699E-2</v>
      </c>
    </row>
    <row r="451" spans="1:15">
      <c r="A451">
        <v>2155</v>
      </c>
      <c r="B451" s="379">
        <v>42616.538935185199</v>
      </c>
      <c r="C451">
        <v>1345</v>
      </c>
      <c r="D451">
        <v>82</v>
      </c>
      <c r="E451">
        <v>42</v>
      </c>
      <c r="F451">
        <v>42</v>
      </c>
      <c r="G451">
        <v>14</v>
      </c>
      <c r="H451">
        <v>14</v>
      </c>
      <c r="I451" s="379">
        <v>3.5231481481481502E-2</v>
      </c>
      <c r="J451">
        <v>42</v>
      </c>
      <c r="K451">
        <v>34</v>
      </c>
      <c r="L451">
        <v>81</v>
      </c>
      <c r="M451" t="s">
        <v>1853</v>
      </c>
      <c r="N451" t="s">
        <v>2868</v>
      </c>
      <c r="O451" s="379">
        <v>4.1666666666666699E-2</v>
      </c>
    </row>
    <row r="452" spans="1:15">
      <c r="A452">
        <v>2156</v>
      </c>
      <c r="B452" s="379">
        <v>42616.539189814801</v>
      </c>
      <c r="C452">
        <v>1383</v>
      </c>
      <c r="D452">
        <v>82</v>
      </c>
      <c r="E452">
        <v>42</v>
      </c>
      <c r="F452">
        <v>42</v>
      </c>
      <c r="G452">
        <v>14</v>
      </c>
      <c r="H452">
        <v>14</v>
      </c>
      <c r="I452" s="379">
        <v>3.6585648148148103E-2</v>
      </c>
      <c r="J452">
        <v>42</v>
      </c>
      <c r="K452">
        <v>30</v>
      </c>
      <c r="L452">
        <v>71</v>
      </c>
      <c r="M452" t="s">
        <v>164</v>
      </c>
      <c r="N452" t="s">
        <v>2868</v>
      </c>
      <c r="O452" s="379">
        <v>4.1666666666666699E-2</v>
      </c>
    </row>
    <row r="453" spans="1:15">
      <c r="A453">
        <v>2157</v>
      </c>
      <c r="B453" s="379">
        <v>42616.537361111099</v>
      </c>
      <c r="C453">
        <v>1362</v>
      </c>
      <c r="D453">
        <v>82</v>
      </c>
      <c r="E453">
        <v>42</v>
      </c>
      <c r="F453">
        <v>42</v>
      </c>
      <c r="G453">
        <v>14</v>
      </c>
      <c r="H453">
        <v>14</v>
      </c>
      <c r="I453" s="379">
        <v>3.9074074074074101E-2</v>
      </c>
      <c r="J453">
        <v>42</v>
      </c>
      <c r="K453">
        <v>34</v>
      </c>
      <c r="L453">
        <v>81</v>
      </c>
      <c r="M453" t="s">
        <v>1853</v>
      </c>
      <c r="N453" t="s">
        <v>2868</v>
      </c>
      <c r="O453" s="379">
        <v>4.1666666666666699E-2</v>
      </c>
    </row>
    <row r="454" spans="1:15">
      <c r="A454">
        <v>2158</v>
      </c>
      <c r="B454" s="379">
        <v>42616.537372685198</v>
      </c>
      <c r="C454">
        <v>1340</v>
      </c>
      <c r="D454">
        <v>82</v>
      </c>
      <c r="E454">
        <v>42</v>
      </c>
      <c r="F454">
        <v>42</v>
      </c>
      <c r="G454">
        <v>14</v>
      </c>
      <c r="H454">
        <v>14</v>
      </c>
      <c r="I454" s="379">
        <v>4.0428240740740702E-2</v>
      </c>
      <c r="J454">
        <v>42</v>
      </c>
      <c r="K454">
        <v>32</v>
      </c>
      <c r="L454">
        <v>76</v>
      </c>
      <c r="M454" t="s">
        <v>1853</v>
      </c>
      <c r="N454" t="s">
        <v>2868</v>
      </c>
      <c r="O454" s="379">
        <v>4.1666666666666699E-2</v>
      </c>
    </row>
    <row r="455" spans="1:15">
      <c r="A455">
        <v>2159</v>
      </c>
      <c r="B455" s="379">
        <v>42616.537291666697</v>
      </c>
      <c r="C455">
        <v>1356</v>
      </c>
      <c r="D455">
        <v>82</v>
      </c>
      <c r="E455">
        <v>42</v>
      </c>
      <c r="F455">
        <v>42</v>
      </c>
      <c r="G455">
        <v>14</v>
      </c>
      <c r="H455">
        <v>14</v>
      </c>
      <c r="I455" s="379">
        <v>4.06134259259259E-2</v>
      </c>
      <c r="J455">
        <v>42</v>
      </c>
      <c r="K455">
        <v>39</v>
      </c>
      <c r="L455">
        <v>93</v>
      </c>
      <c r="M455" t="s">
        <v>1856</v>
      </c>
      <c r="N455" t="s">
        <v>2868</v>
      </c>
      <c r="O455" s="379">
        <v>4.1666666666666699E-2</v>
      </c>
    </row>
    <row r="456" spans="1:15">
      <c r="A456">
        <v>2160</v>
      </c>
      <c r="B456" s="379">
        <v>42616.5371759259</v>
      </c>
      <c r="C456">
        <v>1385</v>
      </c>
      <c r="D456">
        <v>82</v>
      </c>
      <c r="E456">
        <v>42</v>
      </c>
      <c r="F456">
        <v>42</v>
      </c>
      <c r="G456">
        <v>14</v>
      </c>
      <c r="H456">
        <v>14</v>
      </c>
      <c r="I456" s="379">
        <v>4.0821759259259301E-2</v>
      </c>
      <c r="J456">
        <v>42</v>
      </c>
      <c r="K456">
        <v>33</v>
      </c>
      <c r="L456">
        <v>79</v>
      </c>
      <c r="M456" t="s">
        <v>1853</v>
      </c>
      <c r="N456" t="s">
        <v>2868</v>
      </c>
      <c r="O456" s="379">
        <v>4.1666666666666699E-2</v>
      </c>
    </row>
    <row r="457" spans="1:15">
      <c r="A457">
        <v>2161</v>
      </c>
      <c r="B457" s="379">
        <v>42616.537407407399</v>
      </c>
      <c r="C457">
        <v>1355</v>
      </c>
      <c r="D457">
        <v>82</v>
      </c>
      <c r="E457">
        <v>42</v>
      </c>
      <c r="F457">
        <v>42</v>
      </c>
      <c r="G457">
        <v>14</v>
      </c>
      <c r="H457">
        <v>14</v>
      </c>
      <c r="I457" s="379">
        <v>4.1585648148148101E-2</v>
      </c>
      <c r="J457">
        <v>42</v>
      </c>
      <c r="K457">
        <v>35</v>
      </c>
      <c r="L457">
        <v>83</v>
      </c>
      <c r="M457" t="s">
        <v>1853</v>
      </c>
      <c r="N457" t="s">
        <v>2868</v>
      </c>
      <c r="O457" s="379">
        <v>4.1666666666666699E-2</v>
      </c>
    </row>
    <row r="458" spans="1:15">
      <c r="A458">
        <v>2162</v>
      </c>
      <c r="B458" s="379">
        <v>42616.5389699074</v>
      </c>
      <c r="C458">
        <v>1365</v>
      </c>
      <c r="D458">
        <v>82</v>
      </c>
      <c r="E458">
        <v>42</v>
      </c>
      <c r="F458">
        <v>42</v>
      </c>
      <c r="G458">
        <v>14</v>
      </c>
      <c r="H458">
        <v>14</v>
      </c>
      <c r="I458" s="379">
        <v>4.1446759259259301E-2</v>
      </c>
      <c r="J458">
        <v>42</v>
      </c>
      <c r="K458">
        <v>31</v>
      </c>
      <c r="L458">
        <v>74</v>
      </c>
      <c r="M458" t="s">
        <v>1853</v>
      </c>
      <c r="N458" t="s">
        <v>2868</v>
      </c>
      <c r="O458" s="379">
        <v>4.1666666666666699E-2</v>
      </c>
    </row>
    <row r="459" spans="1:15">
      <c r="A459">
        <v>2170</v>
      </c>
      <c r="B459" s="379">
        <v>42622.654224537</v>
      </c>
      <c r="C459">
        <v>1383</v>
      </c>
      <c r="D459">
        <v>82</v>
      </c>
      <c r="E459">
        <v>42</v>
      </c>
      <c r="F459">
        <v>42</v>
      </c>
      <c r="G459">
        <v>14</v>
      </c>
      <c r="H459">
        <v>14</v>
      </c>
      <c r="I459" s="379">
        <v>1.9259259259259299E-2</v>
      </c>
      <c r="J459">
        <v>42</v>
      </c>
      <c r="K459">
        <v>39</v>
      </c>
      <c r="L459">
        <v>93</v>
      </c>
      <c r="M459" t="s">
        <v>1856</v>
      </c>
      <c r="N459" t="s">
        <v>2868</v>
      </c>
      <c r="O459" s="379">
        <v>4.1666666666666699E-2</v>
      </c>
    </row>
    <row r="460" spans="1:15">
      <c r="A460">
        <v>2171</v>
      </c>
      <c r="B460" s="379">
        <v>42622.657638888901</v>
      </c>
      <c r="C460">
        <v>1380</v>
      </c>
      <c r="D460">
        <v>82</v>
      </c>
      <c r="E460">
        <v>42</v>
      </c>
      <c r="F460">
        <v>42</v>
      </c>
      <c r="G460">
        <v>14</v>
      </c>
      <c r="H460">
        <v>14</v>
      </c>
      <c r="I460" s="379">
        <v>1.6354166666666701E-2</v>
      </c>
      <c r="J460">
        <v>42</v>
      </c>
      <c r="K460">
        <v>37</v>
      </c>
      <c r="L460">
        <v>88</v>
      </c>
      <c r="M460" t="s">
        <v>1853</v>
      </c>
      <c r="N460" t="s">
        <v>2868</v>
      </c>
      <c r="O460" s="379">
        <v>4.1666666666666699E-2</v>
      </c>
    </row>
    <row r="461" spans="1:15">
      <c r="A461">
        <v>2172</v>
      </c>
      <c r="B461" s="379">
        <v>42622.6543634259</v>
      </c>
      <c r="C461">
        <v>1359</v>
      </c>
      <c r="D461">
        <v>82</v>
      </c>
      <c r="E461">
        <v>42</v>
      </c>
      <c r="F461">
        <v>42</v>
      </c>
      <c r="G461">
        <v>14</v>
      </c>
      <c r="H461">
        <v>14</v>
      </c>
      <c r="I461" s="379">
        <v>2.0486111111111101E-2</v>
      </c>
      <c r="J461">
        <v>42</v>
      </c>
      <c r="K461">
        <v>39</v>
      </c>
      <c r="L461">
        <v>93</v>
      </c>
      <c r="M461" t="s">
        <v>1856</v>
      </c>
      <c r="N461" t="s">
        <v>2868</v>
      </c>
      <c r="O461" s="379">
        <v>4.1666666666666699E-2</v>
      </c>
    </row>
    <row r="462" spans="1:15">
      <c r="A462">
        <v>2173</v>
      </c>
      <c r="B462" s="379">
        <v>42622.654143518499</v>
      </c>
      <c r="C462">
        <v>1378</v>
      </c>
      <c r="D462">
        <v>82</v>
      </c>
      <c r="E462">
        <v>42</v>
      </c>
      <c r="F462">
        <v>42</v>
      </c>
      <c r="G462">
        <v>14</v>
      </c>
      <c r="H462">
        <v>14</v>
      </c>
      <c r="I462" s="379">
        <v>2.29282407407407E-2</v>
      </c>
      <c r="J462">
        <v>42</v>
      </c>
      <c r="K462">
        <v>34</v>
      </c>
      <c r="L462">
        <v>81</v>
      </c>
      <c r="M462" t="s">
        <v>1853</v>
      </c>
      <c r="N462" t="s">
        <v>2868</v>
      </c>
      <c r="O462" s="379">
        <v>4.1666666666666699E-2</v>
      </c>
    </row>
    <row r="463" spans="1:15">
      <c r="A463">
        <v>2174</v>
      </c>
      <c r="B463" s="379">
        <v>42622.654143518499</v>
      </c>
      <c r="C463">
        <v>1363</v>
      </c>
      <c r="D463">
        <v>82</v>
      </c>
      <c r="E463">
        <v>42</v>
      </c>
      <c r="F463">
        <v>42</v>
      </c>
      <c r="G463">
        <v>14</v>
      </c>
      <c r="H463">
        <v>14</v>
      </c>
      <c r="I463" s="379">
        <v>2.3136574074074101E-2</v>
      </c>
      <c r="J463">
        <v>42</v>
      </c>
      <c r="K463">
        <v>38</v>
      </c>
      <c r="L463">
        <v>90</v>
      </c>
      <c r="M463" t="s">
        <v>1856</v>
      </c>
      <c r="N463" t="s">
        <v>2868</v>
      </c>
      <c r="O463" s="379">
        <v>4.1666666666666699E-2</v>
      </c>
    </row>
    <row r="464" spans="1:15">
      <c r="A464">
        <v>2175</v>
      </c>
      <c r="B464" s="379">
        <v>42622.6543171296</v>
      </c>
      <c r="C464">
        <v>1364</v>
      </c>
      <c r="D464">
        <v>82</v>
      </c>
      <c r="E464">
        <v>42</v>
      </c>
      <c r="F464">
        <v>42</v>
      </c>
      <c r="G464">
        <v>14</v>
      </c>
      <c r="H464">
        <v>14</v>
      </c>
      <c r="I464" s="379">
        <v>2.3773148148148099E-2</v>
      </c>
      <c r="J464">
        <v>42</v>
      </c>
      <c r="K464">
        <v>36</v>
      </c>
      <c r="L464">
        <v>86</v>
      </c>
      <c r="M464" t="s">
        <v>1853</v>
      </c>
      <c r="N464" t="s">
        <v>2868</v>
      </c>
      <c r="O464" s="379">
        <v>4.1666666666666699E-2</v>
      </c>
    </row>
    <row r="465" spans="1:15">
      <c r="A465">
        <v>2176</v>
      </c>
      <c r="B465" s="379">
        <v>42622.654166666704</v>
      </c>
      <c r="C465">
        <v>1382</v>
      </c>
      <c r="D465">
        <v>82</v>
      </c>
      <c r="E465">
        <v>42</v>
      </c>
      <c r="F465">
        <v>42</v>
      </c>
      <c r="G465">
        <v>14</v>
      </c>
      <c r="H465">
        <v>14</v>
      </c>
      <c r="I465" s="379">
        <v>2.6597222222222199E-2</v>
      </c>
      <c r="J465">
        <v>42</v>
      </c>
      <c r="K465">
        <v>36</v>
      </c>
      <c r="L465">
        <v>86</v>
      </c>
      <c r="M465" t="s">
        <v>1853</v>
      </c>
      <c r="N465" t="s">
        <v>2868</v>
      </c>
      <c r="O465" s="379">
        <v>4.1666666666666699E-2</v>
      </c>
    </row>
    <row r="466" spans="1:15">
      <c r="A466">
        <v>2177</v>
      </c>
      <c r="B466" s="379">
        <v>42622.6541782407</v>
      </c>
      <c r="C466">
        <v>1387</v>
      </c>
      <c r="D466">
        <v>82</v>
      </c>
      <c r="E466">
        <v>42</v>
      </c>
      <c r="F466">
        <v>42</v>
      </c>
      <c r="G466">
        <v>14</v>
      </c>
      <c r="H466">
        <v>14</v>
      </c>
      <c r="I466" s="379">
        <v>2.7245370370370399E-2</v>
      </c>
      <c r="J466">
        <v>42</v>
      </c>
      <c r="K466">
        <v>33</v>
      </c>
      <c r="L466">
        <v>79</v>
      </c>
      <c r="M466" t="s">
        <v>1853</v>
      </c>
      <c r="N466" t="s">
        <v>2868</v>
      </c>
      <c r="O466" s="379">
        <v>4.1666666666666699E-2</v>
      </c>
    </row>
    <row r="467" spans="1:15">
      <c r="A467">
        <v>2178</v>
      </c>
      <c r="B467" s="379">
        <v>42622.654282407399</v>
      </c>
      <c r="C467">
        <v>1348</v>
      </c>
      <c r="D467">
        <v>82</v>
      </c>
      <c r="E467">
        <v>42</v>
      </c>
      <c r="F467">
        <v>42</v>
      </c>
      <c r="G467">
        <v>14</v>
      </c>
      <c r="H467">
        <v>14</v>
      </c>
      <c r="I467" s="379">
        <v>2.7962962962962998E-2</v>
      </c>
      <c r="J467">
        <v>42</v>
      </c>
      <c r="K467">
        <v>38</v>
      </c>
      <c r="L467">
        <v>90</v>
      </c>
      <c r="M467" t="s">
        <v>1856</v>
      </c>
      <c r="N467" t="s">
        <v>2868</v>
      </c>
      <c r="O467" s="379">
        <v>4.1666666666666699E-2</v>
      </c>
    </row>
    <row r="468" spans="1:15">
      <c r="A468">
        <v>2179</v>
      </c>
      <c r="B468" s="379">
        <v>42622.666886574101</v>
      </c>
      <c r="C468">
        <v>1343</v>
      </c>
      <c r="D468">
        <v>58</v>
      </c>
      <c r="E468">
        <v>25</v>
      </c>
      <c r="F468">
        <v>25</v>
      </c>
      <c r="G468">
        <v>5</v>
      </c>
      <c r="H468">
        <v>5</v>
      </c>
      <c r="I468" s="379">
        <v>3.15972222222222E-2</v>
      </c>
      <c r="J468">
        <v>25</v>
      </c>
      <c r="K468">
        <v>5</v>
      </c>
      <c r="L468">
        <v>20</v>
      </c>
      <c r="M468" t="s">
        <v>164</v>
      </c>
      <c r="N468" t="s">
        <v>2869</v>
      </c>
      <c r="O468" s="379">
        <v>4.1666666666666699E-2</v>
      </c>
    </row>
    <row r="469" spans="1:15">
      <c r="A469">
        <v>2180</v>
      </c>
      <c r="B469" s="379">
        <v>42639.47625</v>
      </c>
      <c r="C469">
        <v>1379</v>
      </c>
      <c r="D469">
        <v>58</v>
      </c>
      <c r="E469">
        <v>25</v>
      </c>
      <c r="F469">
        <v>25</v>
      </c>
      <c r="G469">
        <v>5</v>
      </c>
      <c r="H469">
        <v>5</v>
      </c>
      <c r="I469" s="379">
        <v>1.5150462962962999E-2</v>
      </c>
      <c r="J469">
        <v>25</v>
      </c>
      <c r="K469">
        <v>20</v>
      </c>
      <c r="L469">
        <v>80</v>
      </c>
      <c r="M469" t="s">
        <v>1856</v>
      </c>
      <c r="N469" t="s">
        <v>2869</v>
      </c>
      <c r="O469" s="379">
        <v>4.1666666666666699E-2</v>
      </c>
    </row>
    <row r="470" spans="1:15">
      <c r="A470">
        <v>2181</v>
      </c>
      <c r="B470" s="379">
        <v>42639.476215277798</v>
      </c>
      <c r="C470">
        <v>1357</v>
      </c>
      <c r="D470">
        <v>58</v>
      </c>
      <c r="E470">
        <v>25</v>
      </c>
      <c r="F470">
        <v>25</v>
      </c>
      <c r="G470">
        <v>5</v>
      </c>
      <c r="H470">
        <v>5</v>
      </c>
      <c r="I470" s="379">
        <v>1.5914351851851902E-2</v>
      </c>
      <c r="J470">
        <v>25</v>
      </c>
      <c r="K470">
        <v>13</v>
      </c>
      <c r="L470">
        <v>52</v>
      </c>
      <c r="M470" t="s">
        <v>164</v>
      </c>
      <c r="N470" t="s">
        <v>2869</v>
      </c>
      <c r="O470" s="379">
        <v>4.1666666666666699E-2</v>
      </c>
    </row>
    <row r="471" spans="1:15">
      <c r="A471">
        <v>2182</v>
      </c>
      <c r="B471" s="379">
        <v>42639.476458333302</v>
      </c>
      <c r="C471">
        <v>1381</v>
      </c>
      <c r="D471">
        <v>58</v>
      </c>
      <c r="E471">
        <v>25</v>
      </c>
      <c r="F471">
        <v>25</v>
      </c>
      <c r="G471">
        <v>5</v>
      </c>
      <c r="H471">
        <v>5</v>
      </c>
      <c r="I471" s="379">
        <v>1.6724537037037E-2</v>
      </c>
      <c r="J471">
        <v>25</v>
      </c>
      <c r="K471">
        <v>17</v>
      </c>
      <c r="L471">
        <v>68</v>
      </c>
      <c r="M471" t="s">
        <v>164</v>
      </c>
      <c r="N471" t="s">
        <v>2869</v>
      </c>
      <c r="O471" s="379">
        <v>4.1666666666666699E-2</v>
      </c>
    </row>
    <row r="472" spans="1:15">
      <c r="A472">
        <v>2183</v>
      </c>
      <c r="B472" s="379">
        <v>42639.4706828704</v>
      </c>
      <c r="C472">
        <v>1369</v>
      </c>
      <c r="D472">
        <v>58</v>
      </c>
      <c r="E472">
        <v>25</v>
      </c>
      <c r="F472">
        <v>25</v>
      </c>
      <c r="G472">
        <v>5</v>
      </c>
      <c r="H472">
        <v>5</v>
      </c>
      <c r="I472" s="379">
        <v>2.4108796296296298E-2</v>
      </c>
      <c r="J472">
        <v>25</v>
      </c>
      <c r="K472">
        <v>19</v>
      </c>
      <c r="L472">
        <v>76</v>
      </c>
      <c r="M472" t="s">
        <v>1853</v>
      </c>
      <c r="N472" t="s">
        <v>2869</v>
      </c>
      <c r="O472" s="379">
        <v>4.1666666666666699E-2</v>
      </c>
    </row>
    <row r="473" spans="1:15">
      <c r="A473">
        <v>2184</v>
      </c>
      <c r="B473" s="379">
        <v>42639.470219907402</v>
      </c>
      <c r="C473">
        <v>1358</v>
      </c>
      <c r="D473">
        <v>58</v>
      </c>
      <c r="E473">
        <v>25</v>
      </c>
      <c r="F473">
        <v>25</v>
      </c>
      <c r="G473">
        <v>5</v>
      </c>
      <c r="H473">
        <v>5</v>
      </c>
      <c r="I473" s="379">
        <v>2.63657407407407E-2</v>
      </c>
      <c r="J473">
        <v>25</v>
      </c>
      <c r="K473">
        <v>22</v>
      </c>
      <c r="L473">
        <v>88</v>
      </c>
      <c r="M473" t="s">
        <v>1857</v>
      </c>
      <c r="N473" t="s">
        <v>2869</v>
      </c>
      <c r="O473" s="379">
        <v>4.1666666666666699E-2</v>
      </c>
    </row>
    <row r="474" spans="1:15">
      <c r="A474">
        <v>2185</v>
      </c>
      <c r="B474" s="379">
        <v>42639.470486111102</v>
      </c>
      <c r="C474">
        <v>1354</v>
      </c>
      <c r="D474">
        <v>58</v>
      </c>
      <c r="E474">
        <v>25</v>
      </c>
      <c r="F474">
        <v>25</v>
      </c>
      <c r="G474">
        <v>5</v>
      </c>
      <c r="H474">
        <v>5</v>
      </c>
      <c r="I474" s="379">
        <v>2.9618055555555599E-2</v>
      </c>
      <c r="J474">
        <v>25</v>
      </c>
      <c r="K474">
        <v>17</v>
      </c>
      <c r="L474">
        <v>68</v>
      </c>
      <c r="M474" t="s">
        <v>164</v>
      </c>
      <c r="N474" t="s">
        <v>2869</v>
      </c>
      <c r="O474" s="379">
        <v>4.1666666666666699E-2</v>
      </c>
    </row>
    <row r="475" spans="1:15">
      <c r="A475">
        <v>2186</v>
      </c>
      <c r="B475" s="379">
        <v>42639.470335648097</v>
      </c>
      <c r="C475">
        <v>1347</v>
      </c>
      <c r="D475">
        <v>58</v>
      </c>
      <c r="E475">
        <v>25</v>
      </c>
      <c r="F475">
        <v>25</v>
      </c>
      <c r="G475">
        <v>5</v>
      </c>
      <c r="H475">
        <v>5</v>
      </c>
      <c r="I475" s="379">
        <v>2.9895833333333299E-2</v>
      </c>
      <c r="J475">
        <v>25</v>
      </c>
      <c r="K475">
        <v>18</v>
      </c>
      <c r="L475">
        <v>72</v>
      </c>
      <c r="M475" t="s">
        <v>1853</v>
      </c>
      <c r="N475" t="s">
        <v>2869</v>
      </c>
      <c r="O475" s="379">
        <v>4.1666666666666699E-2</v>
      </c>
    </row>
    <row r="476" spans="1:15">
      <c r="A476">
        <v>2187</v>
      </c>
      <c r="B476" s="379">
        <v>42639.47625</v>
      </c>
      <c r="C476">
        <v>1360</v>
      </c>
      <c r="D476">
        <v>58</v>
      </c>
      <c r="E476">
        <v>25</v>
      </c>
      <c r="F476">
        <v>25</v>
      </c>
      <c r="G476">
        <v>5</v>
      </c>
      <c r="H476">
        <v>5</v>
      </c>
      <c r="I476" s="379">
        <v>2.45717592592593E-2</v>
      </c>
      <c r="J476">
        <v>25</v>
      </c>
      <c r="K476">
        <v>16</v>
      </c>
      <c r="L476">
        <v>64</v>
      </c>
      <c r="M476" t="s">
        <v>164</v>
      </c>
      <c r="N476" t="s">
        <v>2869</v>
      </c>
      <c r="O476" s="379">
        <v>4.1666666666666699E-2</v>
      </c>
    </row>
    <row r="477" spans="1:15">
      <c r="A477">
        <v>2188</v>
      </c>
      <c r="B477" s="379">
        <v>42639.4706828704</v>
      </c>
      <c r="C477">
        <v>1341</v>
      </c>
      <c r="D477">
        <v>58</v>
      </c>
      <c r="E477">
        <v>25</v>
      </c>
      <c r="F477">
        <v>25</v>
      </c>
      <c r="G477">
        <v>5</v>
      </c>
      <c r="H477">
        <v>5</v>
      </c>
      <c r="I477" s="379">
        <v>3.0439814814814802E-2</v>
      </c>
      <c r="J477">
        <v>25</v>
      </c>
      <c r="K477">
        <v>19</v>
      </c>
      <c r="L477">
        <v>76</v>
      </c>
      <c r="M477" t="s">
        <v>1853</v>
      </c>
      <c r="N477" t="s">
        <v>2869</v>
      </c>
      <c r="O477" s="379">
        <v>4.1666666666666699E-2</v>
      </c>
    </row>
    <row r="478" spans="1:15">
      <c r="A478">
        <v>2189</v>
      </c>
      <c r="B478" s="379">
        <v>42639.4702777778</v>
      </c>
      <c r="C478">
        <v>1345</v>
      </c>
      <c r="D478">
        <v>58</v>
      </c>
      <c r="E478">
        <v>25</v>
      </c>
      <c r="F478">
        <v>25</v>
      </c>
      <c r="G478">
        <v>5</v>
      </c>
      <c r="H478">
        <v>5</v>
      </c>
      <c r="I478" s="379">
        <v>3.09375E-2</v>
      </c>
      <c r="J478">
        <v>25</v>
      </c>
      <c r="K478">
        <v>20</v>
      </c>
      <c r="L478">
        <v>80</v>
      </c>
      <c r="M478" t="s">
        <v>1856</v>
      </c>
      <c r="N478" t="s">
        <v>2869</v>
      </c>
      <c r="O478" s="379">
        <v>4.1666666666666699E-2</v>
      </c>
    </row>
    <row r="479" spans="1:15">
      <c r="A479">
        <v>2190</v>
      </c>
      <c r="B479" s="379">
        <v>42639.4704166667</v>
      </c>
      <c r="C479">
        <v>1350</v>
      </c>
      <c r="D479">
        <v>58</v>
      </c>
      <c r="E479">
        <v>25</v>
      </c>
      <c r="F479">
        <v>25</v>
      </c>
      <c r="G479">
        <v>5</v>
      </c>
      <c r="H479">
        <v>5</v>
      </c>
      <c r="I479" s="379">
        <v>3.1956018518518502E-2</v>
      </c>
      <c r="J479">
        <v>25</v>
      </c>
      <c r="K479">
        <v>11</v>
      </c>
      <c r="L479">
        <v>44</v>
      </c>
      <c r="M479" t="s">
        <v>164</v>
      </c>
      <c r="N479" t="s">
        <v>2869</v>
      </c>
      <c r="O479" s="379">
        <v>4.1666666666666699E-2</v>
      </c>
    </row>
    <row r="480" spans="1:15">
      <c r="A480">
        <v>2191</v>
      </c>
      <c r="B480" s="379">
        <v>42639.476307870398</v>
      </c>
      <c r="C480">
        <v>1342</v>
      </c>
      <c r="D480">
        <v>58</v>
      </c>
      <c r="E480">
        <v>25</v>
      </c>
      <c r="F480">
        <v>25</v>
      </c>
      <c r="G480">
        <v>5</v>
      </c>
      <c r="H480">
        <v>5</v>
      </c>
      <c r="I480" s="379">
        <v>2.73958333333333E-2</v>
      </c>
      <c r="J480">
        <v>25</v>
      </c>
      <c r="K480">
        <v>13</v>
      </c>
      <c r="L480">
        <v>52</v>
      </c>
      <c r="M480" t="s">
        <v>164</v>
      </c>
      <c r="N480" t="s">
        <v>2869</v>
      </c>
      <c r="O480" s="379">
        <v>4.1666666666666699E-2</v>
      </c>
    </row>
    <row r="481" spans="1:15">
      <c r="A481">
        <v>2192</v>
      </c>
      <c r="B481" s="379">
        <v>42639.476261574098</v>
      </c>
      <c r="C481">
        <v>1388</v>
      </c>
      <c r="D481">
        <v>58</v>
      </c>
      <c r="E481">
        <v>25</v>
      </c>
      <c r="F481">
        <v>25</v>
      </c>
      <c r="G481">
        <v>5</v>
      </c>
      <c r="H481">
        <v>5</v>
      </c>
      <c r="I481" s="379">
        <v>2.8553240740740699E-2</v>
      </c>
      <c r="J481">
        <v>25</v>
      </c>
      <c r="K481">
        <v>19</v>
      </c>
      <c r="L481">
        <v>76</v>
      </c>
      <c r="M481" t="s">
        <v>1853</v>
      </c>
      <c r="N481" t="s">
        <v>2869</v>
      </c>
      <c r="O481" s="379">
        <v>4.1666666666666699E-2</v>
      </c>
    </row>
    <row r="482" spans="1:15">
      <c r="A482">
        <v>2193</v>
      </c>
      <c r="B482" s="379">
        <v>42639.470648148097</v>
      </c>
      <c r="C482">
        <v>1359</v>
      </c>
      <c r="D482">
        <v>58</v>
      </c>
      <c r="E482">
        <v>25</v>
      </c>
      <c r="F482">
        <v>25</v>
      </c>
      <c r="G482">
        <v>5</v>
      </c>
      <c r="H482">
        <v>5</v>
      </c>
      <c r="I482" s="379">
        <v>3.4155092592592598E-2</v>
      </c>
      <c r="J482">
        <v>25</v>
      </c>
      <c r="K482">
        <v>19</v>
      </c>
      <c r="L482">
        <v>76</v>
      </c>
      <c r="M482" t="s">
        <v>1853</v>
      </c>
      <c r="N482" t="s">
        <v>2869</v>
      </c>
      <c r="O482" s="379">
        <v>4.1666666666666699E-2</v>
      </c>
    </row>
    <row r="483" spans="1:15">
      <c r="A483">
        <v>2194</v>
      </c>
      <c r="B483" s="379">
        <v>42639.470486111102</v>
      </c>
      <c r="C483">
        <v>1382</v>
      </c>
      <c r="D483">
        <v>58</v>
      </c>
      <c r="E483">
        <v>25</v>
      </c>
      <c r="F483">
        <v>25</v>
      </c>
      <c r="G483">
        <v>5</v>
      </c>
      <c r="H483">
        <v>5</v>
      </c>
      <c r="I483" s="379">
        <v>3.4513888888888899E-2</v>
      </c>
      <c r="J483">
        <v>25</v>
      </c>
      <c r="K483">
        <v>18</v>
      </c>
      <c r="L483">
        <v>72</v>
      </c>
      <c r="M483" t="s">
        <v>1853</v>
      </c>
      <c r="N483" t="s">
        <v>2869</v>
      </c>
      <c r="O483" s="379">
        <v>4.1666666666666699E-2</v>
      </c>
    </row>
    <row r="484" spans="1:15">
      <c r="A484">
        <v>2195</v>
      </c>
      <c r="B484" s="379">
        <v>42639.476215277798</v>
      </c>
      <c r="C484">
        <v>1375</v>
      </c>
      <c r="D484">
        <v>58</v>
      </c>
      <c r="E484">
        <v>25</v>
      </c>
      <c r="F484">
        <v>25</v>
      </c>
      <c r="G484">
        <v>5</v>
      </c>
      <c r="H484">
        <v>5</v>
      </c>
      <c r="I484" s="379">
        <v>2.9027777777777802E-2</v>
      </c>
      <c r="J484">
        <v>25</v>
      </c>
      <c r="K484">
        <v>18</v>
      </c>
      <c r="L484">
        <v>72</v>
      </c>
      <c r="M484" t="s">
        <v>1853</v>
      </c>
      <c r="N484" t="s">
        <v>2869</v>
      </c>
      <c r="O484" s="379">
        <v>4.1666666666666699E-2</v>
      </c>
    </row>
    <row r="485" spans="1:15">
      <c r="A485">
        <v>2196</v>
      </c>
      <c r="B485" s="379">
        <v>42639.470405092601</v>
      </c>
      <c r="C485">
        <v>1339</v>
      </c>
      <c r="D485">
        <v>58</v>
      </c>
      <c r="E485">
        <v>25</v>
      </c>
      <c r="F485">
        <v>25</v>
      </c>
      <c r="G485">
        <v>5</v>
      </c>
      <c r="H485">
        <v>5</v>
      </c>
      <c r="I485" s="379">
        <v>3.58333333333333E-2</v>
      </c>
      <c r="J485">
        <v>25</v>
      </c>
      <c r="K485">
        <v>20</v>
      </c>
      <c r="L485">
        <v>80</v>
      </c>
      <c r="M485" t="s">
        <v>1856</v>
      </c>
      <c r="N485" t="s">
        <v>2869</v>
      </c>
      <c r="O485" s="379">
        <v>4.1666666666666699E-2</v>
      </c>
    </row>
    <row r="486" spans="1:15">
      <c r="A486">
        <v>2197</v>
      </c>
      <c r="B486" s="379">
        <v>42639.4764699074</v>
      </c>
      <c r="C486">
        <v>1344</v>
      </c>
      <c r="D486">
        <v>58</v>
      </c>
      <c r="E486">
        <v>25</v>
      </c>
      <c r="F486">
        <v>25</v>
      </c>
      <c r="G486">
        <v>5</v>
      </c>
      <c r="H486">
        <v>5</v>
      </c>
      <c r="I486" s="379">
        <v>2.9953703703703701E-2</v>
      </c>
      <c r="J486">
        <v>25</v>
      </c>
      <c r="K486">
        <v>19</v>
      </c>
      <c r="L486">
        <v>76</v>
      </c>
      <c r="M486" t="s">
        <v>1853</v>
      </c>
      <c r="N486" t="s">
        <v>2869</v>
      </c>
      <c r="O486" s="379">
        <v>4.1666666666666699E-2</v>
      </c>
    </row>
    <row r="487" spans="1:15">
      <c r="A487">
        <v>2198</v>
      </c>
      <c r="B487" s="379">
        <v>42639.470659722203</v>
      </c>
      <c r="C487">
        <v>1376</v>
      </c>
      <c r="D487">
        <v>58</v>
      </c>
      <c r="E487">
        <v>25</v>
      </c>
      <c r="F487">
        <v>25</v>
      </c>
      <c r="G487">
        <v>5</v>
      </c>
      <c r="H487">
        <v>5</v>
      </c>
      <c r="I487" s="379">
        <v>3.6157407407407402E-2</v>
      </c>
      <c r="J487">
        <v>25</v>
      </c>
      <c r="K487">
        <v>20</v>
      </c>
      <c r="L487">
        <v>80</v>
      </c>
      <c r="M487" t="s">
        <v>1856</v>
      </c>
      <c r="N487" t="s">
        <v>2869</v>
      </c>
      <c r="O487" s="379">
        <v>4.1666666666666699E-2</v>
      </c>
    </row>
    <row r="488" spans="1:15">
      <c r="A488">
        <v>2199</v>
      </c>
      <c r="B488" s="379">
        <v>42639.470625000002</v>
      </c>
      <c r="C488">
        <v>1383</v>
      </c>
      <c r="D488">
        <v>58</v>
      </c>
      <c r="E488">
        <v>25</v>
      </c>
      <c r="F488">
        <v>25</v>
      </c>
      <c r="G488">
        <v>5</v>
      </c>
      <c r="H488">
        <v>5</v>
      </c>
      <c r="I488" s="379">
        <v>3.6238425925925903E-2</v>
      </c>
      <c r="J488">
        <v>25</v>
      </c>
      <c r="K488">
        <v>19</v>
      </c>
      <c r="L488">
        <v>76</v>
      </c>
      <c r="M488" t="s">
        <v>1853</v>
      </c>
      <c r="N488" t="s">
        <v>2869</v>
      </c>
      <c r="O488" s="379">
        <v>4.1666666666666699E-2</v>
      </c>
    </row>
    <row r="489" spans="1:15">
      <c r="A489">
        <v>2200</v>
      </c>
      <c r="B489" s="379">
        <v>42639.476342592599</v>
      </c>
      <c r="C489">
        <v>1361</v>
      </c>
      <c r="D489">
        <v>58</v>
      </c>
      <c r="E489">
        <v>25</v>
      </c>
      <c r="F489">
        <v>25</v>
      </c>
      <c r="G489">
        <v>5</v>
      </c>
      <c r="H489">
        <v>5</v>
      </c>
      <c r="I489" s="379">
        <v>3.0648148148148101E-2</v>
      </c>
      <c r="J489">
        <v>25</v>
      </c>
      <c r="K489">
        <v>22</v>
      </c>
      <c r="L489">
        <v>88</v>
      </c>
      <c r="M489" t="s">
        <v>1857</v>
      </c>
      <c r="N489" t="s">
        <v>2869</v>
      </c>
      <c r="O489" s="379">
        <v>4.1666666666666699E-2</v>
      </c>
    </row>
    <row r="490" spans="1:15">
      <c r="A490">
        <v>2201</v>
      </c>
      <c r="B490" s="379">
        <v>42639.470717592601</v>
      </c>
      <c r="C490">
        <v>1387</v>
      </c>
      <c r="D490">
        <v>58</v>
      </c>
      <c r="E490">
        <v>25</v>
      </c>
      <c r="F490">
        <v>25</v>
      </c>
      <c r="G490">
        <v>5</v>
      </c>
      <c r="H490">
        <v>5</v>
      </c>
      <c r="I490" s="379">
        <v>3.63425925925926E-2</v>
      </c>
      <c r="J490">
        <v>25</v>
      </c>
      <c r="K490">
        <v>15</v>
      </c>
      <c r="L490">
        <v>60</v>
      </c>
      <c r="M490" t="s">
        <v>164</v>
      </c>
      <c r="N490" t="s">
        <v>2869</v>
      </c>
      <c r="O490" s="379">
        <v>4.1666666666666699E-2</v>
      </c>
    </row>
    <row r="491" spans="1:15">
      <c r="A491">
        <v>2202</v>
      </c>
      <c r="B491" s="379">
        <v>42639.4707291667</v>
      </c>
      <c r="C491">
        <v>1386</v>
      </c>
      <c r="D491">
        <v>58</v>
      </c>
      <c r="E491">
        <v>25</v>
      </c>
      <c r="F491">
        <v>25</v>
      </c>
      <c r="G491">
        <v>5</v>
      </c>
      <c r="H491">
        <v>5</v>
      </c>
      <c r="I491" s="379">
        <v>3.6539351851851899E-2</v>
      </c>
      <c r="J491">
        <v>25</v>
      </c>
      <c r="K491">
        <v>17</v>
      </c>
      <c r="L491">
        <v>68</v>
      </c>
      <c r="M491" t="s">
        <v>164</v>
      </c>
      <c r="N491" t="s">
        <v>2869</v>
      </c>
      <c r="O491" s="379">
        <v>4.1666666666666699E-2</v>
      </c>
    </row>
    <row r="492" spans="1:15">
      <c r="A492">
        <v>2203</v>
      </c>
      <c r="B492" s="379">
        <v>42639.470347222203</v>
      </c>
      <c r="C492">
        <v>1351</v>
      </c>
      <c r="D492">
        <v>58</v>
      </c>
      <c r="E492">
        <v>25</v>
      </c>
      <c r="F492">
        <v>25</v>
      </c>
      <c r="G492">
        <v>5</v>
      </c>
      <c r="H492">
        <v>5</v>
      </c>
      <c r="I492" s="379">
        <v>3.7048611111111102E-2</v>
      </c>
      <c r="J492">
        <v>25</v>
      </c>
      <c r="K492">
        <v>15</v>
      </c>
      <c r="L492">
        <v>60</v>
      </c>
      <c r="M492" t="s">
        <v>164</v>
      </c>
      <c r="N492" t="s">
        <v>2869</v>
      </c>
      <c r="O492" s="379">
        <v>4.1666666666666699E-2</v>
      </c>
    </row>
    <row r="493" spans="1:15">
      <c r="A493">
        <v>2204</v>
      </c>
      <c r="B493" s="379">
        <v>42639.476400462998</v>
      </c>
      <c r="C493">
        <v>1370</v>
      </c>
      <c r="D493">
        <v>58</v>
      </c>
      <c r="E493">
        <v>25</v>
      </c>
      <c r="F493">
        <v>25</v>
      </c>
      <c r="G493">
        <v>5</v>
      </c>
      <c r="H493">
        <v>5</v>
      </c>
      <c r="I493" s="379">
        <v>3.1481481481481499E-2</v>
      </c>
      <c r="J493">
        <v>25</v>
      </c>
      <c r="K493">
        <v>25</v>
      </c>
      <c r="L493">
        <v>100</v>
      </c>
      <c r="M493" t="s">
        <v>1858</v>
      </c>
      <c r="N493" t="s">
        <v>2869</v>
      </c>
      <c r="O493" s="379">
        <v>4.1666666666666699E-2</v>
      </c>
    </row>
    <row r="494" spans="1:15">
      <c r="A494">
        <v>2205</v>
      </c>
      <c r="B494" s="379">
        <v>42639.476377314801</v>
      </c>
      <c r="C494">
        <v>1377</v>
      </c>
      <c r="D494">
        <v>58</v>
      </c>
      <c r="E494">
        <v>25</v>
      </c>
      <c r="F494">
        <v>25</v>
      </c>
      <c r="G494">
        <v>5</v>
      </c>
      <c r="H494">
        <v>5</v>
      </c>
      <c r="I494" s="379">
        <v>3.1701388888888897E-2</v>
      </c>
      <c r="J494">
        <v>25</v>
      </c>
      <c r="K494">
        <v>16</v>
      </c>
      <c r="L494">
        <v>64</v>
      </c>
      <c r="M494" t="s">
        <v>164</v>
      </c>
      <c r="N494" t="s">
        <v>2869</v>
      </c>
      <c r="O494" s="379">
        <v>4.1666666666666699E-2</v>
      </c>
    </row>
    <row r="495" spans="1:15">
      <c r="A495">
        <v>2206</v>
      </c>
      <c r="B495" s="379">
        <v>42639.4762037037</v>
      </c>
      <c r="C495">
        <v>1371</v>
      </c>
      <c r="D495">
        <v>58</v>
      </c>
      <c r="E495">
        <v>25</v>
      </c>
      <c r="F495">
        <v>25</v>
      </c>
      <c r="G495">
        <v>5</v>
      </c>
      <c r="H495">
        <v>5</v>
      </c>
      <c r="I495" s="379">
        <v>3.2013888888888897E-2</v>
      </c>
      <c r="J495">
        <v>25</v>
      </c>
      <c r="K495">
        <v>21</v>
      </c>
      <c r="L495">
        <v>84</v>
      </c>
      <c r="M495" t="s">
        <v>1856</v>
      </c>
      <c r="N495" t="s">
        <v>2869</v>
      </c>
      <c r="O495" s="379">
        <v>4.1666666666666699E-2</v>
      </c>
    </row>
    <row r="496" spans="1:15">
      <c r="A496">
        <v>2207</v>
      </c>
      <c r="B496" s="379">
        <v>42639.470694444397</v>
      </c>
      <c r="C496">
        <v>1384</v>
      </c>
      <c r="D496">
        <v>58</v>
      </c>
      <c r="E496">
        <v>25</v>
      </c>
      <c r="F496">
        <v>25</v>
      </c>
      <c r="G496">
        <v>5</v>
      </c>
      <c r="H496">
        <v>5</v>
      </c>
      <c r="I496" s="379">
        <v>3.75462962962963E-2</v>
      </c>
      <c r="J496">
        <v>25</v>
      </c>
      <c r="K496">
        <v>15</v>
      </c>
      <c r="L496">
        <v>60</v>
      </c>
      <c r="M496" t="s">
        <v>164</v>
      </c>
      <c r="N496" t="s">
        <v>2869</v>
      </c>
      <c r="O496" s="379">
        <v>4.1666666666666699E-2</v>
      </c>
    </row>
    <row r="497" spans="1:15">
      <c r="A497">
        <v>2208</v>
      </c>
      <c r="B497" s="379">
        <v>42639.470648148097</v>
      </c>
      <c r="C497">
        <v>1346</v>
      </c>
      <c r="D497">
        <v>58</v>
      </c>
      <c r="E497">
        <v>25</v>
      </c>
      <c r="F497">
        <v>25</v>
      </c>
      <c r="G497">
        <v>5</v>
      </c>
      <c r="H497">
        <v>5</v>
      </c>
      <c r="I497" s="379">
        <v>3.7986111111111102E-2</v>
      </c>
      <c r="J497">
        <v>25</v>
      </c>
      <c r="K497">
        <v>15</v>
      </c>
      <c r="L497">
        <v>60</v>
      </c>
      <c r="M497" t="s">
        <v>164</v>
      </c>
      <c r="N497" t="s">
        <v>2869</v>
      </c>
      <c r="O497" s="379">
        <v>4.1666666666666699E-2</v>
      </c>
    </row>
    <row r="498" spans="1:15">
      <c r="A498">
        <v>2209</v>
      </c>
      <c r="B498" s="379">
        <v>42639.470266203702</v>
      </c>
      <c r="C498">
        <v>1368</v>
      </c>
      <c r="D498">
        <v>58</v>
      </c>
      <c r="E498">
        <v>25</v>
      </c>
      <c r="F498">
        <v>25</v>
      </c>
      <c r="G498">
        <v>5</v>
      </c>
      <c r="H498">
        <v>5</v>
      </c>
      <c r="I498" s="379">
        <v>3.8437499999999999E-2</v>
      </c>
      <c r="J498">
        <v>25</v>
      </c>
      <c r="K498">
        <v>19</v>
      </c>
      <c r="L498">
        <v>76</v>
      </c>
      <c r="M498" t="s">
        <v>1853</v>
      </c>
      <c r="N498" t="s">
        <v>2869</v>
      </c>
      <c r="O498" s="379">
        <v>4.1666666666666699E-2</v>
      </c>
    </row>
    <row r="499" spans="1:15">
      <c r="A499">
        <v>2210</v>
      </c>
      <c r="B499" s="379">
        <v>42639.470532407402</v>
      </c>
      <c r="C499">
        <v>1348</v>
      </c>
      <c r="D499">
        <v>58</v>
      </c>
      <c r="E499">
        <v>25</v>
      </c>
      <c r="F499">
        <v>25</v>
      </c>
      <c r="G499">
        <v>5</v>
      </c>
      <c r="H499">
        <v>5</v>
      </c>
      <c r="I499" s="379">
        <v>3.93055555555556E-2</v>
      </c>
      <c r="J499">
        <v>25</v>
      </c>
      <c r="K499">
        <v>15</v>
      </c>
      <c r="L499">
        <v>60</v>
      </c>
      <c r="M499" t="s">
        <v>164</v>
      </c>
      <c r="N499" t="s">
        <v>2869</v>
      </c>
      <c r="O499" s="379">
        <v>4.1666666666666699E-2</v>
      </c>
    </row>
    <row r="500" spans="1:15">
      <c r="A500">
        <v>2211</v>
      </c>
      <c r="B500" s="379">
        <v>42639.476458333302</v>
      </c>
      <c r="C500">
        <v>1366</v>
      </c>
      <c r="D500">
        <v>58</v>
      </c>
      <c r="E500">
        <v>25</v>
      </c>
      <c r="F500">
        <v>25</v>
      </c>
      <c r="G500">
        <v>5</v>
      </c>
      <c r="H500">
        <v>5</v>
      </c>
      <c r="I500" s="379">
        <v>3.3553240740740703E-2</v>
      </c>
      <c r="J500">
        <v>25</v>
      </c>
      <c r="K500">
        <v>15</v>
      </c>
      <c r="L500">
        <v>60</v>
      </c>
      <c r="M500" t="s">
        <v>164</v>
      </c>
      <c r="N500" t="s">
        <v>2869</v>
      </c>
      <c r="O500" s="379">
        <v>4.1666666666666699E-2</v>
      </c>
    </row>
    <row r="501" spans="1:15">
      <c r="A501">
        <v>2212</v>
      </c>
      <c r="B501" s="379">
        <v>42639.476458333302</v>
      </c>
      <c r="C501">
        <v>1364</v>
      </c>
      <c r="D501">
        <v>58</v>
      </c>
      <c r="E501">
        <v>25</v>
      </c>
      <c r="F501">
        <v>25</v>
      </c>
      <c r="G501">
        <v>5</v>
      </c>
      <c r="H501">
        <v>5</v>
      </c>
      <c r="I501" s="379">
        <v>3.3773148148148101E-2</v>
      </c>
      <c r="J501">
        <v>25</v>
      </c>
      <c r="K501">
        <v>22</v>
      </c>
      <c r="L501">
        <v>88</v>
      </c>
      <c r="M501" t="s">
        <v>1857</v>
      </c>
      <c r="N501" t="s">
        <v>2869</v>
      </c>
      <c r="O501" s="379">
        <v>4.1666666666666699E-2</v>
      </c>
    </row>
    <row r="502" spans="1:15">
      <c r="A502">
        <v>2213</v>
      </c>
      <c r="B502" s="379">
        <v>42639.476620370398</v>
      </c>
      <c r="C502">
        <v>1385</v>
      </c>
      <c r="D502">
        <v>58</v>
      </c>
      <c r="E502">
        <v>25</v>
      </c>
      <c r="F502">
        <v>25</v>
      </c>
      <c r="G502">
        <v>5</v>
      </c>
      <c r="H502">
        <v>5</v>
      </c>
      <c r="I502" s="379">
        <v>3.3784722222222202E-2</v>
      </c>
      <c r="J502">
        <v>25</v>
      </c>
      <c r="K502">
        <v>22</v>
      </c>
      <c r="L502">
        <v>88</v>
      </c>
      <c r="M502" t="s">
        <v>1857</v>
      </c>
      <c r="N502" t="s">
        <v>2869</v>
      </c>
      <c r="O502" s="379">
        <v>4.1666666666666699E-2</v>
      </c>
    </row>
    <row r="503" spans="1:15">
      <c r="A503">
        <v>2214</v>
      </c>
      <c r="B503" s="379">
        <v>42639.476307870398</v>
      </c>
      <c r="C503">
        <v>1363</v>
      </c>
      <c r="D503">
        <v>58</v>
      </c>
      <c r="E503">
        <v>25</v>
      </c>
      <c r="F503">
        <v>25</v>
      </c>
      <c r="G503">
        <v>5</v>
      </c>
      <c r="H503">
        <v>5</v>
      </c>
      <c r="I503" s="379">
        <v>3.4340277777777803E-2</v>
      </c>
      <c r="J503">
        <v>25</v>
      </c>
      <c r="K503">
        <v>19</v>
      </c>
      <c r="L503">
        <v>76</v>
      </c>
      <c r="M503" t="s">
        <v>1853</v>
      </c>
      <c r="N503" t="s">
        <v>2869</v>
      </c>
      <c r="O503" s="379">
        <v>4.1666666666666699E-2</v>
      </c>
    </row>
    <row r="504" spans="1:15">
      <c r="A504">
        <v>2215</v>
      </c>
      <c r="B504" s="379">
        <v>42639.476678240702</v>
      </c>
      <c r="C504">
        <v>1353</v>
      </c>
      <c r="D504">
        <v>58</v>
      </c>
      <c r="E504">
        <v>25</v>
      </c>
      <c r="F504">
        <v>25</v>
      </c>
      <c r="G504">
        <v>5</v>
      </c>
      <c r="H504">
        <v>5</v>
      </c>
      <c r="I504" s="379">
        <v>3.4293981481481502E-2</v>
      </c>
      <c r="J504">
        <v>25</v>
      </c>
      <c r="K504">
        <v>19</v>
      </c>
      <c r="L504">
        <v>76</v>
      </c>
      <c r="M504" t="s">
        <v>1853</v>
      </c>
      <c r="N504" t="s">
        <v>2869</v>
      </c>
      <c r="O504" s="379">
        <v>4.1666666666666699E-2</v>
      </c>
    </row>
    <row r="505" spans="1:15">
      <c r="A505">
        <v>2216</v>
      </c>
      <c r="B505" s="379">
        <v>42639.470787036997</v>
      </c>
      <c r="C505">
        <v>1378</v>
      </c>
      <c r="D505">
        <v>58</v>
      </c>
      <c r="E505">
        <v>25</v>
      </c>
      <c r="F505">
        <v>25</v>
      </c>
      <c r="G505">
        <v>5</v>
      </c>
      <c r="H505">
        <v>5</v>
      </c>
      <c r="I505" s="379">
        <v>4.0532407407407399E-2</v>
      </c>
      <c r="J505">
        <v>25</v>
      </c>
      <c r="K505">
        <v>19</v>
      </c>
      <c r="L505">
        <v>76</v>
      </c>
      <c r="M505" t="s">
        <v>1853</v>
      </c>
      <c r="N505" t="s">
        <v>2869</v>
      </c>
      <c r="O505" s="379">
        <v>4.1666666666666699E-2</v>
      </c>
    </row>
    <row r="506" spans="1:15">
      <c r="A506">
        <v>2217</v>
      </c>
      <c r="B506" s="379">
        <v>42639.476400462998</v>
      </c>
      <c r="C506">
        <v>1349</v>
      </c>
      <c r="D506">
        <v>58</v>
      </c>
      <c r="E506">
        <v>25</v>
      </c>
      <c r="F506">
        <v>25</v>
      </c>
      <c r="G506">
        <v>5</v>
      </c>
      <c r="H506">
        <v>5</v>
      </c>
      <c r="I506" s="379">
        <v>3.5231481481481502E-2</v>
      </c>
      <c r="J506">
        <v>25</v>
      </c>
      <c r="K506">
        <v>17</v>
      </c>
      <c r="L506">
        <v>68</v>
      </c>
      <c r="M506" t="s">
        <v>164</v>
      </c>
      <c r="N506" t="s">
        <v>2869</v>
      </c>
      <c r="O506" s="379">
        <v>4.1666666666666699E-2</v>
      </c>
    </row>
    <row r="507" spans="1:15">
      <c r="A507">
        <v>2218</v>
      </c>
      <c r="B507" s="379">
        <v>42639.474791666697</v>
      </c>
      <c r="C507">
        <v>1340</v>
      </c>
      <c r="D507">
        <v>58</v>
      </c>
      <c r="E507">
        <v>25</v>
      </c>
      <c r="F507">
        <v>25</v>
      </c>
      <c r="G507">
        <v>5</v>
      </c>
      <c r="H507">
        <v>5</v>
      </c>
      <c r="I507" s="379">
        <v>3.6874999999999998E-2</v>
      </c>
      <c r="J507">
        <v>25</v>
      </c>
      <c r="K507">
        <v>16</v>
      </c>
      <c r="L507">
        <v>64</v>
      </c>
      <c r="M507" t="s">
        <v>164</v>
      </c>
      <c r="N507" t="s">
        <v>2869</v>
      </c>
      <c r="O507" s="379">
        <v>4.1666666666666699E-2</v>
      </c>
    </row>
    <row r="508" spans="1:15">
      <c r="A508">
        <v>2219</v>
      </c>
      <c r="B508" s="379">
        <v>42639.476388888899</v>
      </c>
      <c r="C508">
        <v>1356</v>
      </c>
      <c r="D508">
        <v>58</v>
      </c>
      <c r="E508">
        <v>25</v>
      </c>
      <c r="F508">
        <v>25</v>
      </c>
      <c r="G508">
        <v>5</v>
      </c>
      <c r="H508">
        <v>5</v>
      </c>
      <c r="I508" s="379">
        <v>3.5694444444444397E-2</v>
      </c>
      <c r="J508">
        <v>25</v>
      </c>
      <c r="K508">
        <v>16</v>
      </c>
      <c r="L508">
        <v>64</v>
      </c>
      <c r="M508" t="s">
        <v>164</v>
      </c>
      <c r="N508" t="s">
        <v>2869</v>
      </c>
      <c r="O508" s="379">
        <v>4.1666666666666699E-2</v>
      </c>
    </row>
    <row r="509" spans="1:15">
      <c r="A509">
        <v>2220</v>
      </c>
      <c r="B509" s="379">
        <v>42639.47625</v>
      </c>
      <c r="C509">
        <v>1352</v>
      </c>
      <c r="D509">
        <v>58</v>
      </c>
      <c r="E509">
        <v>25</v>
      </c>
      <c r="F509">
        <v>25</v>
      </c>
      <c r="G509">
        <v>5</v>
      </c>
      <c r="H509">
        <v>5</v>
      </c>
      <c r="I509" s="379">
        <v>3.5937499999999997E-2</v>
      </c>
      <c r="J509">
        <v>25</v>
      </c>
      <c r="K509">
        <v>21</v>
      </c>
      <c r="L509">
        <v>84</v>
      </c>
      <c r="M509" t="s">
        <v>1856</v>
      </c>
      <c r="N509" t="s">
        <v>2869</v>
      </c>
      <c r="O509" s="379">
        <v>4.1666666666666699E-2</v>
      </c>
    </row>
    <row r="510" spans="1:15">
      <c r="A510">
        <v>2221</v>
      </c>
      <c r="B510" s="379">
        <v>42639.470787036997</v>
      </c>
      <c r="C510">
        <v>1374</v>
      </c>
      <c r="D510">
        <v>58</v>
      </c>
      <c r="E510">
        <v>25</v>
      </c>
      <c r="F510">
        <v>25</v>
      </c>
      <c r="G510">
        <v>5</v>
      </c>
      <c r="H510">
        <v>5</v>
      </c>
      <c r="I510" s="379">
        <v>4.1412037037036997E-2</v>
      </c>
      <c r="J510">
        <v>25</v>
      </c>
      <c r="K510">
        <v>19</v>
      </c>
      <c r="L510">
        <v>76</v>
      </c>
      <c r="M510" t="s">
        <v>1853</v>
      </c>
      <c r="N510" t="s">
        <v>2869</v>
      </c>
      <c r="O510" s="379">
        <v>4.1666666666666699E-2</v>
      </c>
    </row>
    <row r="511" spans="1:15">
      <c r="A511">
        <v>2222</v>
      </c>
      <c r="B511" s="379">
        <v>42639.471435185202</v>
      </c>
      <c r="C511">
        <v>1362</v>
      </c>
      <c r="D511">
        <v>58</v>
      </c>
      <c r="E511">
        <v>25</v>
      </c>
      <c r="F511">
        <v>24</v>
      </c>
      <c r="G511">
        <v>5</v>
      </c>
      <c r="H511">
        <v>4</v>
      </c>
      <c r="I511" s="379">
        <v>4.1678240740740703E-2</v>
      </c>
      <c r="J511">
        <v>25</v>
      </c>
      <c r="K511">
        <v>21</v>
      </c>
      <c r="L511">
        <v>84</v>
      </c>
      <c r="M511" t="s">
        <v>1856</v>
      </c>
      <c r="N511" t="s">
        <v>2869</v>
      </c>
      <c r="O511" s="379">
        <v>4.1666666666666699E-2</v>
      </c>
    </row>
    <row r="512" spans="1:15">
      <c r="A512">
        <v>2223</v>
      </c>
      <c r="B512" s="379">
        <v>42639.476319444402</v>
      </c>
      <c r="C512">
        <v>1365</v>
      </c>
      <c r="D512">
        <v>58</v>
      </c>
      <c r="E512">
        <v>25</v>
      </c>
      <c r="F512">
        <v>25</v>
      </c>
      <c r="G512">
        <v>5</v>
      </c>
      <c r="H512">
        <v>5</v>
      </c>
      <c r="I512" s="379">
        <v>3.6956018518518499E-2</v>
      </c>
      <c r="J512">
        <v>25</v>
      </c>
      <c r="K512">
        <v>17</v>
      </c>
      <c r="L512">
        <v>68</v>
      </c>
      <c r="M512" t="s">
        <v>164</v>
      </c>
      <c r="N512" t="s">
        <v>2869</v>
      </c>
      <c r="O512" s="379">
        <v>4.1666666666666699E-2</v>
      </c>
    </row>
    <row r="513" spans="1:15">
      <c r="A513">
        <v>2224</v>
      </c>
      <c r="B513" s="379">
        <v>42639.4764236111</v>
      </c>
      <c r="C513">
        <v>1355</v>
      </c>
      <c r="D513">
        <v>58</v>
      </c>
      <c r="E513">
        <v>25</v>
      </c>
      <c r="F513">
        <v>25</v>
      </c>
      <c r="G513">
        <v>5</v>
      </c>
      <c r="H513">
        <v>5</v>
      </c>
      <c r="I513" s="379">
        <v>3.7696759259259298E-2</v>
      </c>
      <c r="J513">
        <v>25</v>
      </c>
      <c r="K513">
        <v>14</v>
      </c>
      <c r="L513">
        <v>56</v>
      </c>
      <c r="M513" t="s">
        <v>164</v>
      </c>
      <c r="N513" t="s">
        <v>2869</v>
      </c>
      <c r="O513" s="379">
        <v>4.1666666666666699E-2</v>
      </c>
    </row>
    <row r="514" spans="1:15">
      <c r="A514">
        <v>2225</v>
      </c>
      <c r="B514" s="379">
        <v>42639.480370370402</v>
      </c>
      <c r="C514">
        <v>1372</v>
      </c>
      <c r="D514">
        <v>58</v>
      </c>
      <c r="E514">
        <v>25</v>
      </c>
      <c r="F514">
        <v>25</v>
      </c>
      <c r="G514">
        <v>5</v>
      </c>
      <c r="H514">
        <v>5</v>
      </c>
      <c r="I514" s="379">
        <v>3.4780092592592599E-2</v>
      </c>
      <c r="J514">
        <v>25</v>
      </c>
      <c r="K514">
        <v>16</v>
      </c>
      <c r="L514">
        <v>64</v>
      </c>
      <c r="M514" t="s">
        <v>164</v>
      </c>
      <c r="N514" t="s">
        <v>2869</v>
      </c>
      <c r="O514" s="379">
        <v>4.1666666666666699E-2</v>
      </c>
    </row>
    <row r="515" spans="1:15">
      <c r="A515">
        <v>2226</v>
      </c>
      <c r="B515" s="379">
        <v>42639.509525463</v>
      </c>
      <c r="C515">
        <v>1380</v>
      </c>
      <c r="D515">
        <v>58</v>
      </c>
      <c r="E515">
        <v>25</v>
      </c>
      <c r="F515">
        <v>25</v>
      </c>
      <c r="G515">
        <v>5</v>
      </c>
      <c r="H515">
        <v>5</v>
      </c>
      <c r="I515" s="379">
        <v>2.4351851851851899E-2</v>
      </c>
      <c r="J515">
        <v>25</v>
      </c>
      <c r="K515">
        <v>13</v>
      </c>
      <c r="L515">
        <v>52</v>
      </c>
      <c r="M515" t="s">
        <v>164</v>
      </c>
      <c r="N515" t="s">
        <v>2869</v>
      </c>
      <c r="O515" s="379">
        <v>4.1666666666666699E-2</v>
      </c>
    </row>
    <row r="516" spans="1:15">
      <c r="A516">
        <v>2227</v>
      </c>
      <c r="B516" s="379">
        <v>42651.940486111103</v>
      </c>
      <c r="C516">
        <v>1367</v>
      </c>
      <c r="D516">
        <v>58</v>
      </c>
      <c r="E516">
        <v>25</v>
      </c>
      <c r="F516">
        <v>25</v>
      </c>
      <c r="G516">
        <v>5</v>
      </c>
      <c r="H516">
        <v>5</v>
      </c>
      <c r="I516" s="379">
        <v>2.18518518518519E-2</v>
      </c>
      <c r="J516">
        <v>25</v>
      </c>
      <c r="K516">
        <v>22</v>
      </c>
      <c r="L516">
        <v>88</v>
      </c>
      <c r="M516" t="s">
        <v>1857</v>
      </c>
      <c r="N516" t="s">
        <v>2869</v>
      </c>
      <c r="O516" s="379">
        <v>4.1666666666666699E-2</v>
      </c>
    </row>
    <row r="517" spans="1:15">
      <c r="A517">
        <v>2228</v>
      </c>
      <c r="B517" s="379">
        <v>42977.511331018497</v>
      </c>
      <c r="C517">
        <v>1437</v>
      </c>
      <c r="D517">
        <v>58</v>
      </c>
      <c r="E517">
        <v>25</v>
      </c>
      <c r="F517">
        <v>25</v>
      </c>
      <c r="G517">
        <v>5</v>
      </c>
      <c r="H517">
        <v>5</v>
      </c>
      <c r="I517" s="379">
        <v>1.5625000000000001E-3</v>
      </c>
      <c r="J517">
        <v>25</v>
      </c>
      <c r="K517">
        <v>7</v>
      </c>
      <c r="L517">
        <v>28</v>
      </c>
      <c r="M517" t="s">
        <v>164</v>
      </c>
      <c r="N517" t="s">
        <v>2869</v>
      </c>
      <c r="O517" s="379">
        <v>4.1666666666666699E-2</v>
      </c>
    </row>
    <row r="518" spans="1:15">
      <c r="A518">
        <v>2229</v>
      </c>
      <c r="B518" s="379">
        <v>42977.513460648202</v>
      </c>
      <c r="C518">
        <v>1437</v>
      </c>
      <c r="D518">
        <v>58</v>
      </c>
      <c r="E518">
        <v>25</v>
      </c>
      <c r="F518">
        <v>25</v>
      </c>
      <c r="G518">
        <v>5</v>
      </c>
      <c r="H518">
        <v>5</v>
      </c>
      <c r="I518" s="379">
        <v>2.98611111111111E-3</v>
      </c>
      <c r="J518">
        <v>25</v>
      </c>
      <c r="K518">
        <v>10</v>
      </c>
      <c r="L518">
        <v>40</v>
      </c>
      <c r="M518" t="s">
        <v>164</v>
      </c>
      <c r="N518" t="s">
        <v>2869</v>
      </c>
      <c r="O518" s="379">
        <v>4.1666666666666699E-2</v>
      </c>
    </row>
    <row r="519" spans="1:15">
      <c r="A519">
        <v>2230</v>
      </c>
      <c r="B519" s="379">
        <v>42982.648680555598</v>
      </c>
      <c r="C519">
        <v>1403</v>
      </c>
      <c r="D519">
        <v>58</v>
      </c>
      <c r="E519">
        <v>25</v>
      </c>
      <c r="F519">
        <v>25</v>
      </c>
      <c r="G519">
        <v>5</v>
      </c>
      <c r="H519">
        <v>5</v>
      </c>
      <c r="I519" s="379">
        <v>2.6203703703703701E-2</v>
      </c>
      <c r="J519">
        <v>25</v>
      </c>
      <c r="K519">
        <v>10</v>
      </c>
      <c r="L519">
        <v>40</v>
      </c>
      <c r="M519" t="s">
        <v>164</v>
      </c>
      <c r="N519" t="s">
        <v>2869</v>
      </c>
      <c r="O519" s="379">
        <v>4.1666666666666699E-2</v>
      </c>
    </row>
    <row r="520" spans="1:15">
      <c r="A520">
        <v>2231</v>
      </c>
      <c r="B520" s="379">
        <v>42982.648599537002</v>
      </c>
      <c r="C520">
        <v>1439</v>
      </c>
      <c r="D520">
        <v>58</v>
      </c>
      <c r="E520">
        <v>25</v>
      </c>
      <c r="F520">
        <v>25</v>
      </c>
      <c r="G520">
        <v>5</v>
      </c>
      <c r="H520">
        <v>5</v>
      </c>
      <c r="I520" s="379">
        <v>2.6956018518518501E-2</v>
      </c>
      <c r="J520">
        <v>25</v>
      </c>
      <c r="K520">
        <v>11</v>
      </c>
      <c r="L520">
        <v>44</v>
      </c>
      <c r="M520" t="s">
        <v>164</v>
      </c>
      <c r="N520" t="s">
        <v>2869</v>
      </c>
      <c r="O520" s="379">
        <v>4.1666666666666699E-2</v>
      </c>
    </row>
    <row r="521" spans="1:15">
      <c r="A521">
        <v>2232</v>
      </c>
      <c r="B521" s="379">
        <v>42982.648715277799</v>
      </c>
      <c r="C521">
        <v>1397</v>
      </c>
      <c r="D521">
        <v>58</v>
      </c>
      <c r="E521">
        <v>25</v>
      </c>
      <c r="F521">
        <v>25</v>
      </c>
      <c r="G521">
        <v>5</v>
      </c>
      <c r="H521">
        <v>5</v>
      </c>
      <c r="I521" s="379">
        <v>2.6990740740740701E-2</v>
      </c>
      <c r="J521">
        <v>25</v>
      </c>
      <c r="K521">
        <v>4</v>
      </c>
      <c r="L521">
        <v>16</v>
      </c>
      <c r="M521" t="s">
        <v>164</v>
      </c>
      <c r="N521" t="s">
        <v>2869</v>
      </c>
      <c r="O521" s="379">
        <v>4.1666666666666699E-2</v>
      </c>
    </row>
    <row r="522" spans="1:15">
      <c r="A522">
        <v>2233</v>
      </c>
      <c r="B522" s="379">
        <v>42982.648726851898</v>
      </c>
      <c r="C522">
        <v>1392</v>
      </c>
      <c r="D522">
        <v>58</v>
      </c>
      <c r="E522">
        <v>25</v>
      </c>
      <c r="F522">
        <v>25</v>
      </c>
      <c r="G522">
        <v>5</v>
      </c>
      <c r="H522">
        <v>5</v>
      </c>
      <c r="I522" s="379">
        <v>2.98726851851852E-2</v>
      </c>
      <c r="J522">
        <v>25</v>
      </c>
      <c r="K522">
        <v>9</v>
      </c>
      <c r="L522">
        <v>36</v>
      </c>
      <c r="M522" t="s">
        <v>164</v>
      </c>
      <c r="N522" t="s">
        <v>2869</v>
      </c>
      <c r="O522" s="379">
        <v>4.1666666666666699E-2</v>
      </c>
    </row>
    <row r="523" spans="1:15">
      <c r="A523">
        <v>2234</v>
      </c>
      <c r="B523" s="379">
        <v>42982.648900462998</v>
      </c>
      <c r="C523">
        <v>1416</v>
      </c>
      <c r="D523">
        <v>58</v>
      </c>
      <c r="E523">
        <v>25</v>
      </c>
      <c r="F523">
        <v>25</v>
      </c>
      <c r="G523">
        <v>5</v>
      </c>
      <c r="H523">
        <v>5</v>
      </c>
      <c r="I523" s="379">
        <v>3.0034722222222199E-2</v>
      </c>
      <c r="J523">
        <v>25</v>
      </c>
      <c r="K523">
        <v>10</v>
      </c>
      <c r="L523">
        <v>40</v>
      </c>
      <c r="M523" t="s">
        <v>164</v>
      </c>
      <c r="N523" t="s">
        <v>2869</v>
      </c>
      <c r="O523" s="379">
        <v>4.1666666666666699E-2</v>
      </c>
    </row>
    <row r="524" spans="1:15">
      <c r="A524">
        <v>2235</v>
      </c>
      <c r="B524" s="379">
        <v>42982.648622685199</v>
      </c>
      <c r="C524">
        <v>1408</v>
      </c>
      <c r="D524">
        <v>58</v>
      </c>
      <c r="E524">
        <v>25</v>
      </c>
      <c r="F524">
        <v>25</v>
      </c>
      <c r="G524">
        <v>5</v>
      </c>
      <c r="H524">
        <v>5</v>
      </c>
      <c r="I524" s="379">
        <v>3.0624999999999999E-2</v>
      </c>
      <c r="J524">
        <v>25</v>
      </c>
      <c r="K524">
        <v>15</v>
      </c>
      <c r="L524">
        <v>60</v>
      </c>
      <c r="M524" t="s">
        <v>164</v>
      </c>
      <c r="N524" t="s">
        <v>2869</v>
      </c>
      <c r="O524" s="379">
        <v>4.1666666666666699E-2</v>
      </c>
    </row>
    <row r="525" spans="1:15">
      <c r="A525">
        <v>2236</v>
      </c>
      <c r="B525" s="379">
        <v>42982.648587962998</v>
      </c>
      <c r="C525">
        <v>1405</v>
      </c>
      <c r="D525">
        <v>58</v>
      </c>
      <c r="E525">
        <v>25</v>
      </c>
      <c r="F525">
        <v>25</v>
      </c>
      <c r="G525">
        <v>5</v>
      </c>
      <c r="H525">
        <v>5</v>
      </c>
      <c r="I525" s="379">
        <v>3.0821759259259299E-2</v>
      </c>
      <c r="J525">
        <v>25</v>
      </c>
      <c r="K525">
        <v>11</v>
      </c>
      <c r="L525">
        <v>44</v>
      </c>
      <c r="M525" t="s">
        <v>164</v>
      </c>
      <c r="N525" t="s">
        <v>2869</v>
      </c>
      <c r="O525" s="379">
        <v>4.1666666666666699E-2</v>
      </c>
    </row>
    <row r="526" spans="1:15">
      <c r="A526">
        <v>2237</v>
      </c>
      <c r="B526" s="379">
        <v>42982.648518518501</v>
      </c>
      <c r="C526">
        <v>1413</v>
      </c>
      <c r="D526">
        <v>58</v>
      </c>
      <c r="E526">
        <v>25</v>
      </c>
      <c r="F526">
        <v>25</v>
      </c>
      <c r="G526">
        <v>5</v>
      </c>
      <c r="H526">
        <v>5</v>
      </c>
      <c r="I526" s="379">
        <v>3.09722222222222E-2</v>
      </c>
      <c r="J526">
        <v>25</v>
      </c>
      <c r="K526">
        <v>10</v>
      </c>
      <c r="L526">
        <v>40</v>
      </c>
      <c r="M526" t="s">
        <v>164</v>
      </c>
      <c r="N526" t="s">
        <v>2869</v>
      </c>
      <c r="O526" s="379">
        <v>4.1666666666666699E-2</v>
      </c>
    </row>
    <row r="527" spans="1:15">
      <c r="A527">
        <v>2238</v>
      </c>
      <c r="B527" s="379">
        <v>42982.649351851898</v>
      </c>
      <c r="C527">
        <v>1395</v>
      </c>
      <c r="D527">
        <v>58</v>
      </c>
      <c r="E527">
        <v>25</v>
      </c>
      <c r="F527">
        <v>25</v>
      </c>
      <c r="G527">
        <v>5</v>
      </c>
      <c r="H527">
        <v>5</v>
      </c>
      <c r="I527" s="379">
        <v>3.0856481481481499E-2</v>
      </c>
      <c r="J527">
        <v>25</v>
      </c>
      <c r="K527">
        <v>12</v>
      </c>
      <c r="L527">
        <v>48</v>
      </c>
      <c r="M527" t="s">
        <v>164</v>
      </c>
      <c r="N527" t="s">
        <v>2869</v>
      </c>
      <c r="O527" s="379">
        <v>4.1666666666666699E-2</v>
      </c>
    </row>
    <row r="528" spans="1:15">
      <c r="A528">
        <v>2239</v>
      </c>
      <c r="B528" s="379">
        <v>42982.648587962998</v>
      </c>
      <c r="C528">
        <v>1391</v>
      </c>
      <c r="D528">
        <v>58</v>
      </c>
      <c r="E528">
        <v>25</v>
      </c>
      <c r="F528">
        <v>25</v>
      </c>
      <c r="G528">
        <v>5</v>
      </c>
      <c r="H528">
        <v>5</v>
      </c>
      <c r="I528" s="379">
        <v>3.1851851851851902E-2</v>
      </c>
      <c r="J528">
        <v>25</v>
      </c>
      <c r="K528">
        <v>19</v>
      </c>
      <c r="L528">
        <v>76</v>
      </c>
      <c r="M528" t="s">
        <v>1853</v>
      </c>
      <c r="N528" t="s">
        <v>2869</v>
      </c>
      <c r="O528" s="379">
        <v>4.1666666666666699E-2</v>
      </c>
    </row>
    <row r="529" spans="1:15">
      <c r="A529">
        <v>2240</v>
      </c>
      <c r="B529" s="379">
        <v>42982.648969907401</v>
      </c>
      <c r="C529">
        <v>1394</v>
      </c>
      <c r="D529">
        <v>58</v>
      </c>
      <c r="E529">
        <v>25</v>
      </c>
      <c r="F529">
        <v>25</v>
      </c>
      <c r="G529">
        <v>5</v>
      </c>
      <c r="H529">
        <v>5</v>
      </c>
      <c r="I529" s="379">
        <v>3.1817129629629598E-2</v>
      </c>
      <c r="J529">
        <v>25</v>
      </c>
      <c r="K529">
        <v>15</v>
      </c>
      <c r="L529">
        <v>60</v>
      </c>
      <c r="M529" t="s">
        <v>164</v>
      </c>
      <c r="N529" t="s">
        <v>2869</v>
      </c>
      <c r="O529" s="379">
        <v>4.1666666666666699E-2</v>
      </c>
    </row>
    <row r="530" spans="1:15">
      <c r="A530">
        <v>2241</v>
      </c>
      <c r="B530" s="379">
        <v>42982.649768518502</v>
      </c>
      <c r="C530">
        <v>1410</v>
      </c>
      <c r="D530">
        <v>58</v>
      </c>
      <c r="E530">
        <v>25</v>
      </c>
      <c r="F530">
        <v>25</v>
      </c>
      <c r="G530">
        <v>5</v>
      </c>
      <c r="H530">
        <v>5</v>
      </c>
      <c r="I530" s="379">
        <v>3.1365740740740701E-2</v>
      </c>
      <c r="J530">
        <v>25</v>
      </c>
      <c r="K530">
        <v>16</v>
      </c>
      <c r="L530">
        <v>64</v>
      </c>
      <c r="M530" t="s">
        <v>164</v>
      </c>
      <c r="N530" t="s">
        <v>2869</v>
      </c>
      <c r="O530" s="379">
        <v>4.1666666666666699E-2</v>
      </c>
    </row>
    <row r="531" spans="1:15">
      <c r="A531">
        <v>2242</v>
      </c>
      <c r="B531" s="379">
        <v>42982.648460648103</v>
      </c>
      <c r="C531">
        <v>1409</v>
      </c>
      <c r="D531">
        <v>58</v>
      </c>
      <c r="E531">
        <v>25</v>
      </c>
      <c r="F531">
        <v>25</v>
      </c>
      <c r="G531">
        <v>5</v>
      </c>
      <c r="H531">
        <v>5</v>
      </c>
      <c r="I531" s="379">
        <v>3.2986111111111098E-2</v>
      </c>
      <c r="J531">
        <v>25</v>
      </c>
      <c r="K531">
        <v>11</v>
      </c>
      <c r="L531">
        <v>44</v>
      </c>
      <c r="M531" t="s">
        <v>164</v>
      </c>
      <c r="N531" t="s">
        <v>2869</v>
      </c>
      <c r="O531" s="379">
        <v>4.1666666666666699E-2</v>
      </c>
    </row>
    <row r="532" spans="1:15">
      <c r="A532">
        <v>2243</v>
      </c>
      <c r="B532" s="379">
        <v>42982.649849537003</v>
      </c>
      <c r="C532">
        <v>1396</v>
      </c>
      <c r="D532">
        <v>58</v>
      </c>
      <c r="E532">
        <v>25</v>
      </c>
      <c r="F532">
        <v>25</v>
      </c>
      <c r="G532">
        <v>5</v>
      </c>
      <c r="H532">
        <v>5</v>
      </c>
      <c r="I532" s="379">
        <v>3.1875000000000001E-2</v>
      </c>
      <c r="J532">
        <v>25</v>
      </c>
      <c r="K532">
        <v>14</v>
      </c>
      <c r="L532">
        <v>56</v>
      </c>
      <c r="M532" t="s">
        <v>164</v>
      </c>
      <c r="N532" t="s">
        <v>2869</v>
      </c>
      <c r="O532" s="379">
        <v>4.1666666666666699E-2</v>
      </c>
    </row>
    <row r="533" spans="1:15">
      <c r="A533">
        <v>2244</v>
      </c>
      <c r="B533" s="379">
        <v>42982.648553240702</v>
      </c>
      <c r="C533">
        <v>1398</v>
      </c>
      <c r="D533">
        <v>58</v>
      </c>
      <c r="E533">
        <v>25</v>
      </c>
      <c r="F533">
        <v>25</v>
      </c>
      <c r="G533">
        <v>5</v>
      </c>
      <c r="H533">
        <v>5</v>
      </c>
      <c r="I533" s="379">
        <v>3.3252314814814797E-2</v>
      </c>
      <c r="J533">
        <v>25</v>
      </c>
      <c r="K533">
        <v>6</v>
      </c>
      <c r="L533">
        <v>24</v>
      </c>
      <c r="M533" t="s">
        <v>164</v>
      </c>
      <c r="N533" t="s">
        <v>2869</v>
      </c>
      <c r="O533" s="379">
        <v>4.1666666666666699E-2</v>
      </c>
    </row>
    <row r="534" spans="1:15">
      <c r="A534">
        <v>2245</v>
      </c>
      <c r="B534" s="379">
        <v>42982.653530092597</v>
      </c>
      <c r="C534">
        <v>1402</v>
      </c>
      <c r="D534">
        <v>58</v>
      </c>
      <c r="E534">
        <v>25</v>
      </c>
      <c r="F534">
        <v>25</v>
      </c>
      <c r="G534">
        <v>5</v>
      </c>
      <c r="H534">
        <v>5</v>
      </c>
      <c r="I534" s="379">
        <v>2.8587962962962999E-2</v>
      </c>
      <c r="J534">
        <v>25</v>
      </c>
      <c r="K534">
        <v>11</v>
      </c>
      <c r="L534">
        <v>44</v>
      </c>
      <c r="M534" t="s">
        <v>164</v>
      </c>
      <c r="N534" t="s">
        <v>2869</v>
      </c>
      <c r="O534" s="379">
        <v>4.1666666666666699E-2</v>
      </c>
    </row>
    <row r="535" spans="1:15">
      <c r="A535">
        <v>2246</v>
      </c>
      <c r="B535" s="379">
        <v>42982.648587962998</v>
      </c>
      <c r="C535">
        <v>1415</v>
      </c>
      <c r="D535">
        <v>58</v>
      </c>
      <c r="E535">
        <v>25</v>
      </c>
      <c r="F535">
        <v>25</v>
      </c>
      <c r="G535">
        <v>5</v>
      </c>
      <c r="H535">
        <v>5</v>
      </c>
      <c r="I535" s="379">
        <v>3.3773148148148101E-2</v>
      </c>
      <c r="J535">
        <v>25</v>
      </c>
      <c r="K535">
        <v>19</v>
      </c>
      <c r="L535">
        <v>76</v>
      </c>
      <c r="M535" t="s">
        <v>1853</v>
      </c>
      <c r="N535" t="s">
        <v>2869</v>
      </c>
      <c r="O535" s="379">
        <v>4.1666666666666699E-2</v>
      </c>
    </row>
    <row r="536" spans="1:15">
      <c r="A536">
        <v>2247</v>
      </c>
      <c r="B536" s="379">
        <v>42982.648506944402</v>
      </c>
      <c r="C536">
        <v>1417</v>
      </c>
      <c r="D536">
        <v>58</v>
      </c>
      <c r="E536">
        <v>25</v>
      </c>
      <c r="F536">
        <v>25</v>
      </c>
      <c r="G536">
        <v>5</v>
      </c>
      <c r="H536">
        <v>5</v>
      </c>
      <c r="I536" s="379">
        <v>3.4120370370370398E-2</v>
      </c>
      <c r="J536">
        <v>25</v>
      </c>
      <c r="K536">
        <v>10</v>
      </c>
      <c r="L536">
        <v>40</v>
      </c>
      <c r="M536" t="s">
        <v>164</v>
      </c>
      <c r="N536" t="s">
        <v>2869</v>
      </c>
      <c r="O536" s="379">
        <v>4.1666666666666699E-2</v>
      </c>
    </row>
    <row r="537" spans="1:15">
      <c r="A537">
        <v>2248</v>
      </c>
      <c r="B537" s="379">
        <v>42982.648611111101</v>
      </c>
      <c r="C537">
        <v>1412</v>
      </c>
      <c r="D537">
        <v>58</v>
      </c>
      <c r="E537">
        <v>25</v>
      </c>
      <c r="F537">
        <v>25</v>
      </c>
      <c r="G537">
        <v>5</v>
      </c>
      <c r="H537">
        <v>5</v>
      </c>
      <c r="I537" s="379">
        <v>3.4918981481481502E-2</v>
      </c>
      <c r="J537">
        <v>25</v>
      </c>
      <c r="K537">
        <v>8</v>
      </c>
      <c r="L537">
        <v>32</v>
      </c>
      <c r="M537" t="s">
        <v>164</v>
      </c>
      <c r="N537" t="s">
        <v>2869</v>
      </c>
      <c r="O537" s="379">
        <v>4.1666666666666699E-2</v>
      </c>
    </row>
    <row r="538" spans="1:15">
      <c r="A538">
        <v>2249</v>
      </c>
      <c r="B538" s="379">
        <v>42982.648634259298</v>
      </c>
      <c r="C538">
        <v>1421</v>
      </c>
      <c r="D538">
        <v>58</v>
      </c>
      <c r="E538">
        <v>25</v>
      </c>
      <c r="F538">
        <v>25</v>
      </c>
      <c r="G538">
        <v>5</v>
      </c>
      <c r="H538">
        <v>5</v>
      </c>
      <c r="I538" s="379">
        <v>3.52083333333333E-2</v>
      </c>
      <c r="J538">
        <v>25</v>
      </c>
      <c r="K538">
        <v>9</v>
      </c>
      <c r="L538">
        <v>36</v>
      </c>
      <c r="M538" t="s">
        <v>164</v>
      </c>
      <c r="N538" t="s">
        <v>2869</v>
      </c>
      <c r="O538" s="379">
        <v>4.1666666666666699E-2</v>
      </c>
    </row>
    <row r="539" spans="1:15">
      <c r="A539">
        <v>2250</v>
      </c>
      <c r="B539" s="379">
        <v>42982.648738425902</v>
      </c>
      <c r="C539">
        <v>1438</v>
      </c>
      <c r="D539">
        <v>58</v>
      </c>
      <c r="E539">
        <v>25</v>
      </c>
      <c r="F539">
        <v>25</v>
      </c>
      <c r="G539">
        <v>5</v>
      </c>
      <c r="H539">
        <v>5</v>
      </c>
      <c r="I539" s="379">
        <v>3.5381944444444403E-2</v>
      </c>
      <c r="J539">
        <v>25</v>
      </c>
      <c r="K539">
        <v>8</v>
      </c>
      <c r="L539">
        <v>32</v>
      </c>
      <c r="M539" t="s">
        <v>164</v>
      </c>
      <c r="N539" t="s">
        <v>2869</v>
      </c>
      <c r="O539" s="379">
        <v>4.1666666666666699E-2</v>
      </c>
    </row>
    <row r="540" spans="1:15">
      <c r="A540">
        <v>2251</v>
      </c>
      <c r="B540" s="379">
        <v>42982.648587962998</v>
      </c>
      <c r="C540">
        <v>1407</v>
      </c>
      <c r="D540">
        <v>58</v>
      </c>
      <c r="E540">
        <v>25</v>
      </c>
      <c r="F540">
        <v>25</v>
      </c>
      <c r="G540">
        <v>5</v>
      </c>
      <c r="H540">
        <v>5</v>
      </c>
      <c r="I540" s="379">
        <v>3.5891203703703703E-2</v>
      </c>
      <c r="J540">
        <v>25</v>
      </c>
      <c r="K540">
        <v>12</v>
      </c>
      <c r="L540">
        <v>48</v>
      </c>
      <c r="M540" t="s">
        <v>164</v>
      </c>
      <c r="N540" t="s">
        <v>2869</v>
      </c>
      <c r="O540" s="379">
        <v>4.1666666666666699E-2</v>
      </c>
    </row>
    <row r="541" spans="1:15">
      <c r="A541">
        <v>2252</v>
      </c>
      <c r="B541" s="379">
        <v>42982.6488425926</v>
      </c>
      <c r="C541">
        <v>1404</v>
      </c>
      <c r="D541">
        <v>58</v>
      </c>
      <c r="E541">
        <v>25</v>
      </c>
      <c r="F541">
        <v>25</v>
      </c>
      <c r="G541">
        <v>5</v>
      </c>
      <c r="H541">
        <v>5</v>
      </c>
      <c r="I541" s="379">
        <v>3.5844907407407402E-2</v>
      </c>
      <c r="J541">
        <v>25</v>
      </c>
      <c r="K541">
        <v>9</v>
      </c>
      <c r="L541">
        <v>36</v>
      </c>
      <c r="M541" t="s">
        <v>164</v>
      </c>
      <c r="N541" t="s">
        <v>2869</v>
      </c>
      <c r="O541" s="379">
        <v>4.1666666666666699E-2</v>
      </c>
    </row>
    <row r="542" spans="1:15">
      <c r="A542">
        <v>2253</v>
      </c>
      <c r="B542" s="379">
        <v>42982.648657407401</v>
      </c>
      <c r="C542">
        <v>1414</v>
      </c>
      <c r="D542">
        <v>58</v>
      </c>
      <c r="E542">
        <v>25</v>
      </c>
      <c r="F542">
        <v>25</v>
      </c>
      <c r="G542">
        <v>5</v>
      </c>
      <c r="H542">
        <v>5</v>
      </c>
      <c r="I542" s="379">
        <v>3.6469907407407402E-2</v>
      </c>
      <c r="J542">
        <v>25</v>
      </c>
      <c r="K542">
        <v>13</v>
      </c>
      <c r="L542">
        <v>52</v>
      </c>
      <c r="M542" t="s">
        <v>164</v>
      </c>
      <c r="N542" t="s">
        <v>2869</v>
      </c>
      <c r="O542" s="379">
        <v>4.1666666666666699E-2</v>
      </c>
    </row>
    <row r="543" spans="1:15">
      <c r="A543">
        <v>2254</v>
      </c>
      <c r="B543" s="379">
        <v>42982.648634259298</v>
      </c>
      <c r="C543">
        <v>1418</v>
      </c>
      <c r="D543">
        <v>58</v>
      </c>
      <c r="E543">
        <v>25</v>
      </c>
      <c r="F543">
        <v>25</v>
      </c>
      <c r="G543">
        <v>5</v>
      </c>
      <c r="H543">
        <v>5</v>
      </c>
      <c r="I543" s="379">
        <v>3.7372685185185203E-2</v>
      </c>
      <c r="J543">
        <v>25</v>
      </c>
      <c r="K543">
        <v>17</v>
      </c>
      <c r="L543">
        <v>68</v>
      </c>
      <c r="M543" t="s">
        <v>164</v>
      </c>
      <c r="N543" t="s">
        <v>2869</v>
      </c>
      <c r="O543" s="379">
        <v>4.1666666666666699E-2</v>
      </c>
    </row>
    <row r="544" spans="1:15">
      <c r="A544">
        <v>2255</v>
      </c>
      <c r="B544" s="379">
        <v>42982.648587962998</v>
      </c>
      <c r="C544">
        <v>1411</v>
      </c>
      <c r="D544">
        <v>58</v>
      </c>
      <c r="E544">
        <v>25</v>
      </c>
      <c r="F544">
        <v>25</v>
      </c>
      <c r="G544">
        <v>5</v>
      </c>
      <c r="H544">
        <v>5</v>
      </c>
      <c r="I544" s="379">
        <v>3.7430555555555599E-2</v>
      </c>
      <c r="J544">
        <v>25</v>
      </c>
      <c r="K544">
        <v>11</v>
      </c>
      <c r="L544">
        <v>44</v>
      </c>
      <c r="M544" t="s">
        <v>164</v>
      </c>
      <c r="N544" t="s">
        <v>2869</v>
      </c>
      <c r="O544" s="379">
        <v>4.1666666666666699E-2</v>
      </c>
    </row>
    <row r="545" spans="1:15">
      <c r="A545">
        <v>2256</v>
      </c>
      <c r="B545" s="379">
        <v>42982.649085648103</v>
      </c>
      <c r="C545">
        <v>1390</v>
      </c>
      <c r="D545">
        <v>58</v>
      </c>
      <c r="E545">
        <v>25</v>
      </c>
      <c r="F545">
        <v>25</v>
      </c>
      <c r="G545">
        <v>5</v>
      </c>
      <c r="H545">
        <v>5</v>
      </c>
      <c r="I545" s="379">
        <v>3.7187499999999998E-2</v>
      </c>
      <c r="J545">
        <v>25</v>
      </c>
      <c r="K545">
        <v>12</v>
      </c>
      <c r="L545">
        <v>48</v>
      </c>
      <c r="M545" t="s">
        <v>164</v>
      </c>
      <c r="N545" t="s">
        <v>2869</v>
      </c>
      <c r="O545" s="379">
        <v>4.1666666666666699E-2</v>
      </c>
    </row>
    <row r="546" spans="1:15">
      <c r="A546">
        <v>2257</v>
      </c>
      <c r="B546" s="379">
        <v>42982.648726851898</v>
      </c>
      <c r="C546">
        <v>1401</v>
      </c>
      <c r="D546">
        <v>58</v>
      </c>
      <c r="E546">
        <v>25</v>
      </c>
      <c r="F546">
        <v>25</v>
      </c>
      <c r="G546">
        <v>5</v>
      </c>
      <c r="H546">
        <v>5</v>
      </c>
      <c r="I546" s="379">
        <v>3.8194444444444399E-2</v>
      </c>
      <c r="J546">
        <v>25</v>
      </c>
      <c r="K546">
        <v>10</v>
      </c>
      <c r="L546">
        <v>40</v>
      </c>
      <c r="M546" t="s">
        <v>164</v>
      </c>
      <c r="N546" t="s">
        <v>2869</v>
      </c>
      <c r="O546" s="379">
        <v>4.1666666666666699E-2</v>
      </c>
    </row>
    <row r="547" spans="1:15">
      <c r="A547">
        <v>2258</v>
      </c>
      <c r="B547" s="379">
        <v>42982.649131944403</v>
      </c>
      <c r="C547">
        <v>1406</v>
      </c>
      <c r="D547">
        <v>58</v>
      </c>
      <c r="E547">
        <v>25</v>
      </c>
      <c r="F547">
        <v>25</v>
      </c>
      <c r="G547">
        <v>5</v>
      </c>
      <c r="H547">
        <v>5</v>
      </c>
      <c r="I547" s="379">
        <v>3.7997685185185197E-2</v>
      </c>
      <c r="J547">
        <v>25</v>
      </c>
      <c r="K547">
        <v>13</v>
      </c>
      <c r="L547">
        <v>52</v>
      </c>
      <c r="M547" t="s">
        <v>164</v>
      </c>
      <c r="N547" t="s">
        <v>2869</v>
      </c>
      <c r="O547" s="379">
        <v>4.1666666666666699E-2</v>
      </c>
    </row>
    <row r="548" spans="1:15">
      <c r="A548">
        <v>2259</v>
      </c>
      <c r="B548" s="379">
        <v>42982.6492939815</v>
      </c>
      <c r="C548">
        <v>1419</v>
      </c>
      <c r="D548">
        <v>58</v>
      </c>
      <c r="E548">
        <v>25</v>
      </c>
      <c r="F548">
        <v>25</v>
      </c>
      <c r="G548">
        <v>5</v>
      </c>
      <c r="H548">
        <v>5</v>
      </c>
      <c r="I548" s="379">
        <v>3.8194444444444399E-2</v>
      </c>
      <c r="J548">
        <v>25</v>
      </c>
      <c r="K548">
        <v>9</v>
      </c>
      <c r="L548">
        <v>36</v>
      </c>
      <c r="M548" t="s">
        <v>164</v>
      </c>
      <c r="N548" t="s">
        <v>2869</v>
      </c>
      <c r="O548" s="379">
        <v>4.1666666666666699E-2</v>
      </c>
    </row>
    <row r="549" spans="1:15">
      <c r="A549">
        <v>2260</v>
      </c>
      <c r="B549" s="379">
        <v>42982.648761574099</v>
      </c>
      <c r="C549">
        <v>1420</v>
      </c>
      <c r="D549">
        <v>58</v>
      </c>
      <c r="E549">
        <v>25</v>
      </c>
      <c r="F549">
        <v>25</v>
      </c>
      <c r="G549">
        <v>5</v>
      </c>
      <c r="H549">
        <v>5</v>
      </c>
      <c r="I549" s="379">
        <v>3.9155092592592602E-2</v>
      </c>
      <c r="J549">
        <v>25</v>
      </c>
      <c r="K549">
        <v>21</v>
      </c>
      <c r="L549">
        <v>84</v>
      </c>
      <c r="M549" t="s">
        <v>1856</v>
      </c>
      <c r="N549" t="s">
        <v>2869</v>
      </c>
      <c r="O549" s="379">
        <v>4.1666666666666699E-2</v>
      </c>
    </row>
    <row r="550" spans="1:15">
      <c r="A550">
        <v>2267</v>
      </c>
      <c r="B550" s="379">
        <v>42982.693483796298</v>
      </c>
      <c r="C550">
        <v>1408</v>
      </c>
      <c r="D550">
        <v>82</v>
      </c>
      <c r="E550">
        <v>42</v>
      </c>
      <c r="F550">
        <v>42</v>
      </c>
      <c r="G550">
        <v>14</v>
      </c>
      <c r="H550">
        <v>14</v>
      </c>
      <c r="I550" s="379">
        <v>2.1412037037037E-2</v>
      </c>
      <c r="J550">
        <v>42</v>
      </c>
      <c r="K550">
        <v>36</v>
      </c>
      <c r="L550">
        <v>86</v>
      </c>
      <c r="M550" t="s">
        <v>1853</v>
      </c>
      <c r="N550" t="s">
        <v>2868</v>
      </c>
      <c r="O550" s="379">
        <v>4.1666666666666699E-2</v>
      </c>
    </row>
    <row r="551" spans="1:15">
      <c r="A551">
        <v>2268</v>
      </c>
      <c r="B551" s="379">
        <v>42982.693414351903</v>
      </c>
      <c r="C551">
        <v>1390</v>
      </c>
      <c r="D551">
        <v>82</v>
      </c>
      <c r="E551">
        <v>42</v>
      </c>
      <c r="F551">
        <v>42</v>
      </c>
      <c r="G551">
        <v>14</v>
      </c>
      <c r="H551">
        <v>14</v>
      </c>
      <c r="I551" s="379">
        <v>2.6238425925925901E-2</v>
      </c>
      <c r="J551">
        <v>42</v>
      </c>
      <c r="K551">
        <v>33</v>
      </c>
      <c r="L551">
        <v>79</v>
      </c>
      <c r="M551" t="s">
        <v>1853</v>
      </c>
      <c r="N551" t="s">
        <v>2868</v>
      </c>
      <c r="O551" s="379">
        <v>4.1666666666666699E-2</v>
      </c>
    </row>
    <row r="552" spans="1:15">
      <c r="A552">
        <v>2269</v>
      </c>
      <c r="B552" s="379">
        <v>42982.7020023148</v>
      </c>
      <c r="C552">
        <v>1410</v>
      </c>
      <c r="D552">
        <v>82</v>
      </c>
      <c r="E552">
        <v>42</v>
      </c>
      <c r="F552">
        <v>42</v>
      </c>
      <c r="G552">
        <v>14</v>
      </c>
      <c r="H552">
        <v>14</v>
      </c>
      <c r="I552" s="379">
        <v>2.1469907407407399E-2</v>
      </c>
      <c r="J552">
        <v>42</v>
      </c>
      <c r="K552">
        <v>32</v>
      </c>
      <c r="L552">
        <v>76</v>
      </c>
      <c r="M552" t="s">
        <v>1853</v>
      </c>
      <c r="N552" t="s">
        <v>2868</v>
      </c>
      <c r="O552" s="379">
        <v>4.1666666666666699E-2</v>
      </c>
    </row>
    <row r="553" spans="1:15">
      <c r="A553">
        <v>2270</v>
      </c>
      <c r="B553" s="379">
        <v>42982.701921296299</v>
      </c>
      <c r="C553">
        <v>1395</v>
      </c>
      <c r="D553">
        <v>82</v>
      </c>
      <c r="E553">
        <v>42</v>
      </c>
      <c r="F553">
        <v>42</v>
      </c>
      <c r="G553">
        <v>14</v>
      </c>
      <c r="H553">
        <v>14</v>
      </c>
      <c r="I553" s="379">
        <v>2.33333333333333E-2</v>
      </c>
      <c r="J553">
        <v>42</v>
      </c>
      <c r="K553">
        <v>34</v>
      </c>
      <c r="L553">
        <v>81</v>
      </c>
      <c r="M553" t="s">
        <v>1853</v>
      </c>
      <c r="N553" t="s">
        <v>2868</v>
      </c>
      <c r="O553" s="379">
        <v>4.1666666666666699E-2</v>
      </c>
    </row>
    <row r="554" spans="1:15">
      <c r="A554">
        <v>2271</v>
      </c>
      <c r="B554" s="379">
        <v>42982.693530092598</v>
      </c>
      <c r="C554">
        <v>1420</v>
      </c>
      <c r="D554">
        <v>82</v>
      </c>
      <c r="E554">
        <v>42</v>
      </c>
      <c r="F554">
        <v>42</v>
      </c>
      <c r="G554">
        <v>14</v>
      </c>
      <c r="H554">
        <v>14</v>
      </c>
      <c r="I554" s="379">
        <v>3.3888888888888899E-2</v>
      </c>
      <c r="J554">
        <v>42</v>
      </c>
      <c r="K554">
        <v>38</v>
      </c>
      <c r="L554">
        <v>90</v>
      </c>
      <c r="M554" t="s">
        <v>1856</v>
      </c>
      <c r="N554" t="s">
        <v>2868</v>
      </c>
      <c r="O554" s="379">
        <v>4.1666666666666699E-2</v>
      </c>
    </row>
    <row r="555" spans="1:15">
      <c r="A555">
        <v>2272</v>
      </c>
      <c r="B555" s="379">
        <v>42982.693437499998</v>
      </c>
      <c r="C555">
        <v>1409</v>
      </c>
      <c r="D555">
        <v>82</v>
      </c>
      <c r="E555">
        <v>42</v>
      </c>
      <c r="F555">
        <v>42</v>
      </c>
      <c r="G555">
        <v>14</v>
      </c>
      <c r="H555">
        <v>14</v>
      </c>
      <c r="I555" s="379">
        <v>3.4085648148148198E-2</v>
      </c>
      <c r="J555">
        <v>42</v>
      </c>
      <c r="K555">
        <v>36</v>
      </c>
      <c r="L555">
        <v>86</v>
      </c>
      <c r="M555" t="s">
        <v>1853</v>
      </c>
      <c r="N555" t="s">
        <v>2868</v>
      </c>
      <c r="O555" s="379">
        <v>4.1666666666666699E-2</v>
      </c>
    </row>
    <row r="556" spans="1:15">
      <c r="A556">
        <v>2273</v>
      </c>
      <c r="B556" s="379">
        <v>42982.6934259259</v>
      </c>
      <c r="C556">
        <v>1397</v>
      </c>
      <c r="D556">
        <v>82</v>
      </c>
      <c r="E556">
        <v>42</v>
      </c>
      <c r="F556">
        <v>42</v>
      </c>
      <c r="G556">
        <v>14</v>
      </c>
      <c r="H556">
        <v>14</v>
      </c>
      <c r="I556" s="379">
        <v>3.4444444444444403E-2</v>
      </c>
      <c r="J556">
        <v>42</v>
      </c>
      <c r="K556">
        <v>33</v>
      </c>
      <c r="L556">
        <v>79</v>
      </c>
      <c r="M556" t="s">
        <v>1853</v>
      </c>
      <c r="N556" t="s">
        <v>2868</v>
      </c>
      <c r="O556" s="379">
        <v>4.1666666666666699E-2</v>
      </c>
    </row>
    <row r="557" spans="1:15">
      <c r="A557">
        <v>2274</v>
      </c>
      <c r="B557" s="379">
        <v>42982.693495370397</v>
      </c>
      <c r="C557">
        <v>1392</v>
      </c>
      <c r="D557">
        <v>82</v>
      </c>
      <c r="E557">
        <v>42</v>
      </c>
      <c r="F557">
        <v>42</v>
      </c>
      <c r="G557">
        <v>14</v>
      </c>
      <c r="H557">
        <v>14</v>
      </c>
      <c r="I557" s="379">
        <v>3.6157407407407402E-2</v>
      </c>
      <c r="J557">
        <v>42</v>
      </c>
      <c r="K557">
        <v>34</v>
      </c>
      <c r="L557">
        <v>81</v>
      </c>
      <c r="M557" t="s">
        <v>1853</v>
      </c>
      <c r="N557" t="s">
        <v>2868</v>
      </c>
      <c r="O557" s="379">
        <v>4.1666666666666699E-2</v>
      </c>
    </row>
    <row r="558" spans="1:15">
      <c r="A558">
        <v>2275</v>
      </c>
      <c r="B558" s="379">
        <v>42982.693541666697</v>
      </c>
      <c r="C558">
        <v>1413</v>
      </c>
      <c r="D558">
        <v>82</v>
      </c>
      <c r="E558">
        <v>42</v>
      </c>
      <c r="F558">
        <v>42</v>
      </c>
      <c r="G558">
        <v>14</v>
      </c>
      <c r="H558">
        <v>14</v>
      </c>
      <c r="I558" s="379">
        <v>3.6122685185185202E-2</v>
      </c>
      <c r="J558">
        <v>42</v>
      </c>
      <c r="K558">
        <v>35</v>
      </c>
      <c r="L558">
        <v>83</v>
      </c>
      <c r="M558" t="s">
        <v>1853</v>
      </c>
      <c r="N558" t="s">
        <v>2868</v>
      </c>
      <c r="O558" s="379">
        <v>4.1666666666666699E-2</v>
      </c>
    </row>
    <row r="559" spans="1:15">
      <c r="A559">
        <v>2276</v>
      </c>
      <c r="B559" s="379">
        <v>42982.6940509259</v>
      </c>
      <c r="C559">
        <v>1438</v>
      </c>
      <c r="D559">
        <v>82</v>
      </c>
      <c r="E559">
        <v>42</v>
      </c>
      <c r="F559">
        <v>42</v>
      </c>
      <c r="G559">
        <v>14</v>
      </c>
      <c r="H559">
        <v>14</v>
      </c>
      <c r="I559" s="379">
        <v>3.5729166666666701E-2</v>
      </c>
      <c r="J559">
        <v>42</v>
      </c>
      <c r="K559">
        <v>19</v>
      </c>
      <c r="L559">
        <v>45</v>
      </c>
      <c r="M559" t="s">
        <v>164</v>
      </c>
      <c r="N559" t="s">
        <v>2868</v>
      </c>
      <c r="O559" s="379">
        <v>4.1666666666666699E-2</v>
      </c>
    </row>
    <row r="560" spans="1:15">
      <c r="A560">
        <v>2277</v>
      </c>
      <c r="B560" s="379">
        <v>42982.701759259297</v>
      </c>
      <c r="C560">
        <v>1418</v>
      </c>
      <c r="D560">
        <v>82</v>
      </c>
      <c r="E560">
        <v>42</v>
      </c>
      <c r="F560">
        <v>42</v>
      </c>
      <c r="G560">
        <v>14</v>
      </c>
      <c r="H560">
        <v>14</v>
      </c>
      <c r="I560" s="379">
        <v>2.8090277777777801E-2</v>
      </c>
      <c r="J560">
        <v>42</v>
      </c>
      <c r="K560">
        <v>35</v>
      </c>
      <c r="L560">
        <v>83</v>
      </c>
      <c r="M560" t="s">
        <v>1853</v>
      </c>
      <c r="N560" t="s">
        <v>2868</v>
      </c>
      <c r="O560" s="379">
        <v>4.1666666666666699E-2</v>
      </c>
    </row>
    <row r="561" spans="1:15">
      <c r="A561">
        <v>2278</v>
      </c>
      <c r="B561" s="379">
        <v>42982.693472222199</v>
      </c>
      <c r="C561">
        <v>1411</v>
      </c>
      <c r="D561">
        <v>82</v>
      </c>
      <c r="E561">
        <v>42</v>
      </c>
      <c r="F561">
        <v>42</v>
      </c>
      <c r="G561">
        <v>14</v>
      </c>
      <c r="H561">
        <v>14</v>
      </c>
      <c r="I561" s="379">
        <v>3.6435185185185202E-2</v>
      </c>
      <c r="J561">
        <v>42</v>
      </c>
      <c r="K561">
        <v>35</v>
      </c>
      <c r="L561">
        <v>83</v>
      </c>
      <c r="M561" t="s">
        <v>1853</v>
      </c>
      <c r="N561" t="s">
        <v>2868</v>
      </c>
      <c r="O561" s="379">
        <v>4.1666666666666699E-2</v>
      </c>
    </row>
    <row r="562" spans="1:15">
      <c r="A562">
        <v>2279</v>
      </c>
      <c r="B562" s="379">
        <v>42982.693437499998</v>
      </c>
      <c r="C562">
        <v>1402</v>
      </c>
      <c r="D562">
        <v>82</v>
      </c>
      <c r="E562">
        <v>42</v>
      </c>
      <c r="F562">
        <v>42</v>
      </c>
      <c r="G562">
        <v>14</v>
      </c>
      <c r="H562">
        <v>14</v>
      </c>
      <c r="I562" s="379">
        <v>3.6562499999999998E-2</v>
      </c>
      <c r="J562">
        <v>42</v>
      </c>
      <c r="K562">
        <v>34</v>
      </c>
      <c r="L562">
        <v>81</v>
      </c>
      <c r="M562" t="s">
        <v>1853</v>
      </c>
      <c r="N562" t="s">
        <v>2868</v>
      </c>
      <c r="O562" s="379">
        <v>4.1666666666666699E-2</v>
      </c>
    </row>
    <row r="563" spans="1:15">
      <c r="A563">
        <v>2280</v>
      </c>
      <c r="B563" s="379">
        <v>42982.693530092598</v>
      </c>
      <c r="C563">
        <v>1404</v>
      </c>
      <c r="D563">
        <v>82</v>
      </c>
      <c r="E563">
        <v>42</v>
      </c>
      <c r="F563">
        <v>42</v>
      </c>
      <c r="G563">
        <v>14</v>
      </c>
      <c r="H563">
        <v>14</v>
      </c>
      <c r="I563" s="379">
        <v>3.6840277777777798E-2</v>
      </c>
      <c r="J563">
        <v>42</v>
      </c>
      <c r="K563">
        <v>31</v>
      </c>
      <c r="L563">
        <v>74</v>
      </c>
      <c r="M563" t="s">
        <v>1853</v>
      </c>
      <c r="N563" t="s">
        <v>2868</v>
      </c>
      <c r="O563" s="379">
        <v>4.1666666666666699E-2</v>
      </c>
    </row>
    <row r="564" spans="1:15">
      <c r="A564">
        <v>2281</v>
      </c>
      <c r="B564" s="379">
        <v>42982.693460648101</v>
      </c>
      <c r="C564">
        <v>1407</v>
      </c>
      <c r="D564">
        <v>82</v>
      </c>
      <c r="E564">
        <v>42</v>
      </c>
      <c r="F564">
        <v>42</v>
      </c>
      <c r="G564">
        <v>14</v>
      </c>
      <c r="H564">
        <v>14</v>
      </c>
      <c r="I564" s="379">
        <v>3.69675925925926E-2</v>
      </c>
      <c r="J564">
        <v>42</v>
      </c>
      <c r="K564">
        <v>32</v>
      </c>
      <c r="L564">
        <v>76</v>
      </c>
      <c r="M564" t="s">
        <v>1853</v>
      </c>
      <c r="N564" t="s">
        <v>2868</v>
      </c>
      <c r="O564" s="379">
        <v>4.1666666666666699E-2</v>
      </c>
    </row>
    <row r="565" spans="1:15">
      <c r="A565">
        <v>2282</v>
      </c>
      <c r="B565" s="379">
        <v>42982.693449074097</v>
      </c>
      <c r="C565">
        <v>1398</v>
      </c>
      <c r="D565">
        <v>82</v>
      </c>
      <c r="E565">
        <v>42</v>
      </c>
      <c r="F565">
        <v>42</v>
      </c>
      <c r="G565">
        <v>14</v>
      </c>
      <c r="H565">
        <v>14</v>
      </c>
      <c r="I565" s="379">
        <v>3.7106481481481497E-2</v>
      </c>
      <c r="J565">
        <v>42</v>
      </c>
      <c r="K565">
        <v>29</v>
      </c>
      <c r="L565">
        <v>69</v>
      </c>
      <c r="M565" t="s">
        <v>164</v>
      </c>
      <c r="N565" t="s">
        <v>2868</v>
      </c>
      <c r="O565" s="379">
        <v>4.1666666666666699E-2</v>
      </c>
    </row>
    <row r="566" spans="1:15">
      <c r="A566">
        <v>2283</v>
      </c>
      <c r="B566" s="379">
        <v>42982.693472222199</v>
      </c>
      <c r="C566">
        <v>1417</v>
      </c>
      <c r="D566">
        <v>82</v>
      </c>
      <c r="E566">
        <v>42</v>
      </c>
      <c r="F566">
        <v>42</v>
      </c>
      <c r="G566">
        <v>14</v>
      </c>
      <c r="H566">
        <v>14</v>
      </c>
      <c r="I566" s="379">
        <v>3.7152777777777798E-2</v>
      </c>
      <c r="J566">
        <v>42</v>
      </c>
      <c r="K566">
        <v>33</v>
      </c>
      <c r="L566">
        <v>79</v>
      </c>
      <c r="M566" t="s">
        <v>1853</v>
      </c>
      <c r="N566" t="s">
        <v>2868</v>
      </c>
      <c r="O566" s="379">
        <v>4.1666666666666699E-2</v>
      </c>
    </row>
    <row r="567" spans="1:15">
      <c r="A567">
        <v>2284</v>
      </c>
      <c r="B567" s="379">
        <v>42982.693483796298</v>
      </c>
      <c r="C567">
        <v>1439</v>
      </c>
      <c r="D567">
        <v>82</v>
      </c>
      <c r="E567">
        <v>42</v>
      </c>
      <c r="F567">
        <v>42</v>
      </c>
      <c r="G567">
        <v>14</v>
      </c>
      <c r="H567">
        <v>14</v>
      </c>
      <c r="I567" s="379">
        <v>3.7152777777777798E-2</v>
      </c>
      <c r="J567">
        <v>42</v>
      </c>
      <c r="K567">
        <v>38</v>
      </c>
      <c r="L567">
        <v>90</v>
      </c>
      <c r="M567" t="s">
        <v>1856</v>
      </c>
      <c r="N567" t="s">
        <v>2868</v>
      </c>
      <c r="O567" s="379">
        <v>4.1666666666666699E-2</v>
      </c>
    </row>
    <row r="568" spans="1:15">
      <c r="A568">
        <v>2285</v>
      </c>
      <c r="B568" s="379">
        <v>42982.693553240701</v>
      </c>
      <c r="C568">
        <v>1416</v>
      </c>
      <c r="D568">
        <v>82</v>
      </c>
      <c r="E568">
        <v>42</v>
      </c>
      <c r="F568">
        <v>42</v>
      </c>
      <c r="G568">
        <v>14</v>
      </c>
      <c r="H568">
        <v>14</v>
      </c>
      <c r="I568" s="379">
        <v>3.7442129629629603E-2</v>
      </c>
      <c r="J568">
        <v>42</v>
      </c>
      <c r="K568">
        <v>35</v>
      </c>
      <c r="L568">
        <v>83</v>
      </c>
      <c r="M568" t="s">
        <v>1853</v>
      </c>
      <c r="N568" t="s">
        <v>2868</v>
      </c>
      <c r="O568" s="379">
        <v>4.1666666666666699E-2</v>
      </c>
    </row>
    <row r="569" spans="1:15">
      <c r="A569">
        <v>2286</v>
      </c>
      <c r="B569" s="379">
        <v>42982.693449074097</v>
      </c>
      <c r="C569">
        <v>1405</v>
      </c>
      <c r="D569">
        <v>82</v>
      </c>
      <c r="E569">
        <v>42</v>
      </c>
      <c r="F569">
        <v>42</v>
      </c>
      <c r="G569">
        <v>14</v>
      </c>
      <c r="H569">
        <v>14</v>
      </c>
      <c r="I569" s="379">
        <v>3.7627314814814801E-2</v>
      </c>
      <c r="J569">
        <v>42</v>
      </c>
      <c r="K569">
        <v>31</v>
      </c>
      <c r="L569">
        <v>74</v>
      </c>
      <c r="M569" t="s">
        <v>1853</v>
      </c>
      <c r="N569" t="s">
        <v>2868</v>
      </c>
      <c r="O569" s="379">
        <v>4.1666666666666699E-2</v>
      </c>
    </row>
    <row r="570" spans="1:15">
      <c r="A570">
        <v>2287</v>
      </c>
      <c r="B570" s="379">
        <v>42982.702175925901</v>
      </c>
      <c r="C570">
        <v>1403</v>
      </c>
      <c r="D570">
        <v>82</v>
      </c>
      <c r="E570">
        <v>42</v>
      </c>
      <c r="F570">
        <v>42</v>
      </c>
      <c r="G570">
        <v>14</v>
      </c>
      <c r="H570">
        <v>14</v>
      </c>
      <c r="I570" s="379">
        <v>2.9143518518518499E-2</v>
      </c>
      <c r="J570">
        <v>42</v>
      </c>
      <c r="K570">
        <v>28</v>
      </c>
      <c r="L570">
        <v>67</v>
      </c>
      <c r="M570" t="s">
        <v>164</v>
      </c>
      <c r="N570" t="s">
        <v>2868</v>
      </c>
      <c r="O570" s="379">
        <v>4.1666666666666699E-2</v>
      </c>
    </row>
    <row r="571" spans="1:15">
      <c r="A571">
        <v>2288</v>
      </c>
      <c r="B571" s="379">
        <v>42982.701782407399</v>
      </c>
      <c r="C571">
        <v>1406</v>
      </c>
      <c r="D571">
        <v>82</v>
      </c>
      <c r="E571">
        <v>42</v>
      </c>
      <c r="F571">
        <v>42</v>
      </c>
      <c r="G571">
        <v>14</v>
      </c>
      <c r="H571">
        <v>14</v>
      </c>
      <c r="I571" s="379">
        <v>2.96296296296296E-2</v>
      </c>
      <c r="J571">
        <v>42</v>
      </c>
      <c r="K571">
        <v>36</v>
      </c>
      <c r="L571">
        <v>86</v>
      </c>
      <c r="M571" t="s">
        <v>1853</v>
      </c>
      <c r="N571" t="s">
        <v>2868</v>
      </c>
      <c r="O571" s="379">
        <v>4.1666666666666699E-2</v>
      </c>
    </row>
    <row r="572" spans="1:15">
      <c r="A572">
        <v>2289</v>
      </c>
      <c r="B572" s="379">
        <v>42982.693518518499</v>
      </c>
      <c r="C572">
        <v>1412</v>
      </c>
      <c r="D572">
        <v>82</v>
      </c>
      <c r="E572">
        <v>42</v>
      </c>
      <c r="F572">
        <v>42</v>
      </c>
      <c r="G572">
        <v>14</v>
      </c>
      <c r="H572">
        <v>14</v>
      </c>
      <c r="I572" s="379">
        <v>3.8495370370370402E-2</v>
      </c>
      <c r="J572">
        <v>42</v>
      </c>
      <c r="K572">
        <v>35</v>
      </c>
      <c r="L572">
        <v>83</v>
      </c>
      <c r="M572" t="s">
        <v>1853</v>
      </c>
      <c r="N572" t="s">
        <v>2868</v>
      </c>
      <c r="O572" s="379">
        <v>4.1666666666666699E-2</v>
      </c>
    </row>
    <row r="573" spans="1:15">
      <c r="A573">
        <v>2296</v>
      </c>
      <c r="B573" s="379">
        <v>42986.498958333301</v>
      </c>
      <c r="C573">
        <v>1400</v>
      </c>
      <c r="D573">
        <v>58</v>
      </c>
      <c r="E573">
        <v>25</v>
      </c>
      <c r="F573">
        <v>25</v>
      </c>
      <c r="G573">
        <v>5</v>
      </c>
      <c r="H573">
        <v>5</v>
      </c>
      <c r="I573" s="379">
        <v>1.71064814814815E-2</v>
      </c>
      <c r="J573">
        <v>25</v>
      </c>
      <c r="K573">
        <v>7</v>
      </c>
      <c r="L573">
        <v>28</v>
      </c>
      <c r="M573" t="s">
        <v>164</v>
      </c>
      <c r="N573" t="s">
        <v>2869</v>
      </c>
      <c r="O573" s="379">
        <v>4.1666666666666699E-2</v>
      </c>
    </row>
    <row r="574" spans="1:15">
      <c r="A574">
        <v>2297</v>
      </c>
      <c r="B574" s="379">
        <v>42986.4999074074</v>
      </c>
      <c r="C574">
        <v>1403</v>
      </c>
      <c r="D574">
        <v>82</v>
      </c>
      <c r="E574">
        <v>42</v>
      </c>
      <c r="F574">
        <v>42</v>
      </c>
      <c r="G574">
        <v>14</v>
      </c>
      <c r="H574">
        <v>14</v>
      </c>
      <c r="I574" s="379">
        <v>2.3136574074074101E-2</v>
      </c>
      <c r="J574">
        <v>42</v>
      </c>
      <c r="K574">
        <v>38</v>
      </c>
      <c r="L574">
        <v>90</v>
      </c>
      <c r="M574" t="s">
        <v>1856</v>
      </c>
      <c r="N574" t="s">
        <v>2868</v>
      </c>
      <c r="O574" s="379">
        <v>4.1666666666666699E-2</v>
      </c>
    </row>
    <row r="575" spans="1:15">
      <c r="A575">
        <v>2298</v>
      </c>
      <c r="B575" s="379">
        <v>42986.500277777799</v>
      </c>
      <c r="C575">
        <v>1438</v>
      </c>
      <c r="D575">
        <v>82</v>
      </c>
      <c r="E575">
        <v>42</v>
      </c>
      <c r="F575">
        <v>40</v>
      </c>
      <c r="G575">
        <v>14</v>
      </c>
      <c r="H575">
        <v>13</v>
      </c>
      <c r="I575" s="379">
        <v>4.1678240740740703E-2</v>
      </c>
      <c r="J575">
        <v>42</v>
      </c>
      <c r="K575">
        <v>28</v>
      </c>
      <c r="L575">
        <v>67</v>
      </c>
      <c r="M575" t="s">
        <v>164</v>
      </c>
      <c r="N575" t="s">
        <v>2868</v>
      </c>
      <c r="O575" s="379">
        <v>4.1666666666666699E-2</v>
      </c>
    </row>
    <row r="576" spans="1:15">
      <c r="A576">
        <v>2299</v>
      </c>
      <c r="B576" s="379">
        <v>42986.516180555598</v>
      </c>
      <c r="C576">
        <v>1400</v>
      </c>
      <c r="D576">
        <v>82</v>
      </c>
      <c r="E576">
        <v>42</v>
      </c>
      <c r="F576">
        <v>42</v>
      </c>
      <c r="G576">
        <v>14</v>
      </c>
      <c r="H576">
        <v>14</v>
      </c>
      <c r="I576" s="379">
        <v>0.04</v>
      </c>
      <c r="J576">
        <v>42</v>
      </c>
      <c r="K576">
        <v>27</v>
      </c>
      <c r="L576">
        <v>64</v>
      </c>
      <c r="M576" t="s">
        <v>164</v>
      </c>
      <c r="N576" t="s">
        <v>2868</v>
      </c>
      <c r="O576" s="379">
        <v>4.1666666666666699E-2</v>
      </c>
    </row>
    <row r="577" spans="1:15">
      <c r="A577">
        <v>2300</v>
      </c>
      <c r="B577" s="379">
        <v>43003.553414351903</v>
      </c>
      <c r="C577">
        <v>1414</v>
      </c>
      <c r="D577">
        <v>58</v>
      </c>
      <c r="E577">
        <v>25</v>
      </c>
      <c r="F577">
        <v>25</v>
      </c>
      <c r="G577">
        <v>5</v>
      </c>
      <c r="H577">
        <v>5</v>
      </c>
      <c r="I577" s="379">
        <v>1.6574074074074099E-2</v>
      </c>
      <c r="J577">
        <v>25</v>
      </c>
      <c r="K577">
        <v>18</v>
      </c>
      <c r="L577">
        <v>72</v>
      </c>
      <c r="M577" t="s">
        <v>1853</v>
      </c>
      <c r="N577" t="s">
        <v>2869</v>
      </c>
      <c r="O577" s="379">
        <v>4.1666666666666699E-2</v>
      </c>
    </row>
    <row r="578" spans="1:15">
      <c r="A578">
        <v>2301</v>
      </c>
      <c r="B578" s="379">
        <v>43003.553391203699</v>
      </c>
      <c r="C578">
        <v>1400</v>
      </c>
      <c r="D578">
        <v>58</v>
      </c>
      <c r="E578">
        <v>25</v>
      </c>
      <c r="F578">
        <v>25</v>
      </c>
      <c r="G578">
        <v>5</v>
      </c>
      <c r="H578">
        <v>5</v>
      </c>
      <c r="I578" s="379">
        <v>1.6817129629629599E-2</v>
      </c>
      <c r="J578">
        <v>25</v>
      </c>
      <c r="K578">
        <v>25</v>
      </c>
      <c r="L578">
        <v>100</v>
      </c>
      <c r="M578" t="s">
        <v>1858</v>
      </c>
      <c r="N578" t="s">
        <v>2869</v>
      </c>
      <c r="O578" s="379">
        <v>4.1666666666666699E-2</v>
      </c>
    </row>
    <row r="579" spans="1:15">
      <c r="A579">
        <v>2290</v>
      </c>
      <c r="B579" s="379">
        <v>42982.693402777797</v>
      </c>
      <c r="C579">
        <v>1394</v>
      </c>
      <c r="D579">
        <v>82</v>
      </c>
      <c r="E579">
        <v>42</v>
      </c>
      <c r="F579">
        <v>42</v>
      </c>
      <c r="G579">
        <v>14</v>
      </c>
      <c r="H579">
        <v>14</v>
      </c>
      <c r="I579" s="379">
        <v>3.94444444444444E-2</v>
      </c>
      <c r="J579">
        <v>42</v>
      </c>
      <c r="K579">
        <v>33</v>
      </c>
      <c r="L579">
        <v>79</v>
      </c>
      <c r="M579" t="s">
        <v>1853</v>
      </c>
      <c r="N579" t="s">
        <v>2868</v>
      </c>
      <c r="O579" s="379">
        <v>4.1666666666666699E-2</v>
      </c>
    </row>
    <row r="580" spans="1:15">
      <c r="A580">
        <v>2291</v>
      </c>
      <c r="B580" s="379">
        <v>42982.701921296299</v>
      </c>
      <c r="C580">
        <v>1421</v>
      </c>
      <c r="D580">
        <v>82</v>
      </c>
      <c r="E580">
        <v>42</v>
      </c>
      <c r="F580">
        <v>42</v>
      </c>
      <c r="G580">
        <v>14</v>
      </c>
      <c r="H580">
        <v>14</v>
      </c>
      <c r="I580" s="379">
        <v>3.2210648148148099E-2</v>
      </c>
      <c r="J580">
        <v>42</v>
      </c>
      <c r="K580">
        <v>32</v>
      </c>
      <c r="L580">
        <v>76</v>
      </c>
      <c r="M580" t="s">
        <v>1853</v>
      </c>
      <c r="N580" t="s">
        <v>2868</v>
      </c>
      <c r="O580" s="379">
        <v>4.1666666666666699E-2</v>
      </c>
    </row>
    <row r="581" spans="1:15">
      <c r="A581">
        <v>2292</v>
      </c>
      <c r="B581" s="379">
        <v>42982.693414351903</v>
      </c>
      <c r="C581">
        <v>1419</v>
      </c>
      <c r="D581">
        <v>82</v>
      </c>
      <c r="E581">
        <v>42</v>
      </c>
      <c r="F581">
        <v>42</v>
      </c>
      <c r="G581">
        <v>14</v>
      </c>
      <c r="H581">
        <v>14</v>
      </c>
      <c r="I581" s="379">
        <v>4.0868055555555602E-2</v>
      </c>
      <c r="J581">
        <v>42</v>
      </c>
      <c r="K581">
        <v>31</v>
      </c>
      <c r="L581">
        <v>74</v>
      </c>
      <c r="M581" t="s">
        <v>1853</v>
      </c>
      <c r="N581" t="s">
        <v>2868</v>
      </c>
      <c r="O581" s="379">
        <v>4.1666666666666699E-2</v>
      </c>
    </row>
    <row r="582" spans="1:15">
      <c r="A582">
        <v>2293</v>
      </c>
      <c r="B582" s="379">
        <v>42982.693518518499</v>
      </c>
      <c r="C582">
        <v>1414</v>
      </c>
      <c r="D582">
        <v>82</v>
      </c>
      <c r="E582">
        <v>42</v>
      </c>
      <c r="F582">
        <v>42</v>
      </c>
      <c r="G582">
        <v>14</v>
      </c>
      <c r="H582">
        <v>14</v>
      </c>
      <c r="I582" s="379">
        <v>4.0995370370370397E-2</v>
      </c>
      <c r="J582">
        <v>42</v>
      </c>
      <c r="K582">
        <v>32</v>
      </c>
      <c r="L582">
        <v>76</v>
      </c>
      <c r="M582" t="s">
        <v>1853</v>
      </c>
      <c r="N582" t="s">
        <v>2868</v>
      </c>
      <c r="O582" s="379">
        <v>4.1666666666666699E-2</v>
      </c>
    </row>
    <row r="583" spans="1:15">
      <c r="A583">
        <v>2294</v>
      </c>
      <c r="B583" s="379">
        <v>42982.6934259259</v>
      </c>
      <c r="C583">
        <v>1401</v>
      </c>
      <c r="D583">
        <v>82</v>
      </c>
      <c r="E583">
        <v>42</v>
      </c>
      <c r="F583">
        <v>42</v>
      </c>
      <c r="G583">
        <v>14</v>
      </c>
      <c r="H583">
        <v>14</v>
      </c>
      <c r="I583" s="379">
        <v>4.1134259259259301E-2</v>
      </c>
      <c r="J583">
        <v>42</v>
      </c>
      <c r="K583">
        <v>32</v>
      </c>
      <c r="L583">
        <v>76</v>
      </c>
      <c r="M583" t="s">
        <v>1853</v>
      </c>
      <c r="N583" t="s">
        <v>2868</v>
      </c>
      <c r="O583" s="379">
        <v>4.1666666666666699E-2</v>
      </c>
    </row>
    <row r="584" spans="1:15">
      <c r="A584">
        <v>2295</v>
      </c>
      <c r="B584" s="379">
        <v>42982.702442129601</v>
      </c>
      <c r="C584">
        <v>1396</v>
      </c>
      <c r="D584">
        <v>82</v>
      </c>
      <c r="E584">
        <v>42</v>
      </c>
      <c r="F584">
        <v>42</v>
      </c>
      <c r="G584">
        <v>14</v>
      </c>
      <c r="H584">
        <v>14</v>
      </c>
      <c r="I584" s="379">
        <v>3.7708333333333302E-2</v>
      </c>
      <c r="J584">
        <v>42</v>
      </c>
      <c r="K584">
        <v>34</v>
      </c>
      <c r="L584">
        <v>81</v>
      </c>
      <c r="M584" t="s">
        <v>1853</v>
      </c>
      <c r="N584" t="s">
        <v>2868</v>
      </c>
      <c r="O584" s="379">
        <v>4.1666666666666699E-2</v>
      </c>
    </row>
    <row r="585" spans="1:15">
      <c r="A585">
        <v>2302</v>
      </c>
      <c r="B585" s="379">
        <v>43003.5535185185</v>
      </c>
      <c r="C585">
        <v>1416</v>
      </c>
      <c r="D585">
        <v>58</v>
      </c>
      <c r="E585">
        <v>25</v>
      </c>
      <c r="F585">
        <v>25</v>
      </c>
      <c r="G585">
        <v>5</v>
      </c>
      <c r="H585">
        <v>5</v>
      </c>
      <c r="I585" s="379">
        <v>1.74768518518519E-2</v>
      </c>
      <c r="J585">
        <v>25</v>
      </c>
      <c r="K585">
        <v>14</v>
      </c>
      <c r="L585">
        <v>56</v>
      </c>
      <c r="M585" t="s">
        <v>164</v>
      </c>
      <c r="N585" t="s">
        <v>2869</v>
      </c>
      <c r="O585" s="379">
        <v>4.1666666666666699E-2</v>
      </c>
    </row>
    <row r="586" spans="1:15">
      <c r="A586">
        <v>2303</v>
      </c>
      <c r="B586" s="379">
        <v>43003.552997685198</v>
      </c>
      <c r="C586">
        <v>1417</v>
      </c>
      <c r="D586">
        <v>58</v>
      </c>
      <c r="E586">
        <v>25</v>
      </c>
      <c r="F586">
        <v>25</v>
      </c>
      <c r="G586">
        <v>5</v>
      </c>
      <c r="H586">
        <v>5</v>
      </c>
      <c r="I586" s="379">
        <v>2.0243055555555601E-2</v>
      </c>
      <c r="J586">
        <v>25</v>
      </c>
      <c r="K586">
        <v>18</v>
      </c>
      <c r="L586">
        <v>72</v>
      </c>
      <c r="M586" t="s">
        <v>1853</v>
      </c>
      <c r="N586" t="s">
        <v>2869</v>
      </c>
      <c r="O586" s="379">
        <v>4.1666666666666699E-2</v>
      </c>
    </row>
    <row r="587" spans="1:15">
      <c r="A587">
        <v>2304</v>
      </c>
      <c r="B587" s="379">
        <v>43003.553449074097</v>
      </c>
      <c r="C587">
        <v>1408</v>
      </c>
      <c r="D587">
        <v>58</v>
      </c>
      <c r="E587">
        <v>25</v>
      </c>
      <c r="F587">
        <v>25</v>
      </c>
      <c r="G587">
        <v>5</v>
      </c>
      <c r="H587">
        <v>5</v>
      </c>
      <c r="I587" s="379">
        <v>2.0555555555555601E-2</v>
      </c>
      <c r="J587">
        <v>25</v>
      </c>
      <c r="K587">
        <v>22</v>
      </c>
      <c r="L587">
        <v>88</v>
      </c>
      <c r="M587" t="s">
        <v>1857</v>
      </c>
      <c r="N587" t="s">
        <v>2869</v>
      </c>
      <c r="O587" s="379">
        <v>4.1666666666666699E-2</v>
      </c>
    </row>
    <row r="588" spans="1:15">
      <c r="A588">
        <v>2305</v>
      </c>
      <c r="B588" s="379">
        <v>43003.552997685198</v>
      </c>
      <c r="C588">
        <v>1390</v>
      </c>
      <c r="D588">
        <v>58</v>
      </c>
      <c r="E588">
        <v>25</v>
      </c>
      <c r="F588">
        <v>25</v>
      </c>
      <c r="G588">
        <v>5</v>
      </c>
      <c r="H588">
        <v>5</v>
      </c>
      <c r="I588" s="379">
        <v>2.1944444444444398E-2</v>
      </c>
      <c r="J588">
        <v>25</v>
      </c>
      <c r="K588">
        <v>21</v>
      </c>
      <c r="L588">
        <v>84</v>
      </c>
      <c r="M588" t="s">
        <v>1856</v>
      </c>
      <c r="N588" t="s">
        <v>2869</v>
      </c>
      <c r="O588" s="379">
        <v>4.1666666666666699E-2</v>
      </c>
    </row>
    <row r="589" spans="1:15">
      <c r="A589">
        <v>2306</v>
      </c>
      <c r="B589" s="379">
        <v>43003.553287037001</v>
      </c>
      <c r="C589">
        <v>1404</v>
      </c>
      <c r="D589">
        <v>58</v>
      </c>
      <c r="E589">
        <v>25</v>
      </c>
      <c r="F589">
        <v>25</v>
      </c>
      <c r="G589">
        <v>5</v>
      </c>
      <c r="H589">
        <v>5</v>
      </c>
      <c r="I589" s="379">
        <v>2.18171296296296E-2</v>
      </c>
      <c r="J589">
        <v>25</v>
      </c>
      <c r="K589">
        <v>19</v>
      </c>
      <c r="L589">
        <v>76</v>
      </c>
      <c r="M589" t="s">
        <v>1853</v>
      </c>
      <c r="N589" t="s">
        <v>2869</v>
      </c>
      <c r="O589" s="379">
        <v>4.1666666666666699E-2</v>
      </c>
    </row>
    <row r="590" spans="1:15">
      <c r="A590">
        <v>2307</v>
      </c>
      <c r="B590" s="379">
        <v>43003.553981481498</v>
      </c>
      <c r="C590">
        <v>1403</v>
      </c>
      <c r="D590">
        <v>58</v>
      </c>
      <c r="E590">
        <v>25</v>
      </c>
      <c r="F590">
        <v>25</v>
      </c>
      <c r="G590">
        <v>5</v>
      </c>
      <c r="H590">
        <v>5</v>
      </c>
      <c r="I590" s="379">
        <v>2.1412037037037E-2</v>
      </c>
      <c r="J590">
        <v>25</v>
      </c>
      <c r="K590">
        <v>20</v>
      </c>
      <c r="L590">
        <v>80</v>
      </c>
      <c r="M590" t="s">
        <v>1856</v>
      </c>
      <c r="N590" t="s">
        <v>2869</v>
      </c>
      <c r="O590" s="379">
        <v>4.1666666666666699E-2</v>
      </c>
    </row>
    <row r="591" spans="1:15">
      <c r="A591">
        <v>2308</v>
      </c>
      <c r="B591" s="379">
        <v>43003.553368055596</v>
      </c>
      <c r="C591">
        <v>1413</v>
      </c>
      <c r="D591">
        <v>58</v>
      </c>
      <c r="E591">
        <v>25</v>
      </c>
      <c r="F591">
        <v>25</v>
      </c>
      <c r="G591">
        <v>5</v>
      </c>
      <c r="H591">
        <v>5</v>
      </c>
      <c r="I591" s="379">
        <v>2.2812499999999999E-2</v>
      </c>
      <c r="J591">
        <v>25</v>
      </c>
      <c r="K591">
        <v>19</v>
      </c>
      <c r="L591">
        <v>76</v>
      </c>
      <c r="M591" t="s">
        <v>1853</v>
      </c>
      <c r="N591" t="s">
        <v>2869</v>
      </c>
      <c r="O591" s="379">
        <v>4.1666666666666699E-2</v>
      </c>
    </row>
    <row r="592" spans="1:15">
      <c r="A592">
        <v>2309</v>
      </c>
      <c r="B592" s="379">
        <v>43003.553449074097</v>
      </c>
      <c r="C592">
        <v>1394</v>
      </c>
      <c r="D592">
        <v>58</v>
      </c>
      <c r="E592">
        <v>25</v>
      </c>
      <c r="F592">
        <v>25</v>
      </c>
      <c r="G592">
        <v>5</v>
      </c>
      <c r="H592">
        <v>5</v>
      </c>
      <c r="I592" s="379">
        <v>2.2835648148148101E-2</v>
      </c>
      <c r="J592">
        <v>25</v>
      </c>
      <c r="K592">
        <v>19</v>
      </c>
      <c r="L592">
        <v>76</v>
      </c>
      <c r="M592" t="s">
        <v>1853</v>
      </c>
      <c r="N592" t="s">
        <v>2869</v>
      </c>
      <c r="O592" s="379">
        <v>4.1666666666666699E-2</v>
      </c>
    </row>
    <row r="593" spans="1:15">
      <c r="A593">
        <v>2310</v>
      </c>
      <c r="B593" s="379">
        <v>43003.553333333301</v>
      </c>
      <c r="C593">
        <v>1406</v>
      </c>
      <c r="D593">
        <v>58</v>
      </c>
      <c r="E593">
        <v>25</v>
      </c>
      <c r="F593">
        <v>25</v>
      </c>
      <c r="G593">
        <v>5</v>
      </c>
      <c r="H593">
        <v>5</v>
      </c>
      <c r="I593" s="379">
        <v>2.3078703703703699E-2</v>
      </c>
      <c r="J593">
        <v>25</v>
      </c>
      <c r="K593">
        <v>18</v>
      </c>
      <c r="L593">
        <v>72</v>
      </c>
      <c r="M593" t="s">
        <v>1853</v>
      </c>
      <c r="N593" t="s">
        <v>2869</v>
      </c>
      <c r="O593" s="379">
        <v>4.1666666666666699E-2</v>
      </c>
    </row>
    <row r="594" spans="1:15">
      <c r="A594">
        <v>2311</v>
      </c>
      <c r="B594" s="379">
        <v>43003.552685185197</v>
      </c>
      <c r="C594">
        <v>1409</v>
      </c>
      <c r="D594">
        <v>58</v>
      </c>
      <c r="E594">
        <v>25</v>
      </c>
      <c r="F594">
        <v>25</v>
      </c>
      <c r="G594">
        <v>5</v>
      </c>
      <c r="H594">
        <v>5</v>
      </c>
      <c r="I594" s="379">
        <v>2.3935185185185202E-2</v>
      </c>
      <c r="J594">
        <v>25</v>
      </c>
      <c r="K594">
        <v>18</v>
      </c>
      <c r="L594">
        <v>72</v>
      </c>
      <c r="M594" t="s">
        <v>1853</v>
      </c>
      <c r="N594" t="s">
        <v>2869</v>
      </c>
      <c r="O594" s="379">
        <v>4.1666666666666699E-2</v>
      </c>
    </row>
    <row r="595" spans="1:15">
      <c r="A595">
        <v>2312</v>
      </c>
      <c r="B595" s="379">
        <v>43003.5532060185</v>
      </c>
      <c r="C595">
        <v>1412</v>
      </c>
      <c r="D595">
        <v>58</v>
      </c>
      <c r="E595">
        <v>25</v>
      </c>
      <c r="F595">
        <v>25</v>
      </c>
      <c r="G595">
        <v>5</v>
      </c>
      <c r="H595">
        <v>5</v>
      </c>
      <c r="I595" s="379">
        <v>2.4398148148148099E-2</v>
      </c>
      <c r="J595">
        <v>25</v>
      </c>
      <c r="K595">
        <v>21</v>
      </c>
      <c r="L595">
        <v>84</v>
      </c>
      <c r="M595" t="s">
        <v>1856</v>
      </c>
      <c r="N595" t="s">
        <v>2869</v>
      </c>
      <c r="O595" s="379">
        <v>4.1666666666666699E-2</v>
      </c>
    </row>
    <row r="596" spans="1:15">
      <c r="A596">
        <v>2313</v>
      </c>
      <c r="B596" s="379">
        <v>43003.553402777798</v>
      </c>
      <c r="C596">
        <v>1407</v>
      </c>
      <c r="D596">
        <v>58</v>
      </c>
      <c r="E596">
        <v>25</v>
      </c>
      <c r="F596">
        <v>25</v>
      </c>
      <c r="G596">
        <v>5</v>
      </c>
      <c r="H596">
        <v>5</v>
      </c>
      <c r="I596" s="379">
        <v>2.4247685185185198E-2</v>
      </c>
      <c r="J596">
        <v>25</v>
      </c>
      <c r="K596">
        <v>22</v>
      </c>
      <c r="L596">
        <v>88</v>
      </c>
      <c r="M596" t="s">
        <v>1857</v>
      </c>
      <c r="N596" t="s">
        <v>2869</v>
      </c>
      <c r="O596" s="379">
        <v>4.1666666666666699E-2</v>
      </c>
    </row>
    <row r="597" spans="1:15">
      <c r="A597">
        <v>2314</v>
      </c>
      <c r="B597" s="379">
        <v>43003.553622685198</v>
      </c>
      <c r="C597">
        <v>1401</v>
      </c>
      <c r="D597">
        <v>58</v>
      </c>
      <c r="E597">
        <v>25</v>
      </c>
      <c r="F597">
        <v>25</v>
      </c>
      <c r="G597">
        <v>5</v>
      </c>
      <c r="H597">
        <v>5</v>
      </c>
      <c r="I597" s="379">
        <v>2.4699074074074099E-2</v>
      </c>
      <c r="J597">
        <v>25</v>
      </c>
      <c r="K597">
        <v>24</v>
      </c>
      <c r="L597">
        <v>96</v>
      </c>
      <c r="M597" t="s">
        <v>1857</v>
      </c>
      <c r="N597" t="s">
        <v>2869</v>
      </c>
      <c r="O597" s="379">
        <v>4.1666666666666699E-2</v>
      </c>
    </row>
    <row r="598" spans="1:15">
      <c r="A598">
        <v>2315</v>
      </c>
      <c r="B598" s="379">
        <v>43003.553078703699</v>
      </c>
      <c r="C598">
        <v>1418</v>
      </c>
      <c r="D598">
        <v>58</v>
      </c>
      <c r="E598">
        <v>25</v>
      </c>
      <c r="F598">
        <v>25</v>
      </c>
      <c r="G598">
        <v>5</v>
      </c>
      <c r="H598">
        <v>5</v>
      </c>
      <c r="I598" s="379">
        <v>2.5868055555555599E-2</v>
      </c>
      <c r="J598">
        <v>25</v>
      </c>
      <c r="K598">
        <v>16</v>
      </c>
      <c r="L598">
        <v>64</v>
      </c>
      <c r="M598" t="s">
        <v>164</v>
      </c>
      <c r="N598" t="s">
        <v>2869</v>
      </c>
      <c r="O598" s="379">
        <v>4.1666666666666699E-2</v>
      </c>
    </row>
    <row r="599" spans="1:15">
      <c r="A599">
        <v>2316</v>
      </c>
      <c r="B599" s="379">
        <v>43003.5527083333</v>
      </c>
      <c r="C599">
        <v>1405</v>
      </c>
      <c r="D599">
        <v>58</v>
      </c>
      <c r="E599">
        <v>25</v>
      </c>
      <c r="F599">
        <v>25</v>
      </c>
      <c r="G599">
        <v>5</v>
      </c>
      <c r="H599">
        <v>5</v>
      </c>
      <c r="I599" s="379">
        <v>2.6608796296296301E-2</v>
      </c>
      <c r="J599">
        <v>25</v>
      </c>
      <c r="K599">
        <v>19</v>
      </c>
      <c r="L599">
        <v>76</v>
      </c>
      <c r="M599" t="s">
        <v>1853</v>
      </c>
      <c r="N599" t="s">
        <v>2869</v>
      </c>
      <c r="O599" s="379">
        <v>4.1666666666666699E-2</v>
      </c>
    </row>
    <row r="600" spans="1:15">
      <c r="A600">
        <v>2317</v>
      </c>
      <c r="B600" s="379">
        <v>43003.553043981497</v>
      </c>
      <c r="C600">
        <v>1421</v>
      </c>
      <c r="D600">
        <v>58</v>
      </c>
      <c r="E600">
        <v>25</v>
      </c>
      <c r="F600">
        <v>25</v>
      </c>
      <c r="G600">
        <v>5</v>
      </c>
      <c r="H600">
        <v>5</v>
      </c>
      <c r="I600" s="379">
        <v>2.64930555555556E-2</v>
      </c>
      <c r="J600">
        <v>25</v>
      </c>
      <c r="K600">
        <v>17</v>
      </c>
      <c r="L600">
        <v>68</v>
      </c>
      <c r="M600" t="s">
        <v>164</v>
      </c>
      <c r="N600" t="s">
        <v>2869</v>
      </c>
      <c r="O600" s="379">
        <v>4.1666666666666699E-2</v>
      </c>
    </row>
    <row r="601" spans="1:15">
      <c r="A601">
        <v>2318</v>
      </c>
      <c r="B601" s="379">
        <v>43003.552662037</v>
      </c>
      <c r="C601">
        <v>1402</v>
      </c>
      <c r="D601">
        <v>58</v>
      </c>
      <c r="E601">
        <v>25</v>
      </c>
      <c r="F601">
        <v>25</v>
      </c>
      <c r="G601">
        <v>5</v>
      </c>
      <c r="H601">
        <v>5</v>
      </c>
      <c r="I601" s="379">
        <v>2.6956018518518501E-2</v>
      </c>
      <c r="J601">
        <v>25</v>
      </c>
      <c r="K601">
        <v>18</v>
      </c>
      <c r="L601">
        <v>72</v>
      </c>
      <c r="M601" t="s">
        <v>1853</v>
      </c>
      <c r="N601" t="s">
        <v>2869</v>
      </c>
      <c r="O601" s="379">
        <v>4.1666666666666699E-2</v>
      </c>
    </row>
    <row r="602" spans="1:15">
      <c r="A602">
        <v>2319</v>
      </c>
      <c r="B602" s="379">
        <v>43003.553402777798</v>
      </c>
      <c r="C602">
        <v>1398</v>
      </c>
      <c r="D602">
        <v>58</v>
      </c>
      <c r="E602">
        <v>25</v>
      </c>
      <c r="F602">
        <v>25</v>
      </c>
      <c r="G602">
        <v>5</v>
      </c>
      <c r="H602">
        <v>5</v>
      </c>
      <c r="I602" s="379">
        <v>2.6307870370370402E-2</v>
      </c>
      <c r="J602">
        <v>25</v>
      </c>
      <c r="K602">
        <v>20</v>
      </c>
      <c r="L602">
        <v>80</v>
      </c>
      <c r="M602" t="s">
        <v>1856</v>
      </c>
      <c r="N602" t="s">
        <v>2869</v>
      </c>
      <c r="O602" s="379">
        <v>4.1666666666666699E-2</v>
      </c>
    </row>
    <row r="603" spans="1:15">
      <c r="A603">
        <v>2320</v>
      </c>
      <c r="B603" s="379">
        <v>43003.553703703699</v>
      </c>
      <c r="C603">
        <v>1397</v>
      </c>
      <c r="D603">
        <v>58</v>
      </c>
      <c r="E603">
        <v>25</v>
      </c>
      <c r="F603">
        <v>25</v>
      </c>
      <c r="G603">
        <v>5</v>
      </c>
      <c r="H603">
        <v>5</v>
      </c>
      <c r="I603" s="379">
        <v>2.6145833333333299E-2</v>
      </c>
      <c r="J603">
        <v>25</v>
      </c>
      <c r="K603">
        <v>23</v>
      </c>
      <c r="L603">
        <v>92</v>
      </c>
      <c r="M603" t="s">
        <v>1857</v>
      </c>
      <c r="N603" t="s">
        <v>2869</v>
      </c>
      <c r="O603" s="379">
        <v>4.1666666666666699E-2</v>
      </c>
    </row>
    <row r="604" spans="1:15">
      <c r="A604">
        <v>2321</v>
      </c>
      <c r="B604" s="379">
        <v>43003.5552314815</v>
      </c>
      <c r="C604">
        <v>1438</v>
      </c>
      <c r="D604">
        <v>58</v>
      </c>
      <c r="E604">
        <v>25</v>
      </c>
      <c r="F604">
        <v>25</v>
      </c>
      <c r="G604">
        <v>5</v>
      </c>
      <c r="H604">
        <v>5</v>
      </c>
      <c r="I604" s="379">
        <v>2.6064814814814801E-2</v>
      </c>
      <c r="J604">
        <v>25</v>
      </c>
      <c r="K604">
        <v>20</v>
      </c>
      <c r="L604">
        <v>80</v>
      </c>
      <c r="M604" t="s">
        <v>1856</v>
      </c>
      <c r="N604" t="s">
        <v>2869</v>
      </c>
      <c r="O604" s="379">
        <v>4.1666666666666699E-2</v>
      </c>
    </row>
    <row r="605" spans="1:15">
      <c r="A605">
        <v>2322</v>
      </c>
      <c r="B605" s="379">
        <v>43003.553090277797</v>
      </c>
      <c r="C605">
        <v>1410</v>
      </c>
      <c r="D605">
        <v>58</v>
      </c>
      <c r="E605">
        <v>25</v>
      </c>
      <c r="F605">
        <v>25</v>
      </c>
      <c r="G605">
        <v>5</v>
      </c>
      <c r="H605">
        <v>5</v>
      </c>
      <c r="I605" s="379">
        <v>2.8402777777777801E-2</v>
      </c>
      <c r="J605">
        <v>25</v>
      </c>
      <c r="K605">
        <v>16</v>
      </c>
      <c r="L605">
        <v>64</v>
      </c>
      <c r="M605" t="s">
        <v>164</v>
      </c>
      <c r="N605" t="s">
        <v>2869</v>
      </c>
      <c r="O605" s="379">
        <v>4.1666666666666699E-2</v>
      </c>
    </row>
    <row r="606" spans="1:15">
      <c r="A606">
        <v>2323</v>
      </c>
      <c r="B606" s="379">
        <v>43003.5535648148</v>
      </c>
      <c r="C606">
        <v>1392</v>
      </c>
      <c r="D606">
        <v>58</v>
      </c>
      <c r="E606">
        <v>25</v>
      </c>
      <c r="F606">
        <v>25</v>
      </c>
      <c r="G606">
        <v>5</v>
      </c>
      <c r="H606">
        <v>5</v>
      </c>
      <c r="I606" s="379">
        <v>2.7939814814814799E-2</v>
      </c>
      <c r="J606">
        <v>25</v>
      </c>
      <c r="K606">
        <v>20</v>
      </c>
      <c r="L606">
        <v>80</v>
      </c>
      <c r="M606" t="s">
        <v>1856</v>
      </c>
      <c r="N606" t="s">
        <v>2869</v>
      </c>
      <c r="O606" s="379">
        <v>4.1666666666666699E-2</v>
      </c>
    </row>
    <row r="607" spans="1:15">
      <c r="A607">
        <v>2324</v>
      </c>
      <c r="B607" s="379">
        <v>43003.553842592599</v>
      </c>
      <c r="C607">
        <v>1419</v>
      </c>
      <c r="D607">
        <v>58</v>
      </c>
      <c r="E607">
        <v>25</v>
      </c>
      <c r="F607">
        <v>25</v>
      </c>
      <c r="G607">
        <v>5</v>
      </c>
      <c r="H607">
        <v>5</v>
      </c>
      <c r="I607" s="379">
        <v>2.77083333333333E-2</v>
      </c>
      <c r="J607">
        <v>25</v>
      </c>
      <c r="K607">
        <v>23</v>
      </c>
      <c r="L607">
        <v>92</v>
      </c>
      <c r="M607" t="s">
        <v>1857</v>
      </c>
      <c r="N607" t="s">
        <v>2869</v>
      </c>
      <c r="O607" s="379">
        <v>4.1666666666666699E-2</v>
      </c>
    </row>
    <row r="608" spans="1:15">
      <c r="A608">
        <v>2325</v>
      </c>
      <c r="B608" s="379">
        <v>43003.5531134259</v>
      </c>
      <c r="C608">
        <v>1395</v>
      </c>
      <c r="D608">
        <v>58</v>
      </c>
      <c r="E608">
        <v>25</v>
      </c>
      <c r="F608">
        <v>25</v>
      </c>
      <c r="G608">
        <v>5</v>
      </c>
      <c r="H608">
        <v>5</v>
      </c>
      <c r="I608" s="379">
        <v>2.9212962962963E-2</v>
      </c>
      <c r="J608">
        <v>25</v>
      </c>
      <c r="K608">
        <v>18</v>
      </c>
      <c r="L608">
        <v>72</v>
      </c>
      <c r="M608" t="s">
        <v>1853</v>
      </c>
      <c r="N608" t="s">
        <v>2869</v>
      </c>
      <c r="O608" s="379">
        <v>4.1666666666666699E-2</v>
      </c>
    </row>
    <row r="609" spans="1:15">
      <c r="A609">
        <v>2326</v>
      </c>
      <c r="B609" s="379">
        <v>43003.5531597222</v>
      </c>
      <c r="C609">
        <v>1411</v>
      </c>
      <c r="D609">
        <v>58</v>
      </c>
      <c r="E609">
        <v>25</v>
      </c>
      <c r="F609">
        <v>25</v>
      </c>
      <c r="G609">
        <v>5</v>
      </c>
      <c r="H609">
        <v>5</v>
      </c>
      <c r="I609" s="379">
        <v>2.96296296296296E-2</v>
      </c>
      <c r="J609">
        <v>25</v>
      </c>
      <c r="K609">
        <v>21</v>
      </c>
      <c r="L609">
        <v>84</v>
      </c>
      <c r="M609" t="s">
        <v>1856</v>
      </c>
      <c r="N609" t="s">
        <v>2869</v>
      </c>
      <c r="O609" s="379">
        <v>4.1666666666666699E-2</v>
      </c>
    </row>
    <row r="610" spans="1:15">
      <c r="A610">
        <v>2327</v>
      </c>
      <c r="B610" s="379">
        <v>43003.553229166697</v>
      </c>
      <c r="C610">
        <v>1439</v>
      </c>
      <c r="D610">
        <v>58</v>
      </c>
      <c r="E610">
        <v>25</v>
      </c>
      <c r="F610">
        <v>25</v>
      </c>
      <c r="G610">
        <v>5</v>
      </c>
      <c r="H610">
        <v>5</v>
      </c>
      <c r="I610" s="379">
        <v>3.33449074074074E-2</v>
      </c>
      <c r="J610">
        <v>25</v>
      </c>
      <c r="K610">
        <v>24</v>
      </c>
      <c r="L610">
        <v>96</v>
      </c>
      <c r="M610" t="s">
        <v>1857</v>
      </c>
      <c r="N610" t="s">
        <v>2869</v>
      </c>
      <c r="O610" s="379">
        <v>4.1666666666666699E-2</v>
      </c>
    </row>
    <row r="611" spans="1:15">
      <c r="A611">
        <v>2328</v>
      </c>
      <c r="B611" s="379">
        <v>43003.553310185198</v>
      </c>
      <c r="C611">
        <v>1396</v>
      </c>
      <c r="D611">
        <v>58</v>
      </c>
      <c r="E611">
        <v>25</v>
      </c>
      <c r="F611">
        <v>25</v>
      </c>
      <c r="G611">
        <v>5</v>
      </c>
      <c r="H611">
        <v>5</v>
      </c>
      <c r="I611" s="379">
        <v>3.5844907407407402E-2</v>
      </c>
      <c r="J611">
        <v>25</v>
      </c>
      <c r="K611">
        <v>20</v>
      </c>
      <c r="L611">
        <v>80</v>
      </c>
      <c r="M611" t="s">
        <v>1856</v>
      </c>
      <c r="N611" t="s">
        <v>2869</v>
      </c>
      <c r="O611" s="379">
        <v>4.1666666666666699E-2</v>
      </c>
    </row>
    <row r="612" spans="1:15">
      <c r="A612">
        <v>2329</v>
      </c>
      <c r="B612" s="379">
        <v>43003.554085648102</v>
      </c>
      <c r="C612">
        <v>1420</v>
      </c>
      <c r="D612">
        <v>58</v>
      </c>
      <c r="E612">
        <v>25</v>
      </c>
      <c r="F612">
        <v>25</v>
      </c>
      <c r="G612">
        <v>5</v>
      </c>
      <c r="H612">
        <v>5</v>
      </c>
      <c r="I612" s="379">
        <v>3.6504629629629602E-2</v>
      </c>
      <c r="J612">
        <v>25</v>
      </c>
      <c r="K612">
        <v>16</v>
      </c>
      <c r="L612">
        <v>64</v>
      </c>
      <c r="M612" t="s">
        <v>164</v>
      </c>
      <c r="N612" t="s">
        <v>2869</v>
      </c>
      <c r="O612" s="379">
        <v>4.1666666666666699E-2</v>
      </c>
    </row>
    <row r="613" spans="1:15">
      <c r="A613">
        <v>2330</v>
      </c>
      <c r="B613" s="379">
        <v>43041.674467592602</v>
      </c>
      <c r="C613">
        <v>1416</v>
      </c>
      <c r="D613">
        <v>58</v>
      </c>
      <c r="E613">
        <v>25</v>
      </c>
      <c r="F613">
        <v>25</v>
      </c>
      <c r="G613">
        <v>5</v>
      </c>
      <c r="H613">
        <v>5</v>
      </c>
      <c r="I613" s="379">
        <v>9.91898148148148E-3</v>
      </c>
      <c r="J613">
        <v>25</v>
      </c>
      <c r="K613">
        <v>21</v>
      </c>
      <c r="L613">
        <v>84</v>
      </c>
      <c r="M613" t="s">
        <v>1856</v>
      </c>
      <c r="N613" t="s">
        <v>2869</v>
      </c>
      <c r="O613" s="379">
        <v>4.1666666666666699E-2</v>
      </c>
    </row>
    <row r="614" spans="1:15">
      <c r="A614">
        <v>2331</v>
      </c>
      <c r="B614" s="379">
        <v>43041.682638888902</v>
      </c>
      <c r="C614">
        <v>1418</v>
      </c>
      <c r="D614">
        <v>58</v>
      </c>
      <c r="E614">
        <v>25</v>
      </c>
      <c r="F614">
        <v>25</v>
      </c>
      <c r="G614">
        <v>5</v>
      </c>
      <c r="H614">
        <v>5</v>
      </c>
      <c r="I614" s="379">
        <v>1.2210648148148101E-2</v>
      </c>
      <c r="J614">
        <v>25</v>
      </c>
      <c r="K614">
        <v>23</v>
      </c>
      <c r="L614">
        <v>92</v>
      </c>
      <c r="M614" t="s">
        <v>1857</v>
      </c>
      <c r="N614" t="s">
        <v>2869</v>
      </c>
      <c r="O614" s="379">
        <v>4.1666666666666699E-2</v>
      </c>
    </row>
    <row r="615" spans="1:15">
      <c r="A615">
        <v>2332</v>
      </c>
      <c r="B615" s="379">
        <v>43041.683078703703</v>
      </c>
      <c r="C615">
        <v>1410</v>
      </c>
      <c r="D615">
        <v>58</v>
      </c>
      <c r="E615">
        <v>25</v>
      </c>
      <c r="F615">
        <v>25</v>
      </c>
      <c r="G615">
        <v>5</v>
      </c>
      <c r="H615">
        <v>5</v>
      </c>
      <c r="I615" s="379">
        <v>1.19097222222222E-2</v>
      </c>
      <c r="J615">
        <v>25</v>
      </c>
      <c r="K615">
        <v>24</v>
      </c>
      <c r="L615">
        <v>96</v>
      </c>
      <c r="M615" t="s">
        <v>1857</v>
      </c>
      <c r="N615" t="s">
        <v>2869</v>
      </c>
      <c r="O615" s="379">
        <v>4.1666666666666699E-2</v>
      </c>
    </row>
    <row r="616" spans="1:15">
      <c r="A616">
        <v>2333</v>
      </c>
      <c r="B616" s="379">
        <v>43041.702638888899</v>
      </c>
      <c r="C616">
        <v>1421</v>
      </c>
      <c r="D616">
        <v>58</v>
      </c>
      <c r="E616">
        <v>25</v>
      </c>
      <c r="F616">
        <v>25</v>
      </c>
      <c r="G616">
        <v>5</v>
      </c>
      <c r="H616">
        <v>5</v>
      </c>
      <c r="I616" s="379">
        <v>1.17361111111111E-2</v>
      </c>
      <c r="J616">
        <v>25</v>
      </c>
      <c r="K616">
        <v>20</v>
      </c>
      <c r="L616">
        <v>80</v>
      </c>
      <c r="M616" t="s">
        <v>1856</v>
      </c>
      <c r="N616" t="s">
        <v>2869</v>
      </c>
      <c r="O616" s="379">
        <v>4.1666666666666699E-2</v>
      </c>
    </row>
    <row r="617" spans="1:15">
      <c r="A617">
        <v>2334</v>
      </c>
      <c r="B617" s="379">
        <v>43152.503136574102</v>
      </c>
      <c r="C617">
        <v>1441</v>
      </c>
      <c r="D617">
        <v>58</v>
      </c>
      <c r="E617">
        <v>25</v>
      </c>
      <c r="F617">
        <v>25</v>
      </c>
      <c r="G617">
        <v>5</v>
      </c>
      <c r="H617">
        <v>5</v>
      </c>
      <c r="I617" s="379">
        <v>3.78935185185185E-2</v>
      </c>
      <c r="J617">
        <v>25</v>
      </c>
      <c r="K617">
        <v>12</v>
      </c>
      <c r="L617">
        <v>48</v>
      </c>
      <c r="M617" t="s">
        <v>164</v>
      </c>
      <c r="N617" t="s">
        <v>2869</v>
      </c>
      <c r="O617" s="379">
        <v>4.1666666666666699E-2</v>
      </c>
    </row>
    <row r="618" spans="1:15">
      <c r="A618">
        <v>2335</v>
      </c>
      <c r="B618" s="379">
        <v>43152.541539351798</v>
      </c>
      <c r="C618">
        <v>1441</v>
      </c>
      <c r="D618">
        <v>82</v>
      </c>
      <c r="E618">
        <v>42</v>
      </c>
      <c r="F618">
        <v>42</v>
      </c>
      <c r="G618">
        <v>14</v>
      </c>
      <c r="H618">
        <v>14</v>
      </c>
      <c r="I618" s="379">
        <v>3.9259259259259299E-2</v>
      </c>
      <c r="J618">
        <v>42</v>
      </c>
      <c r="K618">
        <v>29</v>
      </c>
      <c r="L618">
        <v>69</v>
      </c>
      <c r="M618" t="s">
        <v>164</v>
      </c>
      <c r="N618" t="s">
        <v>2868</v>
      </c>
      <c r="O618" s="379">
        <v>4.1666666666666699E-2</v>
      </c>
    </row>
    <row r="619" spans="1:15">
      <c r="A619">
        <v>2336</v>
      </c>
      <c r="B619" s="379">
        <v>43251.494606481501</v>
      </c>
      <c r="C619">
        <v>1441</v>
      </c>
      <c r="D619">
        <v>58</v>
      </c>
      <c r="E619">
        <v>25</v>
      </c>
      <c r="F619">
        <v>25</v>
      </c>
      <c r="G619">
        <v>5</v>
      </c>
      <c r="H619">
        <v>5</v>
      </c>
      <c r="I619" s="379">
        <v>3.6145833333333301E-2</v>
      </c>
      <c r="J619">
        <v>25</v>
      </c>
      <c r="K619">
        <v>14</v>
      </c>
      <c r="L619">
        <v>56</v>
      </c>
      <c r="M619" t="s">
        <v>164</v>
      </c>
      <c r="N619" t="s">
        <v>2869</v>
      </c>
      <c r="O619" s="379">
        <v>4.1666666666666699E-2</v>
      </c>
    </row>
    <row r="620" spans="1:15">
      <c r="A620">
        <v>2337</v>
      </c>
      <c r="B620" s="379">
        <v>43251.535150463002</v>
      </c>
      <c r="C620">
        <v>1441</v>
      </c>
      <c r="D620">
        <v>82</v>
      </c>
      <c r="E620">
        <v>42</v>
      </c>
      <c r="F620">
        <v>42</v>
      </c>
      <c r="G620">
        <v>14</v>
      </c>
      <c r="H620">
        <v>14</v>
      </c>
      <c r="I620" s="379">
        <v>3.0752314814814798E-2</v>
      </c>
      <c r="J620">
        <v>42</v>
      </c>
      <c r="K620">
        <v>35</v>
      </c>
      <c r="L620">
        <v>83</v>
      </c>
      <c r="M620" t="s">
        <v>1853</v>
      </c>
      <c r="N620" t="s">
        <v>2868</v>
      </c>
      <c r="O620" s="379">
        <v>4.1666666666666699E-2</v>
      </c>
    </row>
    <row r="621" spans="1:15">
      <c r="A621">
        <v>2338</v>
      </c>
      <c r="B621" s="379">
        <v>43343.643171296302</v>
      </c>
      <c r="C621">
        <v>1338</v>
      </c>
      <c r="D621">
        <v>58</v>
      </c>
      <c r="E621">
        <v>25</v>
      </c>
      <c r="F621">
        <v>25</v>
      </c>
      <c r="G621">
        <v>5</v>
      </c>
      <c r="H621">
        <v>5</v>
      </c>
      <c r="I621" s="379">
        <v>1.0185185185185199E-3</v>
      </c>
      <c r="J621">
        <v>25</v>
      </c>
      <c r="K621">
        <v>6</v>
      </c>
      <c r="L621">
        <v>24</v>
      </c>
      <c r="M621" t="s">
        <v>164</v>
      </c>
      <c r="N621" t="s">
        <v>2869</v>
      </c>
      <c r="O621" s="379">
        <v>4.1666666666666699E-2</v>
      </c>
    </row>
    <row r="622" spans="1:15">
      <c r="A622">
        <v>2339</v>
      </c>
      <c r="B622" s="379">
        <v>43346.790833333303</v>
      </c>
      <c r="C622">
        <v>1477</v>
      </c>
      <c r="D622">
        <v>58</v>
      </c>
      <c r="E622">
        <v>25</v>
      </c>
      <c r="F622">
        <v>25</v>
      </c>
      <c r="G622">
        <v>5</v>
      </c>
      <c r="H622">
        <v>5</v>
      </c>
      <c r="I622" s="379">
        <v>1.6192129629629601E-2</v>
      </c>
      <c r="J622">
        <v>25</v>
      </c>
      <c r="K622">
        <v>15</v>
      </c>
      <c r="L622">
        <v>60</v>
      </c>
      <c r="M622" t="s">
        <v>164</v>
      </c>
      <c r="N622" t="s">
        <v>2869</v>
      </c>
      <c r="O622" s="379">
        <v>4.1666666666666699E-2</v>
      </c>
    </row>
    <row r="623" spans="1:15">
      <c r="A623">
        <v>2340</v>
      </c>
      <c r="B623" s="379">
        <v>43346.786736111098</v>
      </c>
      <c r="C623">
        <v>1453</v>
      </c>
      <c r="D623">
        <v>58</v>
      </c>
      <c r="E623">
        <v>25</v>
      </c>
      <c r="F623">
        <v>25</v>
      </c>
      <c r="G623">
        <v>5</v>
      </c>
      <c r="H623">
        <v>5</v>
      </c>
      <c r="I623" s="379">
        <v>2.1516203703703701E-2</v>
      </c>
      <c r="J623">
        <v>25</v>
      </c>
      <c r="K623">
        <v>6</v>
      </c>
      <c r="L623">
        <v>24</v>
      </c>
      <c r="M623" t="s">
        <v>164</v>
      </c>
      <c r="N623" t="s">
        <v>2869</v>
      </c>
      <c r="O623" s="379">
        <v>4.1666666666666699E-2</v>
      </c>
    </row>
    <row r="624" spans="1:15">
      <c r="A624">
        <v>2341</v>
      </c>
      <c r="B624" s="379">
        <v>43346.790254629603</v>
      </c>
      <c r="C624">
        <v>1448</v>
      </c>
      <c r="D624">
        <v>58</v>
      </c>
      <c r="E624">
        <v>25</v>
      </c>
      <c r="F624">
        <v>25</v>
      </c>
      <c r="G624">
        <v>5</v>
      </c>
      <c r="H624">
        <v>5</v>
      </c>
      <c r="I624" s="379">
        <v>1.8460648148148202E-2</v>
      </c>
      <c r="J624">
        <v>25</v>
      </c>
      <c r="K624">
        <v>8</v>
      </c>
      <c r="L624">
        <v>32</v>
      </c>
      <c r="M624" t="s">
        <v>164</v>
      </c>
      <c r="N624" t="s">
        <v>2869</v>
      </c>
      <c r="O624" s="379">
        <v>4.1666666666666699E-2</v>
      </c>
    </row>
    <row r="625" spans="1:15">
      <c r="A625">
        <v>2342</v>
      </c>
      <c r="B625" s="379">
        <v>43346.790844907402</v>
      </c>
      <c r="C625">
        <v>1468</v>
      </c>
      <c r="D625">
        <v>82</v>
      </c>
      <c r="E625">
        <v>42</v>
      </c>
      <c r="F625">
        <v>42</v>
      </c>
      <c r="G625">
        <v>14</v>
      </c>
      <c r="H625">
        <v>14</v>
      </c>
      <c r="I625" s="379">
        <v>1.8194444444444399E-2</v>
      </c>
      <c r="J625">
        <v>42</v>
      </c>
      <c r="K625">
        <v>29</v>
      </c>
      <c r="L625">
        <v>69</v>
      </c>
      <c r="M625" t="s">
        <v>164</v>
      </c>
      <c r="N625" t="s">
        <v>2868</v>
      </c>
      <c r="O625" s="379">
        <v>4.1666666666666699E-2</v>
      </c>
    </row>
    <row r="626" spans="1:15">
      <c r="A626">
        <v>2343</v>
      </c>
      <c r="B626" s="379">
        <v>43346.786377314798</v>
      </c>
      <c r="C626">
        <v>1447</v>
      </c>
      <c r="D626">
        <v>82</v>
      </c>
      <c r="E626">
        <v>42</v>
      </c>
      <c r="F626">
        <v>42</v>
      </c>
      <c r="G626">
        <v>14</v>
      </c>
      <c r="H626">
        <v>14</v>
      </c>
      <c r="I626" s="379">
        <v>2.4178240740740702E-2</v>
      </c>
      <c r="J626">
        <v>42</v>
      </c>
      <c r="K626">
        <v>32</v>
      </c>
      <c r="L626">
        <v>76</v>
      </c>
      <c r="M626" t="s">
        <v>1853</v>
      </c>
      <c r="N626" t="s">
        <v>2868</v>
      </c>
      <c r="O626" s="379">
        <v>4.1666666666666699E-2</v>
      </c>
    </row>
    <row r="627" spans="1:15">
      <c r="A627">
        <v>2344</v>
      </c>
      <c r="B627" s="379">
        <v>43346.786435185197</v>
      </c>
      <c r="C627">
        <v>1478</v>
      </c>
      <c r="D627">
        <v>58</v>
      </c>
      <c r="E627">
        <v>25</v>
      </c>
      <c r="F627">
        <v>25</v>
      </c>
      <c r="G627">
        <v>5</v>
      </c>
      <c r="H627">
        <v>5</v>
      </c>
      <c r="I627" s="379">
        <v>2.41319444444444E-2</v>
      </c>
      <c r="J627">
        <v>25</v>
      </c>
      <c r="K627">
        <v>11</v>
      </c>
      <c r="L627">
        <v>44</v>
      </c>
      <c r="M627" t="s">
        <v>164</v>
      </c>
      <c r="N627" t="s">
        <v>2869</v>
      </c>
      <c r="O627" s="379">
        <v>4.1666666666666699E-2</v>
      </c>
    </row>
    <row r="628" spans="1:15">
      <c r="A628">
        <v>2345</v>
      </c>
      <c r="B628" s="379">
        <v>43346.789027777799</v>
      </c>
      <c r="C628">
        <v>1457</v>
      </c>
      <c r="D628">
        <v>58</v>
      </c>
      <c r="E628">
        <v>25</v>
      </c>
      <c r="F628">
        <v>25</v>
      </c>
      <c r="G628">
        <v>5</v>
      </c>
      <c r="H628">
        <v>5</v>
      </c>
      <c r="I628" s="379">
        <v>2.1689814814814801E-2</v>
      </c>
      <c r="J628">
        <v>25</v>
      </c>
      <c r="K628">
        <v>15</v>
      </c>
      <c r="L628">
        <v>60</v>
      </c>
      <c r="M628" t="s">
        <v>164</v>
      </c>
      <c r="N628" t="s">
        <v>2869</v>
      </c>
      <c r="O628" s="379">
        <v>4.1666666666666699E-2</v>
      </c>
    </row>
    <row r="629" spans="1:15">
      <c r="A629">
        <v>2346</v>
      </c>
      <c r="B629" s="379">
        <v>43346.790462962999</v>
      </c>
      <c r="C629">
        <v>1464</v>
      </c>
      <c r="D629">
        <v>82</v>
      </c>
      <c r="E629">
        <v>42</v>
      </c>
      <c r="F629">
        <v>42</v>
      </c>
      <c r="G629">
        <v>14</v>
      </c>
      <c r="H629">
        <v>14</v>
      </c>
      <c r="I629" s="379">
        <v>2.12731481481481E-2</v>
      </c>
      <c r="J629">
        <v>42</v>
      </c>
      <c r="K629">
        <v>20</v>
      </c>
      <c r="L629">
        <v>48</v>
      </c>
      <c r="M629" t="s">
        <v>164</v>
      </c>
      <c r="N629" t="s">
        <v>2868</v>
      </c>
      <c r="O629" s="379">
        <v>4.1666666666666699E-2</v>
      </c>
    </row>
    <row r="630" spans="1:15">
      <c r="A630">
        <v>2347</v>
      </c>
      <c r="B630" s="379">
        <v>43346.790567129603</v>
      </c>
      <c r="C630">
        <v>1474</v>
      </c>
      <c r="D630">
        <v>58</v>
      </c>
      <c r="E630">
        <v>25</v>
      </c>
      <c r="F630">
        <v>25</v>
      </c>
      <c r="G630">
        <v>5</v>
      </c>
      <c r="H630">
        <v>5</v>
      </c>
      <c r="I630" s="379">
        <v>2.2152777777777799E-2</v>
      </c>
      <c r="J630">
        <v>25</v>
      </c>
      <c r="K630">
        <v>5</v>
      </c>
      <c r="L630">
        <v>20</v>
      </c>
      <c r="M630" t="s">
        <v>164</v>
      </c>
      <c r="N630" t="s">
        <v>2869</v>
      </c>
      <c r="O630" s="379">
        <v>4.1666666666666699E-2</v>
      </c>
    </row>
    <row r="631" spans="1:15">
      <c r="A631">
        <v>2348</v>
      </c>
      <c r="B631" s="379">
        <v>43346.788819444402</v>
      </c>
      <c r="C631">
        <v>1450</v>
      </c>
      <c r="D631">
        <v>82</v>
      </c>
      <c r="E631">
        <v>42</v>
      </c>
      <c r="F631">
        <v>42</v>
      </c>
      <c r="G631">
        <v>14</v>
      </c>
      <c r="H631">
        <v>14</v>
      </c>
      <c r="I631" s="379">
        <v>2.4027777777777801E-2</v>
      </c>
      <c r="J631">
        <v>42</v>
      </c>
      <c r="K631">
        <v>30</v>
      </c>
      <c r="L631">
        <v>71</v>
      </c>
      <c r="M631" t="s">
        <v>164</v>
      </c>
      <c r="N631" t="s">
        <v>2868</v>
      </c>
      <c r="O631" s="379">
        <v>4.1666666666666699E-2</v>
      </c>
    </row>
    <row r="632" spans="1:15">
      <c r="A632">
        <v>2349</v>
      </c>
      <c r="B632" s="379">
        <v>43346.789293981499</v>
      </c>
      <c r="C632">
        <v>1465</v>
      </c>
      <c r="D632">
        <v>82</v>
      </c>
      <c r="E632">
        <v>42</v>
      </c>
      <c r="F632">
        <v>42</v>
      </c>
      <c r="G632">
        <v>14</v>
      </c>
      <c r="H632">
        <v>14</v>
      </c>
      <c r="I632" s="379">
        <v>2.4108796296296298E-2</v>
      </c>
      <c r="J632">
        <v>42</v>
      </c>
      <c r="K632">
        <v>33</v>
      </c>
      <c r="L632">
        <v>79</v>
      </c>
      <c r="M632" t="s">
        <v>1853</v>
      </c>
      <c r="N632" t="s">
        <v>2868</v>
      </c>
      <c r="O632" s="379">
        <v>4.1666666666666699E-2</v>
      </c>
    </row>
    <row r="633" spans="1:15">
      <c r="A633">
        <v>2350</v>
      </c>
      <c r="B633" s="379">
        <v>43346.814259259299</v>
      </c>
      <c r="C633">
        <v>1474</v>
      </c>
      <c r="D633">
        <v>82</v>
      </c>
      <c r="E633">
        <v>42</v>
      </c>
      <c r="F633">
        <v>0</v>
      </c>
      <c r="G633">
        <v>14</v>
      </c>
      <c r="H633">
        <v>0</v>
      </c>
      <c r="I633" s="379">
        <v>1.1574074074074101E-5</v>
      </c>
      <c r="J633">
        <v>42</v>
      </c>
      <c r="K633">
        <v>0</v>
      </c>
      <c r="L633">
        <v>0</v>
      </c>
      <c r="M633" t="s">
        <v>164</v>
      </c>
      <c r="N633" t="s">
        <v>2868</v>
      </c>
      <c r="O633" s="379">
        <v>4.1666666666666699E-2</v>
      </c>
    </row>
    <row r="634" spans="1:15">
      <c r="A634">
        <v>2351</v>
      </c>
      <c r="B634" s="379">
        <v>43346.788935185199</v>
      </c>
      <c r="C634">
        <v>1445</v>
      </c>
      <c r="D634">
        <v>82</v>
      </c>
      <c r="E634">
        <v>42</v>
      </c>
      <c r="F634">
        <v>42</v>
      </c>
      <c r="G634">
        <v>14</v>
      </c>
      <c r="H634">
        <v>14</v>
      </c>
      <c r="I634" s="379">
        <v>2.6990740740740701E-2</v>
      </c>
      <c r="J634">
        <v>42</v>
      </c>
      <c r="K634">
        <v>32</v>
      </c>
      <c r="L634">
        <v>76</v>
      </c>
      <c r="M634" t="s">
        <v>1853</v>
      </c>
      <c r="N634" t="s">
        <v>2868</v>
      </c>
      <c r="O634" s="379">
        <v>4.1666666666666699E-2</v>
      </c>
    </row>
    <row r="635" spans="1:15">
      <c r="A635">
        <v>2352</v>
      </c>
      <c r="B635" s="379">
        <v>43346.788877314801</v>
      </c>
      <c r="C635">
        <v>1461</v>
      </c>
      <c r="D635">
        <v>82</v>
      </c>
      <c r="E635">
        <v>42</v>
      </c>
      <c r="F635">
        <v>42</v>
      </c>
      <c r="G635">
        <v>14</v>
      </c>
      <c r="H635">
        <v>14</v>
      </c>
      <c r="I635" s="379">
        <v>2.7199074074074101E-2</v>
      </c>
      <c r="J635">
        <v>42</v>
      </c>
      <c r="K635">
        <v>30</v>
      </c>
      <c r="L635">
        <v>71</v>
      </c>
      <c r="M635" t="s">
        <v>164</v>
      </c>
      <c r="N635" t="s">
        <v>2868</v>
      </c>
      <c r="O635" s="379">
        <v>4.1666666666666699E-2</v>
      </c>
    </row>
    <row r="636" spans="1:15">
      <c r="A636">
        <v>2353</v>
      </c>
      <c r="B636" s="379">
        <v>43346.789942129602</v>
      </c>
      <c r="C636">
        <v>1483</v>
      </c>
      <c r="D636">
        <v>58</v>
      </c>
      <c r="E636">
        <v>25</v>
      </c>
      <c r="F636">
        <v>25</v>
      </c>
      <c r="G636">
        <v>5</v>
      </c>
      <c r="H636">
        <v>5</v>
      </c>
      <c r="I636" s="379">
        <v>2.64699074074074E-2</v>
      </c>
      <c r="J636">
        <v>25</v>
      </c>
      <c r="K636">
        <v>7</v>
      </c>
      <c r="L636">
        <v>28</v>
      </c>
      <c r="M636" t="s">
        <v>164</v>
      </c>
      <c r="N636" t="s">
        <v>2869</v>
      </c>
      <c r="O636" s="379">
        <v>4.1666666666666699E-2</v>
      </c>
    </row>
    <row r="637" spans="1:15">
      <c r="A637">
        <v>2354</v>
      </c>
      <c r="B637" s="379">
        <v>43346.788842592599</v>
      </c>
      <c r="C637">
        <v>1466</v>
      </c>
      <c r="D637">
        <v>58</v>
      </c>
      <c r="E637">
        <v>25</v>
      </c>
      <c r="F637">
        <v>25</v>
      </c>
      <c r="G637">
        <v>5</v>
      </c>
      <c r="H637">
        <v>5</v>
      </c>
      <c r="I637" s="379">
        <v>2.8449074074074099E-2</v>
      </c>
      <c r="J637">
        <v>25</v>
      </c>
      <c r="K637">
        <v>13</v>
      </c>
      <c r="L637">
        <v>52</v>
      </c>
      <c r="M637" t="s">
        <v>164</v>
      </c>
      <c r="N637" t="s">
        <v>2869</v>
      </c>
      <c r="O637" s="379">
        <v>4.1666666666666699E-2</v>
      </c>
    </row>
    <row r="638" spans="1:15">
      <c r="A638">
        <v>2355</v>
      </c>
      <c r="B638" s="379">
        <v>43346.786747685197</v>
      </c>
      <c r="C638">
        <v>1469</v>
      </c>
      <c r="D638">
        <v>82</v>
      </c>
      <c r="E638">
        <v>42</v>
      </c>
      <c r="F638">
        <v>42</v>
      </c>
      <c r="G638">
        <v>14</v>
      </c>
      <c r="H638">
        <v>14</v>
      </c>
      <c r="I638" s="379">
        <v>3.05671296296296E-2</v>
      </c>
      <c r="J638">
        <v>42</v>
      </c>
      <c r="K638">
        <v>29</v>
      </c>
      <c r="L638">
        <v>69</v>
      </c>
      <c r="M638" t="s">
        <v>164</v>
      </c>
      <c r="N638" t="s">
        <v>2868</v>
      </c>
      <c r="O638" s="379">
        <v>4.1666666666666699E-2</v>
      </c>
    </row>
    <row r="639" spans="1:15">
      <c r="A639">
        <v>2356</v>
      </c>
      <c r="B639" s="379">
        <v>43346.790011574099</v>
      </c>
      <c r="C639">
        <v>1452</v>
      </c>
      <c r="D639">
        <v>58</v>
      </c>
      <c r="E639">
        <v>25</v>
      </c>
      <c r="F639">
        <v>25</v>
      </c>
      <c r="G639">
        <v>5</v>
      </c>
      <c r="H639">
        <v>5</v>
      </c>
      <c r="I639" s="379">
        <v>2.7986111111111101E-2</v>
      </c>
      <c r="J639">
        <v>25</v>
      </c>
      <c r="K639">
        <v>11</v>
      </c>
      <c r="L639">
        <v>44</v>
      </c>
      <c r="M639" t="s">
        <v>164</v>
      </c>
      <c r="N639" t="s">
        <v>2869</v>
      </c>
      <c r="O639" s="379">
        <v>4.1666666666666699E-2</v>
      </c>
    </row>
    <row r="640" spans="1:15">
      <c r="A640">
        <v>2357</v>
      </c>
      <c r="B640" s="379">
        <v>43346.790775463</v>
      </c>
      <c r="C640">
        <v>1456</v>
      </c>
      <c r="D640">
        <v>82</v>
      </c>
      <c r="E640">
        <v>42</v>
      </c>
      <c r="F640">
        <v>42</v>
      </c>
      <c r="G640">
        <v>14</v>
      </c>
      <c r="H640">
        <v>14</v>
      </c>
      <c r="I640" s="379">
        <v>2.7905092592592599E-2</v>
      </c>
      <c r="J640">
        <v>42</v>
      </c>
      <c r="K640">
        <v>31</v>
      </c>
      <c r="L640">
        <v>74</v>
      </c>
      <c r="M640" t="s">
        <v>1853</v>
      </c>
      <c r="N640" t="s">
        <v>2868</v>
      </c>
      <c r="O640" s="379">
        <v>4.1666666666666699E-2</v>
      </c>
    </row>
    <row r="641" spans="1:15">
      <c r="A641">
        <v>2358</v>
      </c>
      <c r="B641" s="379">
        <v>43346.788819444402</v>
      </c>
      <c r="C641">
        <v>1476</v>
      </c>
      <c r="D641">
        <v>82</v>
      </c>
      <c r="E641">
        <v>42</v>
      </c>
      <c r="F641">
        <v>42</v>
      </c>
      <c r="G641">
        <v>14</v>
      </c>
      <c r="H641">
        <v>14</v>
      </c>
      <c r="I641" s="379">
        <v>2.9918981481481501E-2</v>
      </c>
      <c r="J641">
        <v>42</v>
      </c>
      <c r="K641">
        <v>32</v>
      </c>
      <c r="L641">
        <v>76</v>
      </c>
      <c r="M641" t="s">
        <v>1853</v>
      </c>
      <c r="N641" t="s">
        <v>2868</v>
      </c>
      <c r="O641" s="379">
        <v>4.1666666666666699E-2</v>
      </c>
    </row>
    <row r="642" spans="1:15">
      <c r="A642">
        <v>2359</v>
      </c>
      <c r="B642" s="379">
        <v>43346.7892013889</v>
      </c>
      <c r="C642">
        <v>1484</v>
      </c>
      <c r="D642">
        <v>58</v>
      </c>
      <c r="E642">
        <v>25</v>
      </c>
      <c r="F642">
        <v>25</v>
      </c>
      <c r="G642">
        <v>5</v>
      </c>
      <c r="H642">
        <v>5</v>
      </c>
      <c r="I642" s="379">
        <v>2.9826388888888899E-2</v>
      </c>
      <c r="J642">
        <v>25</v>
      </c>
      <c r="K642">
        <v>10</v>
      </c>
      <c r="L642">
        <v>40</v>
      </c>
      <c r="M642" t="s">
        <v>164</v>
      </c>
      <c r="N642" t="s">
        <v>2869</v>
      </c>
      <c r="O642" s="379">
        <v>4.1666666666666699E-2</v>
      </c>
    </row>
    <row r="643" spans="1:15">
      <c r="A643">
        <v>2360</v>
      </c>
      <c r="B643" s="379">
        <v>43346.788865740702</v>
      </c>
      <c r="C643">
        <v>1462</v>
      </c>
      <c r="D643">
        <v>58</v>
      </c>
      <c r="E643">
        <v>25</v>
      </c>
      <c r="F643">
        <v>25</v>
      </c>
      <c r="G643">
        <v>5</v>
      </c>
      <c r="H643">
        <v>5</v>
      </c>
      <c r="I643" s="379">
        <v>3.14930555555556E-2</v>
      </c>
      <c r="J643">
        <v>25</v>
      </c>
      <c r="K643">
        <v>14</v>
      </c>
      <c r="L643">
        <v>56</v>
      </c>
      <c r="M643" t="s">
        <v>164</v>
      </c>
      <c r="N643" t="s">
        <v>2869</v>
      </c>
      <c r="O643" s="379">
        <v>4.1666666666666699E-2</v>
      </c>
    </row>
    <row r="644" spans="1:15">
      <c r="A644">
        <v>2361</v>
      </c>
      <c r="B644" s="379">
        <v>43346.789907407401</v>
      </c>
      <c r="C644">
        <v>1455</v>
      </c>
      <c r="D644">
        <v>58</v>
      </c>
      <c r="E644">
        <v>25</v>
      </c>
      <c r="F644">
        <v>25</v>
      </c>
      <c r="G644">
        <v>5</v>
      </c>
      <c r="H644">
        <v>5</v>
      </c>
      <c r="I644" s="379">
        <v>3.21064814814815E-2</v>
      </c>
      <c r="J644">
        <v>25</v>
      </c>
      <c r="K644">
        <v>10</v>
      </c>
      <c r="L644">
        <v>40</v>
      </c>
      <c r="M644" t="s">
        <v>164</v>
      </c>
      <c r="N644" t="s">
        <v>2869</v>
      </c>
      <c r="O644" s="379">
        <v>4.1666666666666699E-2</v>
      </c>
    </row>
    <row r="645" spans="1:15">
      <c r="A645">
        <v>2362</v>
      </c>
      <c r="B645" s="379">
        <v>43346.790833333303</v>
      </c>
      <c r="C645">
        <v>1451</v>
      </c>
      <c r="D645">
        <v>82</v>
      </c>
      <c r="E645">
        <v>42</v>
      </c>
      <c r="F645">
        <v>42</v>
      </c>
      <c r="G645">
        <v>14</v>
      </c>
      <c r="H645">
        <v>14</v>
      </c>
      <c r="I645" s="379">
        <v>3.1203703703703699E-2</v>
      </c>
      <c r="J645">
        <v>42</v>
      </c>
      <c r="K645">
        <v>28</v>
      </c>
      <c r="L645">
        <v>67</v>
      </c>
      <c r="M645" t="s">
        <v>164</v>
      </c>
      <c r="N645" t="s">
        <v>2868</v>
      </c>
      <c r="O645" s="379">
        <v>4.1666666666666699E-2</v>
      </c>
    </row>
    <row r="646" spans="1:15">
      <c r="A646">
        <v>2363</v>
      </c>
      <c r="B646" s="379">
        <v>43346.788912037002</v>
      </c>
      <c r="C646">
        <v>1443</v>
      </c>
      <c r="D646">
        <v>58</v>
      </c>
      <c r="E646">
        <v>25</v>
      </c>
      <c r="F646">
        <v>25</v>
      </c>
      <c r="G646">
        <v>5</v>
      </c>
      <c r="H646">
        <v>5</v>
      </c>
      <c r="I646" s="379">
        <v>3.3599537037036997E-2</v>
      </c>
      <c r="J646">
        <v>25</v>
      </c>
      <c r="K646">
        <v>5</v>
      </c>
      <c r="L646">
        <v>20</v>
      </c>
      <c r="M646" t="s">
        <v>164</v>
      </c>
      <c r="N646" t="s">
        <v>2869</v>
      </c>
      <c r="O646" s="379">
        <v>4.1666666666666699E-2</v>
      </c>
    </row>
    <row r="647" spans="1:15">
      <c r="A647">
        <v>2364</v>
      </c>
      <c r="B647" s="379">
        <v>43346.789097222201</v>
      </c>
      <c r="C647">
        <v>1459</v>
      </c>
      <c r="D647">
        <v>58</v>
      </c>
      <c r="E647">
        <v>25</v>
      </c>
      <c r="F647">
        <v>25</v>
      </c>
      <c r="G647">
        <v>5</v>
      </c>
      <c r="H647">
        <v>5</v>
      </c>
      <c r="I647" s="379">
        <v>3.3425925925925901E-2</v>
      </c>
      <c r="J647">
        <v>25</v>
      </c>
      <c r="K647">
        <v>10</v>
      </c>
      <c r="L647">
        <v>40</v>
      </c>
      <c r="M647" t="s">
        <v>164</v>
      </c>
      <c r="N647" t="s">
        <v>2869</v>
      </c>
      <c r="O647" s="379">
        <v>4.1666666666666699E-2</v>
      </c>
    </row>
    <row r="648" spans="1:15">
      <c r="A648">
        <v>2365</v>
      </c>
      <c r="B648" s="379">
        <v>43346.789907407401</v>
      </c>
      <c r="C648">
        <v>1481</v>
      </c>
      <c r="D648">
        <v>58</v>
      </c>
      <c r="E648">
        <v>25</v>
      </c>
      <c r="F648">
        <v>25</v>
      </c>
      <c r="G648">
        <v>5</v>
      </c>
      <c r="H648">
        <v>5</v>
      </c>
      <c r="I648" s="379">
        <v>3.4236111111111099E-2</v>
      </c>
      <c r="J648">
        <v>25</v>
      </c>
      <c r="K648">
        <v>9</v>
      </c>
      <c r="L648">
        <v>36</v>
      </c>
      <c r="M648" t="s">
        <v>164</v>
      </c>
      <c r="N648" t="s">
        <v>2869</v>
      </c>
      <c r="O648" s="379">
        <v>4.1666666666666699E-2</v>
      </c>
    </row>
    <row r="649" spans="1:15">
      <c r="A649">
        <v>2366</v>
      </c>
      <c r="B649" s="379">
        <v>43346.788854166698</v>
      </c>
      <c r="C649">
        <v>1467</v>
      </c>
      <c r="D649">
        <v>82</v>
      </c>
      <c r="E649">
        <v>42</v>
      </c>
      <c r="F649">
        <v>42</v>
      </c>
      <c r="G649">
        <v>14</v>
      </c>
      <c r="H649">
        <v>14</v>
      </c>
      <c r="I649" s="379">
        <v>3.5277777777777797E-2</v>
      </c>
      <c r="J649">
        <v>42</v>
      </c>
      <c r="K649">
        <v>36</v>
      </c>
      <c r="L649">
        <v>86</v>
      </c>
      <c r="M649" t="s">
        <v>1853</v>
      </c>
      <c r="N649" t="s">
        <v>2868</v>
      </c>
      <c r="O649" s="379">
        <v>4.1666666666666699E-2</v>
      </c>
    </row>
    <row r="650" spans="1:15">
      <c r="A650">
        <v>2367</v>
      </c>
      <c r="B650" s="379">
        <v>43346.789097222201</v>
      </c>
      <c r="C650">
        <v>1475</v>
      </c>
      <c r="D650">
        <v>58</v>
      </c>
      <c r="E650">
        <v>25</v>
      </c>
      <c r="F650">
        <v>25</v>
      </c>
      <c r="G650">
        <v>5</v>
      </c>
      <c r="H650">
        <v>5</v>
      </c>
      <c r="I650" s="379">
        <v>3.56481481481482E-2</v>
      </c>
      <c r="J650">
        <v>25</v>
      </c>
      <c r="K650">
        <v>15</v>
      </c>
      <c r="L650">
        <v>60</v>
      </c>
      <c r="M650" t="s">
        <v>164</v>
      </c>
      <c r="N650" t="s">
        <v>2869</v>
      </c>
      <c r="O650" s="379">
        <v>4.1666666666666699E-2</v>
      </c>
    </row>
    <row r="651" spans="1:15">
      <c r="A651">
        <v>2368</v>
      </c>
      <c r="B651" s="379">
        <v>43346.790821759299</v>
      </c>
      <c r="C651">
        <v>1458</v>
      </c>
      <c r="D651">
        <v>82</v>
      </c>
      <c r="E651">
        <v>42</v>
      </c>
      <c r="F651">
        <v>42</v>
      </c>
      <c r="G651">
        <v>14</v>
      </c>
      <c r="H651">
        <v>14</v>
      </c>
      <c r="I651" s="379">
        <v>3.4062500000000002E-2</v>
      </c>
      <c r="J651">
        <v>42</v>
      </c>
      <c r="K651">
        <v>28</v>
      </c>
      <c r="L651">
        <v>67</v>
      </c>
      <c r="M651" t="s">
        <v>164</v>
      </c>
      <c r="N651" t="s">
        <v>2868</v>
      </c>
      <c r="O651" s="379">
        <v>4.1666666666666699E-2</v>
      </c>
    </row>
    <row r="652" spans="1:15">
      <c r="A652">
        <v>2369</v>
      </c>
      <c r="B652" s="379">
        <v>43346.789456018501</v>
      </c>
      <c r="C652">
        <v>1460</v>
      </c>
      <c r="D652">
        <v>82</v>
      </c>
      <c r="E652">
        <v>42</v>
      </c>
      <c r="F652">
        <v>42</v>
      </c>
      <c r="G652">
        <v>14</v>
      </c>
      <c r="H652">
        <v>14</v>
      </c>
      <c r="I652" s="379">
        <v>3.5532407407407401E-2</v>
      </c>
      <c r="J652">
        <v>42</v>
      </c>
      <c r="K652">
        <v>31</v>
      </c>
      <c r="L652">
        <v>74</v>
      </c>
      <c r="M652" t="s">
        <v>1853</v>
      </c>
      <c r="N652" t="s">
        <v>2868</v>
      </c>
      <c r="O652" s="379">
        <v>4.1666666666666699E-2</v>
      </c>
    </row>
    <row r="653" spans="1:15">
      <c r="A653">
        <v>2370</v>
      </c>
      <c r="B653" s="379">
        <v>43346.789340277799</v>
      </c>
      <c r="C653">
        <v>1473</v>
      </c>
      <c r="D653">
        <v>82</v>
      </c>
      <c r="E653">
        <v>42</v>
      </c>
      <c r="F653">
        <v>42</v>
      </c>
      <c r="G653">
        <v>14</v>
      </c>
      <c r="H653">
        <v>14</v>
      </c>
      <c r="I653" s="379">
        <v>3.5810185185185202E-2</v>
      </c>
      <c r="J653">
        <v>42</v>
      </c>
      <c r="K653">
        <v>40</v>
      </c>
      <c r="L653">
        <v>95</v>
      </c>
      <c r="M653" t="s">
        <v>1856</v>
      </c>
      <c r="N653" t="s">
        <v>2868</v>
      </c>
      <c r="O653" s="379">
        <v>4.1666666666666699E-2</v>
      </c>
    </row>
    <row r="654" spans="1:15">
      <c r="A654">
        <v>2371</v>
      </c>
      <c r="B654" s="379">
        <v>43346.808333333298</v>
      </c>
      <c r="C654">
        <v>1453</v>
      </c>
      <c r="D654">
        <v>82</v>
      </c>
      <c r="E654">
        <v>42</v>
      </c>
      <c r="F654">
        <v>42</v>
      </c>
      <c r="G654">
        <v>14</v>
      </c>
      <c r="H654">
        <v>14</v>
      </c>
      <c r="I654" s="379">
        <v>1.8217592592592601E-2</v>
      </c>
      <c r="J654">
        <v>42</v>
      </c>
      <c r="K654">
        <v>30</v>
      </c>
      <c r="L654">
        <v>71</v>
      </c>
      <c r="M654" t="s">
        <v>164</v>
      </c>
      <c r="N654" t="s">
        <v>2868</v>
      </c>
      <c r="O654" s="379">
        <v>4.1666666666666699E-2</v>
      </c>
    </row>
    <row r="655" spans="1:15">
      <c r="A655">
        <v>2372</v>
      </c>
      <c r="B655" s="379">
        <v>43346.7901851852</v>
      </c>
      <c r="C655">
        <v>1449</v>
      </c>
      <c r="D655">
        <v>58</v>
      </c>
      <c r="E655">
        <v>25</v>
      </c>
      <c r="F655">
        <v>25</v>
      </c>
      <c r="G655">
        <v>5</v>
      </c>
      <c r="H655">
        <v>5</v>
      </c>
      <c r="I655" s="379">
        <v>3.6990740740740699E-2</v>
      </c>
      <c r="J655">
        <v>25</v>
      </c>
      <c r="K655">
        <v>19</v>
      </c>
      <c r="L655">
        <v>76</v>
      </c>
      <c r="M655" t="s">
        <v>1853</v>
      </c>
      <c r="N655" t="s">
        <v>2869</v>
      </c>
      <c r="O655" s="379">
        <v>4.1666666666666699E-2</v>
      </c>
    </row>
    <row r="656" spans="1:15">
      <c r="A656">
        <v>2373</v>
      </c>
      <c r="B656" s="379">
        <v>43346.812604166698</v>
      </c>
      <c r="C656">
        <v>1478</v>
      </c>
      <c r="D656">
        <v>82</v>
      </c>
      <c r="E656">
        <v>42</v>
      </c>
      <c r="F656">
        <v>42</v>
      </c>
      <c r="G656">
        <v>14</v>
      </c>
      <c r="H656">
        <v>14</v>
      </c>
      <c r="I656" s="379">
        <v>1.48032407407407E-2</v>
      </c>
      <c r="J656">
        <v>42</v>
      </c>
      <c r="K656">
        <v>23</v>
      </c>
      <c r="L656">
        <v>55</v>
      </c>
      <c r="M656" t="s">
        <v>164</v>
      </c>
      <c r="N656" t="s">
        <v>2868</v>
      </c>
      <c r="O656" s="379">
        <v>4.1666666666666699E-2</v>
      </c>
    </row>
    <row r="657" spans="1:15">
      <c r="A657">
        <v>2374</v>
      </c>
      <c r="B657" s="379">
        <v>43346.790833333303</v>
      </c>
      <c r="C657">
        <v>1480</v>
      </c>
      <c r="D657">
        <v>82</v>
      </c>
      <c r="E657">
        <v>42</v>
      </c>
      <c r="F657">
        <v>42</v>
      </c>
      <c r="G657">
        <v>14</v>
      </c>
      <c r="H657">
        <v>14</v>
      </c>
      <c r="I657" s="379">
        <v>3.78240740740741E-2</v>
      </c>
      <c r="J657">
        <v>42</v>
      </c>
      <c r="K657">
        <v>37</v>
      </c>
      <c r="L657">
        <v>88</v>
      </c>
      <c r="M657" t="s">
        <v>1853</v>
      </c>
      <c r="N657" t="s">
        <v>2868</v>
      </c>
      <c r="O657" s="379">
        <v>4.1666666666666699E-2</v>
      </c>
    </row>
    <row r="658" spans="1:15">
      <c r="A658">
        <v>2375</v>
      </c>
      <c r="B658" s="379">
        <v>43346.789976851898</v>
      </c>
      <c r="C658">
        <v>1479</v>
      </c>
      <c r="D658">
        <v>58</v>
      </c>
      <c r="E658">
        <v>25</v>
      </c>
      <c r="F658">
        <v>25</v>
      </c>
      <c r="G658">
        <v>5</v>
      </c>
      <c r="H658">
        <v>5</v>
      </c>
      <c r="I658" s="379">
        <v>4.0104166666666698E-2</v>
      </c>
      <c r="J658">
        <v>25</v>
      </c>
      <c r="K658">
        <v>20</v>
      </c>
      <c r="L658">
        <v>80</v>
      </c>
      <c r="M658" t="s">
        <v>1856</v>
      </c>
      <c r="N658" t="s">
        <v>2869</v>
      </c>
      <c r="O658" s="379">
        <v>4.1666666666666699E-2</v>
      </c>
    </row>
    <row r="659" spans="1:15">
      <c r="A659">
        <v>2376</v>
      </c>
      <c r="B659" s="379">
        <v>43346.788842592599</v>
      </c>
      <c r="C659">
        <v>1442</v>
      </c>
      <c r="D659">
        <v>82</v>
      </c>
      <c r="E659">
        <v>42</v>
      </c>
      <c r="F659">
        <v>42</v>
      </c>
      <c r="G659">
        <v>14</v>
      </c>
      <c r="H659">
        <v>14</v>
      </c>
      <c r="I659" s="379">
        <v>4.1527777777777802E-2</v>
      </c>
      <c r="J659">
        <v>42</v>
      </c>
      <c r="K659">
        <v>27</v>
      </c>
      <c r="L659">
        <v>64</v>
      </c>
      <c r="M659" t="s">
        <v>164</v>
      </c>
      <c r="N659" t="s">
        <v>2868</v>
      </c>
      <c r="O659" s="379">
        <v>4.1666666666666699E-2</v>
      </c>
    </row>
    <row r="660" spans="1:15">
      <c r="A660">
        <v>2377</v>
      </c>
      <c r="B660" s="379">
        <v>43346.7897800926</v>
      </c>
      <c r="C660">
        <v>1444</v>
      </c>
      <c r="D660">
        <v>58</v>
      </c>
      <c r="E660">
        <v>25</v>
      </c>
      <c r="F660">
        <v>25</v>
      </c>
      <c r="G660">
        <v>5</v>
      </c>
      <c r="H660">
        <v>5</v>
      </c>
      <c r="I660" s="379">
        <v>4.0601851851851903E-2</v>
      </c>
      <c r="J660">
        <v>25</v>
      </c>
      <c r="K660">
        <v>12</v>
      </c>
      <c r="L660">
        <v>48</v>
      </c>
      <c r="M660" t="s">
        <v>164</v>
      </c>
      <c r="N660" t="s">
        <v>2869</v>
      </c>
      <c r="O660" s="379">
        <v>4.1666666666666699E-2</v>
      </c>
    </row>
    <row r="661" spans="1:15">
      <c r="A661">
        <v>2378</v>
      </c>
      <c r="B661" s="379">
        <v>43346.789849537003</v>
      </c>
      <c r="C661">
        <v>1446</v>
      </c>
      <c r="D661">
        <v>82</v>
      </c>
      <c r="E661">
        <v>42</v>
      </c>
      <c r="F661">
        <v>42</v>
      </c>
      <c r="G661">
        <v>14</v>
      </c>
      <c r="H661">
        <v>14</v>
      </c>
      <c r="I661" s="379">
        <v>4.1539351851851897E-2</v>
      </c>
      <c r="J661">
        <v>42</v>
      </c>
      <c r="K661">
        <v>30</v>
      </c>
      <c r="L661">
        <v>71</v>
      </c>
      <c r="M661" t="s">
        <v>164</v>
      </c>
      <c r="N661" t="s">
        <v>2868</v>
      </c>
      <c r="O661" s="379">
        <v>4.1666666666666699E-2</v>
      </c>
    </row>
    <row r="662" spans="1:15">
      <c r="A662">
        <v>2379</v>
      </c>
      <c r="B662" s="379">
        <v>43346.812384259298</v>
      </c>
      <c r="C662">
        <v>1457</v>
      </c>
      <c r="D662">
        <v>82</v>
      </c>
      <c r="E662">
        <v>42</v>
      </c>
      <c r="F662">
        <v>42</v>
      </c>
      <c r="G662">
        <v>14</v>
      </c>
      <c r="H662">
        <v>14</v>
      </c>
      <c r="I662" s="379">
        <v>1.9398148148148098E-2</v>
      </c>
      <c r="J662">
        <v>42</v>
      </c>
      <c r="K662">
        <v>30</v>
      </c>
      <c r="L662">
        <v>71</v>
      </c>
      <c r="M662" t="s">
        <v>164</v>
      </c>
      <c r="N662" t="s">
        <v>2868</v>
      </c>
      <c r="O662" s="379">
        <v>4.1666666666666699E-2</v>
      </c>
    </row>
    <row r="663" spans="1:15">
      <c r="A663">
        <v>2380</v>
      </c>
      <c r="B663" s="379">
        <v>43346.807824074102</v>
      </c>
      <c r="C663">
        <v>1477</v>
      </c>
      <c r="D663">
        <v>82</v>
      </c>
      <c r="E663">
        <v>42</v>
      </c>
      <c r="F663">
        <v>42</v>
      </c>
      <c r="G663">
        <v>14</v>
      </c>
      <c r="H663">
        <v>14</v>
      </c>
      <c r="I663" s="379">
        <v>2.4317129629629598E-2</v>
      </c>
      <c r="J663">
        <v>42</v>
      </c>
      <c r="K663">
        <v>31</v>
      </c>
      <c r="L663">
        <v>74</v>
      </c>
      <c r="M663" t="s">
        <v>1853</v>
      </c>
      <c r="N663" t="s">
        <v>2868</v>
      </c>
      <c r="O663" s="379">
        <v>4.1666666666666699E-2</v>
      </c>
    </row>
    <row r="664" spans="1:15">
      <c r="A664">
        <v>2381</v>
      </c>
      <c r="B664" s="379">
        <v>43346.822326388901</v>
      </c>
      <c r="C664">
        <v>1448</v>
      </c>
      <c r="D664">
        <v>82</v>
      </c>
      <c r="E664">
        <v>42</v>
      </c>
      <c r="F664">
        <v>42</v>
      </c>
      <c r="G664">
        <v>14</v>
      </c>
      <c r="H664">
        <v>14</v>
      </c>
      <c r="I664" s="379">
        <v>2.0428240740740702E-2</v>
      </c>
      <c r="J664">
        <v>42</v>
      </c>
      <c r="K664">
        <v>31</v>
      </c>
      <c r="L664">
        <v>74</v>
      </c>
      <c r="M664" t="s">
        <v>1853</v>
      </c>
      <c r="N664" t="s">
        <v>2868</v>
      </c>
      <c r="O664" s="379">
        <v>4.1666666666666699E-2</v>
      </c>
    </row>
    <row r="665" spans="1:15">
      <c r="A665">
        <v>2382</v>
      </c>
      <c r="B665" s="379">
        <v>43346.813969907402</v>
      </c>
      <c r="C665">
        <v>1465</v>
      </c>
      <c r="D665">
        <v>58</v>
      </c>
      <c r="E665">
        <v>25</v>
      </c>
      <c r="F665">
        <v>25</v>
      </c>
      <c r="G665">
        <v>5</v>
      </c>
      <c r="H665">
        <v>5</v>
      </c>
      <c r="I665" s="379">
        <v>2.9988425925925901E-2</v>
      </c>
      <c r="J665">
        <v>25</v>
      </c>
      <c r="K665">
        <v>11</v>
      </c>
      <c r="L665">
        <v>44</v>
      </c>
      <c r="M665" t="s">
        <v>164</v>
      </c>
      <c r="N665" t="s">
        <v>2869</v>
      </c>
      <c r="O665" s="379">
        <v>4.1666666666666699E-2</v>
      </c>
    </row>
    <row r="666" spans="1:15">
      <c r="A666">
        <v>2383</v>
      </c>
      <c r="B666" s="379">
        <v>43346.823229166701</v>
      </c>
      <c r="C666">
        <v>1452</v>
      </c>
      <c r="D666">
        <v>82</v>
      </c>
      <c r="E666">
        <v>42</v>
      </c>
      <c r="F666">
        <v>42</v>
      </c>
      <c r="G666">
        <v>14</v>
      </c>
      <c r="H666">
        <v>14</v>
      </c>
      <c r="I666" s="379">
        <v>2.2627314814814802E-2</v>
      </c>
      <c r="J666">
        <v>42</v>
      </c>
      <c r="K666">
        <v>32</v>
      </c>
      <c r="L666">
        <v>76</v>
      </c>
      <c r="M666" t="s">
        <v>1853</v>
      </c>
      <c r="N666" t="s">
        <v>2868</v>
      </c>
      <c r="O666" s="379">
        <v>4.1666666666666699E-2</v>
      </c>
    </row>
    <row r="667" spans="1:15">
      <c r="A667">
        <v>2384</v>
      </c>
      <c r="B667" s="379">
        <v>43346.825601851902</v>
      </c>
      <c r="C667">
        <v>1475</v>
      </c>
      <c r="D667">
        <v>82</v>
      </c>
      <c r="E667">
        <v>42</v>
      </c>
      <c r="F667">
        <v>42</v>
      </c>
      <c r="G667">
        <v>14</v>
      </c>
      <c r="H667">
        <v>14</v>
      </c>
      <c r="I667" s="379">
        <v>2.0787037037037E-2</v>
      </c>
      <c r="J667">
        <v>42</v>
      </c>
      <c r="K667">
        <v>35</v>
      </c>
      <c r="L667">
        <v>83</v>
      </c>
      <c r="M667" t="s">
        <v>1853</v>
      </c>
      <c r="N667" t="s">
        <v>2868</v>
      </c>
      <c r="O667" s="379">
        <v>4.1666666666666699E-2</v>
      </c>
    </row>
    <row r="668" spans="1:15">
      <c r="A668">
        <v>2385</v>
      </c>
      <c r="B668" s="379">
        <v>43346.822256944397</v>
      </c>
      <c r="C668">
        <v>1455</v>
      </c>
      <c r="D668">
        <v>82</v>
      </c>
      <c r="E668">
        <v>42</v>
      </c>
      <c r="F668">
        <v>42</v>
      </c>
      <c r="G668">
        <v>14</v>
      </c>
      <c r="H668">
        <v>14</v>
      </c>
      <c r="I668" s="379">
        <v>2.9467592592592601E-2</v>
      </c>
      <c r="J668">
        <v>42</v>
      </c>
      <c r="K668">
        <v>34</v>
      </c>
      <c r="L668">
        <v>81</v>
      </c>
      <c r="M668" t="s">
        <v>1853</v>
      </c>
      <c r="N668" t="s">
        <v>2868</v>
      </c>
      <c r="O668" s="379">
        <v>4.1666666666666699E-2</v>
      </c>
    </row>
    <row r="669" spans="1:15">
      <c r="A669">
        <v>2386</v>
      </c>
      <c r="B669" s="379">
        <v>43346.824803240699</v>
      </c>
      <c r="C669">
        <v>1481</v>
      </c>
      <c r="D669">
        <v>82</v>
      </c>
      <c r="E669">
        <v>42</v>
      </c>
      <c r="F669">
        <v>42</v>
      </c>
      <c r="G669">
        <v>14</v>
      </c>
      <c r="H669">
        <v>14</v>
      </c>
      <c r="I669" s="379">
        <v>2.7523148148148099E-2</v>
      </c>
      <c r="J669">
        <v>42</v>
      </c>
      <c r="K669">
        <v>35</v>
      </c>
      <c r="L669">
        <v>83</v>
      </c>
      <c r="M669" t="s">
        <v>1853</v>
      </c>
      <c r="N669" t="s">
        <v>2868</v>
      </c>
      <c r="O669" s="379">
        <v>4.1666666666666699E-2</v>
      </c>
    </row>
    <row r="670" spans="1:15">
      <c r="A670">
        <v>2387</v>
      </c>
      <c r="B670" s="379">
        <v>43346.825729166703</v>
      </c>
      <c r="C670">
        <v>1443</v>
      </c>
      <c r="D670">
        <v>82</v>
      </c>
      <c r="E670">
        <v>42</v>
      </c>
      <c r="F670">
        <v>42</v>
      </c>
      <c r="G670">
        <v>14</v>
      </c>
      <c r="H670">
        <v>14</v>
      </c>
      <c r="I670" s="379">
        <v>3.1203703703703699E-2</v>
      </c>
      <c r="J670">
        <v>42</v>
      </c>
      <c r="K670">
        <v>28</v>
      </c>
      <c r="L670">
        <v>67</v>
      </c>
      <c r="M670" t="s">
        <v>164</v>
      </c>
      <c r="N670" t="s">
        <v>2868</v>
      </c>
      <c r="O670" s="379">
        <v>4.1666666666666699E-2</v>
      </c>
    </row>
    <row r="671" spans="1:15">
      <c r="A671">
        <v>2388</v>
      </c>
      <c r="B671" s="379">
        <v>43346.834664351903</v>
      </c>
      <c r="C671">
        <v>1473</v>
      </c>
      <c r="D671">
        <v>58</v>
      </c>
      <c r="E671">
        <v>25</v>
      </c>
      <c r="F671">
        <v>25</v>
      </c>
      <c r="G671">
        <v>5</v>
      </c>
      <c r="H671">
        <v>5</v>
      </c>
      <c r="I671" s="379">
        <v>2.4444444444444401E-2</v>
      </c>
      <c r="J671">
        <v>25</v>
      </c>
      <c r="K671">
        <v>10</v>
      </c>
      <c r="L671">
        <v>40</v>
      </c>
      <c r="M671" t="s">
        <v>164</v>
      </c>
      <c r="N671" t="s">
        <v>2869</v>
      </c>
      <c r="O671" s="379">
        <v>4.1666666666666699E-2</v>
      </c>
    </row>
    <row r="672" spans="1:15">
      <c r="A672">
        <v>2389</v>
      </c>
      <c r="B672" s="379">
        <v>43346.8250694444</v>
      </c>
      <c r="C672">
        <v>1474</v>
      </c>
      <c r="D672">
        <v>82</v>
      </c>
      <c r="E672">
        <v>42</v>
      </c>
      <c r="F672">
        <v>42</v>
      </c>
      <c r="G672">
        <v>14</v>
      </c>
      <c r="H672">
        <v>14</v>
      </c>
      <c r="I672" s="379">
        <v>3.4780092592592599E-2</v>
      </c>
      <c r="J672">
        <v>42</v>
      </c>
      <c r="K672">
        <v>29</v>
      </c>
      <c r="L672">
        <v>69</v>
      </c>
      <c r="M672" t="s">
        <v>164</v>
      </c>
      <c r="N672" t="s">
        <v>2868</v>
      </c>
      <c r="O672" s="379">
        <v>4.1666666666666699E-2</v>
      </c>
    </row>
    <row r="673" spans="1:15">
      <c r="A673">
        <v>2390</v>
      </c>
      <c r="B673" s="379">
        <v>43346.8217939815</v>
      </c>
      <c r="C673">
        <v>1462</v>
      </c>
      <c r="D673">
        <v>82</v>
      </c>
      <c r="E673">
        <v>42</v>
      </c>
      <c r="F673">
        <v>42</v>
      </c>
      <c r="G673">
        <v>14</v>
      </c>
      <c r="H673">
        <v>14</v>
      </c>
      <c r="I673" s="379">
        <v>4.0405092592592597E-2</v>
      </c>
      <c r="J673">
        <v>42</v>
      </c>
      <c r="K673">
        <v>37</v>
      </c>
      <c r="L673">
        <v>88</v>
      </c>
      <c r="M673" t="s">
        <v>1853</v>
      </c>
      <c r="N673" t="s">
        <v>2868</v>
      </c>
      <c r="O673" s="379">
        <v>4.1666666666666699E-2</v>
      </c>
    </row>
    <row r="674" spans="1:15">
      <c r="A674">
        <v>2391</v>
      </c>
      <c r="B674" s="379">
        <v>43346.820914351898</v>
      </c>
      <c r="C674">
        <v>1456</v>
      </c>
      <c r="D674">
        <v>58</v>
      </c>
      <c r="E674">
        <v>25</v>
      </c>
      <c r="F674">
        <v>11</v>
      </c>
      <c r="G674">
        <v>5</v>
      </c>
      <c r="H674">
        <v>1</v>
      </c>
      <c r="I674" s="379">
        <v>4.1678240740740703E-2</v>
      </c>
      <c r="J674">
        <v>25</v>
      </c>
      <c r="K674">
        <v>1</v>
      </c>
      <c r="L674">
        <v>4</v>
      </c>
      <c r="M674" t="s">
        <v>164</v>
      </c>
      <c r="N674" t="s">
        <v>2869</v>
      </c>
      <c r="O674" s="379">
        <v>4.1666666666666699E-2</v>
      </c>
    </row>
    <row r="675" spans="1:15">
      <c r="A675">
        <v>2392</v>
      </c>
      <c r="B675" s="379">
        <v>43346.830092592601</v>
      </c>
      <c r="C675">
        <v>1466</v>
      </c>
      <c r="D675">
        <v>82</v>
      </c>
      <c r="E675">
        <v>42</v>
      </c>
      <c r="F675">
        <v>42</v>
      </c>
      <c r="G675">
        <v>14</v>
      </c>
      <c r="H675">
        <v>14</v>
      </c>
      <c r="I675" s="379">
        <v>3.2916666666666698E-2</v>
      </c>
      <c r="J675">
        <v>42</v>
      </c>
      <c r="K675">
        <v>33</v>
      </c>
      <c r="L675">
        <v>79</v>
      </c>
      <c r="M675" t="s">
        <v>1853</v>
      </c>
      <c r="N675" t="s">
        <v>2868</v>
      </c>
      <c r="O675" s="379">
        <v>4.1666666666666699E-2</v>
      </c>
    </row>
    <row r="676" spans="1:15">
      <c r="A676">
        <v>2393</v>
      </c>
      <c r="B676" s="379">
        <v>43346.839965277803</v>
      </c>
      <c r="C676">
        <v>1444</v>
      </c>
      <c r="D676">
        <v>82</v>
      </c>
      <c r="E676">
        <v>42</v>
      </c>
      <c r="F676">
        <v>42</v>
      </c>
      <c r="G676">
        <v>14</v>
      </c>
      <c r="H676">
        <v>14</v>
      </c>
      <c r="I676" s="379">
        <v>2.49884259259259E-2</v>
      </c>
      <c r="J676">
        <v>42</v>
      </c>
      <c r="K676">
        <v>30</v>
      </c>
      <c r="L676">
        <v>71</v>
      </c>
      <c r="M676" t="s">
        <v>164</v>
      </c>
      <c r="N676" t="s">
        <v>2868</v>
      </c>
      <c r="O676" s="379">
        <v>4.1666666666666699E-2</v>
      </c>
    </row>
    <row r="677" spans="1:15">
      <c r="A677">
        <v>2394</v>
      </c>
      <c r="B677" s="379">
        <v>43346.830254629604</v>
      </c>
      <c r="C677">
        <v>1459</v>
      </c>
      <c r="D677">
        <v>82</v>
      </c>
      <c r="E677">
        <v>42</v>
      </c>
      <c r="F677">
        <v>42</v>
      </c>
      <c r="G677">
        <v>14</v>
      </c>
      <c r="H677">
        <v>14</v>
      </c>
      <c r="I677" s="379">
        <v>3.7604166666666702E-2</v>
      </c>
      <c r="J677">
        <v>42</v>
      </c>
      <c r="K677">
        <v>34</v>
      </c>
      <c r="L677">
        <v>81</v>
      </c>
      <c r="M677" t="s">
        <v>1853</v>
      </c>
      <c r="N677" t="s">
        <v>2868</v>
      </c>
      <c r="O677" s="379">
        <v>4.1666666666666699E-2</v>
      </c>
    </row>
    <row r="678" spans="1:15">
      <c r="A678">
        <v>2395</v>
      </c>
      <c r="B678" s="379">
        <v>43346.830254629604</v>
      </c>
      <c r="C678">
        <v>1484</v>
      </c>
      <c r="D678">
        <v>82</v>
      </c>
      <c r="E678">
        <v>42</v>
      </c>
      <c r="F678">
        <v>42</v>
      </c>
      <c r="G678">
        <v>14</v>
      </c>
      <c r="H678">
        <v>14</v>
      </c>
      <c r="I678" s="379">
        <v>3.8495370370370402E-2</v>
      </c>
      <c r="J678">
        <v>42</v>
      </c>
      <c r="K678">
        <v>30</v>
      </c>
      <c r="L678">
        <v>71</v>
      </c>
      <c r="M678" t="s">
        <v>164</v>
      </c>
      <c r="N678" t="s">
        <v>2868</v>
      </c>
      <c r="O678" s="379">
        <v>4.1666666666666699E-2</v>
      </c>
    </row>
    <row r="679" spans="1:15">
      <c r="A679">
        <v>2396</v>
      </c>
      <c r="B679" s="379">
        <v>43346.834837962997</v>
      </c>
      <c r="C679">
        <v>1480</v>
      </c>
      <c r="D679">
        <v>58</v>
      </c>
      <c r="E679">
        <v>25</v>
      </c>
      <c r="F679">
        <v>25</v>
      </c>
      <c r="G679">
        <v>5</v>
      </c>
      <c r="H679">
        <v>5</v>
      </c>
      <c r="I679" s="379">
        <v>3.5659722222222197E-2</v>
      </c>
      <c r="J679">
        <v>25</v>
      </c>
      <c r="K679">
        <v>10</v>
      </c>
      <c r="L679">
        <v>40</v>
      </c>
      <c r="M679" t="s">
        <v>164</v>
      </c>
      <c r="N679" t="s">
        <v>2869</v>
      </c>
      <c r="O679" s="379">
        <v>4.1666666666666699E-2</v>
      </c>
    </row>
    <row r="680" spans="1:15">
      <c r="A680">
        <v>2397</v>
      </c>
      <c r="B680" s="379">
        <v>43346.847372685203</v>
      </c>
      <c r="C680">
        <v>1483</v>
      </c>
      <c r="D680">
        <v>82</v>
      </c>
      <c r="E680">
        <v>42</v>
      </c>
      <c r="F680">
        <v>42</v>
      </c>
      <c r="G680">
        <v>14</v>
      </c>
      <c r="H680">
        <v>14</v>
      </c>
      <c r="I680" s="379">
        <v>2.60185185185185E-2</v>
      </c>
      <c r="J680">
        <v>42</v>
      </c>
      <c r="K680">
        <v>26</v>
      </c>
      <c r="L680">
        <v>62</v>
      </c>
      <c r="M680" t="s">
        <v>164</v>
      </c>
      <c r="N680" t="s">
        <v>2868</v>
      </c>
      <c r="O680" s="379">
        <v>4.1666666666666699E-2</v>
      </c>
    </row>
    <row r="681" spans="1:15">
      <c r="A681">
        <v>2398</v>
      </c>
      <c r="B681" s="379">
        <v>43346.839317129597</v>
      </c>
      <c r="C681">
        <v>1460</v>
      </c>
      <c r="D681">
        <v>58</v>
      </c>
      <c r="E681">
        <v>25</v>
      </c>
      <c r="F681">
        <v>25</v>
      </c>
      <c r="G681">
        <v>5</v>
      </c>
      <c r="H681">
        <v>5</v>
      </c>
      <c r="I681" s="379">
        <v>3.4490740740740697E-2</v>
      </c>
      <c r="J681">
        <v>25</v>
      </c>
      <c r="K681">
        <v>14</v>
      </c>
      <c r="L681">
        <v>56</v>
      </c>
      <c r="M681" t="s">
        <v>164</v>
      </c>
      <c r="N681" t="s">
        <v>2869</v>
      </c>
      <c r="O681" s="379">
        <v>4.1666666666666699E-2</v>
      </c>
    </row>
    <row r="682" spans="1:15">
      <c r="A682">
        <v>2399</v>
      </c>
      <c r="B682" s="379">
        <v>43353.747372685197</v>
      </c>
      <c r="C682">
        <v>1484</v>
      </c>
      <c r="D682">
        <v>82</v>
      </c>
      <c r="E682">
        <v>42</v>
      </c>
      <c r="F682">
        <v>42</v>
      </c>
      <c r="G682">
        <v>14</v>
      </c>
      <c r="H682">
        <v>14</v>
      </c>
      <c r="I682" s="379">
        <v>1.65509259259259E-2</v>
      </c>
      <c r="J682">
        <v>42</v>
      </c>
      <c r="K682">
        <v>36</v>
      </c>
      <c r="L682">
        <v>86</v>
      </c>
      <c r="M682" t="s">
        <v>1853</v>
      </c>
      <c r="N682" t="s">
        <v>2868</v>
      </c>
      <c r="O682" s="379">
        <v>4.1666666666666699E-2</v>
      </c>
    </row>
    <row r="683" spans="1:15">
      <c r="A683">
        <v>2400</v>
      </c>
      <c r="B683" s="379">
        <v>43353.747280092597</v>
      </c>
      <c r="C683">
        <v>1457</v>
      </c>
      <c r="D683">
        <v>82</v>
      </c>
      <c r="E683">
        <v>42</v>
      </c>
      <c r="F683">
        <v>42</v>
      </c>
      <c r="G683">
        <v>14</v>
      </c>
      <c r="H683">
        <v>14</v>
      </c>
      <c r="I683" s="379">
        <v>1.73148148148148E-2</v>
      </c>
      <c r="J683">
        <v>42</v>
      </c>
      <c r="K683">
        <v>40</v>
      </c>
      <c r="L683">
        <v>95</v>
      </c>
      <c r="M683" t="s">
        <v>1856</v>
      </c>
      <c r="N683" t="s">
        <v>2868</v>
      </c>
      <c r="O683" s="379">
        <v>4.1666666666666699E-2</v>
      </c>
    </row>
    <row r="684" spans="1:15">
      <c r="A684">
        <v>2401</v>
      </c>
      <c r="B684" s="379">
        <v>43353.748842592599</v>
      </c>
      <c r="C684">
        <v>1454</v>
      </c>
      <c r="D684">
        <v>82</v>
      </c>
      <c r="E684">
        <v>42</v>
      </c>
      <c r="F684">
        <v>42</v>
      </c>
      <c r="G684">
        <v>14</v>
      </c>
      <c r="H684">
        <v>14</v>
      </c>
      <c r="I684" s="379">
        <v>1.8078703703703701E-2</v>
      </c>
      <c r="J684">
        <v>42</v>
      </c>
      <c r="K684">
        <v>41</v>
      </c>
      <c r="L684">
        <v>98</v>
      </c>
      <c r="M684" t="s">
        <v>1856</v>
      </c>
      <c r="N684" t="s">
        <v>2868</v>
      </c>
      <c r="O684" s="379">
        <v>4.1666666666666699E-2</v>
      </c>
    </row>
    <row r="685" spans="1:15">
      <c r="A685">
        <v>2402</v>
      </c>
      <c r="B685" s="379">
        <v>43353.748622685198</v>
      </c>
      <c r="C685">
        <v>1461</v>
      </c>
      <c r="D685">
        <v>82</v>
      </c>
      <c r="E685">
        <v>42</v>
      </c>
      <c r="F685">
        <v>42</v>
      </c>
      <c r="G685">
        <v>14</v>
      </c>
      <c r="H685">
        <v>14</v>
      </c>
      <c r="I685" s="379">
        <v>1.9108796296296301E-2</v>
      </c>
      <c r="J685">
        <v>42</v>
      </c>
      <c r="K685">
        <v>39</v>
      </c>
      <c r="L685">
        <v>93</v>
      </c>
      <c r="M685" t="s">
        <v>1856</v>
      </c>
      <c r="N685" t="s">
        <v>2868</v>
      </c>
      <c r="O685" s="379">
        <v>4.1666666666666699E-2</v>
      </c>
    </row>
    <row r="686" spans="1:15">
      <c r="A686">
        <v>2403</v>
      </c>
      <c r="B686" s="379">
        <v>43353.747650463003</v>
      </c>
      <c r="C686">
        <v>1453</v>
      </c>
      <c r="D686">
        <v>82</v>
      </c>
      <c r="E686">
        <v>42</v>
      </c>
      <c r="F686">
        <v>42</v>
      </c>
      <c r="G686">
        <v>14</v>
      </c>
      <c r="H686">
        <v>14</v>
      </c>
      <c r="I686" s="379">
        <v>2.1527777777777798E-2</v>
      </c>
      <c r="J686">
        <v>42</v>
      </c>
      <c r="K686">
        <v>34</v>
      </c>
      <c r="L686">
        <v>81</v>
      </c>
      <c r="M686" t="s">
        <v>1853</v>
      </c>
      <c r="N686" t="s">
        <v>2868</v>
      </c>
      <c r="O686" s="379">
        <v>4.1666666666666699E-2</v>
      </c>
    </row>
    <row r="687" spans="1:15">
      <c r="A687">
        <v>2404</v>
      </c>
      <c r="B687" s="379">
        <v>43353.755543981497</v>
      </c>
      <c r="C687">
        <v>1444</v>
      </c>
      <c r="D687">
        <v>82</v>
      </c>
      <c r="E687">
        <v>42</v>
      </c>
      <c r="F687">
        <v>42</v>
      </c>
      <c r="G687">
        <v>14</v>
      </c>
      <c r="H687">
        <v>14</v>
      </c>
      <c r="I687" s="379">
        <v>1.3912037037037001E-2</v>
      </c>
      <c r="J687">
        <v>42</v>
      </c>
      <c r="K687">
        <v>34</v>
      </c>
      <c r="L687">
        <v>81</v>
      </c>
      <c r="M687" t="s">
        <v>1853</v>
      </c>
      <c r="N687" t="s">
        <v>2868</v>
      </c>
      <c r="O687" s="379">
        <v>4.1666666666666699E-2</v>
      </c>
    </row>
    <row r="688" spans="1:15">
      <c r="A688">
        <v>2405</v>
      </c>
      <c r="B688" s="379">
        <v>43353.749421296299</v>
      </c>
      <c r="C688">
        <v>1450</v>
      </c>
      <c r="D688">
        <v>82</v>
      </c>
      <c r="E688">
        <v>42</v>
      </c>
      <c r="F688">
        <v>42</v>
      </c>
      <c r="G688">
        <v>14</v>
      </c>
      <c r="H688">
        <v>14</v>
      </c>
      <c r="I688" s="379">
        <v>2.0451388888888901E-2</v>
      </c>
      <c r="J688">
        <v>42</v>
      </c>
      <c r="K688">
        <v>39</v>
      </c>
      <c r="L688">
        <v>93</v>
      </c>
      <c r="M688" t="s">
        <v>1856</v>
      </c>
      <c r="N688" t="s">
        <v>2868</v>
      </c>
      <c r="O688" s="379">
        <v>4.1666666666666699E-2</v>
      </c>
    </row>
    <row r="689" spans="1:15">
      <c r="A689">
        <v>2406</v>
      </c>
      <c r="B689" s="379">
        <v>43353.747986111099</v>
      </c>
      <c r="C689">
        <v>1446</v>
      </c>
      <c r="D689">
        <v>82</v>
      </c>
      <c r="E689">
        <v>42</v>
      </c>
      <c r="F689">
        <v>42</v>
      </c>
      <c r="G689">
        <v>14</v>
      </c>
      <c r="H689">
        <v>14</v>
      </c>
      <c r="I689" s="379">
        <v>2.2569444444444399E-2</v>
      </c>
      <c r="J689">
        <v>42</v>
      </c>
      <c r="K689">
        <v>38</v>
      </c>
      <c r="L689">
        <v>90</v>
      </c>
      <c r="M689" t="s">
        <v>1856</v>
      </c>
      <c r="N689" t="s">
        <v>2868</v>
      </c>
      <c r="O689" s="379">
        <v>4.1666666666666699E-2</v>
      </c>
    </row>
    <row r="690" spans="1:15">
      <c r="A690">
        <v>2407</v>
      </c>
      <c r="B690" s="379">
        <v>43353.748807870397</v>
      </c>
      <c r="C690">
        <v>1463</v>
      </c>
      <c r="D690">
        <v>82</v>
      </c>
      <c r="E690">
        <v>42</v>
      </c>
      <c r="F690">
        <v>42</v>
      </c>
      <c r="G690">
        <v>14</v>
      </c>
      <c r="H690">
        <v>14</v>
      </c>
      <c r="I690" s="379">
        <v>2.21990740740741E-2</v>
      </c>
      <c r="J690">
        <v>42</v>
      </c>
      <c r="K690">
        <v>33</v>
      </c>
      <c r="L690">
        <v>79</v>
      </c>
      <c r="M690" t="s">
        <v>1853</v>
      </c>
      <c r="N690" t="s">
        <v>2868</v>
      </c>
      <c r="O690" s="379">
        <v>4.1666666666666699E-2</v>
      </c>
    </row>
    <row r="691" spans="1:15">
      <c r="A691">
        <v>2408</v>
      </c>
      <c r="B691" s="379">
        <v>43353.752268518503</v>
      </c>
      <c r="C691">
        <v>1471</v>
      </c>
      <c r="D691">
        <v>82</v>
      </c>
      <c r="E691">
        <v>42</v>
      </c>
      <c r="F691">
        <v>42</v>
      </c>
      <c r="G691">
        <v>14</v>
      </c>
      <c r="H691">
        <v>14</v>
      </c>
      <c r="I691" s="379">
        <v>2.18171296296296E-2</v>
      </c>
      <c r="J691">
        <v>42</v>
      </c>
      <c r="K691">
        <v>37</v>
      </c>
      <c r="L691">
        <v>88</v>
      </c>
      <c r="M691" t="s">
        <v>1853</v>
      </c>
      <c r="N691" t="s">
        <v>2868</v>
      </c>
      <c r="O691" s="379">
        <v>4.1666666666666699E-2</v>
      </c>
    </row>
    <row r="692" spans="1:15">
      <c r="A692">
        <v>2409</v>
      </c>
      <c r="B692" s="379">
        <v>43353.747581018499</v>
      </c>
      <c r="C692">
        <v>1474</v>
      </c>
      <c r="D692">
        <v>82</v>
      </c>
      <c r="E692">
        <v>42</v>
      </c>
      <c r="F692">
        <v>42</v>
      </c>
      <c r="G692">
        <v>14</v>
      </c>
      <c r="H692">
        <v>14</v>
      </c>
      <c r="I692" s="379">
        <v>2.6759259259259299E-2</v>
      </c>
      <c r="J692">
        <v>42</v>
      </c>
      <c r="K692">
        <v>37</v>
      </c>
      <c r="L692">
        <v>88</v>
      </c>
      <c r="M692" t="s">
        <v>1853</v>
      </c>
      <c r="N692" t="s">
        <v>2868</v>
      </c>
      <c r="O692" s="379">
        <v>4.1666666666666699E-2</v>
      </c>
    </row>
    <row r="693" spans="1:15">
      <c r="A693">
        <v>2410</v>
      </c>
      <c r="B693" s="379">
        <v>43353.747604166703</v>
      </c>
      <c r="C693">
        <v>1468</v>
      </c>
      <c r="D693">
        <v>82</v>
      </c>
      <c r="E693">
        <v>42</v>
      </c>
      <c r="F693">
        <v>42</v>
      </c>
      <c r="G693">
        <v>14</v>
      </c>
      <c r="H693">
        <v>14</v>
      </c>
      <c r="I693" s="379">
        <v>2.7916666666666701E-2</v>
      </c>
      <c r="J693">
        <v>42</v>
      </c>
      <c r="K693">
        <v>42</v>
      </c>
      <c r="L693">
        <v>100</v>
      </c>
      <c r="M693" t="s">
        <v>1857</v>
      </c>
      <c r="N693" t="s">
        <v>2868</v>
      </c>
      <c r="O693" s="379">
        <v>4.1666666666666699E-2</v>
      </c>
    </row>
    <row r="694" spans="1:15">
      <c r="A694">
        <v>2411</v>
      </c>
      <c r="B694" s="379">
        <v>43353.747557870403</v>
      </c>
      <c r="C694">
        <v>1451</v>
      </c>
      <c r="D694">
        <v>82</v>
      </c>
      <c r="E694">
        <v>42</v>
      </c>
      <c r="F694">
        <v>42</v>
      </c>
      <c r="G694">
        <v>14</v>
      </c>
      <c r="H694">
        <v>14</v>
      </c>
      <c r="I694" s="379">
        <v>2.85648148148148E-2</v>
      </c>
      <c r="J694">
        <v>42</v>
      </c>
      <c r="K694">
        <v>40</v>
      </c>
      <c r="L694">
        <v>95</v>
      </c>
      <c r="M694" t="s">
        <v>1856</v>
      </c>
      <c r="N694" t="s">
        <v>2868</v>
      </c>
      <c r="O694" s="379">
        <v>4.1666666666666699E-2</v>
      </c>
    </row>
    <row r="695" spans="1:15">
      <c r="A695">
        <v>2412</v>
      </c>
      <c r="B695" s="379">
        <v>43353.7491435185</v>
      </c>
      <c r="C695">
        <v>1443</v>
      </c>
      <c r="D695">
        <v>82</v>
      </c>
      <c r="E695">
        <v>42</v>
      </c>
      <c r="F695">
        <v>42</v>
      </c>
      <c r="G695">
        <v>14</v>
      </c>
      <c r="H695">
        <v>14</v>
      </c>
      <c r="I695" s="379">
        <v>2.8368055555555601E-2</v>
      </c>
      <c r="J695">
        <v>42</v>
      </c>
      <c r="K695">
        <v>38</v>
      </c>
      <c r="L695">
        <v>90</v>
      </c>
      <c r="M695" t="s">
        <v>1856</v>
      </c>
      <c r="N695" t="s">
        <v>2868</v>
      </c>
      <c r="O695" s="379">
        <v>4.1666666666666699E-2</v>
      </c>
    </row>
    <row r="696" spans="1:15">
      <c r="A696">
        <v>2413</v>
      </c>
      <c r="B696" s="379">
        <v>43353.751504629603</v>
      </c>
      <c r="C696">
        <v>1464</v>
      </c>
      <c r="D696">
        <v>82</v>
      </c>
      <c r="E696">
        <v>42</v>
      </c>
      <c r="F696">
        <v>42</v>
      </c>
      <c r="G696">
        <v>14</v>
      </c>
      <c r="H696">
        <v>14</v>
      </c>
      <c r="I696" s="379">
        <v>2.6608796296296301E-2</v>
      </c>
      <c r="J696">
        <v>42</v>
      </c>
      <c r="K696">
        <v>34</v>
      </c>
      <c r="L696">
        <v>81</v>
      </c>
      <c r="M696" t="s">
        <v>1853</v>
      </c>
      <c r="N696" t="s">
        <v>2868</v>
      </c>
      <c r="O696" s="379">
        <v>4.1666666666666699E-2</v>
      </c>
    </row>
    <row r="697" spans="1:15">
      <c r="A697">
        <v>2414</v>
      </c>
      <c r="B697" s="379">
        <v>43353.747326388897</v>
      </c>
      <c r="C697">
        <v>1483</v>
      </c>
      <c r="D697">
        <v>82</v>
      </c>
      <c r="E697">
        <v>42</v>
      </c>
      <c r="F697">
        <v>42</v>
      </c>
      <c r="G697">
        <v>14</v>
      </c>
      <c r="H697">
        <v>14</v>
      </c>
      <c r="I697" s="379">
        <v>3.09722222222222E-2</v>
      </c>
      <c r="J697">
        <v>42</v>
      </c>
      <c r="K697">
        <v>34</v>
      </c>
      <c r="L697">
        <v>81</v>
      </c>
      <c r="M697" t="s">
        <v>1853</v>
      </c>
      <c r="N697" t="s">
        <v>2868</v>
      </c>
      <c r="O697" s="379">
        <v>4.1666666666666699E-2</v>
      </c>
    </row>
    <row r="698" spans="1:15">
      <c r="A698">
        <v>2415</v>
      </c>
      <c r="B698" s="379">
        <v>43353.752581018503</v>
      </c>
      <c r="C698">
        <v>1442</v>
      </c>
      <c r="D698">
        <v>82</v>
      </c>
      <c r="E698">
        <v>42</v>
      </c>
      <c r="F698">
        <v>42</v>
      </c>
      <c r="G698">
        <v>14</v>
      </c>
      <c r="H698">
        <v>14</v>
      </c>
      <c r="I698" s="379">
        <v>2.6203703703703701E-2</v>
      </c>
      <c r="J698">
        <v>42</v>
      </c>
      <c r="K698">
        <v>41</v>
      </c>
      <c r="L698">
        <v>98</v>
      </c>
      <c r="M698" t="s">
        <v>1856</v>
      </c>
      <c r="N698" t="s">
        <v>2868</v>
      </c>
      <c r="O698" s="379">
        <v>4.1666666666666699E-2</v>
      </c>
    </row>
    <row r="699" spans="1:15">
      <c r="A699">
        <v>2416</v>
      </c>
      <c r="B699" s="379">
        <v>43353.747870370396</v>
      </c>
      <c r="C699">
        <v>1458</v>
      </c>
      <c r="D699">
        <v>82</v>
      </c>
      <c r="E699">
        <v>42</v>
      </c>
      <c r="F699">
        <v>42</v>
      </c>
      <c r="G699">
        <v>14</v>
      </c>
      <c r="H699">
        <v>14</v>
      </c>
      <c r="I699" s="379">
        <v>3.1643518518518501E-2</v>
      </c>
      <c r="J699">
        <v>42</v>
      </c>
      <c r="K699">
        <v>39</v>
      </c>
      <c r="L699">
        <v>93</v>
      </c>
      <c r="M699" t="s">
        <v>1856</v>
      </c>
      <c r="N699" t="s">
        <v>2868</v>
      </c>
      <c r="O699" s="379">
        <v>4.1666666666666699E-2</v>
      </c>
    </row>
    <row r="700" spans="1:15">
      <c r="A700">
        <v>2417</v>
      </c>
      <c r="B700" s="379">
        <v>43353.762071759302</v>
      </c>
      <c r="C700">
        <v>1469</v>
      </c>
      <c r="D700">
        <v>82</v>
      </c>
      <c r="E700">
        <v>42</v>
      </c>
      <c r="F700">
        <v>42</v>
      </c>
      <c r="G700">
        <v>14</v>
      </c>
      <c r="H700">
        <v>14</v>
      </c>
      <c r="I700" s="379">
        <v>1.7581018518518499E-2</v>
      </c>
      <c r="J700">
        <v>42</v>
      </c>
      <c r="K700">
        <v>42</v>
      </c>
      <c r="L700">
        <v>100</v>
      </c>
      <c r="M700" t="s">
        <v>1857</v>
      </c>
      <c r="N700" t="s">
        <v>2868</v>
      </c>
      <c r="O700" s="379">
        <v>4.1666666666666699E-2</v>
      </c>
    </row>
    <row r="701" spans="1:15">
      <c r="A701">
        <v>2418</v>
      </c>
      <c r="B701" s="379">
        <v>43353.765844907401</v>
      </c>
      <c r="C701">
        <v>1478</v>
      </c>
      <c r="D701">
        <v>82</v>
      </c>
      <c r="E701">
        <v>42</v>
      </c>
      <c r="F701">
        <v>42</v>
      </c>
      <c r="G701">
        <v>14</v>
      </c>
      <c r="H701">
        <v>14</v>
      </c>
      <c r="I701" s="379">
        <v>2.0625000000000001E-2</v>
      </c>
      <c r="J701">
        <v>42</v>
      </c>
      <c r="K701">
        <v>33</v>
      </c>
      <c r="L701">
        <v>79</v>
      </c>
      <c r="M701" t="s">
        <v>1853</v>
      </c>
      <c r="N701" t="s">
        <v>2868</v>
      </c>
      <c r="O701" s="379">
        <v>4.1666666666666699E-2</v>
      </c>
    </row>
    <row r="702" spans="1:15">
      <c r="A702">
        <v>2419</v>
      </c>
      <c r="B702" s="379">
        <v>43362.656504629602</v>
      </c>
      <c r="C702">
        <v>1472</v>
      </c>
      <c r="D702">
        <v>82</v>
      </c>
      <c r="E702">
        <v>42</v>
      </c>
      <c r="F702">
        <v>42</v>
      </c>
      <c r="G702">
        <v>14</v>
      </c>
      <c r="H702">
        <v>14</v>
      </c>
      <c r="I702" s="379">
        <v>3.3900462962963E-2</v>
      </c>
      <c r="J702">
        <v>42</v>
      </c>
      <c r="K702">
        <v>13</v>
      </c>
      <c r="L702">
        <v>31</v>
      </c>
      <c r="M702" t="s">
        <v>164</v>
      </c>
      <c r="N702" t="s">
        <v>2868</v>
      </c>
      <c r="O702" s="379">
        <v>4.1666666666666699E-2</v>
      </c>
    </row>
    <row r="703" spans="1:15">
      <c r="A703">
        <v>2420</v>
      </c>
      <c r="B703" s="379">
        <v>43429.587488425903</v>
      </c>
      <c r="C703">
        <v>1445</v>
      </c>
      <c r="D703">
        <v>58</v>
      </c>
      <c r="E703">
        <v>25</v>
      </c>
      <c r="F703">
        <v>25</v>
      </c>
      <c r="G703">
        <v>5</v>
      </c>
      <c r="H703">
        <v>5</v>
      </c>
      <c r="I703" s="379">
        <v>3.6168981481481503E-2</v>
      </c>
      <c r="J703">
        <v>25</v>
      </c>
      <c r="K703">
        <v>22</v>
      </c>
      <c r="L703">
        <v>88</v>
      </c>
      <c r="M703" t="s">
        <v>1857</v>
      </c>
      <c r="N703" t="s">
        <v>2869</v>
      </c>
      <c r="O703" s="379">
        <v>4.1666666666666699E-2</v>
      </c>
    </row>
    <row r="704" spans="1:15">
      <c r="A704">
        <v>2421</v>
      </c>
      <c r="B704" s="379">
        <v>43430.006307870397</v>
      </c>
      <c r="C704">
        <v>1484</v>
      </c>
      <c r="D704">
        <v>82</v>
      </c>
      <c r="E704">
        <v>42</v>
      </c>
      <c r="F704">
        <v>42</v>
      </c>
      <c r="G704">
        <v>14</v>
      </c>
      <c r="H704">
        <v>14</v>
      </c>
      <c r="I704" s="379">
        <v>2.13425925925926E-2</v>
      </c>
      <c r="J704">
        <v>42</v>
      </c>
      <c r="K704">
        <v>30</v>
      </c>
      <c r="L704">
        <v>71</v>
      </c>
      <c r="M704" t="s">
        <v>164</v>
      </c>
      <c r="N704" t="s">
        <v>2868</v>
      </c>
      <c r="O704" s="379">
        <v>4.1666666666666699E-2</v>
      </c>
    </row>
    <row r="705" spans="1:15">
      <c r="A705">
        <v>2422</v>
      </c>
      <c r="B705" s="379">
        <v>43430.607939814799</v>
      </c>
      <c r="C705">
        <v>1338</v>
      </c>
      <c r="D705">
        <v>82</v>
      </c>
      <c r="E705">
        <v>42</v>
      </c>
      <c r="F705">
        <v>42</v>
      </c>
      <c r="G705">
        <v>14</v>
      </c>
      <c r="H705">
        <v>14</v>
      </c>
      <c r="I705" s="379">
        <v>3.6342592592592598E-3</v>
      </c>
      <c r="J705">
        <v>42</v>
      </c>
      <c r="K705">
        <v>13</v>
      </c>
      <c r="L705">
        <v>31</v>
      </c>
      <c r="M705" t="s">
        <v>164</v>
      </c>
      <c r="N705" t="s">
        <v>2868</v>
      </c>
      <c r="O705" s="379">
        <v>4.1666666666666699E-2</v>
      </c>
    </row>
    <row r="706" spans="1:15">
      <c r="A706">
        <v>2423</v>
      </c>
      <c r="B706" s="379">
        <v>43430.611747685201</v>
      </c>
      <c r="C706">
        <v>1338</v>
      </c>
      <c r="D706">
        <v>82</v>
      </c>
      <c r="E706">
        <v>42</v>
      </c>
      <c r="F706">
        <v>42</v>
      </c>
      <c r="G706">
        <v>14</v>
      </c>
      <c r="H706">
        <v>14</v>
      </c>
      <c r="I706" s="379">
        <v>1.66203703703704E-2</v>
      </c>
      <c r="J706">
        <v>42</v>
      </c>
      <c r="K706">
        <v>38</v>
      </c>
      <c r="L706">
        <v>90</v>
      </c>
      <c r="M706" t="s">
        <v>1856</v>
      </c>
      <c r="N706" t="s">
        <v>2868</v>
      </c>
      <c r="O706" s="379">
        <v>4.1666666666666699E-2</v>
      </c>
    </row>
    <row r="707" spans="1:15">
      <c r="A707">
        <v>2424</v>
      </c>
      <c r="B707" s="379">
        <v>43430.633564814802</v>
      </c>
      <c r="C707">
        <v>1338</v>
      </c>
      <c r="D707">
        <v>58</v>
      </c>
      <c r="E707">
        <v>25</v>
      </c>
      <c r="F707">
        <v>25</v>
      </c>
      <c r="G707">
        <v>5</v>
      </c>
      <c r="H707">
        <v>5</v>
      </c>
      <c r="I707" s="379">
        <v>1.60069444444444E-2</v>
      </c>
      <c r="J707">
        <v>25</v>
      </c>
      <c r="K707">
        <v>15</v>
      </c>
      <c r="L707">
        <v>60</v>
      </c>
      <c r="M707" t="s">
        <v>164</v>
      </c>
      <c r="N707" t="s">
        <v>2869</v>
      </c>
      <c r="O707" s="379">
        <v>4.1666666666666699E-2</v>
      </c>
    </row>
    <row r="708" spans="1:15">
      <c r="A708">
        <v>2425</v>
      </c>
      <c r="B708" s="379">
        <v>43431.572858796302</v>
      </c>
      <c r="C708">
        <v>1449</v>
      </c>
      <c r="D708">
        <v>82</v>
      </c>
      <c r="E708">
        <v>42</v>
      </c>
      <c r="F708">
        <v>42</v>
      </c>
      <c r="G708">
        <v>14</v>
      </c>
      <c r="H708">
        <v>14</v>
      </c>
      <c r="I708" s="379">
        <v>1.6736111111111101E-2</v>
      </c>
      <c r="J708">
        <v>42</v>
      </c>
      <c r="K708">
        <v>40</v>
      </c>
      <c r="L708">
        <v>95</v>
      </c>
      <c r="M708" t="s">
        <v>1856</v>
      </c>
      <c r="N708" t="s">
        <v>2868</v>
      </c>
      <c r="O708" s="379">
        <v>4.1666666666666699E-2</v>
      </c>
    </row>
    <row r="709" spans="1:15">
      <c r="A709">
        <v>2426</v>
      </c>
      <c r="B709" s="379">
        <v>43431.732222222199</v>
      </c>
      <c r="C709">
        <v>1458</v>
      </c>
      <c r="D709">
        <v>58</v>
      </c>
      <c r="E709">
        <v>25</v>
      </c>
      <c r="F709">
        <v>25</v>
      </c>
      <c r="G709">
        <v>5</v>
      </c>
      <c r="H709">
        <v>5</v>
      </c>
      <c r="I709" s="379">
        <v>1.7835648148148101E-2</v>
      </c>
      <c r="J709">
        <v>25</v>
      </c>
      <c r="K709">
        <v>23</v>
      </c>
      <c r="L709">
        <v>92</v>
      </c>
      <c r="M709" t="s">
        <v>1857</v>
      </c>
      <c r="N709" t="s">
        <v>2869</v>
      </c>
      <c r="O709" s="379">
        <v>4.1666666666666699E-2</v>
      </c>
    </row>
    <row r="710" spans="1:15">
      <c r="A710">
        <v>2427</v>
      </c>
      <c r="B710" s="379">
        <v>43431.732060185197</v>
      </c>
      <c r="C710">
        <v>1451</v>
      </c>
      <c r="D710">
        <v>58</v>
      </c>
      <c r="E710">
        <v>25</v>
      </c>
      <c r="F710">
        <v>25</v>
      </c>
      <c r="G710">
        <v>5</v>
      </c>
      <c r="H710">
        <v>5</v>
      </c>
      <c r="I710" s="379">
        <v>1.8078703703703701E-2</v>
      </c>
      <c r="J710">
        <v>25</v>
      </c>
      <c r="K710">
        <v>23</v>
      </c>
      <c r="L710">
        <v>92</v>
      </c>
      <c r="M710" t="s">
        <v>1857</v>
      </c>
      <c r="N710" t="s">
        <v>2869</v>
      </c>
      <c r="O710" s="379">
        <v>4.1666666666666699E-2</v>
      </c>
    </row>
    <row r="711" spans="1:15">
      <c r="A711">
        <v>2428</v>
      </c>
      <c r="B711" s="379">
        <v>43431.723437499997</v>
      </c>
      <c r="C711">
        <v>1444</v>
      </c>
      <c r="D711">
        <v>58</v>
      </c>
      <c r="E711">
        <v>25</v>
      </c>
      <c r="F711">
        <v>25</v>
      </c>
      <c r="G711">
        <v>5</v>
      </c>
      <c r="H711">
        <v>5</v>
      </c>
      <c r="I711" s="379">
        <v>2.7037037037036998E-2</v>
      </c>
      <c r="J711">
        <v>25</v>
      </c>
      <c r="K711">
        <v>19</v>
      </c>
      <c r="L711">
        <v>76</v>
      </c>
      <c r="M711" t="s">
        <v>1853</v>
      </c>
      <c r="N711" t="s">
        <v>2869</v>
      </c>
      <c r="O711" s="379">
        <v>4.1666666666666699E-2</v>
      </c>
    </row>
    <row r="712" spans="1:15">
      <c r="A712">
        <v>2429</v>
      </c>
      <c r="B712" s="379">
        <v>43431.732673611099</v>
      </c>
      <c r="C712">
        <v>1457</v>
      </c>
      <c r="D712">
        <v>58</v>
      </c>
      <c r="E712">
        <v>25</v>
      </c>
      <c r="F712">
        <v>25</v>
      </c>
      <c r="G712">
        <v>5</v>
      </c>
      <c r="H712">
        <v>5</v>
      </c>
      <c r="I712" s="379">
        <v>1.9525462962963001E-2</v>
      </c>
      <c r="J712">
        <v>25</v>
      </c>
      <c r="K712">
        <v>22</v>
      </c>
      <c r="L712">
        <v>88</v>
      </c>
      <c r="M712" t="s">
        <v>1857</v>
      </c>
      <c r="N712" t="s">
        <v>2869</v>
      </c>
      <c r="O712" s="379">
        <v>4.1666666666666699E-2</v>
      </c>
    </row>
    <row r="713" spans="1:15">
      <c r="A713">
        <v>2430</v>
      </c>
      <c r="B713" s="379">
        <v>43431.731203703697</v>
      </c>
      <c r="C713">
        <v>1448</v>
      </c>
      <c r="D713">
        <v>58</v>
      </c>
      <c r="E713">
        <v>25</v>
      </c>
      <c r="F713">
        <v>25</v>
      </c>
      <c r="G713">
        <v>5</v>
      </c>
      <c r="H713">
        <v>5</v>
      </c>
      <c r="I713" s="379">
        <v>2.25115740740741E-2</v>
      </c>
      <c r="J713">
        <v>25</v>
      </c>
      <c r="K713">
        <v>18</v>
      </c>
      <c r="L713">
        <v>72</v>
      </c>
      <c r="M713" t="s">
        <v>1853</v>
      </c>
      <c r="N713" t="s">
        <v>2869</v>
      </c>
      <c r="O713" s="379">
        <v>4.1666666666666699E-2</v>
      </c>
    </row>
    <row r="714" spans="1:15">
      <c r="A714">
        <v>2431</v>
      </c>
      <c r="B714" s="379">
        <v>43431.731412036999</v>
      </c>
      <c r="C714">
        <v>1468</v>
      </c>
      <c r="D714">
        <v>58</v>
      </c>
      <c r="E714">
        <v>25</v>
      </c>
      <c r="F714">
        <v>25</v>
      </c>
      <c r="G714">
        <v>5</v>
      </c>
      <c r="H714">
        <v>5</v>
      </c>
      <c r="I714" s="379">
        <v>2.3206018518518501E-2</v>
      </c>
      <c r="J714">
        <v>25</v>
      </c>
      <c r="K714">
        <v>24</v>
      </c>
      <c r="L714">
        <v>96</v>
      </c>
      <c r="M714" t="s">
        <v>1857</v>
      </c>
      <c r="N714" t="s">
        <v>2869</v>
      </c>
      <c r="O714" s="379">
        <v>4.1666666666666699E-2</v>
      </c>
    </row>
    <row r="715" spans="1:15">
      <c r="A715">
        <v>2432</v>
      </c>
      <c r="B715" s="379">
        <v>43431.735601851899</v>
      </c>
      <c r="C715">
        <v>1475</v>
      </c>
      <c r="D715">
        <v>58</v>
      </c>
      <c r="E715">
        <v>25</v>
      </c>
      <c r="F715">
        <v>25</v>
      </c>
      <c r="G715">
        <v>5</v>
      </c>
      <c r="H715">
        <v>5</v>
      </c>
      <c r="I715" s="379">
        <v>2.0277777777777801E-2</v>
      </c>
      <c r="J715">
        <v>25</v>
      </c>
      <c r="K715">
        <v>22</v>
      </c>
      <c r="L715">
        <v>88</v>
      </c>
      <c r="M715" t="s">
        <v>1857</v>
      </c>
      <c r="N715" t="s">
        <v>2869</v>
      </c>
      <c r="O715" s="379">
        <v>4.1666666666666699E-2</v>
      </c>
    </row>
    <row r="716" spans="1:15">
      <c r="A716">
        <v>2433</v>
      </c>
      <c r="B716" s="379">
        <v>43431.732812499999</v>
      </c>
      <c r="C716">
        <v>1450</v>
      </c>
      <c r="D716">
        <v>58</v>
      </c>
      <c r="E716">
        <v>25</v>
      </c>
      <c r="F716">
        <v>25</v>
      </c>
      <c r="G716">
        <v>5</v>
      </c>
      <c r="H716">
        <v>5</v>
      </c>
      <c r="I716" s="379">
        <v>2.3206018518518501E-2</v>
      </c>
      <c r="J716">
        <v>25</v>
      </c>
      <c r="K716">
        <v>21</v>
      </c>
      <c r="L716">
        <v>84</v>
      </c>
      <c r="M716" t="s">
        <v>1856</v>
      </c>
      <c r="N716" t="s">
        <v>2869</v>
      </c>
      <c r="O716" s="379">
        <v>4.1666666666666699E-2</v>
      </c>
    </row>
    <row r="717" spans="1:15">
      <c r="A717">
        <v>2434</v>
      </c>
      <c r="B717" s="379">
        <v>43431.732557870397</v>
      </c>
      <c r="C717">
        <v>1463</v>
      </c>
      <c r="D717">
        <v>58</v>
      </c>
      <c r="E717">
        <v>25</v>
      </c>
      <c r="F717">
        <v>25</v>
      </c>
      <c r="G717">
        <v>5</v>
      </c>
      <c r="H717">
        <v>5</v>
      </c>
      <c r="I717" s="379">
        <v>2.6342592592592601E-2</v>
      </c>
      <c r="J717">
        <v>25</v>
      </c>
      <c r="K717">
        <v>21</v>
      </c>
      <c r="L717">
        <v>84</v>
      </c>
      <c r="M717" t="s">
        <v>1856</v>
      </c>
      <c r="N717" t="s">
        <v>2869</v>
      </c>
      <c r="O717" s="379">
        <v>4.1666666666666699E-2</v>
      </c>
    </row>
    <row r="718" spans="1:15">
      <c r="A718">
        <v>2435</v>
      </c>
      <c r="B718" s="379">
        <v>43431.736412036997</v>
      </c>
      <c r="C718">
        <v>1442</v>
      </c>
      <c r="D718">
        <v>58</v>
      </c>
      <c r="E718">
        <v>25</v>
      </c>
      <c r="F718">
        <v>25</v>
      </c>
      <c r="G718">
        <v>5</v>
      </c>
      <c r="H718">
        <v>5</v>
      </c>
      <c r="I718" s="379">
        <v>2.3773148148148099E-2</v>
      </c>
      <c r="J718">
        <v>25</v>
      </c>
      <c r="K718">
        <v>21</v>
      </c>
      <c r="L718">
        <v>84</v>
      </c>
      <c r="M718" t="s">
        <v>1856</v>
      </c>
      <c r="N718" t="s">
        <v>2869</v>
      </c>
      <c r="O718" s="379">
        <v>4.1666666666666699E-2</v>
      </c>
    </row>
    <row r="719" spans="1:15">
      <c r="A719">
        <v>2436</v>
      </c>
      <c r="B719" s="379">
        <v>43431.719664351898</v>
      </c>
      <c r="C719">
        <v>1480</v>
      </c>
      <c r="D719">
        <v>58</v>
      </c>
      <c r="E719">
        <v>25</v>
      </c>
      <c r="F719">
        <v>25</v>
      </c>
      <c r="G719">
        <v>5</v>
      </c>
      <c r="H719">
        <v>5</v>
      </c>
      <c r="I719" s="379">
        <v>4.1354166666666699E-2</v>
      </c>
      <c r="J719">
        <v>25</v>
      </c>
      <c r="K719">
        <v>14</v>
      </c>
      <c r="L719">
        <v>56</v>
      </c>
      <c r="M719" t="s">
        <v>164</v>
      </c>
      <c r="N719" t="s">
        <v>2869</v>
      </c>
      <c r="O719" s="379">
        <v>4.1666666666666699E-2</v>
      </c>
    </row>
    <row r="720" spans="1:15">
      <c r="A720">
        <v>2437</v>
      </c>
      <c r="B720" s="379">
        <v>43431.7344212963</v>
      </c>
      <c r="C720">
        <v>1445</v>
      </c>
      <c r="D720">
        <v>58</v>
      </c>
      <c r="E720">
        <v>25</v>
      </c>
      <c r="F720">
        <v>25</v>
      </c>
      <c r="G720">
        <v>5</v>
      </c>
      <c r="H720">
        <v>5</v>
      </c>
      <c r="I720" s="379">
        <v>2.68055555555556E-2</v>
      </c>
      <c r="J720">
        <v>25</v>
      </c>
      <c r="K720">
        <v>19</v>
      </c>
      <c r="L720">
        <v>76</v>
      </c>
      <c r="M720" t="s">
        <v>1853</v>
      </c>
      <c r="N720" t="s">
        <v>2869</v>
      </c>
      <c r="O720" s="379">
        <v>4.1666666666666699E-2</v>
      </c>
    </row>
    <row r="721" spans="1:15">
      <c r="A721">
        <v>2438</v>
      </c>
      <c r="B721" s="379">
        <v>43431.732939814799</v>
      </c>
      <c r="C721">
        <v>1455</v>
      </c>
      <c r="D721">
        <v>58</v>
      </c>
      <c r="E721">
        <v>25</v>
      </c>
      <c r="F721">
        <v>25</v>
      </c>
      <c r="G721">
        <v>5</v>
      </c>
      <c r="H721">
        <v>5</v>
      </c>
      <c r="I721" s="379">
        <v>2.83217592592593E-2</v>
      </c>
      <c r="J721">
        <v>25</v>
      </c>
      <c r="K721">
        <v>20</v>
      </c>
      <c r="L721">
        <v>80</v>
      </c>
      <c r="M721" t="s">
        <v>1856</v>
      </c>
      <c r="N721" t="s">
        <v>2869</v>
      </c>
      <c r="O721" s="379">
        <v>4.1666666666666699E-2</v>
      </c>
    </row>
    <row r="722" spans="1:15">
      <c r="A722">
        <v>2439</v>
      </c>
      <c r="B722" s="379">
        <v>43431.762187499997</v>
      </c>
      <c r="C722">
        <v>1461</v>
      </c>
      <c r="D722">
        <v>58</v>
      </c>
      <c r="E722">
        <v>25</v>
      </c>
      <c r="F722">
        <v>0</v>
      </c>
      <c r="G722">
        <v>5</v>
      </c>
      <c r="H722">
        <v>0</v>
      </c>
      <c r="I722" s="379">
        <v>1.8518518518518501E-4</v>
      </c>
      <c r="J722">
        <v>25</v>
      </c>
      <c r="K722">
        <v>0</v>
      </c>
      <c r="L722">
        <v>0</v>
      </c>
      <c r="M722" t="s">
        <v>164</v>
      </c>
      <c r="N722" t="s">
        <v>2869</v>
      </c>
      <c r="O722" s="379">
        <v>4.1666666666666699E-2</v>
      </c>
    </row>
    <row r="723" spans="1:15">
      <c r="A723">
        <v>2440</v>
      </c>
      <c r="B723" s="379">
        <v>43431.739027777803</v>
      </c>
      <c r="C723">
        <v>1464</v>
      </c>
      <c r="D723">
        <v>58</v>
      </c>
      <c r="E723">
        <v>25</v>
      </c>
      <c r="F723">
        <v>25</v>
      </c>
      <c r="G723">
        <v>5</v>
      </c>
      <c r="H723">
        <v>5</v>
      </c>
      <c r="I723" s="379">
        <v>2.3877314814814799E-2</v>
      </c>
      <c r="J723">
        <v>25</v>
      </c>
      <c r="K723">
        <v>17</v>
      </c>
      <c r="L723">
        <v>68</v>
      </c>
      <c r="M723" t="s">
        <v>164</v>
      </c>
      <c r="N723" t="s">
        <v>2869</v>
      </c>
      <c r="O723" s="379">
        <v>4.1666666666666699E-2</v>
      </c>
    </row>
    <row r="724" spans="1:15">
      <c r="A724">
        <v>2441</v>
      </c>
      <c r="B724" s="379">
        <v>43431.732037037</v>
      </c>
      <c r="C724">
        <v>1484</v>
      </c>
      <c r="D724">
        <v>58</v>
      </c>
      <c r="E724">
        <v>25</v>
      </c>
      <c r="F724">
        <v>25</v>
      </c>
      <c r="G724">
        <v>5</v>
      </c>
      <c r="H724">
        <v>5</v>
      </c>
      <c r="I724" s="379">
        <v>3.20717592592593E-2</v>
      </c>
      <c r="J724">
        <v>25</v>
      </c>
      <c r="K724">
        <v>18</v>
      </c>
      <c r="L724">
        <v>72</v>
      </c>
      <c r="M724" t="s">
        <v>1853</v>
      </c>
      <c r="N724" t="s">
        <v>2869</v>
      </c>
      <c r="O724" s="379">
        <v>4.1666666666666699E-2</v>
      </c>
    </row>
    <row r="725" spans="1:15">
      <c r="A725">
        <v>2442</v>
      </c>
      <c r="B725" s="379">
        <v>43431.733287037001</v>
      </c>
      <c r="C725">
        <v>1477</v>
      </c>
      <c r="D725">
        <v>58</v>
      </c>
      <c r="E725">
        <v>25</v>
      </c>
      <c r="F725">
        <v>25</v>
      </c>
      <c r="G725">
        <v>5</v>
      </c>
      <c r="H725">
        <v>5</v>
      </c>
      <c r="I725" s="379">
        <v>3.0960648148148098E-2</v>
      </c>
      <c r="J725">
        <v>25</v>
      </c>
      <c r="K725">
        <v>23</v>
      </c>
      <c r="L725">
        <v>92</v>
      </c>
      <c r="M725" t="s">
        <v>1857</v>
      </c>
      <c r="N725" t="s">
        <v>2869</v>
      </c>
      <c r="O725" s="379">
        <v>4.1666666666666699E-2</v>
      </c>
    </row>
    <row r="726" spans="1:15">
      <c r="A726">
        <v>2443</v>
      </c>
      <c r="B726" s="379">
        <v>43431.733078703699</v>
      </c>
      <c r="C726">
        <v>1456</v>
      </c>
      <c r="D726">
        <v>58</v>
      </c>
      <c r="E726">
        <v>25</v>
      </c>
      <c r="F726">
        <v>25</v>
      </c>
      <c r="G726">
        <v>5</v>
      </c>
      <c r="H726">
        <v>5</v>
      </c>
      <c r="I726" s="379">
        <v>3.1574074074074102E-2</v>
      </c>
      <c r="J726">
        <v>25</v>
      </c>
      <c r="K726">
        <v>19</v>
      </c>
      <c r="L726">
        <v>76</v>
      </c>
      <c r="M726" t="s">
        <v>1853</v>
      </c>
      <c r="N726" t="s">
        <v>2869</v>
      </c>
      <c r="O726" s="379">
        <v>4.1666666666666699E-2</v>
      </c>
    </row>
    <row r="727" spans="1:15">
      <c r="A727">
        <v>2444</v>
      </c>
      <c r="B727" s="379">
        <v>43431.7338773148</v>
      </c>
      <c r="C727">
        <v>1443</v>
      </c>
      <c r="D727">
        <v>58</v>
      </c>
      <c r="E727">
        <v>25</v>
      </c>
      <c r="F727">
        <v>25</v>
      </c>
      <c r="G727">
        <v>5</v>
      </c>
      <c r="H727">
        <v>5</v>
      </c>
      <c r="I727" s="379">
        <v>3.0821759259259299E-2</v>
      </c>
      <c r="J727">
        <v>25</v>
      </c>
      <c r="K727">
        <v>20</v>
      </c>
      <c r="L727">
        <v>80</v>
      </c>
      <c r="M727" t="s">
        <v>1856</v>
      </c>
      <c r="N727" t="s">
        <v>2869</v>
      </c>
      <c r="O727" s="379">
        <v>4.1666666666666699E-2</v>
      </c>
    </row>
    <row r="728" spans="1:15">
      <c r="A728">
        <v>2445</v>
      </c>
      <c r="B728" s="379">
        <v>43431.732499999998</v>
      </c>
      <c r="C728">
        <v>1452</v>
      </c>
      <c r="D728">
        <v>58</v>
      </c>
      <c r="E728">
        <v>25</v>
      </c>
      <c r="F728">
        <v>25</v>
      </c>
      <c r="G728">
        <v>5</v>
      </c>
      <c r="H728">
        <v>5</v>
      </c>
      <c r="I728" s="379">
        <v>3.2210648148148099E-2</v>
      </c>
      <c r="J728">
        <v>25</v>
      </c>
      <c r="K728">
        <v>24</v>
      </c>
      <c r="L728">
        <v>96</v>
      </c>
      <c r="M728" t="s">
        <v>1857</v>
      </c>
      <c r="N728" t="s">
        <v>2869</v>
      </c>
      <c r="O728" s="379">
        <v>4.1666666666666699E-2</v>
      </c>
    </row>
    <row r="729" spans="1:15">
      <c r="A729">
        <v>2446</v>
      </c>
      <c r="B729" s="379">
        <v>43431.732476851903</v>
      </c>
      <c r="C729">
        <v>1465</v>
      </c>
      <c r="D729">
        <v>58</v>
      </c>
      <c r="E729">
        <v>25</v>
      </c>
      <c r="F729">
        <v>25</v>
      </c>
      <c r="G729">
        <v>5</v>
      </c>
      <c r="H729">
        <v>5</v>
      </c>
      <c r="I729" s="379">
        <v>3.25231481481481E-2</v>
      </c>
      <c r="J729">
        <v>25</v>
      </c>
      <c r="K729">
        <v>17</v>
      </c>
      <c r="L729">
        <v>68</v>
      </c>
      <c r="M729" t="s">
        <v>164</v>
      </c>
      <c r="N729" t="s">
        <v>2869</v>
      </c>
      <c r="O729" s="379">
        <v>4.1666666666666699E-2</v>
      </c>
    </row>
    <row r="730" spans="1:15">
      <c r="A730">
        <v>2447</v>
      </c>
      <c r="B730" s="379">
        <v>43431.732106481497</v>
      </c>
      <c r="C730">
        <v>1466</v>
      </c>
      <c r="D730">
        <v>58</v>
      </c>
      <c r="E730">
        <v>25</v>
      </c>
      <c r="F730">
        <v>25</v>
      </c>
      <c r="G730">
        <v>5</v>
      </c>
      <c r="H730">
        <v>5</v>
      </c>
      <c r="I730" s="379">
        <v>3.3750000000000002E-2</v>
      </c>
      <c r="J730">
        <v>25</v>
      </c>
      <c r="K730">
        <v>16</v>
      </c>
      <c r="L730">
        <v>64</v>
      </c>
      <c r="M730" t="s">
        <v>164</v>
      </c>
      <c r="N730" t="s">
        <v>2869</v>
      </c>
      <c r="O730" s="379">
        <v>4.1666666666666699E-2</v>
      </c>
    </row>
    <row r="731" spans="1:15">
      <c r="A731">
        <v>2448</v>
      </c>
      <c r="B731" s="379">
        <v>43431.734814814801</v>
      </c>
      <c r="C731">
        <v>1476</v>
      </c>
      <c r="D731">
        <v>58</v>
      </c>
      <c r="E731">
        <v>25</v>
      </c>
      <c r="F731">
        <v>25</v>
      </c>
      <c r="G731">
        <v>5</v>
      </c>
      <c r="H731">
        <v>5</v>
      </c>
      <c r="I731" s="379">
        <v>3.1134259259259299E-2</v>
      </c>
      <c r="J731">
        <v>25</v>
      </c>
      <c r="K731">
        <v>21</v>
      </c>
      <c r="L731">
        <v>84</v>
      </c>
      <c r="M731" t="s">
        <v>1856</v>
      </c>
      <c r="N731" t="s">
        <v>2869</v>
      </c>
      <c r="O731" s="379">
        <v>4.1666666666666699E-2</v>
      </c>
    </row>
    <row r="732" spans="1:15">
      <c r="A732">
        <v>2449</v>
      </c>
      <c r="B732" s="379">
        <v>43431.736076388901</v>
      </c>
      <c r="C732">
        <v>1471</v>
      </c>
      <c r="D732">
        <v>58</v>
      </c>
      <c r="E732">
        <v>25</v>
      </c>
      <c r="F732">
        <v>25</v>
      </c>
      <c r="G732">
        <v>5</v>
      </c>
      <c r="H732">
        <v>5</v>
      </c>
      <c r="I732" s="379">
        <v>2.99074074074074E-2</v>
      </c>
      <c r="J732">
        <v>25</v>
      </c>
      <c r="K732">
        <v>20</v>
      </c>
      <c r="L732">
        <v>80</v>
      </c>
      <c r="M732" t="s">
        <v>1856</v>
      </c>
      <c r="N732" t="s">
        <v>2869</v>
      </c>
      <c r="O732" s="379">
        <v>4.1666666666666699E-2</v>
      </c>
    </row>
    <row r="733" spans="1:15">
      <c r="A733">
        <v>2450</v>
      </c>
      <c r="B733" s="379">
        <v>43431.7328935185</v>
      </c>
      <c r="C733">
        <v>1454</v>
      </c>
      <c r="D733">
        <v>58</v>
      </c>
      <c r="E733">
        <v>25</v>
      </c>
      <c r="F733">
        <v>25</v>
      </c>
      <c r="G733">
        <v>5</v>
      </c>
      <c r="H733">
        <v>5</v>
      </c>
      <c r="I733" s="379">
        <v>3.31134259259259E-2</v>
      </c>
      <c r="J733">
        <v>25</v>
      </c>
      <c r="K733">
        <v>22</v>
      </c>
      <c r="L733">
        <v>88</v>
      </c>
      <c r="M733" t="s">
        <v>1857</v>
      </c>
      <c r="N733" t="s">
        <v>2869</v>
      </c>
      <c r="O733" s="379">
        <v>4.1666666666666699E-2</v>
      </c>
    </row>
    <row r="734" spans="1:15">
      <c r="A734">
        <v>2451</v>
      </c>
      <c r="B734" s="379">
        <v>43431.7363078704</v>
      </c>
      <c r="C734">
        <v>1453</v>
      </c>
      <c r="D734">
        <v>58</v>
      </c>
      <c r="E734">
        <v>25</v>
      </c>
      <c r="F734">
        <v>25</v>
      </c>
      <c r="G734">
        <v>5</v>
      </c>
      <c r="H734">
        <v>5</v>
      </c>
      <c r="I734" s="379">
        <v>3.1608796296296301E-2</v>
      </c>
      <c r="J734">
        <v>25</v>
      </c>
      <c r="K734">
        <v>22</v>
      </c>
      <c r="L734">
        <v>88</v>
      </c>
      <c r="M734" t="s">
        <v>1857</v>
      </c>
      <c r="N734" t="s">
        <v>2869</v>
      </c>
      <c r="O734" s="379">
        <v>4.1666666666666699E-2</v>
      </c>
    </row>
    <row r="735" spans="1:15">
      <c r="A735">
        <v>2452</v>
      </c>
      <c r="B735" s="379">
        <v>43431.747083333299</v>
      </c>
      <c r="C735">
        <v>1446</v>
      </c>
      <c r="D735">
        <v>58</v>
      </c>
      <c r="E735">
        <v>25</v>
      </c>
      <c r="F735">
        <v>25</v>
      </c>
      <c r="G735">
        <v>5</v>
      </c>
      <c r="H735">
        <v>5</v>
      </c>
      <c r="I735" s="379">
        <v>2.1597222222222202E-2</v>
      </c>
      <c r="J735">
        <v>25</v>
      </c>
      <c r="K735">
        <v>21</v>
      </c>
      <c r="L735">
        <v>84</v>
      </c>
      <c r="M735" t="s">
        <v>1856</v>
      </c>
      <c r="N735" t="s">
        <v>2869</v>
      </c>
      <c r="O735" s="379">
        <v>4.1666666666666699E-2</v>
      </c>
    </row>
    <row r="736" spans="1:15">
      <c r="A736">
        <v>2453</v>
      </c>
      <c r="B736" s="379">
        <v>43431.731215277803</v>
      </c>
      <c r="C736">
        <v>1447</v>
      </c>
      <c r="D736">
        <v>58</v>
      </c>
      <c r="E736">
        <v>25</v>
      </c>
      <c r="F736">
        <v>25</v>
      </c>
      <c r="G736">
        <v>5</v>
      </c>
      <c r="H736">
        <v>5</v>
      </c>
      <c r="I736" s="379">
        <v>3.7592592592592601E-2</v>
      </c>
      <c r="J736">
        <v>25</v>
      </c>
      <c r="K736">
        <v>17</v>
      </c>
      <c r="L736">
        <v>68</v>
      </c>
      <c r="M736" t="s">
        <v>164</v>
      </c>
      <c r="N736" t="s">
        <v>2869</v>
      </c>
      <c r="O736" s="379">
        <v>4.1666666666666699E-2</v>
      </c>
    </row>
    <row r="737" spans="1:15">
      <c r="A737">
        <v>2454</v>
      </c>
      <c r="B737" s="379">
        <v>43431.758599537003</v>
      </c>
      <c r="C737">
        <v>1469</v>
      </c>
      <c r="D737">
        <v>58</v>
      </c>
      <c r="E737">
        <v>25</v>
      </c>
      <c r="F737">
        <v>25</v>
      </c>
      <c r="G737">
        <v>5</v>
      </c>
      <c r="H737">
        <v>5</v>
      </c>
      <c r="I737" s="379">
        <v>1.10416666666667E-2</v>
      </c>
      <c r="J737">
        <v>25</v>
      </c>
      <c r="K737">
        <v>23</v>
      </c>
      <c r="L737">
        <v>92</v>
      </c>
      <c r="M737" t="s">
        <v>1857</v>
      </c>
      <c r="N737" t="s">
        <v>2869</v>
      </c>
      <c r="O737" s="379">
        <v>4.1666666666666699E-2</v>
      </c>
    </row>
    <row r="738" spans="1:15">
      <c r="A738">
        <v>2455</v>
      </c>
      <c r="B738" s="379">
        <v>43431.732372685197</v>
      </c>
      <c r="C738">
        <v>1481</v>
      </c>
      <c r="D738">
        <v>58</v>
      </c>
      <c r="E738">
        <v>25</v>
      </c>
      <c r="F738">
        <v>25</v>
      </c>
      <c r="G738">
        <v>5</v>
      </c>
      <c r="H738">
        <v>5</v>
      </c>
      <c r="I738" s="379">
        <v>3.8055555555555599E-2</v>
      </c>
      <c r="J738">
        <v>25</v>
      </c>
      <c r="K738">
        <v>20</v>
      </c>
      <c r="L738">
        <v>80</v>
      </c>
      <c r="M738" t="s">
        <v>1856</v>
      </c>
      <c r="N738" t="s">
        <v>2869</v>
      </c>
      <c r="O738" s="379">
        <v>4.1666666666666699E-2</v>
      </c>
    </row>
    <row r="739" spans="1:15">
      <c r="A739">
        <v>2456</v>
      </c>
      <c r="B739" s="379">
        <v>43431.730486111097</v>
      </c>
      <c r="C739">
        <v>1460</v>
      </c>
      <c r="D739">
        <v>58</v>
      </c>
      <c r="E739">
        <v>25</v>
      </c>
      <c r="F739">
        <v>25</v>
      </c>
      <c r="G739">
        <v>5</v>
      </c>
      <c r="H739">
        <v>5</v>
      </c>
      <c r="I739" s="379">
        <v>4.0254629629629599E-2</v>
      </c>
      <c r="J739">
        <v>25</v>
      </c>
      <c r="K739">
        <v>19</v>
      </c>
      <c r="L739">
        <v>76</v>
      </c>
      <c r="M739" t="s">
        <v>1853</v>
      </c>
      <c r="N739" t="s">
        <v>2869</v>
      </c>
      <c r="O739" s="379">
        <v>4.1666666666666699E-2</v>
      </c>
    </row>
    <row r="740" spans="1:15">
      <c r="A740">
        <v>2457</v>
      </c>
      <c r="B740" s="379">
        <v>43431.733761574098</v>
      </c>
      <c r="C740">
        <v>1473</v>
      </c>
      <c r="D740">
        <v>58</v>
      </c>
      <c r="E740">
        <v>25</v>
      </c>
      <c r="F740">
        <v>25</v>
      </c>
      <c r="G740">
        <v>5</v>
      </c>
      <c r="H740">
        <v>5</v>
      </c>
      <c r="I740" s="379">
        <v>3.7094907407407403E-2</v>
      </c>
      <c r="J740">
        <v>25</v>
      </c>
      <c r="K740">
        <v>21</v>
      </c>
      <c r="L740">
        <v>84</v>
      </c>
      <c r="M740" t="s">
        <v>1856</v>
      </c>
      <c r="N740" t="s">
        <v>2869</v>
      </c>
      <c r="O740" s="379">
        <v>4.1666666666666699E-2</v>
      </c>
    </row>
    <row r="741" spans="1:15">
      <c r="A741">
        <v>2458</v>
      </c>
      <c r="B741" s="379">
        <v>43431.739016203697</v>
      </c>
      <c r="C741">
        <v>1459</v>
      </c>
      <c r="D741">
        <v>58</v>
      </c>
      <c r="E741">
        <v>25</v>
      </c>
      <c r="F741">
        <v>25</v>
      </c>
      <c r="G741">
        <v>5</v>
      </c>
      <c r="H741">
        <v>5</v>
      </c>
      <c r="I741" s="379">
        <v>3.24884259259259E-2</v>
      </c>
      <c r="J741">
        <v>25</v>
      </c>
      <c r="K741">
        <v>18</v>
      </c>
      <c r="L741">
        <v>72</v>
      </c>
      <c r="M741" t="s">
        <v>1853</v>
      </c>
      <c r="N741" t="s">
        <v>2869</v>
      </c>
      <c r="O741" s="379">
        <v>4.1666666666666699E-2</v>
      </c>
    </row>
    <row r="742" spans="1:15">
      <c r="A742">
        <v>2459</v>
      </c>
      <c r="B742" s="379">
        <v>43431.763078703698</v>
      </c>
      <c r="C742">
        <v>1464</v>
      </c>
      <c r="D742">
        <v>58</v>
      </c>
      <c r="E742">
        <v>25</v>
      </c>
      <c r="F742">
        <v>25</v>
      </c>
      <c r="G742">
        <v>5</v>
      </c>
      <c r="H742">
        <v>5</v>
      </c>
      <c r="I742" s="379">
        <v>9.2013888888888892E-3</v>
      </c>
      <c r="J742">
        <v>25</v>
      </c>
      <c r="K742">
        <v>23</v>
      </c>
      <c r="L742">
        <v>92</v>
      </c>
      <c r="M742" t="s">
        <v>1857</v>
      </c>
      <c r="N742" t="s">
        <v>2869</v>
      </c>
      <c r="O742" s="379">
        <v>4.1666666666666699E-2</v>
      </c>
    </row>
    <row r="743" spans="1:15">
      <c r="A743">
        <v>2460</v>
      </c>
      <c r="B743" s="379">
        <v>43431.731666666703</v>
      </c>
      <c r="C743">
        <v>1483</v>
      </c>
      <c r="D743">
        <v>58</v>
      </c>
      <c r="E743">
        <v>25</v>
      </c>
      <c r="F743">
        <v>25</v>
      </c>
      <c r="G743">
        <v>5</v>
      </c>
      <c r="H743">
        <v>5</v>
      </c>
      <c r="I743" s="379">
        <v>4.08912037037037E-2</v>
      </c>
      <c r="J743">
        <v>25</v>
      </c>
      <c r="K743">
        <v>15</v>
      </c>
      <c r="L743">
        <v>60</v>
      </c>
      <c r="M743" t="s">
        <v>164</v>
      </c>
      <c r="N743" t="s">
        <v>2869</v>
      </c>
      <c r="O743" s="379">
        <v>4.1666666666666699E-2</v>
      </c>
    </row>
    <row r="744" spans="1:15">
      <c r="A744">
        <v>2461</v>
      </c>
      <c r="B744" s="379">
        <v>43431.7323032407</v>
      </c>
      <c r="C744">
        <v>1467</v>
      </c>
      <c r="D744">
        <v>58</v>
      </c>
      <c r="E744">
        <v>25</v>
      </c>
      <c r="F744">
        <v>25</v>
      </c>
      <c r="G744">
        <v>5</v>
      </c>
      <c r="H744">
        <v>5</v>
      </c>
      <c r="I744" s="379">
        <v>4.03009259259259E-2</v>
      </c>
      <c r="J744">
        <v>25</v>
      </c>
      <c r="K744">
        <v>18</v>
      </c>
      <c r="L744">
        <v>72</v>
      </c>
      <c r="M744" t="s">
        <v>1853</v>
      </c>
      <c r="N744" t="s">
        <v>2869</v>
      </c>
      <c r="O744" s="379">
        <v>4.1666666666666699E-2</v>
      </c>
    </row>
    <row r="745" spans="1:15">
      <c r="A745">
        <v>2462</v>
      </c>
      <c r="B745" s="379">
        <v>43431.738182870402</v>
      </c>
      <c r="C745">
        <v>1474</v>
      </c>
      <c r="D745">
        <v>58</v>
      </c>
      <c r="E745">
        <v>25</v>
      </c>
      <c r="F745">
        <v>25</v>
      </c>
      <c r="G745">
        <v>5</v>
      </c>
      <c r="H745">
        <v>5</v>
      </c>
      <c r="I745" s="379">
        <v>3.5682870370370399E-2</v>
      </c>
      <c r="J745">
        <v>25</v>
      </c>
      <c r="K745">
        <v>12</v>
      </c>
      <c r="L745">
        <v>48</v>
      </c>
      <c r="M745" t="s">
        <v>164</v>
      </c>
      <c r="N745" t="s">
        <v>2869</v>
      </c>
      <c r="O745" s="379">
        <v>4.1666666666666699E-2</v>
      </c>
    </row>
    <row r="746" spans="1:15">
      <c r="A746">
        <v>2463</v>
      </c>
      <c r="B746" s="379">
        <v>43431.741666666698</v>
      </c>
      <c r="C746">
        <v>1462</v>
      </c>
      <c r="D746">
        <v>58</v>
      </c>
      <c r="E746">
        <v>25</v>
      </c>
      <c r="F746">
        <v>25</v>
      </c>
      <c r="G746">
        <v>5</v>
      </c>
      <c r="H746">
        <v>5</v>
      </c>
      <c r="I746" s="379">
        <v>3.7372685185185203E-2</v>
      </c>
      <c r="J746">
        <v>25</v>
      </c>
      <c r="K746">
        <v>20</v>
      </c>
      <c r="L746">
        <v>80</v>
      </c>
      <c r="M746" t="s">
        <v>1856</v>
      </c>
      <c r="N746" t="s">
        <v>2869</v>
      </c>
      <c r="O746" s="379">
        <v>4.1666666666666699E-2</v>
      </c>
    </row>
    <row r="747" spans="1:15">
      <c r="A747">
        <v>2464</v>
      </c>
      <c r="B747" s="379">
        <v>43431.770104166702</v>
      </c>
      <c r="C747">
        <v>1447</v>
      </c>
      <c r="D747">
        <v>58</v>
      </c>
      <c r="E747">
        <v>25</v>
      </c>
      <c r="F747">
        <v>1</v>
      </c>
      <c r="G747">
        <v>5</v>
      </c>
      <c r="H747">
        <v>0</v>
      </c>
      <c r="I747" s="379">
        <v>4.1678240740740703E-2</v>
      </c>
      <c r="J747">
        <v>25</v>
      </c>
      <c r="K747">
        <v>0</v>
      </c>
      <c r="L747">
        <v>0</v>
      </c>
      <c r="M747" t="s">
        <v>164</v>
      </c>
      <c r="N747" t="s">
        <v>2869</v>
      </c>
      <c r="O747" s="379">
        <v>4.1666666666666699E-2</v>
      </c>
    </row>
    <row r="748" spans="1:15">
      <c r="A748">
        <v>2465</v>
      </c>
      <c r="B748" s="379">
        <v>43446.647048611099</v>
      </c>
      <c r="C748">
        <v>1483</v>
      </c>
      <c r="D748">
        <v>58</v>
      </c>
      <c r="E748">
        <v>25</v>
      </c>
      <c r="F748">
        <v>25</v>
      </c>
      <c r="G748">
        <v>5</v>
      </c>
      <c r="H748">
        <v>5</v>
      </c>
      <c r="I748" s="379">
        <v>1.66203703703704E-2</v>
      </c>
      <c r="J748">
        <v>25</v>
      </c>
      <c r="K748">
        <v>23</v>
      </c>
      <c r="L748">
        <v>92</v>
      </c>
      <c r="M748" t="s">
        <v>1857</v>
      </c>
      <c r="N748" t="s">
        <v>2869</v>
      </c>
      <c r="O748" s="379">
        <v>4.1666666666666699E-2</v>
      </c>
    </row>
    <row r="749" spans="1:15">
      <c r="A749">
        <v>2466</v>
      </c>
      <c r="B749" s="379">
        <v>43446.650891203702</v>
      </c>
      <c r="C749">
        <v>1447</v>
      </c>
      <c r="D749">
        <v>58</v>
      </c>
      <c r="E749">
        <v>25</v>
      </c>
      <c r="F749">
        <v>25</v>
      </c>
      <c r="G749">
        <v>5</v>
      </c>
      <c r="H749">
        <v>5</v>
      </c>
      <c r="I749" s="379">
        <v>2.4421296296296299E-2</v>
      </c>
      <c r="J749">
        <v>25</v>
      </c>
      <c r="K749">
        <v>22</v>
      </c>
      <c r="L749">
        <v>88</v>
      </c>
      <c r="M749" t="s">
        <v>1857</v>
      </c>
      <c r="N749" t="s">
        <v>2869</v>
      </c>
      <c r="O749" s="379">
        <v>4.1666666666666699E-2</v>
      </c>
    </row>
    <row r="750" spans="1:15">
      <c r="A750">
        <v>2467</v>
      </c>
      <c r="B750" s="379">
        <v>43446.656597222202</v>
      </c>
      <c r="C750">
        <v>1478</v>
      </c>
      <c r="D750">
        <v>58</v>
      </c>
      <c r="E750">
        <v>25</v>
      </c>
      <c r="F750">
        <v>25</v>
      </c>
      <c r="G750">
        <v>5</v>
      </c>
      <c r="H750">
        <v>5</v>
      </c>
      <c r="I750" s="379">
        <v>2.0219907407407402E-2</v>
      </c>
      <c r="J750">
        <v>25</v>
      </c>
      <c r="K750">
        <v>22</v>
      </c>
      <c r="L750">
        <v>88</v>
      </c>
      <c r="M750" t="s">
        <v>1857</v>
      </c>
      <c r="N750" t="s">
        <v>2869</v>
      </c>
      <c r="O750" s="379">
        <v>4.1666666666666699E-2</v>
      </c>
    </row>
    <row r="751" spans="1:15">
      <c r="A751">
        <v>2468</v>
      </c>
      <c r="B751" s="379">
        <v>43446.648449074099</v>
      </c>
      <c r="C751">
        <v>1474</v>
      </c>
      <c r="D751">
        <v>58</v>
      </c>
      <c r="E751">
        <v>25</v>
      </c>
      <c r="F751">
        <v>25</v>
      </c>
      <c r="G751">
        <v>5</v>
      </c>
      <c r="H751">
        <v>5</v>
      </c>
      <c r="I751" s="379">
        <v>2.8518518518518499E-2</v>
      </c>
      <c r="J751">
        <v>25</v>
      </c>
      <c r="K751">
        <v>21</v>
      </c>
      <c r="L751">
        <v>84</v>
      </c>
      <c r="M751" t="s">
        <v>1856</v>
      </c>
      <c r="N751" t="s">
        <v>2869</v>
      </c>
      <c r="O751" s="379">
        <v>4.1666666666666699E-2</v>
      </c>
    </row>
    <row r="752" spans="1:15">
      <c r="A752">
        <v>2469</v>
      </c>
      <c r="B752" s="379">
        <v>43446.645092592596</v>
      </c>
      <c r="C752">
        <v>1338</v>
      </c>
      <c r="D752">
        <v>58</v>
      </c>
      <c r="E752">
        <v>25</v>
      </c>
      <c r="F752">
        <v>0</v>
      </c>
      <c r="G752">
        <v>5</v>
      </c>
      <c r="H752">
        <v>0</v>
      </c>
      <c r="I752" s="379">
        <v>4.1678240740740703E-2</v>
      </c>
      <c r="J752">
        <v>25</v>
      </c>
      <c r="K752">
        <v>0</v>
      </c>
      <c r="L752">
        <v>0</v>
      </c>
      <c r="M752" t="s">
        <v>164</v>
      </c>
      <c r="N752" t="s">
        <v>2869</v>
      </c>
      <c r="O752" s="379">
        <v>4.1666666666666699E-2</v>
      </c>
    </row>
    <row r="753" spans="1:15">
      <c r="A753">
        <v>2470</v>
      </c>
      <c r="B753" s="379">
        <v>43446.726342592599</v>
      </c>
      <c r="C753">
        <v>1444</v>
      </c>
      <c r="D753">
        <v>58</v>
      </c>
      <c r="E753">
        <v>25</v>
      </c>
      <c r="F753">
        <v>25</v>
      </c>
      <c r="G753">
        <v>5</v>
      </c>
      <c r="H753">
        <v>5</v>
      </c>
      <c r="I753" s="379">
        <v>8.1250000000000003E-3</v>
      </c>
      <c r="J753">
        <v>25</v>
      </c>
      <c r="K753">
        <v>22</v>
      </c>
      <c r="L753">
        <v>88</v>
      </c>
      <c r="M753" t="s">
        <v>1857</v>
      </c>
      <c r="N753" t="s">
        <v>2869</v>
      </c>
      <c r="O753" s="379">
        <v>4.1666666666666699E-2</v>
      </c>
    </row>
    <row r="754" spans="1:15">
      <c r="A754">
        <v>2471</v>
      </c>
      <c r="B754" s="379">
        <v>43446.719050925902</v>
      </c>
      <c r="C754">
        <v>1465</v>
      </c>
      <c r="D754">
        <v>58</v>
      </c>
      <c r="E754">
        <v>25</v>
      </c>
      <c r="F754">
        <v>25</v>
      </c>
      <c r="G754">
        <v>5</v>
      </c>
      <c r="H754">
        <v>5</v>
      </c>
      <c r="I754" s="379">
        <v>2.43287037037037E-2</v>
      </c>
      <c r="J754">
        <v>25</v>
      </c>
      <c r="K754">
        <v>24</v>
      </c>
      <c r="L754">
        <v>96</v>
      </c>
      <c r="M754" t="s">
        <v>1857</v>
      </c>
      <c r="N754" t="s">
        <v>2869</v>
      </c>
      <c r="O754" s="379">
        <v>4.1666666666666699E-2</v>
      </c>
    </row>
    <row r="755" spans="1:15">
      <c r="A755">
        <v>2472</v>
      </c>
      <c r="B755" s="379">
        <v>43446.729236111103</v>
      </c>
      <c r="C755">
        <v>1466</v>
      </c>
      <c r="D755">
        <v>58</v>
      </c>
      <c r="E755">
        <v>25</v>
      </c>
      <c r="F755">
        <v>25</v>
      </c>
      <c r="G755">
        <v>5</v>
      </c>
      <c r="H755">
        <v>5</v>
      </c>
      <c r="I755" s="379">
        <v>1.71759259259259E-2</v>
      </c>
      <c r="J755">
        <v>25</v>
      </c>
      <c r="K755">
        <v>21</v>
      </c>
      <c r="L755">
        <v>84</v>
      </c>
      <c r="M755" t="s">
        <v>1856</v>
      </c>
      <c r="N755" t="s">
        <v>2869</v>
      </c>
      <c r="O755" s="379">
        <v>4.1666666666666699E-2</v>
      </c>
    </row>
    <row r="756" spans="1:15">
      <c r="A756">
        <v>2473</v>
      </c>
      <c r="B756" s="379">
        <v>43446.7296180556</v>
      </c>
      <c r="C756">
        <v>1480</v>
      </c>
      <c r="D756">
        <v>58</v>
      </c>
      <c r="E756">
        <v>25</v>
      </c>
      <c r="F756">
        <v>25</v>
      </c>
      <c r="G756">
        <v>5</v>
      </c>
      <c r="H756">
        <v>5</v>
      </c>
      <c r="I756" s="379">
        <v>3.4930555555555597E-2</v>
      </c>
      <c r="J756">
        <v>25</v>
      </c>
      <c r="K756">
        <v>23</v>
      </c>
      <c r="L756">
        <v>92</v>
      </c>
      <c r="M756" t="s">
        <v>1857</v>
      </c>
      <c r="N756" t="s">
        <v>2869</v>
      </c>
      <c r="O756" s="379">
        <v>4.1666666666666699E-2</v>
      </c>
    </row>
    <row r="757" spans="1:15">
      <c r="A757">
        <v>2474</v>
      </c>
      <c r="B757" s="379">
        <v>43707.680312500001</v>
      </c>
      <c r="C757">
        <v>1338</v>
      </c>
      <c r="D757">
        <v>58</v>
      </c>
      <c r="E757">
        <v>25</v>
      </c>
      <c r="F757">
        <v>25</v>
      </c>
      <c r="G757">
        <v>5</v>
      </c>
      <c r="H757">
        <v>5</v>
      </c>
      <c r="I757" s="379">
        <v>1.66666666666667E-3</v>
      </c>
      <c r="J757">
        <v>25</v>
      </c>
      <c r="K757">
        <v>6</v>
      </c>
      <c r="L757">
        <v>24</v>
      </c>
      <c r="M757" t="s">
        <v>164</v>
      </c>
      <c r="N757" t="s">
        <v>2869</v>
      </c>
      <c r="O757" s="379">
        <v>4.1666666666666699E-2</v>
      </c>
    </row>
    <row r="758" spans="1:15">
      <c r="A758">
        <v>2475</v>
      </c>
      <c r="B758" s="379">
        <v>43707.682372685202</v>
      </c>
      <c r="C758">
        <v>1338</v>
      </c>
      <c r="D758">
        <v>82</v>
      </c>
      <c r="E758">
        <v>42</v>
      </c>
      <c r="F758">
        <v>8</v>
      </c>
      <c r="G758">
        <v>14</v>
      </c>
      <c r="H758">
        <v>2</v>
      </c>
      <c r="I758" s="379">
        <v>4.9768518518518499E-4</v>
      </c>
      <c r="J758">
        <v>42</v>
      </c>
      <c r="K758">
        <v>3</v>
      </c>
      <c r="L758">
        <v>7</v>
      </c>
      <c r="M758" t="s">
        <v>164</v>
      </c>
      <c r="N758" t="s">
        <v>2868</v>
      </c>
      <c r="O758" s="379">
        <v>4.1666666666666699E-2</v>
      </c>
    </row>
    <row r="759" spans="1:15">
      <c r="A759">
        <v>2481</v>
      </c>
      <c r="B759" s="379">
        <v>43713.821064814802</v>
      </c>
      <c r="C759">
        <v>1512</v>
      </c>
      <c r="D759">
        <v>58</v>
      </c>
      <c r="E759">
        <v>25</v>
      </c>
      <c r="F759">
        <v>0</v>
      </c>
      <c r="G759">
        <v>5</v>
      </c>
      <c r="H759">
        <v>0</v>
      </c>
      <c r="I759" s="379">
        <v>1.2268518518518501E-3</v>
      </c>
      <c r="J759">
        <v>25</v>
      </c>
      <c r="K759">
        <v>0</v>
      </c>
      <c r="L759">
        <v>0</v>
      </c>
      <c r="M759" t="s">
        <v>164</v>
      </c>
      <c r="N759" t="s">
        <v>2869</v>
      </c>
      <c r="O759" s="379">
        <v>4.1666666666666699E-2</v>
      </c>
    </row>
    <row r="760" spans="1:15">
      <c r="A760">
        <v>2482</v>
      </c>
      <c r="B760" s="379">
        <v>43713.811805555597</v>
      </c>
      <c r="C760">
        <v>1517</v>
      </c>
      <c r="D760">
        <v>58</v>
      </c>
      <c r="E760">
        <v>25</v>
      </c>
      <c r="F760">
        <v>25</v>
      </c>
      <c r="G760">
        <v>5</v>
      </c>
      <c r="H760">
        <v>5</v>
      </c>
      <c r="I760" s="379">
        <v>1.7407407407407399E-2</v>
      </c>
      <c r="J760">
        <v>25</v>
      </c>
      <c r="K760">
        <v>10</v>
      </c>
      <c r="L760">
        <v>40</v>
      </c>
      <c r="M760" t="s">
        <v>164</v>
      </c>
      <c r="N760" t="s">
        <v>2869</v>
      </c>
      <c r="O760" s="379">
        <v>4.1666666666666699E-2</v>
      </c>
    </row>
    <row r="761" spans="1:15">
      <c r="A761">
        <v>2483</v>
      </c>
      <c r="B761" s="379">
        <v>43713.8116435185</v>
      </c>
      <c r="C761">
        <v>1502</v>
      </c>
      <c r="D761">
        <v>82</v>
      </c>
      <c r="E761">
        <v>42</v>
      </c>
      <c r="F761">
        <v>42</v>
      </c>
      <c r="G761">
        <v>14</v>
      </c>
      <c r="H761">
        <v>14</v>
      </c>
      <c r="I761" s="379">
        <v>1.8124999999999999E-2</v>
      </c>
      <c r="J761">
        <v>42</v>
      </c>
      <c r="K761">
        <v>30</v>
      </c>
      <c r="L761">
        <v>71</v>
      </c>
      <c r="M761" t="s">
        <v>164</v>
      </c>
      <c r="N761" t="s">
        <v>2868</v>
      </c>
      <c r="O761" s="379">
        <v>4.1666666666666699E-2</v>
      </c>
    </row>
    <row r="762" spans="1:15">
      <c r="A762">
        <v>2484</v>
      </c>
      <c r="B762" s="379">
        <v>43713.812337962998</v>
      </c>
      <c r="C762">
        <v>1519</v>
      </c>
      <c r="D762">
        <v>58</v>
      </c>
      <c r="E762">
        <v>25</v>
      </c>
      <c r="F762">
        <v>25</v>
      </c>
      <c r="G762">
        <v>5</v>
      </c>
      <c r="H762">
        <v>5</v>
      </c>
      <c r="I762" s="379">
        <v>2.1469907407407399E-2</v>
      </c>
      <c r="J762">
        <v>25</v>
      </c>
      <c r="K762">
        <v>6</v>
      </c>
      <c r="L762">
        <v>24</v>
      </c>
      <c r="M762" t="s">
        <v>164</v>
      </c>
      <c r="N762" t="s">
        <v>2869</v>
      </c>
      <c r="O762" s="379">
        <v>4.1666666666666699E-2</v>
      </c>
    </row>
    <row r="763" spans="1:15">
      <c r="A763">
        <v>2563</v>
      </c>
      <c r="B763" s="379">
        <v>43721.558877314797</v>
      </c>
      <c r="C763">
        <v>1493</v>
      </c>
      <c r="D763">
        <v>82</v>
      </c>
      <c r="E763">
        <v>42</v>
      </c>
      <c r="F763">
        <v>42</v>
      </c>
      <c r="G763">
        <v>14</v>
      </c>
      <c r="H763">
        <v>14</v>
      </c>
      <c r="I763" s="379">
        <v>7.3032407407407404E-3</v>
      </c>
      <c r="J763">
        <v>42</v>
      </c>
      <c r="K763">
        <v>37</v>
      </c>
      <c r="L763">
        <v>88</v>
      </c>
      <c r="M763" t="s">
        <v>1853</v>
      </c>
      <c r="N763" t="s">
        <v>2868</v>
      </c>
      <c r="O763" s="379">
        <v>4.1666666666666699E-2</v>
      </c>
    </row>
    <row r="764" spans="1:15">
      <c r="A764">
        <v>2564</v>
      </c>
      <c r="B764" s="379">
        <v>43721.5464236111</v>
      </c>
      <c r="C764">
        <v>1526</v>
      </c>
      <c r="D764">
        <v>82</v>
      </c>
      <c r="E764">
        <v>42</v>
      </c>
      <c r="F764">
        <v>42</v>
      </c>
      <c r="G764">
        <v>14</v>
      </c>
      <c r="H764">
        <v>14</v>
      </c>
      <c r="I764" s="379">
        <v>2.2430555555555599E-2</v>
      </c>
      <c r="J764">
        <v>42</v>
      </c>
      <c r="K764">
        <v>34</v>
      </c>
      <c r="L764">
        <v>81</v>
      </c>
      <c r="M764" t="s">
        <v>1853</v>
      </c>
      <c r="N764" t="s">
        <v>2868</v>
      </c>
      <c r="O764" s="379">
        <v>4.1666666666666699E-2</v>
      </c>
    </row>
    <row r="765" spans="1:15">
      <c r="A765">
        <v>2565</v>
      </c>
      <c r="B765" s="379">
        <v>43721.558692129598</v>
      </c>
      <c r="C765">
        <v>1498</v>
      </c>
      <c r="D765">
        <v>82</v>
      </c>
      <c r="E765">
        <v>42</v>
      </c>
      <c r="F765">
        <v>42</v>
      </c>
      <c r="G765">
        <v>14</v>
      </c>
      <c r="H765">
        <v>14</v>
      </c>
      <c r="I765" s="379">
        <v>1.1574074074074099E-2</v>
      </c>
      <c r="J765">
        <v>42</v>
      </c>
      <c r="K765">
        <v>37</v>
      </c>
      <c r="L765">
        <v>88</v>
      </c>
      <c r="M765" t="s">
        <v>1853</v>
      </c>
      <c r="N765" t="s">
        <v>2868</v>
      </c>
      <c r="O765" s="379">
        <v>4.1666666666666699E-2</v>
      </c>
    </row>
    <row r="766" spans="1:15">
      <c r="A766">
        <v>2566</v>
      </c>
      <c r="B766" s="379">
        <v>43721.558703703697</v>
      </c>
      <c r="C766">
        <v>1532</v>
      </c>
      <c r="D766">
        <v>82</v>
      </c>
      <c r="E766">
        <v>42</v>
      </c>
      <c r="F766">
        <v>42</v>
      </c>
      <c r="G766">
        <v>14</v>
      </c>
      <c r="H766">
        <v>14</v>
      </c>
      <c r="I766" s="379">
        <v>1.1608796296296299E-2</v>
      </c>
      <c r="J766">
        <v>42</v>
      </c>
      <c r="K766">
        <v>37</v>
      </c>
      <c r="L766">
        <v>88</v>
      </c>
      <c r="M766" t="s">
        <v>1853</v>
      </c>
      <c r="N766" t="s">
        <v>2868</v>
      </c>
      <c r="O766" s="379">
        <v>4.1666666666666699E-2</v>
      </c>
    </row>
    <row r="767" spans="1:15">
      <c r="A767">
        <v>2567</v>
      </c>
      <c r="B767" s="379">
        <v>43721.559027777803</v>
      </c>
      <c r="C767">
        <v>1496</v>
      </c>
      <c r="D767">
        <v>82</v>
      </c>
      <c r="E767">
        <v>42</v>
      </c>
      <c r="F767">
        <v>42</v>
      </c>
      <c r="G767">
        <v>14</v>
      </c>
      <c r="H767">
        <v>14</v>
      </c>
      <c r="I767" s="379">
        <v>1.15972222222222E-2</v>
      </c>
      <c r="J767">
        <v>42</v>
      </c>
      <c r="K767">
        <v>41</v>
      </c>
      <c r="L767">
        <v>98</v>
      </c>
      <c r="M767" t="s">
        <v>1856</v>
      </c>
      <c r="N767" t="s">
        <v>2868</v>
      </c>
      <c r="O767" s="379">
        <v>4.1666666666666699E-2</v>
      </c>
    </row>
    <row r="768" spans="1:15">
      <c r="A768">
        <v>2485</v>
      </c>
      <c r="B768" s="379">
        <v>43713.814502314803</v>
      </c>
      <c r="C768">
        <v>1503</v>
      </c>
      <c r="D768">
        <v>58</v>
      </c>
      <c r="E768">
        <v>25</v>
      </c>
      <c r="F768">
        <v>25</v>
      </c>
      <c r="G768">
        <v>5</v>
      </c>
      <c r="H768">
        <v>5</v>
      </c>
      <c r="I768" s="379">
        <v>2.06481481481481E-2</v>
      </c>
      <c r="J768">
        <v>25</v>
      </c>
      <c r="K768">
        <v>11</v>
      </c>
      <c r="L768">
        <v>44</v>
      </c>
      <c r="M768" t="s">
        <v>164</v>
      </c>
      <c r="N768" t="s">
        <v>2869</v>
      </c>
      <c r="O768" s="379">
        <v>4.1666666666666699E-2</v>
      </c>
    </row>
    <row r="769" spans="1:15">
      <c r="A769">
        <v>2486</v>
      </c>
      <c r="B769" s="379">
        <v>43713.8116898148</v>
      </c>
      <c r="C769">
        <v>1509</v>
      </c>
      <c r="D769">
        <v>58</v>
      </c>
      <c r="E769">
        <v>25</v>
      </c>
      <c r="F769">
        <v>25</v>
      </c>
      <c r="G769">
        <v>5</v>
      </c>
      <c r="H769">
        <v>5</v>
      </c>
      <c r="I769" s="379">
        <v>2.7268518518518501E-2</v>
      </c>
      <c r="J769">
        <v>25</v>
      </c>
      <c r="K769">
        <v>7</v>
      </c>
      <c r="L769">
        <v>28</v>
      </c>
      <c r="M769" t="s">
        <v>164</v>
      </c>
      <c r="N769" t="s">
        <v>2869</v>
      </c>
      <c r="O769" s="379">
        <v>4.1666666666666699E-2</v>
      </c>
    </row>
    <row r="770" spans="1:15">
      <c r="A770">
        <v>2487</v>
      </c>
      <c r="B770" s="379">
        <v>43713.8116435185</v>
      </c>
      <c r="C770">
        <v>1506</v>
      </c>
      <c r="D770">
        <v>82</v>
      </c>
      <c r="E770">
        <v>42</v>
      </c>
      <c r="F770">
        <v>42</v>
      </c>
      <c r="G770">
        <v>14</v>
      </c>
      <c r="H770">
        <v>14</v>
      </c>
      <c r="I770" s="379">
        <v>2.7743055555555601E-2</v>
      </c>
      <c r="J770">
        <v>42</v>
      </c>
      <c r="K770">
        <v>38</v>
      </c>
      <c r="L770">
        <v>90</v>
      </c>
      <c r="M770" t="s">
        <v>1856</v>
      </c>
      <c r="N770" t="s">
        <v>2868</v>
      </c>
      <c r="O770" s="379">
        <v>4.1666666666666699E-2</v>
      </c>
    </row>
    <row r="771" spans="1:15">
      <c r="A771">
        <v>2488</v>
      </c>
      <c r="B771" s="379">
        <v>43713.814502314803</v>
      </c>
      <c r="C771">
        <v>1534</v>
      </c>
      <c r="D771">
        <v>58</v>
      </c>
      <c r="E771">
        <v>25</v>
      </c>
      <c r="F771">
        <v>25</v>
      </c>
      <c r="G771">
        <v>5</v>
      </c>
      <c r="H771">
        <v>5</v>
      </c>
      <c r="I771" s="379">
        <v>2.50231481481481E-2</v>
      </c>
      <c r="J771">
        <v>25</v>
      </c>
      <c r="K771">
        <v>13</v>
      </c>
      <c r="L771">
        <v>52</v>
      </c>
      <c r="M771" t="s">
        <v>164</v>
      </c>
      <c r="N771" t="s">
        <v>2869</v>
      </c>
      <c r="O771" s="379">
        <v>4.1666666666666699E-2</v>
      </c>
    </row>
    <row r="772" spans="1:15">
      <c r="A772">
        <v>2489</v>
      </c>
      <c r="B772" s="379">
        <v>43713.811180555596</v>
      </c>
      <c r="C772">
        <v>1491</v>
      </c>
      <c r="D772">
        <v>58</v>
      </c>
      <c r="E772">
        <v>25</v>
      </c>
      <c r="F772">
        <v>25</v>
      </c>
      <c r="G772">
        <v>5</v>
      </c>
      <c r="H772">
        <v>5</v>
      </c>
      <c r="I772" s="379">
        <v>2.84606481481481E-2</v>
      </c>
      <c r="J772">
        <v>25</v>
      </c>
      <c r="K772">
        <v>13</v>
      </c>
      <c r="L772">
        <v>52</v>
      </c>
      <c r="M772" t="s">
        <v>164</v>
      </c>
      <c r="N772" t="s">
        <v>2869</v>
      </c>
      <c r="O772" s="379">
        <v>4.1666666666666699E-2</v>
      </c>
    </row>
    <row r="773" spans="1:15">
      <c r="A773">
        <v>2490</v>
      </c>
      <c r="B773" s="379">
        <v>43713.812835648103</v>
      </c>
      <c r="C773">
        <v>1516</v>
      </c>
      <c r="D773">
        <v>82</v>
      </c>
      <c r="E773">
        <v>42</v>
      </c>
      <c r="F773">
        <v>42</v>
      </c>
      <c r="G773">
        <v>14</v>
      </c>
      <c r="H773">
        <v>14</v>
      </c>
      <c r="I773" s="379">
        <v>2.6944444444444399E-2</v>
      </c>
      <c r="J773">
        <v>42</v>
      </c>
      <c r="K773">
        <v>27</v>
      </c>
      <c r="L773">
        <v>64</v>
      </c>
      <c r="M773" t="s">
        <v>164</v>
      </c>
      <c r="N773" t="s">
        <v>2868</v>
      </c>
      <c r="O773" s="379">
        <v>4.1666666666666699E-2</v>
      </c>
    </row>
    <row r="774" spans="1:15">
      <c r="A774">
        <v>2491</v>
      </c>
      <c r="B774" s="379">
        <v>43713.810891203699</v>
      </c>
      <c r="C774">
        <v>1492</v>
      </c>
      <c r="D774">
        <v>82</v>
      </c>
      <c r="E774">
        <v>42</v>
      </c>
      <c r="F774">
        <v>42</v>
      </c>
      <c r="G774">
        <v>14</v>
      </c>
      <c r="H774">
        <v>14</v>
      </c>
      <c r="I774" s="379">
        <v>3.125E-2</v>
      </c>
      <c r="J774">
        <v>42</v>
      </c>
      <c r="K774">
        <v>35</v>
      </c>
      <c r="L774">
        <v>83</v>
      </c>
      <c r="M774" t="s">
        <v>1853</v>
      </c>
      <c r="N774" t="s">
        <v>2868</v>
      </c>
      <c r="O774" s="379">
        <v>4.1666666666666699E-2</v>
      </c>
    </row>
    <row r="775" spans="1:15">
      <c r="A775">
        <v>2492</v>
      </c>
      <c r="B775" s="379">
        <v>43713.811759259297</v>
      </c>
      <c r="C775">
        <v>1507</v>
      </c>
      <c r="D775">
        <v>58</v>
      </c>
      <c r="E775">
        <v>25</v>
      </c>
      <c r="F775">
        <v>25</v>
      </c>
      <c r="G775">
        <v>5</v>
      </c>
      <c r="H775">
        <v>5</v>
      </c>
      <c r="I775" s="379">
        <v>3.0509259259259298E-2</v>
      </c>
      <c r="J775">
        <v>25</v>
      </c>
      <c r="K775">
        <v>8</v>
      </c>
      <c r="L775">
        <v>32</v>
      </c>
      <c r="M775" t="s">
        <v>164</v>
      </c>
      <c r="N775" t="s">
        <v>2869</v>
      </c>
      <c r="O775" s="379">
        <v>4.1666666666666699E-2</v>
      </c>
    </row>
    <row r="776" spans="1:15">
      <c r="A776">
        <v>2493</v>
      </c>
      <c r="B776" s="379">
        <v>43713.811053240701</v>
      </c>
      <c r="C776">
        <v>1514</v>
      </c>
      <c r="D776">
        <v>58</v>
      </c>
      <c r="E776">
        <v>25</v>
      </c>
      <c r="F776">
        <v>25</v>
      </c>
      <c r="G776">
        <v>5</v>
      </c>
      <c r="H776">
        <v>5</v>
      </c>
      <c r="I776" s="379">
        <v>3.26967592592593E-2</v>
      </c>
      <c r="J776">
        <v>25</v>
      </c>
      <c r="K776">
        <v>15</v>
      </c>
      <c r="L776">
        <v>60</v>
      </c>
      <c r="M776" t="s">
        <v>164</v>
      </c>
      <c r="N776" t="s">
        <v>2869</v>
      </c>
      <c r="O776" s="379">
        <v>4.1666666666666699E-2</v>
      </c>
    </row>
    <row r="777" spans="1:15">
      <c r="A777">
        <v>2494</v>
      </c>
      <c r="B777" s="379">
        <v>43713.813321759299</v>
      </c>
      <c r="C777">
        <v>1528</v>
      </c>
      <c r="D777">
        <v>82</v>
      </c>
      <c r="E777">
        <v>42</v>
      </c>
      <c r="F777">
        <v>42</v>
      </c>
      <c r="G777">
        <v>14</v>
      </c>
      <c r="H777">
        <v>14</v>
      </c>
      <c r="I777" s="379">
        <v>3.0879629629629601E-2</v>
      </c>
      <c r="J777">
        <v>42</v>
      </c>
      <c r="K777">
        <v>29</v>
      </c>
      <c r="L777">
        <v>69</v>
      </c>
      <c r="M777" t="s">
        <v>164</v>
      </c>
      <c r="N777" t="s">
        <v>2868</v>
      </c>
      <c r="O777" s="379">
        <v>4.1666666666666699E-2</v>
      </c>
    </row>
    <row r="778" spans="1:15">
      <c r="A778">
        <v>2495</v>
      </c>
      <c r="B778" s="379">
        <v>43713.811932870398</v>
      </c>
      <c r="C778">
        <v>1524</v>
      </c>
      <c r="D778">
        <v>82</v>
      </c>
      <c r="E778">
        <v>42</v>
      </c>
      <c r="F778">
        <v>42</v>
      </c>
      <c r="G778">
        <v>14</v>
      </c>
      <c r="H778">
        <v>14</v>
      </c>
      <c r="I778" s="379">
        <v>3.4687500000000003E-2</v>
      </c>
      <c r="J778">
        <v>42</v>
      </c>
      <c r="K778">
        <v>28</v>
      </c>
      <c r="L778">
        <v>67</v>
      </c>
      <c r="M778" t="s">
        <v>164</v>
      </c>
      <c r="N778" t="s">
        <v>2868</v>
      </c>
      <c r="O778" s="379">
        <v>4.1666666666666699E-2</v>
      </c>
    </row>
    <row r="779" spans="1:15">
      <c r="A779">
        <v>2496</v>
      </c>
      <c r="B779" s="379">
        <v>43713.813391203701</v>
      </c>
      <c r="C779">
        <v>1496</v>
      </c>
      <c r="D779">
        <v>58</v>
      </c>
      <c r="E779">
        <v>25</v>
      </c>
      <c r="F779">
        <v>25</v>
      </c>
      <c r="G779">
        <v>5</v>
      </c>
      <c r="H779">
        <v>5</v>
      </c>
      <c r="I779" s="379">
        <v>3.3252314814814797E-2</v>
      </c>
      <c r="J779">
        <v>25</v>
      </c>
      <c r="K779">
        <v>10</v>
      </c>
      <c r="L779">
        <v>40</v>
      </c>
      <c r="M779" t="s">
        <v>164</v>
      </c>
      <c r="N779" t="s">
        <v>2869</v>
      </c>
      <c r="O779" s="379">
        <v>4.1666666666666699E-2</v>
      </c>
    </row>
    <row r="780" spans="1:15">
      <c r="A780">
        <v>2497</v>
      </c>
      <c r="B780" s="379">
        <v>43713.811759259297</v>
      </c>
      <c r="C780">
        <v>1515</v>
      </c>
      <c r="D780">
        <v>58</v>
      </c>
      <c r="E780">
        <v>25</v>
      </c>
      <c r="F780">
        <v>25</v>
      </c>
      <c r="G780">
        <v>5</v>
      </c>
      <c r="H780">
        <v>5</v>
      </c>
      <c r="I780" s="379">
        <v>3.5243055555555597E-2</v>
      </c>
      <c r="J780">
        <v>25</v>
      </c>
      <c r="K780">
        <v>14</v>
      </c>
      <c r="L780">
        <v>56</v>
      </c>
      <c r="M780" t="s">
        <v>164</v>
      </c>
      <c r="N780" t="s">
        <v>2869</v>
      </c>
      <c r="O780" s="379">
        <v>4.1666666666666699E-2</v>
      </c>
    </row>
    <row r="781" spans="1:15">
      <c r="A781">
        <v>2498</v>
      </c>
      <c r="B781" s="379">
        <v>43713.813136574099</v>
      </c>
      <c r="C781">
        <v>1505</v>
      </c>
      <c r="D781">
        <v>58</v>
      </c>
      <c r="E781">
        <v>25</v>
      </c>
      <c r="F781">
        <v>25</v>
      </c>
      <c r="G781">
        <v>5</v>
      </c>
      <c r="H781">
        <v>5</v>
      </c>
      <c r="I781" s="379">
        <v>3.3958333333333299E-2</v>
      </c>
      <c r="J781">
        <v>25</v>
      </c>
      <c r="K781">
        <v>16</v>
      </c>
      <c r="L781">
        <v>64</v>
      </c>
      <c r="M781" t="s">
        <v>164</v>
      </c>
      <c r="N781" t="s">
        <v>2869</v>
      </c>
      <c r="O781" s="379">
        <v>4.1666666666666699E-2</v>
      </c>
    </row>
    <row r="782" spans="1:15">
      <c r="A782">
        <v>2499</v>
      </c>
      <c r="B782" s="379">
        <v>43713.811226851903</v>
      </c>
      <c r="C782">
        <v>1520</v>
      </c>
      <c r="D782">
        <v>82</v>
      </c>
      <c r="E782">
        <v>42</v>
      </c>
      <c r="F782">
        <v>42</v>
      </c>
      <c r="G782">
        <v>14</v>
      </c>
      <c r="H782">
        <v>14</v>
      </c>
      <c r="I782" s="379">
        <v>3.6192129629629602E-2</v>
      </c>
      <c r="J782">
        <v>42</v>
      </c>
      <c r="K782">
        <v>32</v>
      </c>
      <c r="L782">
        <v>76</v>
      </c>
      <c r="M782" t="s">
        <v>1853</v>
      </c>
      <c r="N782" t="s">
        <v>2868</v>
      </c>
      <c r="O782" s="379">
        <v>4.1666666666666699E-2</v>
      </c>
    </row>
    <row r="783" spans="1:15">
      <c r="A783">
        <v>2500</v>
      </c>
      <c r="B783" s="379">
        <v>43713.811701388899</v>
      </c>
      <c r="C783">
        <v>1529</v>
      </c>
      <c r="D783">
        <v>58</v>
      </c>
      <c r="E783">
        <v>25</v>
      </c>
      <c r="F783">
        <v>25</v>
      </c>
      <c r="G783">
        <v>5</v>
      </c>
      <c r="H783">
        <v>5</v>
      </c>
      <c r="I783" s="379">
        <v>3.5740740740740698E-2</v>
      </c>
      <c r="J783">
        <v>25</v>
      </c>
      <c r="K783">
        <v>12</v>
      </c>
      <c r="L783">
        <v>48</v>
      </c>
      <c r="M783" t="s">
        <v>164</v>
      </c>
      <c r="N783" t="s">
        <v>2869</v>
      </c>
      <c r="O783" s="379">
        <v>4.1666666666666699E-2</v>
      </c>
    </row>
    <row r="784" spans="1:15">
      <c r="A784">
        <v>2501</v>
      </c>
      <c r="B784" s="379">
        <v>43713.813773148097</v>
      </c>
      <c r="C784">
        <v>1532</v>
      </c>
      <c r="D784">
        <v>82</v>
      </c>
      <c r="E784">
        <v>42</v>
      </c>
      <c r="F784">
        <v>42</v>
      </c>
      <c r="G784">
        <v>14</v>
      </c>
      <c r="H784">
        <v>14</v>
      </c>
      <c r="I784" s="379">
        <v>3.3715277777777802E-2</v>
      </c>
      <c r="J784">
        <v>42</v>
      </c>
      <c r="K784">
        <v>22</v>
      </c>
      <c r="L784">
        <v>52</v>
      </c>
      <c r="M784" t="s">
        <v>164</v>
      </c>
      <c r="N784" t="s">
        <v>2868</v>
      </c>
      <c r="O784" s="379">
        <v>4.1666666666666699E-2</v>
      </c>
    </row>
    <row r="785" spans="1:15">
      <c r="A785">
        <v>2502</v>
      </c>
      <c r="B785" s="379">
        <v>43713.812476851897</v>
      </c>
      <c r="C785">
        <v>1490</v>
      </c>
      <c r="D785">
        <v>58</v>
      </c>
      <c r="E785">
        <v>25</v>
      </c>
      <c r="F785">
        <v>25</v>
      </c>
      <c r="G785">
        <v>5</v>
      </c>
      <c r="H785">
        <v>5</v>
      </c>
      <c r="I785" s="379">
        <v>3.5370370370370399E-2</v>
      </c>
      <c r="J785">
        <v>25</v>
      </c>
      <c r="K785">
        <v>8</v>
      </c>
      <c r="L785">
        <v>32</v>
      </c>
      <c r="M785" t="s">
        <v>164</v>
      </c>
      <c r="N785" t="s">
        <v>2869</v>
      </c>
      <c r="O785" s="379">
        <v>4.1666666666666699E-2</v>
      </c>
    </row>
    <row r="786" spans="1:15">
      <c r="A786">
        <v>2503</v>
      </c>
      <c r="B786" s="379">
        <v>43713.8125925926</v>
      </c>
      <c r="C786">
        <v>1499</v>
      </c>
      <c r="D786">
        <v>58</v>
      </c>
      <c r="E786">
        <v>25</v>
      </c>
      <c r="F786">
        <v>25</v>
      </c>
      <c r="G786">
        <v>5</v>
      </c>
      <c r="H786">
        <v>5</v>
      </c>
      <c r="I786" s="379">
        <v>3.54166666666667E-2</v>
      </c>
      <c r="J786">
        <v>25</v>
      </c>
      <c r="K786">
        <v>9</v>
      </c>
      <c r="L786">
        <v>36</v>
      </c>
      <c r="M786" t="s">
        <v>164</v>
      </c>
      <c r="N786" t="s">
        <v>2869</v>
      </c>
      <c r="O786" s="379">
        <v>4.1666666666666699E-2</v>
      </c>
    </row>
    <row r="787" spans="1:15">
      <c r="A787">
        <v>2504</v>
      </c>
      <c r="B787" s="379">
        <v>43713.811504629601</v>
      </c>
      <c r="C787">
        <v>1510</v>
      </c>
      <c r="D787">
        <v>82</v>
      </c>
      <c r="E787">
        <v>42</v>
      </c>
      <c r="F787">
        <v>42</v>
      </c>
      <c r="G787">
        <v>14</v>
      </c>
      <c r="H787">
        <v>14</v>
      </c>
      <c r="I787" s="379">
        <v>3.6597222222222198E-2</v>
      </c>
      <c r="J787">
        <v>42</v>
      </c>
      <c r="K787">
        <v>33</v>
      </c>
      <c r="L787">
        <v>79</v>
      </c>
      <c r="M787" t="s">
        <v>1853</v>
      </c>
      <c r="N787" t="s">
        <v>2868</v>
      </c>
      <c r="O787" s="379">
        <v>4.1666666666666699E-2</v>
      </c>
    </row>
    <row r="788" spans="1:15">
      <c r="A788">
        <v>2505</v>
      </c>
      <c r="B788" s="379">
        <v>43713.813750000001</v>
      </c>
      <c r="C788">
        <v>1518</v>
      </c>
      <c r="D788">
        <v>82</v>
      </c>
      <c r="E788">
        <v>42</v>
      </c>
      <c r="F788">
        <v>42</v>
      </c>
      <c r="G788">
        <v>14</v>
      </c>
      <c r="H788">
        <v>14</v>
      </c>
      <c r="I788" s="379">
        <v>3.4375000000000003E-2</v>
      </c>
      <c r="J788">
        <v>42</v>
      </c>
      <c r="K788">
        <v>30</v>
      </c>
      <c r="L788">
        <v>71</v>
      </c>
      <c r="M788" t="s">
        <v>164</v>
      </c>
      <c r="N788" t="s">
        <v>2868</v>
      </c>
      <c r="O788" s="379">
        <v>4.1666666666666699E-2</v>
      </c>
    </row>
    <row r="789" spans="1:15">
      <c r="A789">
        <v>2506</v>
      </c>
      <c r="B789" s="379">
        <v>43713.811655092599</v>
      </c>
      <c r="C789">
        <v>1494</v>
      </c>
      <c r="D789">
        <v>58</v>
      </c>
      <c r="E789">
        <v>25</v>
      </c>
      <c r="F789">
        <v>25</v>
      </c>
      <c r="G789">
        <v>5</v>
      </c>
      <c r="H789">
        <v>5</v>
      </c>
      <c r="I789" s="379">
        <v>3.6481481481481497E-2</v>
      </c>
      <c r="J789">
        <v>25</v>
      </c>
      <c r="K789">
        <v>12</v>
      </c>
      <c r="L789">
        <v>48</v>
      </c>
      <c r="M789" t="s">
        <v>164</v>
      </c>
      <c r="N789" t="s">
        <v>2869</v>
      </c>
      <c r="O789" s="379">
        <v>4.1666666666666699E-2</v>
      </c>
    </row>
    <row r="790" spans="1:15">
      <c r="A790">
        <v>2507</v>
      </c>
      <c r="B790" s="379">
        <v>43713.810555555603</v>
      </c>
      <c r="C790">
        <v>1493</v>
      </c>
      <c r="D790">
        <v>58</v>
      </c>
      <c r="E790">
        <v>25</v>
      </c>
      <c r="F790">
        <v>25</v>
      </c>
      <c r="G790">
        <v>5</v>
      </c>
      <c r="H790">
        <v>5</v>
      </c>
      <c r="I790" s="379">
        <v>3.7604166666666702E-2</v>
      </c>
      <c r="J790">
        <v>25</v>
      </c>
      <c r="K790">
        <v>15</v>
      </c>
      <c r="L790">
        <v>60</v>
      </c>
      <c r="M790" t="s">
        <v>164</v>
      </c>
      <c r="N790" t="s">
        <v>2869</v>
      </c>
      <c r="O790" s="379">
        <v>4.1666666666666699E-2</v>
      </c>
    </row>
    <row r="791" spans="1:15">
      <c r="A791">
        <v>2508</v>
      </c>
      <c r="B791" s="379">
        <v>43713.812280092599</v>
      </c>
      <c r="C791">
        <v>1487</v>
      </c>
      <c r="D791">
        <v>58</v>
      </c>
      <c r="E791">
        <v>25</v>
      </c>
      <c r="F791">
        <v>25</v>
      </c>
      <c r="G791">
        <v>5</v>
      </c>
      <c r="H791">
        <v>5</v>
      </c>
      <c r="I791" s="379">
        <v>3.6863425925925897E-2</v>
      </c>
      <c r="J791">
        <v>25</v>
      </c>
      <c r="K791">
        <v>6</v>
      </c>
      <c r="L791">
        <v>24</v>
      </c>
      <c r="M791" t="s">
        <v>164</v>
      </c>
      <c r="N791" t="s">
        <v>2869</v>
      </c>
      <c r="O791" s="379">
        <v>4.1666666666666699E-2</v>
      </c>
    </row>
    <row r="792" spans="1:15">
      <c r="A792">
        <v>2509</v>
      </c>
      <c r="B792" s="379">
        <v>43713.813368055598</v>
      </c>
      <c r="C792">
        <v>1495</v>
      </c>
      <c r="D792">
        <v>82</v>
      </c>
      <c r="E792">
        <v>42</v>
      </c>
      <c r="F792">
        <v>42</v>
      </c>
      <c r="G792">
        <v>14</v>
      </c>
      <c r="H792">
        <v>14</v>
      </c>
      <c r="I792" s="379">
        <v>3.58333333333333E-2</v>
      </c>
      <c r="J792">
        <v>42</v>
      </c>
      <c r="K792">
        <v>29</v>
      </c>
      <c r="L792">
        <v>69</v>
      </c>
      <c r="M792" t="s">
        <v>164</v>
      </c>
      <c r="N792" t="s">
        <v>2868</v>
      </c>
      <c r="O792" s="379">
        <v>4.1666666666666699E-2</v>
      </c>
    </row>
    <row r="793" spans="1:15">
      <c r="A793">
        <v>2510</v>
      </c>
      <c r="B793" s="379">
        <v>43713.818726851903</v>
      </c>
      <c r="C793">
        <v>1522</v>
      </c>
      <c r="D793">
        <v>58</v>
      </c>
      <c r="E793">
        <v>25</v>
      </c>
      <c r="F793">
        <v>25</v>
      </c>
      <c r="G793">
        <v>5</v>
      </c>
      <c r="H793">
        <v>5</v>
      </c>
      <c r="I793" s="379">
        <v>3.2222222222222201E-2</v>
      </c>
      <c r="J793">
        <v>25</v>
      </c>
      <c r="K793">
        <v>6</v>
      </c>
      <c r="L793">
        <v>24</v>
      </c>
      <c r="M793" t="s">
        <v>164</v>
      </c>
      <c r="N793" t="s">
        <v>2869</v>
      </c>
      <c r="O793" s="379">
        <v>4.1666666666666699E-2</v>
      </c>
    </row>
    <row r="794" spans="1:15">
      <c r="A794">
        <v>2511</v>
      </c>
      <c r="B794" s="379">
        <v>43713.812071759297</v>
      </c>
      <c r="C794">
        <v>1508</v>
      </c>
      <c r="D794">
        <v>58</v>
      </c>
      <c r="E794">
        <v>25</v>
      </c>
      <c r="F794">
        <v>25</v>
      </c>
      <c r="G794">
        <v>5</v>
      </c>
      <c r="H794">
        <v>5</v>
      </c>
      <c r="I794" s="379">
        <v>3.8888888888888903E-2</v>
      </c>
      <c r="J794">
        <v>25</v>
      </c>
      <c r="K794">
        <v>12</v>
      </c>
      <c r="L794">
        <v>48</v>
      </c>
      <c r="M794" t="s">
        <v>164</v>
      </c>
      <c r="N794" t="s">
        <v>2869</v>
      </c>
      <c r="O794" s="379">
        <v>4.1666666666666699E-2</v>
      </c>
    </row>
    <row r="795" spans="1:15">
      <c r="A795">
        <v>2512</v>
      </c>
      <c r="B795" s="379">
        <v>43713.815613425897</v>
      </c>
      <c r="C795">
        <v>1531</v>
      </c>
      <c r="D795">
        <v>82</v>
      </c>
      <c r="E795">
        <v>42</v>
      </c>
      <c r="F795">
        <v>42</v>
      </c>
      <c r="G795">
        <v>14</v>
      </c>
      <c r="H795">
        <v>14</v>
      </c>
      <c r="I795" s="379">
        <v>3.5740740740740698E-2</v>
      </c>
      <c r="J795">
        <v>42</v>
      </c>
      <c r="K795">
        <v>20</v>
      </c>
      <c r="L795">
        <v>48</v>
      </c>
      <c r="M795" t="s">
        <v>164</v>
      </c>
      <c r="N795" t="s">
        <v>2868</v>
      </c>
      <c r="O795" s="379">
        <v>4.1666666666666699E-2</v>
      </c>
    </row>
    <row r="796" spans="1:15">
      <c r="A796">
        <v>2513</v>
      </c>
      <c r="B796" s="379">
        <v>43713.811805555597</v>
      </c>
      <c r="C796">
        <v>1511</v>
      </c>
      <c r="D796">
        <v>82</v>
      </c>
      <c r="E796">
        <v>42</v>
      </c>
      <c r="F796">
        <v>42</v>
      </c>
      <c r="G796">
        <v>14</v>
      </c>
      <c r="H796">
        <v>14</v>
      </c>
      <c r="I796" s="379">
        <v>3.9594907407407398E-2</v>
      </c>
      <c r="J796">
        <v>42</v>
      </c>
      <c r="K796">
        <v>28</v>
      </c>
      <c r="L796">
        <v>67</v>
      </c>
      <c r="M796" t="s">
        <v>164</v>
      </c>
      <c r="N796" t="s">
        <v>2868</v>
      </c>
      <c r="O796" s="379">
        <v>4.1666666666666699E-2</v>
      </c>
    </row>
    <row r="797" spans="1:15">
      <c r="A797">
        <v>2514</v>
      </c>
      <c r="B797" s="379">
        <v>43713.8118287037</v>
      </c>
      <c r="C797">
        <v>1485</v>
      </c>
      <c r="D797">
        <v>82</v>
      </c>
      <c r="E797">
        <v>42</v>
      </c>
      <c r="F797">
        <v>42</v>
      </c>
      <c r="G797">
        <v>14</v>
      </c>
      <c r="H797">
        <v>14</v>
      </c>
      <c r="I797" s="379">
        <v>4.0208333333333297E-2</v>
      </c>
      <c r="J797">
        <v>42</v>
      </c>
      <c r="K797">
        <v>33</v>
      </c>
      <c r="L797">
        <v>79</v>
      </c>
      <c r="M797" t="s">
        <v>1853</v>
      </c>
      <c r="N797" t="s">
        <v>2868</v>
      </c>
      <c r="O797" s="379">
        <v>4.1666666666666699E-2</v>
      </c>
    </row>
    <row r="798" spans="1:15">
      <c r="A798">
        <v>2515</v>
      </c>
      <c r="B798" s="379">
        <v>43713.811585648102</v>
      </c>
      <c r="C798">
        <v>1489</v>
      </c>
      <c r="D798">
        <v>58</v>
      </c>
      <c r="E798">
        <v>25</v>
      </c>
      <c r="F798">
        <v>25</v>
      </c>
      <c r="G798">
        <v>5</v>
      </c>
      <c r="H798">
        <v>5</v>
      </c>
      <c r="I798" s="379">
        <v>4.05787037037037E-2</v>
      </c>
      <c r="J798">
        <v>25</v>
      </c>
      <c r="K798">
        <v>11</v>
      </c>
      <c r="L798">
        <v>44</v>
      </c>
      <c r="M798" t="s">
        <v>164</v>
      </c>
      <c r="N798" t="s">
        <v>2869</v>
      </c>
      <c r="O798" s="379">
        <v>4.1666666666666699E-2</v>
      </c>
    </row>
    <row r="799" spans="1:15">
      <c r="A799">
        <v>2516</v>
      </c>
      <c r="B799" s="379">
        <v>43713.8139814815</v>
      </c>
      <c r="C799">
        <v>1488</v>
      </c>
      <c r="D799">
        <v>58</v>
      </c>
      <c r="E799">
        <v>25</v>
      </c>
      <c r="F799">
        <v>25</v>
      </c>
      <c r="G799">
        <v>5</v>
      </c>
      <c r="H799">
        <v>5</v>
      </c>
      <c r="I799" s="379">
        <v>3.8298611111111103E-2</v>
      </c>
      <c r="J799">
        <v>25</v>
      </c>
      <c r="K799">
        <v>15</v>
      </c>
      <c r="L799">
        <v>60</v>
      </c>
      <c r="M799" t="s">
        <v>164</v>
      </c>
      <c r="N799" t="s">
        <v>2869</v>
      </c>
      <c r="O799" s="379">
        <v>4.1666666666666699E-2</v>
      </c>
    </row>
    <row r="800" spans="1:15">
      <c r="A800">
        <v>2517</v>
      </c>
      <c r="B800" s="379">
        <v>43713.8137152778</v>
      </c>
      <c r="C800">
        <v>1521</v>
      </c>
      <c r="D800">
        <v>58</v>
      </c>
      <c r="E800">
        <v>25</v>
      </c>
      <c r="F800">
        <v>25</v>
      </c>
      <c r="G800">
        <v>5</v>
      </c>
      <c r="H800">
        <v>5</v>
      </c>
      <c r="I800" s="379">
        <v>3.9143518518518501E-2</v>
      </c>
      <c r="J800">
        <v>25</v>
      </c>
      <c r="K800">
        <v>12</v>
      </c>
      <c r="L800">
        <v>48</v>
      </c>
      <c r="M800" t="s">
        <v>164</v>
      </c>
      <c r="N800" t="s">
        <v>2869</v>
      </c>
      <c r="O800" s="379">
        <v>4.1666666666666699E-2</v>
      </c>
    </row>
    <row r="801" spans="1:15">
      <c r="A801">
        <v>2518</v>
      </c>
      <c r="B801" s="379">
        <v>43713.839814814797</v>
      </c>
      <c r="C801">
        <v>1491</v>
      </c>
      <c r="D801">
        <v>82</v>
      </c>
      <c r="E801">
        <v>42</v>
      </c>
      <c r="F801">
        <v>42</v>
      </c>
      <c r="G801">
        <v>14</v>
      </c>
      <c r="H801">
        <v>14</v>
      </c>
      <c r="I801" s="379">
        <v>1.34722222222222E-2</v>
      </c>
      <c r="J801">
        <v>42</v>
      </c>
      <c r="K801">
        <v>28</v>
      </c>
      <c r="L801">
        <v>67</v>
      </c>
      <c r="M801" t="s">
        <v>164</v>
      </c>
      <c r="N801" t="s">
        <v>2868</v>
      </c>
      <c r="O801" s="379">
        <v>4.1666666666666699E-2</v>
      </c>
    </row>
    <row r="802" spans="1:15">
      <c r="A802">
        <v>2519</v>
      </c>
      <c r="B802" s="379">
        <v>43713.813287037003</v>
      </c>
      <c r="C802">
        <v>1513</v>
      </c>
      <c r="D802">
        <v>82</v>
      </c>
      <c r="E802">
        <v>42</v>
      </c>
      <c r="F802">
        <v>42</v>
      </c>
      <c r="G802">
        <v>14</v>
      </c>
      <c r="H802">
        <v>14</v>
      </c>
      <c r="I802" s="379">
        <v>4.0023148148148099E-2</v>
      </c>
      <c r="J802">
        <v>42</v>
      </c>
      <c r="K802">
        <v>29</v>
      </c>
      <c r="L802">
        <v>69</v>
      </c>
      <c r="M802" t="s">
        <v>164</v>
      </c>
      <c r="N802" t="s">
        <v>2868</v>
      </c>
      <c r="O802" s="379">
        <v>4.1666666666666699E-2</v>
      </c>
    </row>
    <row r="803" spans="1:15">
      <c r="A803">
        <v>2520</v>
      </c>
      <c r="B803" s="379">
        <v>43713.843854166698</v>
      </c>
      <c r="C803">
        <v>1514</v>
      </c>
      <c r="D803">
        <v>82</v>
      </c>
      <c r="E803">
        <v>42</v>
      </c>
      <c r="F803">
        <v>42</v>
      </c>
      <c r="G803">
        <v>14</v>
      </c>
      <c r="H803">
        <v>14</v>
      </c>
      <c r="I803" s="379">
        <v>9.5254629629629595E-3</v>
      </c>
      <c r="J803">
        <v>42</v>
      </c>
      <c r="K803">
        <v>35</v>
      </c>
      <c r="L803">
        <v>83</v>
      </c>
      <c r="M803" t="s">
        <v>1853</v>
      </c>
      <c r="N803" t="s">
        <v>2868</v>
      </c>
      <c r="O803" s="379">
        <v>4.1666666666666699E-2</v>
      </c>
    </row>
    <row r="804" spans="1:15">
      <c r="A804">
        <v>2521</v>
      </c>
      <c r="B804" s="379">
        <v>43713.813530092601</v>
      </c>
      <c r="C804">
        <v>1497</v>
      </c>
      <c r="D804">
        <v>82</v>
      </c>
      <c r="E804">
        <v>42</v>
      </c>
      <c r="F804">
        <v>42</v>
      </c>
      <c r="G804">
        <v>14</v>
      </c>
      <c r="H804">
        <v>14</v>
      </c>
      <c r="I804" s="379">
        <v>4.0023148148148099E-2</v>
      </c>
      <c r="J804">
        <v>42</v>
      </c>
      <c r="K804">
        <v>34</v>
      </c>
      <c r="L804">
        <v>81</v>
      </c>
      <c r="M804" t="s">
        <v>1853</v>
      </c>
      <c r="N804" t="s">
        <v>2868</v>
      </c>
      <c r="O804" s="379">
        <v>4.1666666666666699E-2</v>
      </c>
    </row>
    <row r="805" spans="1:15">
      <c r="A805">
        <v>2522</v>
      </c>
      <c r="B805" s="379">
        <v>43713.813055555598</v>
      </c>
      <c r="C805">
        <v>1530</v>
      </c>
      <c r="D805">
        <v>58</v>
      </c>
      <c r="E805">
        <v>25</v>
      </c>
      <c r="F805">
        <v>25</v>
      </c>
      <c r="G805">
        <v>5</v>
      </c>
      <c r="H805">
        <v>5</v>
      </c>
      <c r="I805" s="379">
        <v>4.0856481481481501E-2</v>
      </c>
      <c r="J805">
        <v>25</v>
      </c>
      <c r="K805">
        <v>16</v>
      </c>
      <c r="L805">
        <v>64</v>
      </c>
      <c r="M805" t="s">
        <v>164</v>
      </c>
      <c r="N805" t="s">
        <v>2869</v>
      </c>
      <c r="O805" s="379">
        <v>4.1666666666666699E-2</v>
      </c>
    </row>
    <row r="806" spans="1:15">
      <c r="A806">
        <v>2523</v>
      </c>
      <c r="B806" s="379">
        <v>43713.814097222203</v>
      </c>
      <c r="C806">
        <v>1526</v>
      </c>
      <c r="D806">
        <v>82</v>
      </c>
      <c r="E806">
        <v>42</v>
      </c>
      <c r="F806">
        <v>42</v>
      </c>
      <c r="G806">
        <v>14</v>
      </c>
      <c r="H806">
        <v>14</v>
      </c>
      <c r="I806" s="379">
        <v>3.9965277777777801E-2</v>
      </c>
      <c r="J806">
        <v>42</v>
      </c>
      <c r="K806">
        <v>30</v>
      </c>
      <c r="L806">
        <v>71</v>
      </c>
      <c r="M806" t="s">
        <v>164</v>
      </c>
      <c r="N806" t="s">
        <v>2868</v>
      </c>
      <c r="O806" s="379">
        <v>4.1666666666666699E-2</v>
      </c>
    </row>
    <row r="807" spans="1:15">
      <c r="A807">
        <v>2524</v>
      </c>
      <c r="B807" s="379">
        <v>43713.829398148097</v>
      </c>
      <c r="C807">
        <v>1517</v>
      </c>
      <c r="D807">
        <v>82</v>
      </c>
      <c r="E807">
        <v>42</v>
      </c>
      <c r="F807">
        <v>42</v>
      </c>
      <c r="G807">
        <v>14</v>
      </c>
      <c r="H807">
        <v>14</v>
      </c>
      <c r="I807" s="379">
        <v>2.5046296296296299E-2</v>
      </c>
      <c r="J807">
        <v>42</v>
      </c>
      <c r="K807">
        <v>27</v>
      </c>
      <c r="L807">
        <v>64</v>
      </c>
      <c r="M807" t="s">
        <v>164</v>
      </c>
      <c r="N807" t="s">
        <v>2868</v>
      </c>
      <c r="O807" s="379">
        <v>4.1666666666666699E-2</v>
      </c>
    </row>
    <row r="808" spans="1:15">
      <c r="A808">
        <v>2525</v>
      </c>
      <c r="B808" s="379">
        <v>43713.815277777801</v>
      </c>
      <c r="C808">
        <v>1523</v>
      </c>
      <c r="D808">
        <v>58</v>
      </c>
      <c r="E808">
        <v>25</v>
      </c>
      <c r="F808">
        <v>25</v>
      </c>
      <c r="G808">
        <v>5</v>
      </c>
      <c r="H808">
        <v>5</v>
      </c>
      <c r="I808" s="379">
        <v>3.9259259259259299E-2</v>
      </c>
      <c r="J808">
        <v>25</v>
      </c>
      <c r="K808">
        <v>14</v>
      </c>
      <c r="L808">
        <v>56</v>
      </c>
      <c r="M808" t="s">
        <v>164</v>
      </c>
      <c r="N808" t="s">
        <v>2869</v>
      </c>
      <c r="O808" s="379">
        <v>4.1666666666666699E-2</v>
      </c>
    </row>
    <row r="809" spans="1:15">
      <c r="A809">
        <v>2526</v>
      </c>
      <c r="B809" s="379">
        <v>43713.820682870399</v>
      </c>
      <c r="C809">
        <v>1501</v>
      </c>
      <c r="D809">
        <v>82</v>
      </c>
      <c r="E809">
        <v>42</v>
      </c>
      <c r="F809">
        <v>42</v>
      </c>
      <c r="G809">
        <v>14</v>
      </c>
      <c r="H809">
        <v>14</v>
      </c>
      <c r="I809" s="379">
        <v>3.4444444444444403E-2</v>
      </c>
      <c r="J809">
        <v>42</v>
      </c>
      <c r="K809">
        <v>28</v>
      </c>
      <c r="L809">
        <v>67</v>
      </c>
      <c r="M809" t="s">
        <v>164</v>
      </c>
      <c r="N809" t="s">
        <v>2868</v>
      </c>
      <c r="O809" s="379">
        <v>4.1666666666666699E-2</v>
      </c>
    </row>
    <row r="810" spans="1:15">
      <c r="A810">
        <v>2527</v>
      </c>
      <c r="B810" s="379">
        <v>43713.835381944402</v>
      </c>
      <c r="C810">
        <v>1503</v>
      </c>
      <c r="D810">
        <v>82</v>
      </c>
      <c r="E810">
        <v>42</v>
      </c>
      <c r="F810">
        <v>42</v>
      </c>
      <c r="G810">
        <v>14</v>
      </c>
      <c r="H810">
        <v>14</v>
      </c>
      <c r="I810" s="379">
        <v>1.9953703703703699E-2</v>
      </c>
      <c r="J810">
        <v>42</v>
      </c>
      <c r="K810">
        <v>32</v>
      </c>
      <c r="L810">
        <v>76</v>
      </c>
      <c r="M810" t="s">
        <v>1853</v>
      </c>
      <c r="N810" t="s">
        <v>2868</v>
      </c>
      <c r="O810" s="379">
        <v>4.1666666666666699E-2</v>
      </c>
    </row>
    <row r="811" spans="1:15">
      <c r="A811">
        <v>2529</v>
      </c>
      <c r="B811" s="379">
        <v>43713.839722222197</v>
      </c>
      <c r="C811">
        <v>1534</v>
      </c>
      <c r="D811">
        <v>82</v>
      </c>
      <c r="E811">
        <v>42</v>
      </c>
      <c r="F811">
        <v>42</v>
      </c>
      <c r="G811">
        <v>14</v>
      </c>
      <c r="H811">
        <v>14</v>
      </c>
      <c r="I811" s="379">
        <v>1.9745370370370399E-2</v>
      </c>
      <c r="J811">
        <v>42</v>
      </c>
      <c r="K811">
        <v>36</v>
      </c>
      <c r="L811">
        <v>86</v>
      </c>
      <c r="M811" t="s">
        <v>1853</v>
      </c>
      <c r="N811" t="s">
        <v>2868</v>
      </c>
      <c r="O811" s="379">
        <v>4.1666666666666699E-2</v>
      </c>
    </row>
    <row r="812" spans="1:15">
      <c r="A812">
        <v>2530</v>
      </c>
      <c r="B812" s="379">
        <v>43713.8222916667</v>
      </c>
      <c r="C812">
        <v>1512</v>
      </c>
      <c r="D812">
        <v>82</v>
      </c>
      <c r="E812">
        <v>42</v>
      </c>
      <c r="F812">
        <v>42</v>
      </c>
      <c r="G812">
        <v>14</v>
      </c>
      <c r="H812">
        <v>14</v>
      </c>
      <c r="I812" s="379">
        <v>3.8958333333333303E-2</v>
      </c>
      <c r="J812">
        <v>42</v>
      </c>
      <c r="K812">
        <v>36</v>
      </c>
      <c r="L812">
        <v>86</v>
      </c>
      <c r="M812" t="s">
        <v>1853</v>
      </c>
      <c r="N812" t="s">
        <v>2868</v>
      </c>
      <c r="O812" s="379">
        <v>4.1666666666666699E-2</v>
      </c>
    </row>
    <row r="813" spans="1:15">
      <c r="A813">
        <v>2531</v>
      </c>
      <c r="B813" s="379">
        <v>43713.847766203697</v>
      </c>
      <c r="C813">
        <v>1520</v>
      </c>
      <c r="D813">
        <v>58</v>
      </c>
      <c r="E813">
        <v>25</v>
      </c>
      <c r="F813">
        <v>25</v>
      </c>
      <c r="G813">
        <v>5</v>
      </c>
      <c r="H813">
        <v>5</v>
      </c>
      <c r="I813" s="379">
        <v>1.37615740740741E-2</v>
      </c>
      <c r="J813">
        <v>25</v>
      </c>
      <c r="K813">
        <v>7</v>
      </c>
      <c r="L813">
        <v>28</v>
      </c>
      <c r="M813" t="s">
        <v>164</v>
      </c>
      <c r="N813" t="s">
        <v>2869</v>
      </c>
      <c r="O813" s="379">
        <v>4.1666666666666699E-2</v>
      </c>
    </row>
    <row r="814" spans="1:15">
      <c r="A814">
        <v>2532</v>
      </c>
      <c r="B814" s="379">
        <v>43713.820613425902</v>
      </c>
      <c r="C814">
        <v>1527</v>
      </c>
      <c r="D814">
        <v>82</v>
      </c>
      <c r="E814">
        <v>42</v>
      </c>
      <c r="F814">
        <v>42</v>
      </c>
      <c r="G814">
        <v>14</v>
      </c>
      <c r="H814">
        <v>14</v>
      </c>
      <c r="I814" s="379">
        <v>4.1666666666666699E-2</v>
      </c>
      <c r="J814">
        <v>42</v>
      </c>
      <c r="K814">
        <v>34</v>
      </c>
      <c r="L814">
        <v>81</v>
      </c>
      <c r="M814" t="s">
        <v>1853</v>
      </c>
      <c r="N814" t="s">
        <v>2868</v>
      </c>
      <c r="O814" s="379">
        <v>4.1666666666666699E-2</v>
      </c>
    </row>
    <row r="815" spans="1:15">
      <c r="A815">
        <v>2533</v>
      </c>
      <c r="B815" s="379">
        <v>43713.834074074097</v>
      </c>
      <c r="C815">
        <v>1519</v>
      </c>
      <c r="D815">
        <v>82</v>
      </c>
      <c r="E815">
        <v>42</v>
      </c>
      <c r="F815">
        <v>42</v>
      </c>
      <c r="G815">
        <v>14</v>
      </c>
      <c r="H815">
        <v>14</v>
      </c>
      <c r="I815" s="379">
        <v>2.8402777777777801E-2</v>
      </c>
      <c r="J815">
        <v>42</v>
      </c>
      <c r="K815">
        <v>31</v>
      </c>
      <c r="L815">
        <v>74</v>
      </c>
      <c r="M815" t="s">
        <v>1853</v>
      </c>
      <c r="N815" t="s">
        <v>2868</v>
      </c>
      <c r="O815" s="379">
        <v>4.1666666666666699E-2</v>
      </c>
    </row>
    <row r="816" spans="1:15">
      <c r="A816">
        <v>2534</v>
      </c>
      <c r="B816" s="379">
        <v>43713.848368055602</v>
      </c>
      <c r="C816">
        <v>1494</v>
      </c>
      <c r="D816">
        <v>82</v>
      </c>
      <c r="E816">
        <v>42</v>
      </c>
      <c r="F816">
        <v>42</v>
      </c>
      <c r="G816">
        <v>14</v>
      </c>
      <c r="H816">
        <v>14</v>
      </c>
      <c r="I816" s="379">
        <v>1.6238425925925899E-2</v>
      </c>
      <c r="J816">
        <v>42</v>
      </c>
      <c r="K816">
        <v>20</v>
      </c>
      <c r="L816">
        <v>48</v>
      </c>
      <c r="M816" t="s">
        <v>164</v>
      </c>
      <c r="N816" t="s">
        <v>2868</v>
      </c>
      <c r="O816" s="379">
        <v>4.1666666666666699E-2</v>
      </c>
    </row>
    <row r="817" spans="1:15">
      <c r="A817">
        <v>2535</v>
      </c>
      <c r="B817" s="379">
        <v>43713.847604166702</v>
      </c>
      <c r="C817">
        <v>1529</v>
      </c>
      <c r="D817">
        <v>82</v>
      </c>
      <c r="E817">
        <v>42</v>
      </c>
      <c r="F817">
        <v>42</v>
      </c>
      <c r="G817">
        <v>14</v>
      </c>
      <c r="H817">
        <v>14</v>
      </c>
      <c r="I817" s="379">
        <v>2.0671296296296299E-2</v>
      </c>
      <c r="J817">
        <v>42</v>
      </c>
      <c r="K817">
        <v>33</v>
      </c>
      <c r="L817">
        <v>79</v>
      </c>
      <c r="M817" t="s">
        <v>1853</v>
      </c>
      <c r="N817" t="s">
        <v>2868</v>
      </c>
      <c r="O817" s="379">
        <v>4.1666666666666699E-2</v>
      </c>
    </row>
    <row r="818" spans="1:15">
      <c r="A818">
        <v>2536</v>
      </c>
      <c r="B818" s="379">
        <v>43713.852546296301</v>
      </c>
      <c r="C818">
        <v>1488</v>
      </c>
      <c r="D818">
        <v>82</v>
      </c>
      <c r="E818">
        <v>42</v>
      </c>
      <c r="F818">
        <v>42</v>
      </c>
      <c r="G818">
        <v>14</v>
      </c>
      <c r="H818">
        <v>14</v>
      </c>
      <c r="I818" s="379">
        <v>1.6203703703703699E-2</v>
      </c>
      <c r="J818">
        <v>42</v>
      </c>
      <c r="K818">
        <v>28</v>
      </c>
      <c r="L818">
        <v>67</v>
      </c>
      <c r="M818" t="s">
        <v>164</v>
      </c>
      <c r="N818" t="s">
        <v>2868</v>
      </c>
      <c r="O818" s="379">
        <v>4.1666666666666699E-2</v>
      </c>
    </row>
    <row r="819" spans="1:15">
      <c r="A819">
        <v>2537</v>
      </c>
      <c r="B819" s="379">
        <v>43713.846759259301</v>
      </c>
      <c r="C819">
        <v>1496</v>
      </c>
      <c r="D819">
        <v>82</v>
      </c>
      <c r="E819">
        <v>42</v>
      </c>
      <c r="F819">
        <v>42</v>
      </c>
      <c r="G819">
        <v>14</v>
      </c>
      <c r="H819">
        <v>14</v>
      </c>
      <c r="I819" s="379">
        <v>2.4016203703703699E-2</v>
      </c>
      <c r="J819">
        <v>42</v>
      </c>
      <c r="K819">
        <v>27</v>
      </c>
      <c r="L819">
        <v>64</v>
      </c>
      <c r="M819" t="s">
        <v>164</v>
      </c>
      <c r="N819" t="s">
        <v>2868</v>
      </c>
      <c r="O819" s="379">
        <v>4.1666666666666699E-2</v>
      </c>
    </row>
    <row r="820" spans="1:15">
      <c r="A820">
        <v>2538</v>
      </c>
      <c r="B820" s="379">
        <v>43713.847453703696</v>
      </c>
      <c r="C820">
        <v>1505</v>
      </c>
      <c r="D820">
        <v>82</v>
      </c>
      <c r="E820">
        <v>42</v>
      </c>
      <c r="F820">
        <v>42</v>
      </c>
      <c r="G820">
        <v>14</v>
      </c>
      <c r="H820">
        <v>14</v>
      </c>
      <c r="I820" s="379">
        <v>2.5856481481481501E-2</v>
      </c>
      <c r="J820">
        <v>42</v>
      </c>
      <c r="K820">
        <v>31</v>
      </c>
      <c r="L820">
        <v>74</v>
      </c>
      <c r="M820" t="s">
        <v>1853</v>
      </c>
      <c r="N820" t="s">
        <v>2868</v>
      </c>
      <c r="O820" s="379">
        <v>4.1666666666666699E-2</v>
      </c>
    </row>
    <row r="821" spans="1:15">
      <c r="A821">
        <v>2539</v>
      </c>
      <c r="B821" s="379">
        <v>43713.848888888897</v>
      </c>
      <c r="C821">
        <v>1490</v>
      </c>
      <c r="D821">
        <v>82</v>
      </c>
      <c r="E821">
        <v>42</v>
      </c>
      <c r="F821">
        <v>42</v>
      </c>
      <c r="G821">
        <v>14</v>
      </c>
      <c r="H821">
        <v>14</v>
      </c>
      <c r="I821" s="379">
        <v>2.65046296296296E-2</v>
      </c>
      <c r="J821">
        <v>42</v>
      </c>
      <c r="K821">
        <v>38</v>
      </c>
      <c r="L821">
        <v>90</v>
      </c>
      <c r="M821" t="s">
        <v>1856</v>
      </c>
      <c r="N821" t="s">
        <v>2868</v>
      </c>
      <c r="O821" s="379">
        <v>4.1666666666666699E-2</v>
      </c>
    </row>
    <row r="822" spans="1:15">
      <c r="A822">
        <v>2540</v>
      </c>
      <c r="B822" s="379">
        <v>43713.849560185197</v>
      </c>
      <c r="C822">
        <v>1493</v>
      </c>
      <c r="D822">
        <v>82</v>
      </c>
      <c r="E822">
        <v>42</v>
      </c>
      <c r="F822">
        <v>42</v>
      </c>
      <c r="G822">
        <v>14</v>
      </c>
      <c r="H822">
        <v>14</v>
      </c>
      <c r="I822" s="379">
        <v>2.58449074074074E-2</v>
      </c>
      <c r="J822">
        <v>42</v>
      </c>
      <c r="K822">
        <v>26</v>
      </c>
      <c r="L822">
        <v>62</v>
      </c>
      <c r="M822" t="s">
        <v>164</v>
      </c>
      <c r="N822" t="s">
        <v>2868</v>
      </c>
      <c r="O822" s="379">
        <v>4.1666666666666699E-2</v>
      </c>
    </row>
    <row r="823" spans="1:15">
      <c r="A823">
        <v>2541</v>
      </c>
      <c r="B823" s="379">
        <v>43713.853067129603</v>
      </c>
      <c r="C823">
        <v>1521</v>
      </c>
      <c r="D823">
        <v>82</v>
      </c>
      <c r="E823">
        <v>42</v>
      </c>
      <c r="F823">
        <v>42</v>
      </c>
      <c r="G823">
        <v>14</v>
      </c>
      <c r="H823">
        <v>14</v>
      </c>
      <c r="I823" s="379">
        <v>2.3657407407407401E-2</v>
      </c>
      <c r="J823">
        <v>42</v>
      </c>
      <c r="K823">
        <v>29</v>
      </c>
      <c r="L823">
        <v>69</v>
      </c>
      <c r="M823" t="s">
        <v>164</v>
      </c>
      <c r="N823" t="s">
        <v>2868</v>
      </c>
      <c r="O823" s="379">
        <v>4.1666666666666699E-2</v>
      </c>
    </row>
    <row r="824" spans="1:15">
      <c r="A824">
        <v>2542</v>
      </c>
      <c r="B824" s="379">
        <v>43713.847233796303</v>
      </c>
      <c r="C824">
        <v>1515</v>
      </c>
      <c r="D824">
        <v>82</v>
      </c>
      <c r="E824">
        <v>42</v>
      </c>
      <c r="F824">
        <v>42</v>
      </c>
      <c r="G824">
        <v>14</v>
      </c>
      <c r="H824">
        <v>14</v>
      </c>
      <c r="I824" s="379">
        <v>3.0312499999999999E-2</v>
      </c>
      <c r="J824">
        <v>42</v>
      </c>
      <c r="K824">
        <v>30</v>
      </c>
      <c r="L824">
        <v>71</v>
      </c>
      <c r="M824" t="s">
        <v>164</v>
      </c>
      <c r="N824" t="s">
        <v>2868</v>
      </c>
      <c r="O824" s="379">
        <v>4.1666666666666699E-2</v>
      </c>
    </row>
    <row r="825" spans="1:15">
      <c r="A825">
        <v>2543</v>
      </c>
      <c r="B825" s="379">
        <v>43713.839178240698</v>
      </c>
      <c r="C825">
        <v>1509</v>
      </c>
      <c r="D825">
        <v>82</v>
      </c>
      <c r="E825">
        <v>42</v>
      </c>
      <c r="F825">
        <v>42</v>
      </c>
      <c r="G825">
        <v>14</v>
      </c>
      <c r="H825">
        <v>14</v>
      </c>
      <c r="I825" s="379">
        <v>4.0625000000000001E-2</v>
      </c>
      <c r="J825">
        <v>42</v>
      </c>
      <c r="K825">
        <v>33</v>
      </c>
      <c r="L825">
        <v>79</v>
      </c>
      <c r="M825" t="s">
        <v>1853</v>
      </c>
      <c r="N825" t="s">
        <v>2868</v>
      </c>
      <c r="O825" s="379">
        <v>4.1666666666666699E-2</v>
      </c>
    </row>
    <row r="826" spans="1:15">
      <c r="A826">
        <v>2544</v>
      </c>
      <c r="B826" s="379">
        <v>43713.851238425901</v>
      </c>
      <c r="C826">
        <v>1508</v>
      </c>
      <c r="D826">
        <v>82</v>
      </c>
      <c r="E826">
        <v>42</v>
      </c>
      <c r="F826">
        <v>42</v>
      </c>
      <c r="G826">
        <v>14</v>
      </c>
      <c r="H826">
        <v>14</v>
      </c>
      <c r="I826" s="379">
        <v>2.8935185185185199E-2</v>
      </c>
      <c r="J826">
        <v>42</v>
      </c>
      <c r="K826">
        <v>24</v>
      </c>
      <c r="L826">
        <v>57</v>
      </c>
      <c r="M826" t="s">
        <v>164</v>
      </c>
      <c r="N826" t="s">
        <v>2868</v>
      </c>
      <c r="O826" s="379">
        <v>4.1666666666666699E-2</v>
      </c>
    </row>
    <row r="827" spans="1:15">
      <c r="A827">
        <v>2545</v>
      </c>
      <c r="B827" s="379">
        <v>43713.852557870399</v>
      </c>
      <c r="C827">
        <v>1489</v>
      </c>
      <c r="D827">
        <v>82</v>
      </c>
      <c r="E827">
        <v>42</v>
      </c>
      <c r="F827">
        <v>42</v>
      </c>
      <c r="G827">
        <v>14</v>
      </c>
      <c r="H827">
        <v>14</v>
      </c>
      <c r="I827" s="379">
        <v>2.80439814814815E-2</v>
      </c>
      <c r="J827">
        <v>42</v>
      </c>
      <c r="K827">
        <v>30</v>
      </c>
      <c r="L827">
        <v>71</v>
      </c>
      <c r="M827" t="s">
        <v>164</v>
      </c>
      <c r="N827" t="s">
        <v>2868</v>
      </c>
      <c r="O827" s="379">
        <v>4.1666666666666699E-2</v>
      </c>
    </row>
    <row r="828" spans="1:15">
      <c r="A828">
        <v>2546</v>
      </c>
      <c r="B828" s="379">
        <v>43713.848217592596</v>
      </c>
      <c r="C828">
        <v>1499</v>
      </c>
      <c r="D828">
        <v>82</v>
      </c>
      <c r="E828">
        <v>42</v>
      </c>
      <c r="F828">
        <v>42</v>
      </c>
      <c r="G828">
        <v>14</v>
      </c>
      <c r="H828">
        <v>14</v>
      </c>
      <c r="I828" s="379">
        <v>3.3263888888888898E-2</v>
      </c>
      <c r="J828">
        <v>42</v>
      </c>
      <c r="K828">
        <v>27</v>
      </c>
      <c r="L828">
        <v>64</v>
      </c>
      <c r="M828" t="s">
        <v>164</v>
      </c>
      <c r="N828" t="s">
        <v>2868</v>
      </c>
      <c r="O828" s="379">
        <v>4.1666666666666699E-2</v>
      </c>
    </row>
    <row r="829" spans="1:15">
      <c r="A829">
        <v>2547</v>
      </c>
      <c r="B829" s="379">
        <v>43713.842453703699</v>
      </c>
      <c r="C829">
        <v>1507</v>
      </c>
      <c r="D829">
        <v>82</v>
      </c>
      <c r="E829">
        <v>42</v>
      </c>
      <c r="F829">
        <v>42</v>
      </c>
      <c r="G829">
        <v>14</v>
      </c>
      <c r="H829">
        <v>14</v>
      </c>
      <c r="I829" s="379">
        <v>4.0219907407407399E-2</v>
      </c>
      <c r="J829">
        <v>42</v>
      </c>
      <c r="K829">
        <v>36</v>
      </c>
      <c r="L829">
        <v>86</v>
      </c>
      <c r="M829" t="s">
        <v>1853</v>
      </c>
      <c r="N829" t="s">
        <v>2868</v>
      </c>
      <c r="O829" s="379">
        <v>4.1666666666666699E-2</v>
      </c>
    </row>
    <row r="830" spans="1:15">
      <c r="A830">
        <v>2548</v>
      </c>
      <c r="B830" s="379">
        <v>43713.854282407403</v>
      </c>
      <c r="C830">
        <v>1530</v>
      </c>
      <c r="D830">
        <v>82</v>
      </c>
      <c r="E830">
        <v>42</v>
      </c>
      <c r="F830">
        <v>42</v>
      </c>
      <c r="G830">
        <v>14</v>
      </c>
      <c r="H830">
        <v>14</v>
      </c>
      <c r="I830" s="379">
        <v>3.0312499999999999E-2</v>
      </c>
      <c r="J830">
        <v>42</v>
      </c>
      <c r="K830">
        <v>32</v>
      </c>
      <c r="L830">
        <v>76</v>
      </c>
      <c r="M830" t="s">
        <v>1853</v>
      </c>
      <c r="N830" t="s">
        <v>2868</v>
      </c>
      <c r="O830" s="379">
        <v>4.1666666666666699E-2</v>
      </c>
    </row>
    <row r="831" spans="1:15">
      <c r="A831">
        <v>2568</v>
      </c>
      <c r="B831" s="379">
        <v>43721.558391203696</v>
      </c>
      <c r="C831">
        <v>1491</v>
      </c>
      <c r="D831">
        <v>82</v>
      </c>
      <c r="E831">
        <v>42</v>
      </c>
      <c r="F831">
        <v>42</v>
      </c>
      <c r="G831">
        <v>14</v>
      </c>
      <c r="H831">
        <v>14</v>
      </c>
      <c r="I831" s="379">
        <v>1.27546296296296E-2</v>
      </c>
      <c r="J831">
        <v>42</v>
      </c>
      <c r="K831">
        <v>38</v>
      </c>
      <c r="L831">
        <v>90</v>
      </c>
      <c r="M831" t="s">
        <v>1856</v>
      </c>
      <c r="N831" t="s">
        <v>2868</v>
      </c>
      <c r="O831" s="379">
        <v>4.1666666666666699E-2</v>
      </c>
    </row>
    <row r="832" spans="1:15">
      <c r="A832">
        <v>2549</v>
      </c>
      <c r="B832" s="379">
        <v>43713.849606481497</v>
      </c>
      <c r="C832">
        <v>1487</v>
      </c>
      <c r="D832">
        <v>82</v>
      </c>
      <c r="E832">
        <v>42</v>
      </c>
      <c r="F832">
        <v>42</v>
      </c>
      <c r="G832">
        <v>14</v>
      </c>
      <c r="H832">
        <v>14</v>
      </c>
      <c r="I832" s="379">
        <v>3.7418981481481497E-2</v>
      </c>
      <c r="J832">
        <v>42</v>
      </c>
      <c r="K832">
        <v>19</v>
      </c>
      <c r="L832">
        <v>45</v>
      </c>
      <c r="M832" t="s">
        <v>164</v>
      </c>
      <c r="N832" t="s">
        <v>2868</v>
      </c>
      <c r="O832" s="379">
        <v>4.1666666666666699E-2</v>
      </c>
    </row>
    <row r="833" spans="1:15">
      <c r="A833">
        <v>2550</v>
      </c>
      <c r="B833" s="379">
        <v>43713.848310185203</v>
      </c>
      <c r="C833">
        <v>1510</v>
      </c>
      <c r="D833">
        <v>58</v>
      </c>
      <c r="E833">
        <v>25</v>
      </c>
      <c r="F833">
        <v>14</v>
      </c>
      <c r="G833">
        <v>5</v>
      </c>
      <c r="H833">
        <v>1</v>
      </c>
      <c r="I833" s="379">
        <v>4.1678240740740703E-2</v>
      </c>
      <c r="J833">
        <v>25</v>
      </c>
      <c r="K833">
        <v>5</v>
      </c>
      <c r="L833">
        <v>20</v>
      </c>
      <c r="M833" t="s">
        <v>164</v>
      </c>
      <c r="N833" t="s">
        <v>2869</v>
      </c>
      <c r="O833" s="379">
        <v>4.1666666666666699E-2</v>
      </c>
    </row>
    <row r="834" spans="1:15">
      <c r="A834">
        <v>2551</v>
      </c>
      <c r="B834" s="379">
        <v>43713.851388888899</v>
      </c>
      <c r="C834">
        <v>1518</v>
      </c>
      <c r="D834">
        <v>58</v>
      </c>
      <c r="E834">
        <v>25</v>
      </c>
      <c r="F834">
        <v>0</v>
      </c>
      <c r="G834">
        <v>5</v>
      </c>
      <c r="H834">
        <v>0</v>
      </c>
      <c r="I834" s="379">
        <v>4.1678240740740703E-2</v>
      </c>
      <c r="J834">
        <v>25</v>
      </c>
      <c r="K834">
        <v>0</v>
      </c>
      <c r="L834">
        <v>0</v>
      </c>
      <c r="M834" t="s">
        <v>164</v>
      </c>
      <c r="N834" t="s">
        <v>2869</v>
      </c>
      <c r="O834" s="379">
        <v>4.1666666666666699E-2</v>
      </c>
    </row>
    <row r="835" spans="1:15">
      <c r="A835">
        <v>2552</v>
      </c>
      <c r="B835" s="379">
        <v>43713.852118055598</v>
      </c>
      <c r="C835">
        <v>1522</v>
      </c>
      <c r="D835">
        <v>82</v>
      </c>
      <c r="E835">
        <v>42</v>
      </c>
      <c r="F835">
        <v>17</v>
      </c>
      <c r="G835">
        <v>14</v>
      </c>
      <c r="H835">
        <v>5</v>
      </c>
      <c r="I835" s="379">
        <v>4.1678240740740703E-2</v>
      </c>
      <c r="J835">
        <v>42</v>
      </c>
      <c r="K835">
        <v>6</v>
      </c>
      <c r="L835">
        <v>14</v>
      </c>
      <c r="M835" t="s">
        <v>164</v>
      </c>
      <c r="N835" t="s">
        <v>2868</v>
      </c>
      <c r="O835" s="379">
        <v>4.1666666666666699E-2</v>
      </c>
    </row>
    <row r="836" spans="1:15">
      <c r="A836">
        <v>2553</v>
      </c>
      <c r="B836" s="379">
        <v>43713.853379629603</v>
      </c>
      <c r="C836">
        <v>1485</v>
      </c>
      <c r="D836">
        <v>58</v>
      </c>
      <c r="E836">
        <v>25</v>
      </c>
      <c r="F836">
        <v>0</v>
      </c>
      <c r="G836">
        <v>5</v>
      </c>
      <c r="H836">
        <v>0</v>
      </c>
      <c r="I836" s="379">
        <v>4.1678240740740703E-2</v>
      </c>
      <c r="J836">
        <v>25</v>
      </c>
      <c r="K836">
        <v>0</v>
      </c>
      <c r="L836">
        <v>0</v>
      </c>
      <c r="M836" t="s">
        <v>164</v>
      </c>
      <c r="N836" t="s">
        <v>2869</v>
      </c>
      <c r="O836" s="379">
        <v>4.1666666666666699E-2</v>
      </c>
    </row>
    <row r="837" spans="1:15">
      <c r="A837">
        <v>2556</v>
      </c>
      <c r="B837" s="379">
        <v>43713.960370370398</v>
      </c>
      <c r="C837">
        <v>1527</v>
      </c>
      <c r="D837">
        <v>58</v>
      </c>
      <c r="E837">
        <v>25</v>
      </c>
      <c r="F837">
        <v>25</v>
      </c>
      <c r="G837">
        <v>5</v>
      </c>
      <c r="H837">
        <v>5</v>
      </c>
      <c r="I837" s="379">
        <v>4.0949074074074103E-2</v>
      </c>
      <c r="J837">
        <v>25</v>
      </c>
      <c r="K837">
        <v>14</v>
      </c>
      <c r="L837">
        <v>56</v>
      </c>
      <c r="M837" t="s">
        <v>164</v>
      </c>
      <c r="N837" t="s">
        <v>2869</v>
      </c>
      <c r="O837" s="379">
        <v>4.1666666666666699E-2</v>
      </c>
    </row>
    <row r="838" spans="1:15">
      <c r="A838">
        <v>2557</v>
      </c>
      <c r="B838" s="379">
        <v>43714.499027777798</v>
      </c>
      <c r="C838">
        <v>1506</v>
      </c>
      <c r="D838">
        <v>58</v>
      </c>
      <c r="E838">
        <v>25</v>
      </c>
      <c r="F838">
        <v>2</v>
      </c>
      <c r="G838">
        <v>5</v>
      </c>
      <c r="H838">
        <v>0</v>
      </c>
      <c r="I838" s="379">
        <v>6.6319444444444403E-3</v>
      </c>
      <c r="J838">
        <v>25</v>
      </c>
      <c r="K838">
        <v>2</v>
      </c>
      <c r="L838">
        <v>8</v>
      </c>
      <c r="M838" t="s">
        <v>164</v>
      </c>
      <c r="N838" t="s">
        <v>2869</v>
      </c>
      <c r="O838" s="379">
        <v>4.1666666666666699E-2</v>
      </c>
    </row>
    <row r="839" spans="1:15">
      <c r="A839">
        <v>2559</v>
      </c>
      <c r="B839" s="379">
        <v>43714.887361111098</v>
      </c>
      <c r="C839">
        <v>1498</v>
      </c>
      <c r="D839">
        <v>82</v>
      </c>
      <c r="E839">
        <v>42</v>
      </c>
      <c r="F839">
        <v>36</v>
      </c>
      <c r="G839">
        <v>14</v>
      </c>
      <c r="H839">
        <v>12</v>
      </c>
      <c r="I839" s="379">
        <v>4.1678240740740703E-2</v>
      </c>
      <c r="J839">
        <v>42</v>
      </c>
      <c r="K839">
        <v>24</v>
      </c>
      <c r="L839">
        <v>57</v>
      </c>
      <c r="M839" t="s">
        <v>164</v>
      </c>
      <c r="N839" t="s">
        <v>2868</v>
      </c>
      <c r="O839" s="379">
        <v>4.1666666666666699E-2</v>
      </c>
    </row>
    <row r="840" spans="1:15">
      <c r="A840">
        <v>2569</v>
      </c>
      <c r="B840" s="379">
        <v>43721.560324074097</v>
      </c>
      <c r="C840">
        <v>1525</v>
      </c>
      <c r="D840">
        <v>82</v>
      </c>
      <c r="E840">
        <v>42</v>
      </c>
      <c r="F840">
        <v>42</v>
      </c>
      <c r="G840">
        <v>14</v>
      </c>
      <c r="H840">
        <v>14</v>
      </c>
      <c r="I840" s="379">
        <v>1.16898148148148E-2</v>
      </c>
      <c r="J840">
        <v>42</v>
      </c>
      <c r="K840">
        <v>39</v>
      </c>
      <c r="L840">
        <v>93</v>
      </c>
      <c r="M840" t="s">
        <v>1856</v>
      </c>
      <c r="N840" t="s">
        <v>2868</v>
      </c>
      <c r="O840" s="379">
        <v>4.1666666666666699E-2</v>
      </c>
    </row>
    <row r="841" spans="1:15">
      <c r="A841">
        <v>2570</v>
      </c>
      <c r="B841" s="379">
        <v>43721.557152777801</v>
      </c>
      <c r="C841">
        <v>1505</v>
      </c>
      <c r="D841">
        <v>82</v>
      </c>
      <c r="E841">
        <v>42</v>
      </c>
      <c r="F841">
        <v>42</v>
      </c>
      <c r="G841">
        <v>14</v>
      </c>
      <c r="H841">
        <v>14</v>
      </c>
      <c r="I841" s="379">
        <v>1.52314814814815E-2</v>
      </c>
      <c r="J841">
        <v>42</v>
      </c>
      <c r="K841">
        <v>37</v>
      </c>
      <c r="L841">
        <v>88</v>
      </c>
      <c r="M841" t="s">
        <v>1853</v>
      </c>
      <c r="N841" t="s">
        <v>2868</v>
      </c>
      <c r="O841" s="379">
        <v>4.1666666666666699E-2</v>
      </c>
    </row>
    <row r="842" spans="1:15">
      <c r="A842">
        <v>2571</v>
      </c>
      <c r="B842" s="379">
        <v>43721.558206018497</v>
      </c>
      <c r="C842">
        <v>1516</v>
      </c>
      <c r="D842">
        <v>82</v>
      </c>
      <c r="E842">
        <v>42</v>
      </c>
      <c r="F842">
        <v>42</v>
      </c>
      <c r="G842">
        <v>14</v>
      </c>
      <c r="H842">
        <v>14</v>
      </c>
      <c r="I842" s="379">
        <v>1.5844907407407401E-2</v>
      </c>
      <c r="J842">
        <v>42</v>
      </c>
      <c r="K842">
        <v>41</v>
      </c>
      <c r="L842">
        <v>98</v>
      </c>
      <c r="M842" t="s">
        <v>1856</v>
      </c>
      <c r="N842" t="s">
        <v>2868</v>
      </c>
      <c r="O842" s="379">
        <v>4.1666666666666699E-2</v>
      </c>
    </row>
    <row r="843" spans="1:15">
      <c r="A843">
        <v>2572</v>
      </c>
      <c r="B843" s="379">
        <v>43721.561041666697</v>
      </c>
      <c r="C843">
        <v>1517</v>
      </c>
      <c r="D843">
        <v>82</v>
      </c>
      <c r="E843">
        <v>42</v>
      </c>
      <c r="F843">
        <v>42</v>
      </c>
      <c r="G843">
        <v>14</v>
      </c>
      <c r="H843">
        <v>14</v>
      </c>
      <c r="I843" s="379">
        <v>1.46064814814815E-2</v>
      </c>
      <c r="J843">
        <v>42</v>
      </c>
      <c r="K843">
        <v>39</v>
      </c>
      <c r="L843">
        <v>93</v>
      </c>
      <c r="M843" t="s">
        <v>1856</v>
      </c>
      <c r="N843" t="s">
        <v>2868</v>
      </c>
      <c r="O843" s="379">
        <v>4.1666666666666699E-2</v>
      </c>
    </row>
    <row r="844" spans="1:15">
      <c r="A844">
        <v>2573</v>
      </c>
      <c r="B844" s="379">
        <v>43721.5690972222</v>
      </c>
      <c r="C844">
        <v>1526</v>
      </c>
      <c r="D844">
        <v>58</v>
      </c>
      <c r="E844">
        <v>25</v>
      </c>
      <c r="F844">
        <v>25</v>
      </c>
      <c r="G844">
        <v>5</v>
      </c>
      <c r="H844">
        <v>5</v>
      </c>
      <c r="I844" s="379">
        <v>6.7013888888888904E-3</v>
      </c>
      <c r="J844">
        <v>25</v>
      </c>
      <c r="K844">
        <v>11</v>
      </c>
      <c r="L844">
        <v>44</v>
      </c>
      <c r="M844" t="s">
        <v>164</v>
      </c>
      <c r="N844" t="s">
        <v>2869</v>
      </c>
      <c r="O844" s="379">
        <v>4.1666666666666699E-2</v>
      </c>
    </row>
    <row r="845" spans="1:15">
      <c r="A845">
        <v>2574</v>
      </c>
      <c r="B845" s="379">
        <v>43721.558310185203</v>
      </c>
      <c r="C845">
        <v>1524</v>
      </c>
      <c r="D845">
        <v>82</v>
      </c>
      <c r="E845">
        <v>42</v>
      </c>
      <c r="F845">
        <v>42</v>
      </c>
      <c r="G845">
        <v>14</v>
      </c>
      <c r="H845">
        <v>14</v>
      </c>
      <c r="I845" s="379">
        <v>1.74884259259259E-2</v>
      </c>
      <c r="J845">
        <v>42</v>
      </c>
      <c r="K845">
        <v>39</v>
      </c>
      <c r="L845">
        <v>93</v>
      </c>
      <c r="M845" t="s">
        <v>1856</v>
      </c>
      <c r="N845" t="s">
        <v>2868</v>
      </c>
      <c r="O845" s="379">
        <v>4.1666666666666699E-2</v>
      </c>
    </row>
    <row r="846" spans="1:15">
      <c r="A846">
        <v>2575</v>
      </c>
      <c r="B846" s="379">
        <v>43721.558831018498</v>
      </c>
      <c r="C846">
        <v>1510</v>
      </c>
      <c r="D846">
        <v>82</v>
      </c>
      <c r="E846">
        <v>42</v>
      </c>
      <c r="F846">
        <v>42</v>
      </c>
      <c r="G846">
        <v>14</v>
      </c>
      <c r="H846">
        <v>14</v>
      </c>
      <c r="I846" s="379">
        <v>1.74884259259259E-2</v>
      </c>
      <c r="J846">
        <v>42</v>
      </c>
      <c r="K846">
        <v>39</v>
      </c>
      <c r="L846">
        <v>93</v>
      </c>
      <c r="M846" t="s">
        <v>1856</v>
      </c>
      <c r="N846" t="s">
        <v>2868</v>
      </c>
      <c r="O846" s="379">
        <v>4.1666666666666699E-2</v>
      </c>
    </row>
    <row r="847" spans="1:15">
      <c r="A847">
        <v>2576</v>
      </c>
      <c r="B847" s="379">
        <v>43721.570659722202</v>
      </c>
      <c r="C847">
        <v>1532</v>
      </c>
      <c r="D847">
        <v>58</v>
      </c>
      <c r="E847">
        <v>25</v>
      </c>
      <c r="F847">
        <v>25</v>
      </c>
      <c r="G847">
        <v>5</v>
      </c>
      <c r="H847">
        <v>5</v>
      </c>
      <c r="I847" s="379">
        <v>6.08796296296296E-3</v>
      </c>
      <c r="J847">
        <v>25</v>
      </c>
      <c r="K847">
        <v>9</v>
      </c>
      <c r="L847">
        <v>36</v>
      </c>
      <c r="M847" t="s">
        <v>164</v>
      </c>
      <c r="N847" t="s">
        <v>2869</v>
      </c>
      <c r="O847" s="379">
        <v>4.1666666666666699E-2</v>
      </c>
    </row>
    <row r="848" spans="1:15">
      <c r="A848">
        <v>2577</v>
      </c>
      <c r="B848" s="379">
        <v>43721.560439814799</v>
      </c>
      <c r="C848">
        <v>1533</v>
      </c>
      <c r="D848">
        <v>82</v>
      </c>
      <c r="E848">
        <v>42</v>
      </c>
      <c r="F848">
        <v>42</v>
      </c>
      <c r="G848">
        <v>14</v>
      </c>
      <c r="H848">
        <v>14</v>
      </c>
      <c r="I848" s="379">
        <v>1.6712962962962999E-2</v>
      </c>
      <c r="J848">
        <v>42</v>
      </c>
      <c r="K848">
        <v>41</v>
      </c>
      <c r="L848">
        <v>98</v>
      </c>
      <c r="M848" t="s">
        <v>1856</v>
      </c>
      <c r="N848" t="s">
        <v>2868</v>
      </c>
      <c r="O848" s="379">
        <v>4.1666666666666699E-2</v>
      </c>
    </row>
    <row r="849" spans="1:15">
      <c r="A849">
        <v>2578</v>
      </c>
      <c r="B849" s="379">
        <v>43721.558055555601</v>
      </c>
      <c r="C849">
        <v>1511</v>
      </c>
      <c r="D849">
        <v>82</v>
      </c>
      <c r="E849">
        <v>42</v>
      </c>
      <c r="F849">
        <v>42</v>
      </c>
      <c r="G849">
        <v>14</v>
      </c>
      <c r="H849">
        <v>14</v>
      </c>
      <c r="I849" s="379">
        <v>1.92013888888889E-2</v>
      </c>
      <c r="J849">
        <v>42</v>
      </c>
      <c r="K849">
        <v>33</v>
      </c>
      <c r="L849">
        <v>79</v>
      </c>
      <c r="M849" t="s">
        <v>1853</v>
      </c>
      <c r="N849" t="s">
        <v>2868</v>
      </c>
      <c r="O849" s="379">
        <v>4.1666666666666699E-2</v>
      </c>
    </row>
    <row r="850" spans="1:15">
      <c r="A850">
        <v>2579</v>
      </c>
      <c r="B850" s="379">
        <v>43721.559618055602</v>
      </c>
      <c r="C850">
        <v>1531</v>
      </c>
      <c r="D850">
        <v>82</v>
      </c>
      <c r="E850">
        <v>42</v>
      </c>
      <c r="F850">
        <v>42</v>
      </c>
      <c r="G850">
        <v>14</v>
      </c>
      <c r="H850">
        <v>14</v>
      </c>
      <c r="I850" s="379">
        <v>1.80671296296296E-2</v>
      </c>
      <c r="J850">
        <v>42</v>
      </c>
      <c r="K850">
        <v>39</v>
      </c>
      <c r="L850">
        <v>93</v>
      </c>
      <c r="M850" t="s">
        <v>1856</v>
      </c>
      <c r="N850" t="s">
        <v>2868</v>
      </c>
      <c r="O850" s="379">
        <v>4.1666666666666699E-2</v>
      </c>
    </row>
    <row r="851" spans="1:15">
      <c r="A851">
        <v>2580</v>
      </c>
      <c r="B851" s="379">
        <v>43721.558460648201</v>
      </c>
      <c r="C851">
        <v>1495</v>
      </c>
      <c r="D851">
        <v>82</v>
      </c>
      <c r="E851">
        <v>42</v>
      </c>
      <c r="F851">
        <v>42</v>
      </c>
      <c r="G851">
        <v>14</v>
      </c>
      <c r="H851">
        <v>14</v>
      </c>
      <c r="I851" s="379">
        <v>2.0474537037036999E-2</v>
      </c>
      <c r="J851">
        <v>42</v>
      </c>
      <c r="K851">
        <v>38</v>
      </c>
      <c r="L851">
        <v>90</v>
      </c>
      <c r="M851" t="s">
        <v>1856</v>
      </c>
      <c r="N851" t="s">
        <v>2868</v>
      </c>
      <c r="O851" s="379">
        <v>4.1666666666666699E-2</v>
      </c>
    </row>
    <row r="852" spans="1:15">
      <c r="A852">
        <v>2581</v>
      </c>
      <c r="B852" s="379">
        <v>43721.558101851901</v>
      </c>
      <c r="C852">
        <v>1489</v>
      </c>
      <c r="D852">
        <v>82</v>
      </c>
      <c r="E852">
        <v>42</v>
      </c>
      <c r="F852">
        <v>42</v>
      </c>
      <c r="G852">
        <v>14</v>
      </c>
      <c r="H852">
        <v>14</v>
      </c>
      <c r="I852" s="379">
        <v>2.15509259259259E-2</v>
      </c>
      <c r="J852">
        <v>42</v>
      </c>
      <c r="K852">
        <v>41</v>
      </c>
      <c r="L852">
        <v>98</v>
      </c>
      <c r="M852" t="s">
        <v>1856</v>
      </c>
      <c r="N852" t="s">
        <v>2868</v>
      </c>
      <c r="O852" s="379">
        <v>4.1666666666666699E-2</v>
      </c>
    </row>
    <row r="853" spans="1:15">
      <c r="A853">
        <v>2582</v>
      </c>
      <c r="B853" s="379">
        <v>43721.559074074103</v>
      </c>
      <c r="C853">
        <v>1521</v>
      </c>
      <c r="D853">
        <v>82</v>
      </c>
      <c r="E853">
        <v>42</v>
      </c>
      <c r="F853">
        <v>42</v>
      </c>
      <c r="G853">
        <v>14</v>
      </c>
      <c r="H853">
        <v>14</v>
      </c>
      <c r="I853" s="379">
        <v>2.06134259259259E-2</v>
      </c>
      <c r="J853">
        <v>42</v>
      </c>
      <c r="K853">
        <v>35</v>
      </c>
      <c r="L853">
        <v>83</v>
      </c>
      <c r="M853" t="s">
        <v>1853</v>
      </c>
      <c r="N853" t="s">
        <v>2868</v>
      </c>
      <c r="O853" s="379">
        <v>4.1666666666666699E-2</v>
      </c>
    </row>
    <row r="854" spans="1:15">
      <c r="A854">
        <v>2583</v>
      </c>
      <c r="B854" s="379">
        <v>43721.558645833298</v>
      </c>
      <c r="C854">
        <v>1499</v>
      </c>
      <c r="D854">
        <v>82</v>
      </c>
      <c r="E854">
        <v>42</v>
      </c>
      <c r="F854">
        <v>42</v>
      </c>
      <c r="G854">
        <v>14</v>
      </c>
      <c r="H854">
        <v>14</v>
      </c>
      <c r="I854" s="379">
        <v>2.1145833333333301E-2</v>
      </c>
      <c r="J854">
        <v>42</v>
      </c>
      <c r="K854">
        <v>42</v>
      </c>
      <c r="L854">
        <v>100</v>
      </c>
      <c r="M854" t="s">
        <v>1857</v>
      </c>
      <c r="N854" t="s">
        <v>2868</v>
      </c>
      <c r="O854" s="379">
        <v>4.1666666666666699E-2</v>
      </c>
    </row>
    <row r="855" spans="1:15">
      <c r="A855">
        <v>2584</v>
      </c>
      <c r="B855" s="379">
        <v>43721.560023148202</v>
      </c>
      <c r="C855">
        <v>1500</v>
      </c>
      <c r="D855">
        <v>82</v>
      </c>
      <c r="E855">
        <v>42</v>
      </c>
      <c r="F855">
        <v>42</v>
      </c>
      <c r="G855">
        <v>14</v>
      </c>
      <c r="H855">
        <v>14</v>
      </c>
      <c r="I855" s="379">
        <v>2.0833333333333301E-2</v>
      </c>
      <c r="J855">
        <v>42</v>
      </c>
      <c r="K855">
        <v>34</v>
      </c>
      <c r="L855">
        <v>81</v>
      </c>
      <c r="M855" t="s">
        <v>1853</v>
      </c>
      <c r="N855" t="s">
        <v>2868</v>
      </c>
      <c r="O855" s="379">
        <v>4.1666666666666699E-2</v>
      </c>
    </row>
    <row r="856" spans="1:15">
      <c r="A856">
        <v>2585</v>
      </c>
      <c r="B856" s="379">
        <v>43721.558240740698</v>
      </c>
      <c r="C856">
        <v>1508</v>
      </c>
      <c r="D856">
        <v>82</v>
      </c>
      <c r="E856">
        <v>42</v>
      </c>
      <c r="F856">
        <v>42</v>
      </c>
      <c r="G856">
        <v>14</v>
      </c>
      <c r="H856">
        <v>14</v>
      </c>
      <c r="I856" s="379">
        <v>2.3043981481481499E-2</v>
      </c>
      <c r="J856">
        <v>42</v>
      </c>
      <c r="K856">
        <v>39</v>
      </c>
      <c r="L856">
        <v>93</v>
      </c>
      <c r="M856" t="s">
        <v>1856</v>
      </c>
      <c r="N856" t="s">
        <v>2868</v>
      </c>
      <c r="O856" s="379">
        <v>4.1666666666666699E-2</v>
      </c>
    </row>
    <row r="857" spans="1:15">
      <c r="A857">
        <v>2586</v>
      </c>
      <c r="B857" s="379">
        <v>43721.560370370396</v>
      </c>
      <c r="C857">
        <v>1501</v>
      </c>
      <c r="D857">
        <v>82</v>
      </c>
      <c r="E857">
        <v>42</v>
      </c>
      <c r="F857">
        <v>42</v>
      </c>
      <c r="G857">
        <v>14</v>
      </c>
      <c r="H857">
        <v>14</v>
      </c>
      <c r="I857" s="379">
        <v>2.1215277777777802E-2</v>
      </c>
      <c r="J857">
        <v>42</v>
      </c>
      <c r="K857">
        <v>36</v>
      </c>
      <c r="L857">
        <v>86</v>
      </c>
      <c r="M857" t="s">
        <v>1853</v>
      </c>
      <c r="N857" t="s">
        <v>2868</v>
      </c>
      <c r="O857" s="379">
        <v>4.1666666666666699E-2</v>
      </c>
    </row>
    <row r="858" spans="1:15">
      <c r="A858">
        <v>2587</v>
      </c>
      <c r="B858" s="379">
        <v>43721.570925925902</v>
      </c>
      <c r="C858">
        <v>1498</v>
      </c>
      <c r="D858">
        <v>58</v>
      </c>
      <c r="E858">
        <v>25</v>
      </c>
      <c r="F858">
        <v>25</v>
      </c>
      <c r="G858">
        <v>5</v>
      </c>
      <c r="H858">
        <v>5</v>
      </c>
      <c r="I858" s="379">
        <v>1.0694444444444401E-2</v>
      </c>
      <c r="J858">
        <v>25</v>
      </c>
      <c r="K858">
        <v>12</v>
      </c>
      <c r="L858">
        <v>48</v>
      </c>
      <c r="M858" t="s">
        <v>164</v>
      </c>
      <c r="N858" t="s">
        <v>2869</v>
      </c>
      <c r="O858" s="379">
        <v>4.1666666666666699E-2</v>
      </c>
    </row>
    <row r="859" spans="1:15">
      <c r="A859">
        <v>2588</v>
      </c>
      <c r="B859" s="379">
        <v>43721.558136574102</v>
      </c>
      <c r="C859">
        <v>1523</v>
      </c>
      <c r="D859">
        <v>82</v>
      </c>
      <c r="E859">
        <v>42</v>
      </c>
      <c r="F859">
        <v>42</v>
      </c>
      <c r="G859">
        <v>14</v>
      </c>
      <c r="H859">
        <v>14</v>
      </c>
      <c r="I859" s="379">
        <v>2.42592592592593E-2</v>
      </c>
      <c r="J859">
        <v>42</v>
      </c>
      <c r="K859">
        <v>38</v>
      </c>
      <c r="L859">
        <v>90</v>
      </c>
      <c r="M859" t="s">
        <v>1856</v>
      </c>
      <c r="N859" t="s">
        <v>2868</v>
      </c>
      <c r="O859" s="379">
        <v>4.1666666666666699E-2</v>
      </c>
    </row>
    <row r="860" spans="1:15">
      <c r="A860">
        <v>2589</v>
      </c>
      <c r="B860" s="379">
        <v>43721.558333333298</v>
      </c>
      <c r="C860">
        <v>1519</v>
      </c>
      <c r="D860">
        <v>82</v>
      </c>
      <c r="E860">
        <v>42</v>
      </c>
      <c r="F860">
        <v>42</v>
      </c>
      <c r="G860">
        <v>14</v>
      </c>
      <c r="H860">
        <v>14</v>
      </c>
      <c r="I860" s="379">
        <v>2.5648148148148101E-2</v>
      </c>
      <c r="J860">
        <v>42</v>
      </c>
      <c r="K860">
        <v>40</v>
      </c>
      <c r="L860">
        <v>95</v>
      </c>
      <c r="M860" t="s">
        <v>1856</v>
      </c>
      <c r="N860" t="s">
        <v>2868</v>
      </c>
      <c r="O860" s="379">
        <v>4.1666666666666699E-2</v>
      </c>
    </row>
    <row r="861" spans="1:15">
      <c r="A861">
        <v>2590</v>
      </c>
      <c r="B861" s="379">
        <v>43721.557187500002</v>
      </c>
      <c r="C861">
        <v>1530</v>
      </c>
      <c r="D861">
        <v>82</v>
      </c>
      <c r="E861">
        <v>42</v>
      </c>
      <c r="F861">
        <v>42</v>
      </c>
      <c r="G861">
        <v>14</v>
      </c>
      <c r="H861">
        <v>14</v>
      </c>
      <c r="I861" s="379">
        <v>2.7164351851851901E-2</v>
      </c>
      <c r="J861">
        <v>42</v>
      </c>
      <c r="K861">
        <v>40</v>
      </c>
      <c r="L861">
        <v>95</v>
      </c>
      <c r="M861" t="s">
        <v>1856</v>
      </c>
      <c r="N861" t="s">
        <v>2868</v>
      </c>
      <c r="O861" s="379">
        <v>4.1666666666666699E-2</v>
      </c>
    </row>
    <row r="862" spans="1:15">
      <c r="A862">
        <v>2591</v>
      </c>
      <c r="B862" s="379">
        <v>43721.559722222199</v>
      </c>
      <c r="C862">
        <v>1515</v>
      </c>
      <c r="D862">
        <v>82</v>
      </c>
      <c r="E862">
        <v>42</v>
      </c>
      <c r="F862">
        <v>42</v>
      </c>
      <c r="G862">
        <v>14</v>
      </c>
      <c r="H862">
        <v>14</v>
      </c>
      <c r="I862" s="379">
        <v>2.4849537037037E-2</v>
      </c>
      <c r="J862">
        <v>42</v>
      </c>
      <c r="K862">
        <v>39</v>
      </c>
      <c r="L862">
        <v>93</v>
      </c>
      <c r="M862" t="s">
        <v>1856</v>
      </c>
      <c r="N862" t="s">
        <v>2868</v>
      </c>
      <c r="O862" s="379">
        <v>4.1666666666666699E-2</v>
      </c>
    </row>
    <row r="863" spans="1:15">
      <c r="A863">
        <v>2592</v>
      </c>
      <c r="B863" s="379">
        <v>43721.578020833302</v>
      </c>
      <c r="C863">
        <v>1531</v>
      </c>
      <c r="D863">
        <v>58</v>
      </c>
      <c r="E863">
        <v>25</v>
      </c>
      <c r="F863">
        <v>25</v>
      </c>
      <c r="G863">
        <v>5</v>
      </c>
      <c r="H863">
        <v>5</v>
      </c>
      <c r="I863" s="379">
        <v>8.8078703703703704E-3</v>
      </c>
      <c r="J863">
        <v>25</v>
      </c>
      <c r="K863">
        <v>11</v>
      </c>
      <c r="L863">
        <v>44</v>
      </c>
      <c r="M863" t="s">
        <v>164</v>
      </c>
      <c r="N863" t="s">
        <v>2869</v>
      </c>
      <c r="O863" s="379">
        <v>4.1666666666666699E-2</v>
      </c>
    </row>
    <row r="864" spans="1:15">
      <c r="A864">
        <v>2593</v>
      </c>
      <c r="B864" s="379">
        <v>43721.558819444399</v>
      </c>
      <c r="C864">
        <v>1497</v>
      </c>
      <c r="D864">
        <v>58</v>
      </c>
      <c r="E864">
        <v>25</v>
      </c>
      <c r="F864">
        <v>25</v>
      </c>
      <c r="G864">
        <v>5</v>
      </c>
      <c r="H864">
        <v>5</v>
      </c>
      <c r="I864" s="379">
        <v>2.8136574074074099E-2</v>
      </c>
      <c r="J864">
        <v>25</v>
      </c>
      <c r="K864">
        <v>9</v>
      </c>
      <c r="L864">
        <v>36</v>
      </c>
      <c r="M864" t="s">
        <v>164</v>
      </c>
      <c r="N864" t="s">
        <v>2869</v>
      </c>
      <c r="O864" s="379">
        <v>4.1666666666666699E-2</v>
      </c>
    </row>
    <row r="865" spans="1:15">
      <c r="A865">
        <v>2594</v>
      </c>
      <c r="B865" s="379">
        <v>43721.580983796302</v>
      </c>
      <c r="C865">
        <v>1500</v>
      </c>
      <c r="D865">
        <v>58</v>
      </c>
      <c r="E865">
        <v>25</v>
      </c>
      <c r="F865">
        <v>25</v>
      </c>
      <c r="G865">
        <v>5</v>
      </c>
      <c r="H865">
        <v>5</v>
      </c>
      <c r="I865" s="379">
        <v>6.6087962962963001E-3</v>
      </c>
      <c r="J865">
        <v>25</v>
      </c>
      <c r="K865">
        <v>6</v>
      </c>
      <c r="L865">
        <v>24</v>
      </c>
      <c r="M865" t="s">
        <v>164</v>
      </c>
      <c r="N865" t="s">
        <v>2869</v>
      </c>
      <c r="O865" s="379">
        <v>4.1666666666666699E-2</v>
      </c>
    </row>
    <row r="866" spans="1:15">
      <c r="A866">
        <v>2595</v>
      </c>
      <c r="B866" s="379">
        <v>43721.558923611097</v>
      </c>
      <c r="C866">
        <v>1518</v>
      </c>
      <c r="D866">
        <v>82</v>
      </c>
      <c r="E866">
        <v>42</v>
      </c>
      <c r="F866">
        <v>42</v>
      </c>
      <c r="G866">
        <v>14</v>
      </c>
      <c r="H866">
        <v>14</v>
      </c>
      <c r="I866" s="379">
        <v>2.9513888888888899E-2</v>
      </c>
      <c r="J866">
        <v>42</v>
      </c>
      <c r="K866">
        <v>37</v>
      </c>
      <c r="L866">
        <v>88</v>
      </c>
      <c r="M866" t="s">
        <v>1853</v>
      </c>
      <c r="N866" t="s">
        <v>2868</v>
      </c>
      <c r="O866" s="379">
        <v>4.1666666666666699E-2</v>
      </c>
    </row>
    <row r="867" spans="1:15">
      <c r="A867">
        <v>2596</v>
      </c>
      <c r="B867" s="379">
        <v>43721.577592592599</v>
      </c>
      <c r="C867">
        <v>1511</v>
      </c>
      <c r="D867">
        <v>58</v>
      </c>
      <c r="E867">
        <v>25</v>
      </c>
      <c r="F867">
        <v>25</v>
      </c>
      <c r="G867">
        <v>5</v>
      </c>
      <c r="H867">
        <v>5</v>
      </c>
      <c r="I867" s="379">
        <v>1.11689814814815E-2</v>
      </c>
      <c r="J867">
        <v>25</v>
      </c>
      <c r="K867">
        <v>3</v>
      </c>
      <c r="L867">
        <v>12</v>
      </c>
      <c r="M867" t="s">
        <v>164</v>
      </c>
      <c r="N867" t="s">
        <v>2869</v>
      </c>
      <c r="O867" s="379">
        <v>4.1666666666666699E-2</v>
      </c>
    </row>
    <row r="868" spans="1:15">
      <c r="A868">
        <v>2597</v>
      </c>
      <c r="B868" s="379">
        <v>43721.558912036999</v>
      </c>
      <c r="C868">
        <v>1488</v>
      </c>
      <c r="D868">
        <v>82</v>
      </c>
      <c r="E868">
        <v>42</v>
      </c>
      <c r="F868">
        <v>42</v>
      </c>
      <c r="G868">
        <v>14</v>
      </c>
      <c r="H868">
        <v>14</v>
      </c>
      <c r="I868" s="379">
        <v>3.1516203703703699E-2</v>
      </c>
      <c r="J868">
        <v>42</v>
      </c>
      <c r="K868">
        <v>36</v>
      </c>
      <c r="L868">
        <v>86</v>
      </c>
      <c r="M868" t="s">
        <v>1853</v>
      </c>
      <c r="N868" t="s">
        <v>2868</v>
      </c>
      <c r="O868" s="379">
        <v>4.1666666666666699E-2</v>
      </c>
    </row>
    <row r="869" spans="1:15">
      <c r="A869">
        <v>2598</v>
      </c>
      <c r="B869" s="379">
        <v>43721.560497685197</v>
      </c>
      <c r="C869">
        <v>1528</v>
      </c>
      <c r="D869">
        <v>82</v>
      </c>
      <c r="E869">
        <v>42</v>
      </c>
      <c r="F869">
        <v>42</v>
      </c>
      <c r="G869">
        <v>14</v>
      </c>
      <c r="H869">
        <v>14</v>
      </c>
      <c r="I869" s="379">
        <v>2.9965277777777799E-2</v>
      </c>
      <c r="J869">
        <v>42</v>
      </c>
      <c r="K869">
        <v>35</v>
      </c>
      <c r="L869">
        <v>83</v>
      </c>
      <c r="M869" t="s">
        <v>1853</v>
      </c>
      <c r="N869" t="s">
        <v>2868</v>
      </c>
      <c r="O869" s="379">
        <v>4.1666666666666699E-2</v>
      </c>
    </row>
    <row r="870" spans="1:15">
      <c r="A870">
        <v>2599</v>
      </c>
      <c r="B870" s="379">
        <v>43721.559143518498</v>
      </c>
      <c r="C870">
        <v>1502</v>
      </c>
      <c r="D870">
        <v>82</v>
      </c>
      <c r="E870">
        <v>42</v>
      </c>
      <c r="F870">
        <v>42</v>
      </c>
      <c r="G870">
        <v>14</v>
      </c>
      <c r="H870">
        <v>14</v>
      </c>
      <c r="I870" s="379">
        <v>3.2037037037037003E-2</v>
      </c>
      <c r="J870">
        <v>42</v>
      </c>
      <c r="K870">
        <v>31</v>
      </c>
      <c r="L870">
        <v>74</v>
      </c>
      <c r="M870" t="s">
        <v>1853</v>
      </c>
      <c r="N870" t="s">
        <v>2868</v>
      </c>
      <c r="O870" s="379">
        <v>4.1666666666666699E-2</v>
      </c>
    </row>
    <row r="871" spans="1:15">
      <c r="A871">
        <v>2600</v>
      </c>
      <c r="B871" s="379">
        <v>43721.5761458333</v>
      </c>
      <c r="C871">
        <v>1524</v>
      </c>
      <c r="D871">
        <v>58</v>
      </c>
      <c r="E871">
        <v>25</v>
      </c>
      <c r="F871">
        <v>25</v>
      </c>
      <c r="G871">
        <v>5</v>
      </c>
      <c r="H871">
        <v>5</v>
      </c>
      <c r="I871" s="379">
        <v>1.66550925925926E-2</v>
      </c>
      <c r="J871">
        <v>25</v>
      </c>
      <c r="K871">
        <v>10</v>
      </c>
      <c r="L871">
        <v>40</v>
      </c>
      <c r="M871" t="s">
        <v>164</v>
      </c>
      <c r="N871" t="s">
        <v>2869</v>
      </c>
      <c r="O871" s="379">
        <v>4.1666666666666699E-2</v>
      </c>
    </row>
    <row r="872" spans="1:15">
      <c r="A872">
        <v>2601</v>
      </c>
      <c r="B872" s="379">
        <v>43721.556863425903</v>
      </c>
      <c r="C872">
        <v>1494</v>
      </c>
      <c r="D872">
        <v>82</v>
      </c>
      <c r="E872">
        <v>42</v>
      </c>
      <c r="F872">
        <v>42</v>
      </c>
      <c r="G872">
        <v>14</v>
      </c>
      <c r="H872">
        <v>14</v>
      </c>
      <c r="I872" s="379">
        <v>3.66898148148148E-2</v>
      </c>
      <c r="J872">
        <v>42</v>
      </c>
      <c r="K872">
        <v>40</v>
      </c>
      <c r="L872">
        <v>95</v>
      </c>
      <c r="M872" t="s">
        <v>1856</v>
      </c>
      <c r="N872" t="s">
        <v>2868</v>
      </c>
      <c r="O872" s="379">
        <v>4.1666666666666699E-2</v>
      </c>
    </row>
    <row r="873" spans="1:15">
      <c r="A873">
        <v>2602</v>
      </c>
      <c r="B873" s="379">
        <v>43721.591805555603</v>
      </c>
      <c r="C873">
        <v>1502</v>
      </c>
      <c r="D873">
        <v>58</v>
      </c>
      <c r="E873">
        <v>25</v>
      </c>
      <c r="F873">
        <v>25</v>
      </c>
      <c r="G873">
        <v>5</v>
      </c>
      <c r="H873">
        <v>5</v>
      </c>
      <c r="I873" s="379">
        <v>2.2453703703703698E-3</v>
      </c>
      <c r="J873">
        <v>25</v>
      </c>
      <c r="K873">
        <v>6</v>
      </c>
      <c r="L873">
        <v>24</v>
      </c>
      <c r="M873" t="s">
        <v>164</v>
      </c>
      <c r="N873" t="s">
        <v>2869</v>
      </c>
      <c r="O873" s="379">
        <v>4.1666666666666699E-2</v>
      </c>
    </row>
    <row r="874" spans="1:15">
      <c r="A874">
        <v>2603</v>
      </c>
      <c r="B874" s="379">
        <v>43721.579282407401</v>
      </c>
      <c r="C874">
        <v>1495</v>
      </c>
      <c r="D874">
        <v>58</v>
      </c>
      <c r="E874">
        <v>25</v>
      </c>
      <c r="F874">
        <v>25</v>
      </c>
      <c r="G874">
        <v>5</v>
      </c>
      <c r="H874">
        <v>5</v>
      </c>
      <c r="I874" s="379">
        <v>1.53472222222222E-2</v>
      </c>
      <c r="J874">
        <v>25</v>
      </c>
      <c r="K874">
        <v>6</v>
      </c>
      <c r="L874">
        <v>24</v>
      </c>
      <c r="M874" t="s">
        <v>164</v>
      </c>
      <c r="N874" t="s">
        <v>2869</v>
      </c>
      <c r="O874" s="379">
        <v>4.1666666666666699E-2</v>
      </c>
    </row>
    <row r="875" spans="1:15">
      <c r="A875">
        <v>2604</v>
      </c>
      <c r="B875" s="379">
        <v>43721.559895833299</v>
      </c>
      <c r="C875">
        <v>1504</v>
      </c>
      <c r="D875">
        <v>82</v>
      </c>
      <c r="E875">
        <v>42</v>
      </c>
      <c r="F875">
        <v>42</v>
      </c>
      <c r="G875">
        <v>14</v>
      </c>
      <c r="H875">
        <v>14</v>
      </c>
      <c r="I875" s="379">
        <v>3.5543981481481503E-2</v>
      </c>
      <c r="J875">
        <v>42</v>
      </c>
      <c r="K875">
        <v>32</v>
      </c>
      <c r="L875">
        <v>76</v>
      </c>
      <c r="M875" t="s">
        <v>1853</v>
      </c>
      <c r="N875" t="s">
        <v>2868</v>
      </c>
      <c r="O875" s="379">
        <v>4.1666666666666699E-2</v>
      </c>
    </row>
    <row r="876" spans="1:15">
      <c r="A876">
        <v>2605</v>
      </c>
      <c r="B876" s="379">
        <v>43721.558946759302</v>
      </c>
      <c r="C876">
        <v>1522</v>
      </c>
      <c r="D876">
        <v>82</v>
      </c>
      <c r="E876">
        <v>42</v>
      </c>
      <c r="F876">
        <v>42</v>
      </c>
      <c r="G876">
        <v>14</v>
      </c>
      <c r="H876">
        <v>14</v>
      </c>
      <c r="I876" s="379">
        <v>3.6550925925925903E-2</v>
      </c>
      <c r="J876">
        <v>42</v>
      </c>
      <c r="K876">
        <v>35</v>
      </c>
      <c r="L876">
        <v>83</v>
      </c>
      <c r="M876" t="s">
        <v>1853</v>
      </c>
      <c r="N876" t="s">
        <v>2868</v>
      </c>
      <c r="O876" s="379">
        <v>4.1666666666666699E-2</v>
      </c>
    </row>
    <row r="877" spans="1:15">
      <c r="A877">
        <v>2606</v>
      </c>
      <c r="B877" s="379">
        <v>43721.558796296304</v>
      </c>
      <c r="C877">
        <v>1487</v>
      </c>
      <c r="D877">
        <v>82</v>
      </c>
      <c r="E877">
        <v>42</v>
      </c>
      <c r="F877">
        <v>42</v>
      </c>
      <c r="G877">
        <v>14</v>
      </c>
      <c r="H877">
        <v>14</v>
      </c>
      <c r="I877" s="379">
        <v>3.6898148148148097E-2</v>
      </c>
      <c r="J877">
        <v>42</v>
      </c>
      <c r="K877">
        <v>31</v>
      </c>
      <c r="L877">
        <v>74</v>
      </c>
      <c r="M877" t="s">
        <v>1853</v>
      </c>
      <c r="N877" t="s">
        <v>2868</v>
      </c>
      <c r="O877" s="379">
        <v>4.1666666666666699E-2</v>
      </c>
    </row>
    <row r="878" spans="1:15">
      <c r="A878">
        <v>2607</v>
      </c>
      <c r="B878" s="379">
        <v>43721.574282407397</v>
      </c>
      <c r="C878">
        <v>1516</v>
      </c>
      <c r="D878">
        <v>58</v>
      </c>
      <c r="E878">
        <v>25</v>
      </c>
      <c r="F878">
        <v>25</v>
      </c>
      <c r="G878">
        <v>5</v>
      </c>
      <c r="H878">
        <v>5</v>
      </c>
      <c r="I878" s="379">
        <v>2.2557870370370402E-2</v>
      </c>
      <c r="J878">
        <v>25</v>
      </c>
      <c r="K878">
        <v>18</v>
      </c>
      <c r="L878">
        <v>72</v>
      </c>
      <c r="M878" t="s">
        <v>1853</v>
      </c>
      <c r="N878" t="s">
        <v>2869</v>
      </c>
      <c r="O878" s="379">
        <v>4.1666666666666699E-2</v>
      </c>
    </row>
    <row r="879" spans="1:15">
      <c r="A879">
        <v>2608</v>
      </c>
      <c r="B879" s="379">
        <v>43721.5571180556</v>
      </c>
      <c r="C879">
        <v>1513</v>
      </c>
      <c r="D879">
        <v>82</v>
      </c>
      <c r="E879">
        <v>42</v>
      </c>
      <c r="F879">
        <v>42</v>
      </c>
      <c r="G879">
        <v>14</v>
      </c>
      <c r="H879">
        <v>14</v>
      </c>
      <c r="I879" s="379">
        <v>4.0104166666666698E-2</v>
      </c>
      <c r="J879">
        <v>42</v>
      </c>
      <c r="K879">
        <v>40</v>
      </c>
      <c r="L879">
        <v>95</v>
      </c>
      <c r="M879" t="s">
        <v>1856</v>
      </c>
      <c r="N879" t="s">
        <v>2868</v>
      </c>
      <c r="O879" s="379">
        <v>4.1666666666666699E-2</v>
      </c>
    </row>
    <row r="880" spans="1:15">
      <c r="A880">
        <v>2609</v>
      </c>
      <c r="B880" s="379">
        <v>43721.595844907402</v>
      </c>
      <c r="C880">
        <v>1504</v>
      </c>
      <c r="D880">
        <v>58</v>
      </c>
      <c r="E880">
        <v>25</v>
      </c>
      <c r="F880">
        <v>25</v>
      </c>
      <c r="G880">
        <v>5</v>
      </c>
      <c r="H880">
        <v>5</v>
      </c>
      <c r="I880" s="379">
        <v>1.55092592592593E-3</v>
      </c>
      <c r="J880">
        <v>25</v>
      </c>
      <c r="K880">
        <v>5</v>
      </c>
      <c r="L880">
        <v>20</v>
      </c>
      <c r="M880" t="s">
        <v>164</v>
      </c>
      <c r="N880" t="s">
        <v>2869</v>
      </c>
      <c r="O880" s="379">
        <v>4.1666666666666699E-2</v>
      </c>
    </row>
    <row r="881" spans="1:15">
      <c r="A881">
        <v>2610</v>
      </c>
      <c r="B881" s="379">
        <v>43721.581886574102</v>
      </c>
      <c r="C881">
        <v>1501</v>
      </c>
      <c r="D881">
        <v>58</v>
      </c>
      <c r="E881">
        <v>25</v>
      </c>
      <c r="F881">
        <v>25</v>
      </c>
      <c r="G881">
        <v>5</v>
      </c>
      <c r="H881">
        <v>5</v>
      </c>
      <c r="I881" s="379">
        <v>1.5891203703703699E-2</v>
      </c>
      <c r="J881">
        <v>25</v>
      </c>
      <c r="K881">
        <v>5</v>
      </c>
      <c r="L881">
        <v>20</v>
      </c>
      <c r="M881" t="s">
        <v>164</v>
      </c>
      <c r="N881" t="s">
        <v>2869</v>
      </c>
      <c r="O881" s="379">
        <v>4.1666666666666699E-2</v>
      </c>
    </row>
    <row r="882" spans="1:15">
      <c r="A882">
        <v>2611</v>
      </c>
      <c r="B882" s="379">
        <v>43721.591273148202</v>
      </c>
      <c r="C882">
        <v>1528</v>
      </c>
      <c r="D882">
        <v>58</v>
      </c>
      <c r="E882">
        <v>25</v>
      </c>
      <c r="F882">
        <v>25</v>
      </c>
      <c r="G882">
        <v>5</v>
      </c>
      <c r="H882">
        <v>5</v>
      </c>
      <c r="I882" s="379">
        <v>6.9560185185185202E-3</v>
      </c>
      <c r="J882">
        <v>25</v>
      </c>
      <c r="K882">
        <v>5</v>
      </c>
      <c r="L882">
        <v>20</v>
      </c>
      <c r="M882" t="s">
        <v>164</v>
      </c>
      <c r="N882" t="s">
        <v>2869</v>
      </c>
      <c r="O882" s="379">
        <v>4.1666666666666699E-2</v>
      </c>
    </row>
    <row r="883" spans="1:15">
      <c r="A883">
        <v>2612</v>
      </c>
      <c r="B883" s="379">
        <v>43721.572453703702</v>
      </c>
      <c r="C883">
        <v>1525</v>
      </c>
      <c r="D883">
        <v>58</v>
      </c>
      <c r="E883">
        <v>25</v>
      </c>
      <c r="F883">
        <v>25</v>
      </c>
      <c r="G883">
        <v>5</v>
      </c>
      <c r="H883">
        <v>5</v>
      </c>
      <c r="I883" s="379">
        <v>2.61226851851852E-2</v>
      </c>
      <c r="J883">
        <v>25</v>
      </c>
      <c r="K883">
        <v>14</v>
      </c>
      <c r="L883">
        <v>56</v>
      </c>
      <c r="M883" t="s">
        <v>164</v>
      </c>
      <c r="N883" t="s">
        <v>2869</v>
      </c>
      <c r="O883" s="379">
        <v>4.1666666666666699E-2</v>
      </c>
    </row>
    <row r="884" spans="1:15">
      <c r="A884">
        <v>2613</v>
      </c>
      <c r="B884" s="379">
        <v>43721.598171296297</v>
      </c>
      <c r="C884">
        <v>1513</v>
      </c>
      <c r="D884">
        <v>58</v>
      </c>
      <c r="E884">
        <v>25</v>
      </c>
      <c r="F884">
        <v>25</v>
      </c>
      <c r="G884">
        <v>5</v>
      </c>
      <c r="H884">
        <v>5</v>
      </c>
      <c r="I884" s="379">
        <v>3.59953703703704E-3</v>
      </c>
      <c r="J884">
        <v>25</v>
      </c>
      <c r="K884">
        <v>9</v>
      </c>
      <c r="L884">
        <v>36</v>
      </c>
      <c r="M884" t="s">
        <v>164</v>
      </c>
      <c r="N884" t="s">
        <v>2869</v>
      </c>
      <c r="O884" s="379">
        <v>4.1666666666666699E-2</v>
      </c>
    </row>
    <row r="885" spans="1:15">
      <c r="A885">
        <v>2614</v>
      </c>
      <c r="B885" s="379">
        <v>43721.578553240703</v>
      </c>
      <c r="C885">
        <v>1533</v>
      </c>
      <c r="D885">
        <v>58</v>
      </c>
      <c r="E885">
        <v>25</v>
      </c>
      <c r="F885">
        <v>25</v>
      </c>
      <c r="G885">
        <v>5</v>
      </c>
      <c r="H885">
        <v>5</v>
      </c>
      <c r="I885" s="379">
        <v>2.42592592592593E-2</v>
      </c>
      <c r="J885">
        <v>25</v>
      </c>
      <c r="K885">
        <v>12</v>
      </c>
      <c r="L885">
        <v>48</v>
      </c>
      <c r="M885" t="s">
        <v>164</v>
      </c>
      <c r="N885" t="s">
        <v>2869</v>
      </c>
      <c r="O885" s="379">
        <v>4.1666666666666699E-2</v>
      </c>
    </row>
    <row r="886" spans="1:15">
      <c r="A886">
        <v>2615</v>
      </c>
      <c r="B886" s="379">
        <v>43721.587708333303</v>
      </c>
      <c r="C886">
        <v>1500</v>
      </c>
      <c r="D886">
        <v>82</v>
      </c>
      <c r="E886">
        <v>42</v>
      </c>
      <c r="F886">
        <v>0</v>
      </c>
      <c r="G886">
        <v>14</v>
      </c>
      <c r="H886">
        <v>0</v>
      </c>
      <c r="I886" s="379">
        <v>4.1678240740740703E-2</v>
      </c>
      <c r="J886">
        <v>42</v>
      </c>
      <c r="K886">
        <v>0</v>
      </c>
      <c r="L886">
        <v>0</v>
      </c>
      <c r="M886" t="s">
        <v>164</v>
      </c>
      <c r="N886" t="s">
        <v>2868</v>
      </c>
      <c r="O886" s="379">
        <v>4.1666666666666699E-2</v>
      </c>
    </row>
    <row r="887" spans="1:15">
      <c r="A887">
        <v>2616</v>
      </c>
      <c r="B887" s="379">
        <v>43721.596215277801</v>
      </c>
      <c r="C887">
        <v>1522</v>
      </c>
      <c r="D887">
        <v>58</v>
      </c>
      <c r="E887">
        <v>25</v>
      </c>
      <c r="F887">
        <v>0</v>
      </c>
      <c r="G887">
        <v>5</v>
      </c>
      <c r="H887">
        <v>0</v>
      </c>
      <c r="I887" s="379">
        <v>4.1678240740740703E-2</v>
      </c>
      <c r="J887">
        <v>25</v>
      </c>
      <c r="K887">
        <v>0</v>
      </c>
      <c r="L887">
        <v>0</v>
      </c>
      <c r="M887" t="s">
        <v>164</v>
      </c>
      <c r="N887" t="s">
        <v>2869</v>
      </c>
      <c r="O887" s="379">
        <v>4.1666666666666699E-2</v>
      </c>
    </row>
    <row r="888" spans="1:15">
      <c r="A888">
        <v>2618</v>
      </c>
      <c r="B888" s="379">
        <v>43768.595034722202</v>
      </c>
      <c r="C888">
        <v>1515</v>
      </c>
      <c r="D888">
        <v>82</v>
      </c>
      <c r="E888">
        <v>42</v>
      </c>
      <c r="F888">
        <v>0</v>
      </c>
      <c r="G888">
        <v>14</v>
      </c>
      <c r="H888">
        <v>0</v>
      </c>
      <c r="I888" s="379">
        <v>3.00925925925926E-4</v>
      </c>
      <c r="J888">
        <v>42</v>
      </c>
      <c r="K888">
        <v>0</v>
      </c>
      <c r="L888">
        <v>0</v>
      </c>
      <c r="M888" t="s">
        <v>164</v>
      </c>
      <c r="N888" t="s">
        <v>2868</v>
      </c>
      <c r="O888" s="379">
        <v>4.1666666666666699E-2</v>
      </c>
    </row>
    <row r="889" spans="1:15">
      <c r="A889">
        <v>2619</v>
      </c>
      <c r="B889" s="379">
        <v>43768.595138888901</v>
      </c>
      <c r="C889">
        <v>1516</v>
      </c>
      <c r="D889">
        <v>82</v>
      </c>
      <c r="E889">
        <v>42</v>
      </c>
      <c r="F889">
        <v>2</v>
      </c>
      <c r="G889">
        <v>14</v>
      </c>
      <c r="H889">
        <v>0</v>
      </c>
      <c r="I889" s="379">
        <v>1.2384259259259299E-3</v>
      </c>
      <c r="J889">
        <v>42</v>
      </c>
      <c r="K889">
        <v>2</v>
      </c>
      <c r="L889">
        <v>5</v>
      </c>
      <c r="M889" t="s">
        <v>164</v>
      </c>
      <c r="N889" t="s">
        <v>2868</v>
      </c>
      <c r="O889" s="379">
        <v>4.1666666666666699E-2</v>
      </c>
    </row>
    <row r="890" spans="1:15">
      <c r="A890">
        <v>2621</v>
      </c>
      <c r="B890" s="379">
        <v>43768.595104166699</v>
      </c>
      <c r="C890">
        <v>1502</v>
      </c>
      <c r="D890">
        <v>58</v>
      </c>
      <c r="E890">
        <v>25</v>
      </c>
      <c r="F890">
        <v>25</v>
      </c>
      <c r="G890">
        <v>5</v>
      </c>
      <c r="H890">
        <v>5</v>
      </c>
      <c r="I890" s="379">
        <v>2.9374999999999998E-2</v>
      </c>
      <c r="J890">
        <v>25</v>
      </c>
      <c r="K890">
        <v>13</v>
      </c>
      <c r="L890">
        <v>52</v>
      </c>
      <c r="M890" t="s">
        <v>164</v>
      </c>
      <c r="N890" t="s">
        <v>2869</v>
      </c>
      <c r="O890" s="379">
        <v>4.1666666666666699E-2</v>
      </c>
    </row>
    <row r="891" spans="1:15">
      <c r="A891">
        <v>2622</v>
      </c>
      <c r="B891" s="379">
        <v>43768.595196759299</v>
      </c>
      <c r="C891">
        <v>1524</v>
      </c>
      <c r="D891">
        <v>58</v>
      </c>
      <c r="E891">
        <v>25</v>
      </c>
      <c r="F891">
        <v>25</v>
      </c>
      <c r="G891">
        <v>5</v>
      </c>
      <c r="H891">
        <v>5</v>
      </c>
      <c r="I891" s="379">
        <v>3.2407407407407399E-2</v>
      </c>
      <c r="J891">
        <v>25</v>
      </c>
      <c r="K891">
        <v>13</v>
      </c>
      <c r="L891">
        <v>52</v>
      </c>
      <c r="M891" t="s">
        <v>164</v>
      </c>
      <c r="N891" t="s">
        <v>2869</v>
      </c>
      <c r="O891" s="379">
        <v>4.1666666666666699E-2</v>
      </c>
    </row>
    <row r="892" spans="1:15">
      <c r="A892">
        <v>2623</v>
      </c>
      <c r="B892" s="379">
        <v>43768.595127314802</v>
      </c>
      <c r="C892">
        <v>1493</v>
      </c>
      <c r="D892">
        <v>58</v>
      </c>
      <c r="E892">
        <v>25</v>
      </c>
      <c r="F892">
        <v>25</v>
      </c>
      <c r="G892">
        <v>5</v>
      </c>
      <c r="H892">
        <v>5</v>
      </c>
      <c r="I892" s="379">
        <v>3.28356481481481E-2</v>
      </c>
      <c r="J892">
        <v>25</v>
      </c>
      <c r="K892">
        <v>20</v>
      </c>
      <c r="L892">
        <v>80</v>
      </c>
      <c r="M892" t="s">
        <v>1856</v>
      </c>
      <c r="N892" t="s">
        <v>2869</v>
      </c>
      <c r="O892" s="379">
        <v>4.1666666666666699E-2</v>
      </c>
    </row>
    <row r="893" spans="1:15">
      <c r="A893">
        <v>2624</v>
      </c>
      <c r="B893" s="379">
        <v>43768.593935185199</v>
      </c>
      <c r="C893">
        <v>1505</v>
      </c>
      <c r="D893">
        <v>58</v>
      </c>
      <c r="E893">
        <v>25</v>
      </c>
      <c r="F893">
        <v>25</v>
      </c>
      <c r="G893">
        <v>5</v>
      </c>
      <c r="H893">
        <v>5</v>
      </c>
      <c r="I893" s="379">
        <v>3.4097222222222202E-2</v>
      </c>
      <c r="J893">
        <v>25</v>
      </c>
      <c r="K893">
        <v>17</v>
      </c>
      <c r="L893">
        <v>68</v>
      </c>
      <c r="M893" t="s">
        <v>164</v>
      </c>
      <c r="N893" t="s">
        <v>2869</v>
      </c>
      <c r="O893" s="379">
        <v>4.1666666666666699E-2</v>
      </c>
    </row>
    <row r="894" spans="1:15">
      <c r="A894">
        <v>2625</v>
      </c>
      <c r="B894" s="379">
        <v>43768.596377314803</v>
      </c>
      <c r="C894">
        <v>1516</v>
      </c>
      <c r="D894">
        <v>58</v>
      </c>
      <c r="E894">
        <v>25</v>
      </c>
      <c r="F894">
        <v>25</v>
      </c>
      <c r="G894">
        <v>5</v>
      </c>
      <c r="H894">
        <v>5</v>
      </c>
      <c r="I894" s="379">
        <v>3.3043981481481501E-2</v>
      </c>
      <c r="J894">
        <v>25</v>
      </c>
      <c r="K894">
        <v>16</v>
      </c>
      <c r="L894">
        <v>64</v>
      </c>
      <c r="M894" t="s">
        <v>164</v>
      </c>
      <c r="N894" t="s">
        <v>2869</v>
      </c>
      <c r="O894" s="379">
        <v>4.1666666666666699E-2</v>
      </c>
    </row>
    <row r="895" spans="1:15">
      <c r="A895">
        <v>2626</v>
      </c>
      <c r="B895" s="379">
        <v>43768.590879629599</v>
      </c>
      <c r="C895">
        <v>1511</v>
      </c>
      <c r="D895">
        <v>58</v>
      </c>
      <c r="E895">
        <v>25</v>
      </c>
      <c r="F895">
        <v>25</v>
      </c>
      <c r="G895">
        <v>5</v>
      </c>
      <c r="H895">
        <v>5</v>
      </c>
      <c r="I895" s="379">
        <v>4.05439814814815E-2</v>
      </c>
      <c r="J895">
        <v>25</v>
      </c>
      <c r="K895">
        <v>18</v>
      </c>
      <c r="L895">
        <v>72</v>
      </c>
      <c r="M895" t="s">
        <v>1853</v>
      </c>
      <c r="N895" t="s">
        <v>2869</v>
      </c>
      <c r="O895" s="379">
        <v>4.1666666666666699E-2</v>
      </c>
    </row>
    <row r="896" spans="1:15">
      <c r="A896">
        <v>2627</v>
      </c>
      <c r="B896" s="379">
        <v>43768.595023148097</v>
      </c>
      <c r="C896">
        <v>1531</v>
      </c>
      <c r="D896">
        <v>58</v>
      </c>
      <c r="E896">
        <v>25</v>
      </c>
      <c r="F896">
        <v>25</v>
      </c>
      <c r="G896">
        <v>5</v>
      </c>
      <c r="H896">
        <v>5</v>
      </c>
      <c r="I896" s="379">
        <v>3.71643518518519E-2</v>
      </c>
      <c r="J896">
        <v>25</v>
      </c>
      <c r="K896">
        <v>15</v>
      </c>
      <c r="L896">
        <v>60</v>
      </c>
      <c r="M896" t="s">
        <v>164</v>
      </c>
      <c r="N896" t="s">
        <v>2869</v>
      </c>
      <c r="O896" s="379">
        <v>4.1666666666666699E-2</v>
      </c>
    </row>
    <row r="897" spans="1:15">
      <c r="A897">
        <v>2628</v>
      </c>
      <c r="B897" s="379">
        <v>43768.594675925902</v>
      </c>
      <c r="C897">
        <v>1533</v>
      </c>
      <c r="D897">
        <v>58</v>
      </c>
      <c r="E897">
        <v>25</v>
      </c>
      <c r="F897">
        <v>25</v>
      </c>
      <c r="G897">
        <v>5</v>
      </c>
      <c r="H897">
        <v>5</v>
      </c>
      <c r="I897" s="379">
        <v>3.7569444444444398E-2</v>
      </c>
      <c r="J897">
        <v>25</v>
      </c>
      <c r="K897">
        <v>14</v>
      </c>
      <c r="L897">
        <v>56</v>
      </c>
      <c r="M897" t="s">
        <v>164</v>
      </c>
      <c r="N897" t="s">
        <v>2869</v>
      </c>
      <c r="O897" s="379">
        <v>4.1666666666666699E-2</v>
      </c>
    </row>
    <row r="898" spans="1:15">
      <c r="A898">
        <v>2629</v>
      </c>
      <c r="B898" s="379">
        <v>43768.5910069444</v>
      </c>
      <c r="C898">
        <v>1510</v>
      </c>
      <c r="D898">
        <v>58</v>
      </c>
      <c r="E898">
        <v>25</v>
      </c>
      <c r="F898">
        <v>25</v>
      </c>
      <c r="G898">
        <v>5</v>
      </c>
      <c r="H898">
        <v>5</v>
      </c>
      <c r="I898" s="379">
        <v>4.1423611111111099E-2</v>
      </c>
      <c r="J898">
        <v>25</v>
      </c>
      <c r="K898">
        <v>19</v>
      </c>
      <c r="L898">
        <v>76</v>
      </c>
      <c r="M898" t="s">
        <v>1853</v>
      </c>
      <c r="N898" t="s">
        <v>2869</v>
      </c>
      <c r="O898" s="379">
        <v>4.1666666666666699E-2</v>
      </c>
    </row>
    <row r="899" spans="1:15">
      <c r="A899">
        <v>2630</v>
      </c>
      <c r="B899" s="379">
        <v>43768.598206018498</v>
      </c>
      <c r="C899">
        <v>1508</v>
      </c>
      <c r="D899">
        <v>58</v>
      </c>
      <c r="E899">
        <v>25</v>
      </c>
      <c r="F899">
        <v>25</v>
      </c>
      <c r="G899">
        <v>5</v>
      </c>
      <c r="H899">
        <v>5</v>
      </c>
      <c r="I899" s="379">
        <v>3.4687500000000003E-2</v>
      </c>
      <c r="J899">
        <v>25</v>
      </c>
      <c r="K899">
        <v>18</v>
      </c>
      <c r="L899">
        <v>72</v>
      </c>
      <c r="M899" t="s">
        <v>1853</v>
      </c>
      <c r="N899" t="s">
        <v>2869</v>
      </c>
      <c r="O899" s="379">
        <v>4.1666666666666699E-2</v>
      </c>
    </row>
    <row r="900" spans="1:15">
      <c r="A900">
        <v>2631</v>
      </c>
      <c r="B900" s="379">
        <v>43768.595104166699</v>
      </c>
      <c r="C900">
        <v>1499</v>
      </c>
      <c r="D900">
        <v>58</v>
      </c>
      <c r="E900">
        <v>25</v>
      </c>
      <c r="F900">
        <v>25</v>
      </c>
      <c r="G900">
        <v>5</v>
      </c>
      <c r="H900">
        <v>5</v>
      </c>
      <c r="I900" s="379">
        <v>3.8229166666666703E-2</v>
      </c>
      <c r="J900">
        <v>25</v>
      </c>
      <c r="K900">
        <v>20</v>
      </c>
      <c r="L900">
        <v>80</v>
      </c>
      <c r="M900" t="s">
        <v>1856</v>
      </c>
      <c r="N900" t="s">
        <v>2869</v>
      </c>
      <c r="O900" s="379">
        <v>4.1666666666666699E-2</v>
      </c>
    </row>
    <row r="901" spans="1:15">
      <c r="A901">
        <v>2632</v>
      </c>
      <c r="B901" s="379">
        <v>43768.5946064815</v>
      </c>
      <c r="C901">
        <v>1530</v>
      </c>
      <c r="D901">
        <v>58</v>
      </c>
      <c r="E901">
        <v>25</v>
      </c>
      <c r="F901">
        <v>25</v>
      </c>
      <c r="G901">
        <v>5</v>
      </c>
      <c r="H901">
        <v>5</v>
      </c>
      <c r="I901" s="379">
        <v>3.9490740740740701E-2</v>
      </c>
      <c r="J901">
        <v>25</v>
      </c>
      <c r="K901">
        <v>20</v>
      </c>
      <c r="L901">
        <v>80</v>
      </c>
      <c r="M901" t="s">
        <v>1856</v>
      </c>
      <c r="N901" t="s">
        <v>2869</v>
      </c>
      <c r="O901" s="379">
        <v>4.1666666666666699E-2</v>
      </c>
    </row>
    <row r="902" spans="1:15">
      <c r="A902">
        <v>2633</v>
      </c>
      <c r="B902" s="379">
        <v>43768.595127314802</v>
      </c>
      <c r="C902">
        <v>1501</v>
      </c>
      <c r="D902">
        <v>58</v>
      </c>
      <c r="E902">
        <v>25</v>
      </c>
      <c r="F902">
        <v>25</v>
      </c>
      <c r="G902">
        <v>5</v>
      </c>
      <c r="H902">
        <v>5</v>
      </c>
      <c r="I902" s="379">
        <v>3.9386574074074102E-2</v>
      </c>
      <c r="J902">
        <v>25</v>
      </c>
      <c r="K902">
        <v>15</v>
      </c>
      <c r="L902">
        <v>60</v>
      </c>
      <c r="M902" t="s">
        <v>164</v>
      </c>
      <c r="N902" t="s">
        <v>2869</v>
      </c>
      <c r="O902" s="379">
        <v>4.1666666666666699E-2</v>
      </c>
    </row>
    <row r="903" spans="1:15">
      <c r="A903">
        <v>2634</v>
      </c>
      <c r="B903" s="379">
        <v>43768.595138888901</v>
      </c>
      <c r="C903">
        <v>1496</v>
      </c>
      <c r="D903">
        <v>58</v>
      </c>
      <c r="E903">
        <v>25</v>
      </c>
      <c r="F903">
        <v>25</v>
      </c>
      <c r="G903">
        <v>5</v>
      </c>
      <c r="H903">
        <v>5</v>
      </c>
      <c r="I903" s="379">
        <v>3.9837962962962999E-2</v>
      </c>
      <c r="J903">
        <v>25</v>
      </c>
      <c r="K903">
        <v>18</v>
      </c>
      <c r="L903">
        <v>72</v>
      </c>
      <c r="M903" t="s">
        <v>1853</v>
      </c>
      <c r="N903" t="s">
        <v>2869</v>
      </c>
      <c r="O903" s="379">
        <v>4.1666666666666699E-2</v>
      </c>
    </row>
    <row r="904" spans="1:15">
      <c r="A904">
        <v>2635</v>
      </c>
      <c r="B904" s="379">
        <v>43768.595312500001</v>
      </c>
      <c r="C904">
        <v>1519</v>
      </c>
      <c r="D904">
        <v>58</v>
      </c>
      <c r="E904">
        <v>25</v>
      </c>
      <c r="F904">
        <v>25</v>
      </c>
      <c r="G904">
        <v>5</v>
      </c>
      <c r="H904">
        <v>5</v>
      </c>
      <c r="I904" s="379">
        <v>3.9699074074074102E-2</v>
      </c>
      <c r="J904">
        <v>25</v>
      </c>
      <c r="K904">
        <v>19</v>
      </c>
      <c r="L904">
        <v>76</v>
      </c>
      <c r="M904" t="s">
        <v>1853</v>
      </c>
      <c r="N904" t="s">
        <v>2869</v>
      </c>
      <c r="O904" s="379">
        <v>4.1666666666666699E-2</v>
      </c>
    </row>
    <row r="905" spans="1:15">
      <c r="A905">
        <v>2636</v>
      </c>
      <c r="B905" s="379">
        <v>43768.595335648097</v>
      </c>
      <c r="C905">
        <v>1515</v>
      </c>
      <c r="D905">
        <v>58</v>
      </c>
      <c r="E905">
        <v>25</v>
      </c>
      <c r="F905">
        <v>25</v>
      </c>
      <c r="G905">
        <v>5</v>
      </c>
      <c r="H905">
        <v>5</v>
      </c>
      <c r="I905" s="379">
        <v>4.1643518518518503E-2</v>
      </c>
      <c r="J905">
        <v>25</v>
      </c>
      <c r="K905">
        <v>18</v>
      </c>
      <c r="L905">
        <v>72</v>
      </c>
      <c r="M905" t="s">
        <v>1853</v>
      </c>
      <c r="N905" t="s">
        <v>2869</v>
      </c>
      <c r="O905" s="379">
        <v>4.1666666666666699E-2</v>
      </c>
    </row>
    <row r="906" spans="1:15">
      <c r="A906">
        <v>2637</v>
      </c>
      <c r="B906" s="379">
        <v>43797.455127314803</v>
      </c>
      <c r="C906">
        <v>1338</v>
      </c>
      <c r="D906">
        <v>58</v>
      </c>
      <c r="E906">
        <v>25</v>
      </c>
      <c r="F906">
        <v>25</v>
      </c>
      <c r="G906">
        <v>5</v>
      </c>
      <c r="H906">
        <v>5</v>
      </c>
      <c r="I906" s="379">
        <v>1.07638888888889E-3</v>
      </c>
      <c r="J906">
        <v>25</v>
      </c>
      <c r="K906">
        <v>7</v>
      </c>
      <c r="L906">
        <v>28</v>
      </c>
      <c r="M906" t="s">
        <v>164</v>
      </c>
      <c r="N906" t="s">
        <v>2869</v>
      </c>
      <c r="O906" s="379">
        <v>4.1666666666666699E-2</v>
      </c>
    </row>
    <row r="907" spans="1:15">
      <c r="A907">
        <v>2638</v>
      </c>
      <c r="B907" s="379">
        <v>43797.504699074103</v>
      </c>
      <c r="C907">
        <v>1485</v>
      </c>
      <c r="D907">
        <v>58</v>
      </c>
      <c r="E907">
        <v>25</v>
      </c>
      <c r="F907">
        <v>25</v>
      </c>
      <c r="G907">
        <v>5</v>
      </c>
      <c r="H907">
        <v>5</v>
      </c>
      <c r="I907" s="379">
        <v>1.88310185185185E-2</v>
      </c>
      <c r="J907">
        <v>25</v>
      </c>
      <c r="K907">
        <v>22</v>
      </c>
      <c r="L907">
        <v>88</v>
      </c>
      <c r="M907" t="s">
        <v>1857</v>
      </c>
      <c r="N907" t="s">
        <v>2869</v>
      </c>
      <c r="O907" s="379">
        <v>4.1666666666666699E-2</v>
      </c>
    </row>
    <row r="908" spans="1:15">
      <c r="A908">
        <v>2639</v>
      </c>
      <c r="B908" s="379">
        <v>43797.505231481497</v>
      </c>
      <c r="C908">
        <v>1529</v>
      </c>
      <c r="D908">
        <v>58</v>
      </c>
      <c r="E908">
        <v>25</v>
      </c>
      <c r="F908">
        <v>25</v>
      </c>
      <c r="G908">
        <v>5</v>
      </c>
      <c r="H908">
        <v>5</v>
      </c>
      <c r="I908" s="379">
        <v>2.0254629629629602E-2</v>
      </c>
      <c r="J908">
        <v>25</v>
      </c>
      <c r="K908">
        <v>22</v>
      </c>
      <c r="L908">
        <v>88</v>
      </c>
      <c r="M908" t="s">
        <v>1857</v>
      </c>
      <c r="N908" t="s">
        <v>2869</v>
      </c>
      <c r="O908" s="379">
        <v>4.1666666666666699E-2</v>
      </c>
    </row>
    <row r="909" spans="1:15">
      <c r="A909">
        <v>2640</v>
      </c>
      <c r="B909" s="379">
        <v>43797.504895833299</v>
      </c>
      <c r="C909">
        <v>1503</v>
      </c>
      <c r="D909">
        <v>58</v>
      </c>
      <c r="E909">
        <v>25</v>
      </c>
      <c r="F909">
        <v>25</v>
      </c>
      <c r="G909">
        <v>5</v>
      </c>
      <c r="H909">
        <v>5</v>
      </c>
      <c r="I909" s="379">
        <v>2.3587962962963002E-2</v>
      </c>
      <c r="J909">
        <v>25</v>
      </c>
      <c r="K909">
        <v>22</v>
      </c>
      <c r="L909">
        <v>88</v>
      </c>
      <c r="M909" t="s">
        <v>1857</v>
      </c>
      <c r="N909" t="s">
        <v>2869</v>
      </c>
      <c r="O909" s="379">
        <v>4.1666666666666699E-2</v>
      </c>
    </row>
    <row r="910" spans="1:15">
      <c r="A910">
        <v>2641</v>
      </c>
      <c r="B910" s="379">
        <v>43797.512060185203</v>
      </c>
      <c r="C910">
        <v>1495</v>
      </c>
      <c r="D910">
        <v>58</v>
      </c>
      <c r="E910">
        <v>25</v>
      </c>
      <c r="F910">
        <v>25</v>
      </c>
      <c r="G910">
        <v>5</v>
      </c>
      <c r="H910">
        <v>5</v>
      </c>
      <c r="I910" s="379">
        <v>1.6782407407407399E-2</v>
      </c>
      <c r="J910">
        <v>25</v>
      </c>
      <c r="K910">
        <v>25</v>
      </c>
      <c r="L910">
        <v>100</v>
      </c>
      <c r="M910" t="s">
        <v>1858</v>
      </c>
      <c r="N910" t="s">
        <v>2869</v>
      </c>
      <c r="O910" s="379">
        <v>4.1666666666666699E-2</v>
      </c>
    </row>
    <row r="911" spans="1:15">
      <c r="A911">
        <v>2642</v>
      </c>
      <c r="B911" s="379">
        <v>43797.505613425899</v>
      </c>
      <c r="C911">
        <v>1518</v>
      </c>
      <c r="D911">
        <v>58</v>
      </c>
      <c r="E911">
        <v>25</v>
      </c>
      <c r="F911">
        <v>25</v>
      </c>
      <c r="G911">
        <v>5</v>
      </c>
      <c r="H911">
        <v>5</v>
      </c>
      <c r="I911" s="379">
        <v>2.4849537037037E-2</v>
      </c>
      <c r="J911">
        <v>25</v>
      </c>
      <c r="K911">
        <v>23</v>
      </c>
      <c r="L911">
        <v>92</v>
      </c>
      <c r="M911" t="s">
        <v>1857</v>
      </c>
      <c r="N911" t="s">
        <v>2869</v>
      </c>
      <c r="O911" s="379">
        <v>4.1666666666666699E-2</v>
      </c>
    </row>
    <row r="912" spans="1:15">
      <c r="A912">
        <v>2643</v>
      </c>
      <c r="B912" s="379">
        <v>43797.504456018498</v>
      </c>
      <c r="C912">
        <v>1507</v>
      </c>
      <c r="D912">
        <v>58</v>
      </c>
      <c r="E912">
        <v>25</v>
      </c>
      <c r="F912">
        <v>25</v>
      </c>
      <c r="G912">
        <v>5</v>
      </c>
      <c r="H912">
        <v>5</v>
      </c>
      <c r="I912" s="379">
        <v>2.6145833333333299E-2</v>
      </c>
      <c r="J912">
        <v>25</v>
      </c>
      <c r="K912">
        <v>24</v>
      </c>
      <c r="L912">
        <v>96</v>
      </c>
      <c r="M912" t="s">
        <v>1857</v>
      </c>
      <c r="N912" t="s">
        <v>2869</v>
      </c>
      <c r="O912" s="379">
        <v>4.1666666666666699E-2</v>
      </c>
    </row>
    <row r="913" spans="1:15">
      <c r="A913">
        <v>2644</v>
      </c>
      <c r="B913" s="379">
        <v>43797.503738425898</v>
      </c>
      <c r="C913">
        <v>1497</v>
      </c>
      <c r="D913">
        <v>58</v>
      </c>
      <c r="E913">
        <v>25</v>
      </c>
      <c r="F913">
        <v>25</v>
      </c>
      <c r="G913">
        <v>5</v>
      </c>
      <c r="H913">
        <v>5</v>
      </c>
      <c r="I913" s="379">
        <v>3.00115740740741E-2</v>
      </c>
      <c r="J913">
        <v>25</v>
      </c>
      <c r="K913">
        <v>21</v>
      </c>
      <c r="L913">
        <v>84</v>
      </c>
      <c r="M913" t="s">
        <v>1856</v>
      </c>
      <c r="N913" t="s">
        <v>2869</v>
      </c>
      <c r="O913" s="379">
        <v>4.1666666666666699E-2</v>
      </c>
    </row>
    <row r="914" spans="1:15">
      <c r="A914">
        <v>2645</v>
      </c>
      <c r="B914" s="379">
        <v>43797.504930555602</v>
      </c>
      <c r="C914">
        <v>1534</v>
      </c>
      <c r="D914">
        <v>58</v>
      </c>
      <c r="E914">
        <v>25</v>
      </c>
      <c r="F914">
        <v>25</v>
      </c>
      <c r="G914">
        <v>5</v>
      </c>
      <c r="H914">
        <v>5</v>
      </c>
      <c r="I914" s="379">
        <v>3.0486111111111099E-2</v>
      </c>
      <c r="J914">
        <v>25</v>
      </c>
      <c r="K914">
        <v>21</v>
      </c>
      <c r="L914">
        <v>84</v>
      </c>
      <c r="M914" t="s">
        <v>1856</v>
      </c>
      <c r="N914" t="s">
        <v>2869</v>
      </c>
      <c r="O914" s="379">
        <v>4.1666666666666699E-2</v>
      </c>
    </row>
    <row r="915" spans="1:15">
      <c r="A915">
        <v>2646</v>
      </c>
      <c r="B915" s="379">
        <v>43797.504108796304</v>
      </c>
      <c r="C915">
        <v>1489</v>
      </c>
      <c r="D915">
        <v>58</v>
      </c>
      <c r="E915">
        <v>25</v>
      </c>
      <c r="F915">
        <v>25</v>
      </c>
      <c r="G915">
        <v>5</v>
      </c>
      <c r="H915">
        <v>5</v>
      </c>
      <c r="I915" s="379">
        <v>3.1446759259259299E-2</v>
      </c>
      <c r="J915">
        <v>25</v>
      </c>
      <c r="K915">
        <v>22</v>
      </c>
      <c r="L915">
        <v>88</v>
      </c>
      <c r="M915" t="s">
        <v>1857</v>
      </c>
      <c r="N915" t="s">
        <v>2869</v>
      </c>
      <c r="O915" s="379">
        <v>4.1666666666666699E-2</v>
      </c>
    </row>
    <row r="916" spans="1:15">
      <c r="A916">
        <v>2647</v>
      </c>
      <c r="B916" s="379">
        <v>43797.507916666698</v>
      </c>
      <c r="C916">
        <v>1509</v>
      </c>
      <c r="D916">
        <v>58</v>
      </c>
      <c r="E916">
        <v>25</v>
      </c>
      <c r="F916">
        <v>25</v>
      </c>
      <c r="G916">
        <v>5</v>
      </c>
      <c r="H916">
        <v>5</v>
      </c>
      <c r="I916" s="379">
        <v>3.0891203703703699E-2</v>
      </c>
      <c r="J916">
        <v>25</v>
      </c>
      <c r="K916">
        <v>11</v>
      </c>
      <c r="L916">
        <v>44</v>
      </c>
      <c r="M916" t="s">
        <v>164</v>
      </c>
      <c r="N916" t="s">
        <v>2869</v>
      </c>
      <c r="O916" s="379">
        <v>4.1666666666666699E-2</v>
      </c>
    </row>
    <row r="917" spans="1:15">
      <c r="A917">
        <v>2648</v>
      </c>
      <c r="B917" s="379">
        <v>43797.505729166704</v>
      </c>
      <c r="C917">
        <v>1491</v>
      </c>
      <c r="D917">
        <v>58</v>
      </c>
      <c r="E917">
        <v>25</v>
      </c>
      <c r="F917">
        <v>25</v>
      </c>
      <c r="G917">
        <v>5</v>
      </c>
      <c r="H917">
        <v>5</v>
      </c>
      <c r="I917" s="379">
        <v>3.31134259259259E-2</v>
      </c>
      <c r="J917">
        <v>25</v>
      </c>
      <c r="K917">
        <v>22</v>
      </c>
      <c r="L917">
        <v>88</v>
      </c>
      <c r="M917" t="s">
        <v>1857</v>
      </c>
      <c r="N917" t="s">
        <v>2869</v>
      </c>
      <c r="O917" s="379">
        <v>4.1666666666666699E-2</v>
      </c>
    </row>
    <row r="918" spans="1:15">
      <c r="A918">
        <v>2649</v>
      </c>
      <c r="B918" s="379">
        <v>43797.504085648201</v>
      </c>
      <c r="C918">
        <v>1506</v>
      </c>
      <c r="D918">
        <v>58</v>
      </c>
      <c r="E918">
        <v>25</v>
      </c>
      <c r="F918">
        <v>25</v>
      </c>
      <c r="G918">
        <v>5</v>
      </c>
      <c r="H918">
        <v>5</v>
      </c>
      <c r="I918" s="379">
        <v>3.8333333333333303E-2</v>
      </c>
      <c r="J918">
        <v>25</v>
      </c>
      <c r="K918">
        <v>20</v>
      </c>
      <c r="L918">
        <v>80</v>
      </c>
      <c r="M918" t="s">
        <v>1856</v>
      </c>
      <c r="N918" t="s">
        <v>2869</v>
      </c>
      <c r="O918" s="379">
        <v>4.1666666666666699E-2</v>
      </c>
    </row>
    <row r="919" spans="1:15">
      <c r="A919">
        <v>2650</v>
      </c>
      <c r="B919" s="379">
        <v>43797.505451388897</v>
      </c>
      <c r="C919">
        <v>1520</v>
      </c>
      <c r="D919">
        <v>58</v>
      </c>
      <c r="E919">
        <v>25</v>
      </c>
      <c r="F919">
        <v>25</v>
      </c>
      <c r="G919">
        <v>5</v>
      </c>
      <c r="H919">
        <v>5</v>
      </c>
      <c r="I919" s="379">
        <v>3.7766203703703698E-2</v>
      </c>
      <c r="J919">
        <v>25</v>
      </c>
      <c r="K919">
        <v>20</v>
      </c>
      <c r="L919">
        <v>80</v>
      </c>
      <c r="M919" t="s">
        <v>1856</v>
      </c>
      <c r="N919" t="s">
        <v>2869</v>
      </c>
      <c r="O919" s="379">
        <v>4.1666666666666699E-2</v>
      </c>
    </row>
    <row r="920" spans="1:15">
      <c r="A920">
        <v>2651</v>
      </c>
      <c r="B920" s="379">
        <v>43797.505347222199</v>
      </c>
      <c r="C920">
        <v>1525</v>
      </c>
      <c r="D920">
        <v>58</v>
      </c>
      <c r="E920">
        <v>25</v>
      </c>
      <c r="F920">
        <v>25</v>
      </c>
      <c r="G920">
        <v>5</v>
      </c>
      <c r="H920">
        <v>5</v>
      </c>
      <c r="I920" s="379">
        <v>3.7905092592592601E-2</v>
      </c>
      <c r="J920">
        <v>25</v>
      </c>
      <c r="K920">
        <v>14</v>
      </c>
      <c r="L920">
        <v>56</v>
      </c>
      <c r="M920" t="s">
        <v>164</v>
      </c>
      <c r="N920" t="s">
        <v>2869</v>
      </c>
      <c r="O920" s="379">
        <v>4.1666666666666699E-2</v>
      </c>
    </row>
    <row r="921" spans="1:15">
      <c r="A921">
        <v>2652</v>
      </c>
      <c r="B921" s="379">
        <v>43797.503807870402</v>
      </c>
      <c r="C921">
        <v>1526</v>
      </c>
      <c r="D921">
        <v>58</v>
      </c>
      <c r="E921">
        <v>25</v>
      </c>
      <c r="F921">
        <v>25</v>
      </c>
      <c r="G921">
        <v>5</v>
      </c>
      <c r="H921">
        <v>5</v>
      </c>
      <c r="I921" s="379">
        <v>4.0706018518518503E-2</v>
      </c>
      <c r="J921">
        <v>25</v>
      </c>
      <c r="K921">
        <v>14</v>
      </c>
      <c r="L921">
        <v>56</v>
      </c>
      <c r="M921" t="s">
        <v>164</v>
      </c>
      <c r="N921" t="s">
        <v>2869</v>
      </c>
      <c r="O921" s="379">
        <v>4.1666666666666699E-2</v>
      </c>
    </row>
    <row r="922" spans="1:15">
      <c r="A922">
        <v>2653</v>
      </c>
      <c r="B922" s="379">
        <v>43797.507465277798</v>
      </c>
      <c r="C922">
        <v>1494</v>
      </c>
      <c r="D922">
        <v>58</v>
      </c>
      <c r="E922">
        <v>25</v>
      </c>
      <c r="F922">
        <v>25</v>
      </c>
      <c r="G922">
        <v>5</v>
      </c>
      <c r="H922">
        <v>5</v>
      </c>
      <c r="I922" s="379">
        <v>3.75462962962963E-2</v>
      </c>
      <c r="J922">
        <v>25</v>
      </c>
      <c r="K922">
        <v>12</v>
      </c>
      <c r="L922">
        <v>48</v>
      </c>
      <c r="M922" t="s">
        <v>164</v>
      </c>
      <c r="N922" t="s">
        <v>2869</v>
      </c>
      <c r="O922" s="379">
        <v>4.1666666666666699E-2</v>
      </c>
    </row>
    <row r="923" spans="1:15">
      <c r="A923">
        <v>2654</v>
      </c>
      <c r="B923" s="379">
        <v>43797.508414351898</v>
      </c>
      <c r="C923">
        <v>1487</v>
      </c>
      <c r="D923">
        <v>58</v>
      </c>
      <c r="E923">
        <v>25</v>
      </c>
      <c r="F923">
        <v>25</v>
      </c>
      <c r="G923">
        <v>5</v>
      </c>
      <c r="H923">
        <v>5</v>
      </c>
      <c r="I923" s="379">
        <v>3.7118055555555599E-2</v>
      </c>
      <c r="J923">
        <v>25</v>
      </c>
      <c r="K923">
        <v>13</v>
      </c>
      <c r="L923">
        <v>52</v>
      </c>
      <c r="M923" t="s">
        <v>164</v>
      </c>
      <c r="N923" t="s">
        <v>2869</v>
      </c>
      <c r="O923" s="379">
        <v>4.1666666666666699E-2</v>
      </c>
    </row>
    <row r="924" spans="1:15">
      <c r="A924">
        <v>2655</v>
      </c>
      <c r="B924" s="379">
        <v>43797.5055671296</v>
      </c>
      <c r="C924">
        <v>1513</v>
      </c>
      <c r="D924">
        <v>58</v>
      </c>
      <c r="E924">
        <v>25</v>
      </c>
      <c r="F924">
        <v>25</v>
      </c>
      <c r="G924">
        <v>5</v>
      </c>
      <c r="H924">
        <v>5</v>
      </c>
      <c r="I924" s="379">
        <v>4.1631944444444402E-2</v>
      </c>
      <c r="J924">
        <v>25</v>
      </c>
      <c r="K924">
        <v>17</v>
      </c>
      <c r="L924">
        <v>68</v>
      </c>
      <c r="M924" t="s">
        <v>164</v>
      </c>
      <c r="N924" t="s">
        <v>2869</v>
      </c>
      <c r="O924" s="379">
        <v>4.1666666666666699E-2</v>
      </c>
    </row>
    <row r="925" spans="1:15">
      <c r="A925">
        <v>2656</v>
      </c>
      <c r="B925" s="379">
        <v>43797.506701388898</v>
      </c>
      <c r="C925">
        <v>1512</v>
      </c>
      <c r="D925">
        <v>58</v>
      </c>
      <c r="E925">
        <v>25</v>
      </c>
      <c r="F925">
        <v>25</v>
      </c>
      <c r="G925">
        <v>5</v>
      </c>
      <c r="H925">
        <v>5</v>
      </c>
      <c r="I925" s="379">
        <v>4.1018518518518503E-2</v>
      </c>
      <c r="J925">
        <v>25</v>
      </c>
      <c r="K925">
        <v>17</v>
      </c>
      <c r="L925">
        <v>68</v>
      </c>
      <c r="M925" t="s">
        <v>164</v>
      </c>
      <c r="N925" t="s">
        <v>2869</v>
      </c>
      <c r="O925" s="379">
        <v>4.1666666666666699E-2</v>
      </c>
    </row>
    <row r="926" spans="1:15">
      <c r="A926">
        <v>2657</v>
      </c>
      <c r="B926" s="379">
        <v>43797.509768518503</v>
      </c>
      <c r="C926">
        <v>1492</v>
      </c>
      <c r="D926">
        <v>58</v>
      </c>
      <c r="E926">
        <v>25</v>
      </c>
      <c r="F926">
        <v>25</v>
      </c>
      <c r="G926">
        <v>5</v>
      </c>
      <c r="H926">
        <v>5</v>
      </c>
      <c r="I926" s="379">
        <v>3.8009259259259298E-2</v>
      </c>
      <c r="J926">
        <v>25</v>
      </c>
      <c r="K926">
        <v>16</v>
      </c>
      <c r="L926">
        <v>64</v>
      </c>
      <c r="M926" t="s">
        <v>164</v>
      </c>
      <c r="N926" t="s">
        <v>2869</v>
      </c>
      <c r="O926" s="379">
        <v>4.1666666666666699E-2</v>
      </c>
    </row>
    <row r="927" spans="1:15">
      <c r="A927">
        <v>2658</v>
      </c>
      <c r="B927" s="379">
        <v>43797.5071412037</v>
      </c>
      <c r="C927">
        <v>1528</v>
      </c>
      <c r="D927">
        <v>58</v>
      </c>
      <c r="E927">
        <v>25</v>
      </c>
      <c r="F927">
        <v>25</v>
      </c>
      <c r="G927">
        <v>5</v>
      </c>
      <c r="H927">
        <v>5</v>
      </c>
      <c r="I927" s="379">
        <v>4.1226851851851903E-2</v>
      </c>
      <c r="J927">
        <v>25</v>
      </c>
      <c r="K927">
        <v>15</v>
      </c>
      <c r="L927">
        <v>60</v>
      </c>
      <c r="M927" t="s">
        <v>164</v>
      </c>
      <c r="N927" t="s">
        <v>2869</v>
      </c>
      <c r="O927" s="379">
        <v>4.1666666666666699E-2</v>
      </c>
    </row>
    <row r="928" spans="1:15">
      <c r="A928">
        <v>2659</v>
      </c>
      <c r="B928" s="379">
        <v>43797.511053240698</v>
      </c>
      <c r="C928">
        <v>1488</v>
      </c>
      <c r="D928">
        <v>58</v>
      </c>
      <c r="E928">
        <v>25</v>
      </c>
      <c r="F928">
        <v>25</v>
      </c>
      <c r="G928">
        <v>5</v>
      </c>
      <c r="H928">
        <v>5</v>
      </c>
      <c r="I928" s="379">
        <v>4.0636574074074103E-2</v>
      </c>
      <c r="J928">
        <v>25</v>
      </c>
      <c r="K928">
        <v>22</v>
      </c>
      <c r="L928">
        <v>88</v>
      </c>
      <c r="M928" t="s">
        <v>1857</v>
      </c>
      <c r="N928" t="s">
        <v>2869</v>
      </c>
      <c r="O928" s="379">
        <v>4.1666666666666699E-2</v>
      </c>
    </row>
    <row r="929" spans="1:15">
      <c r="A929">
        <v>2660</v>
      </c>
      <c r="B929" s="379">
        <v>43797.675162036998</v>
      </c>
      <c r="C929">
        <v>1528</v>
      </c>
      <c r="D929">
        <v>58</v>
      </c>
      <c r="E929">
        <v>25</v>
      </c>
      <c r="F929">
        <v>25</v>
      </c>
      <c r="G929">
        <v>5</v>
      </c>
      <c r="H929">
        <v>5</v>
      </c>
      <c r="I929" s="379">
        <v>1.9745370370370399E-2</v>
      </c>
      <c r="J929">
        <v>25</v>
      </c>
      <c r="K929">
        <v>23</v>
      </c>
      <c r="L929">
        <v>92</v>
      </c>
      <c r="M929" t="s">
        <v>1857</v>
      </c>
      <c r="N929" t="s">
        <v>2869</v>
      </c>
      <c r="O929" s="379">
        <v>4.1666666666666699E-2</v>
      </c>
    </row>
    <row r="930" spans="1:15">
      <c r="A930">
        <v>2661</v>
      </c>
      <c r="B930" s="379">
        <v>43797.670405092598</v>
      </c>
      <c r="C930">
        <v>1526</v>
      </c>
      <c r="D930">
        <v>58</v>
      </c>
      <c r="E930">
        <v>25</v>
      </c>
      <c r="F930">
        <v>25</v>
      </c>
      <c r="G930">
        <v>5</v>
      </c>
      <c r="H930">
        <v>5</v>
      </c>
      <c r="I930" s="379">
        <v>3.1736111111111097E-2</v>
      </c>
      <c r="J930">
        <v>25</v>
      </c>
      <c r="K930">
        <v>19</v>
      </c>
      <c r="L930">
        <v>76</v>
      </c>
      <c r="M930" t="s">
        <v>1853</v>
      </c>
      <c r="N930" t="s">
        <v>2869</v>
      </c>
      <c r="O930" s="379">
        <v>4.1666666666666699E-2</v>
      </c>
    </row>
    <row r="931" spans="1:15">
      <c r="A931">
        <v>2662</v>
      </c>
      <c r="B931" s="379">
        <v>43797.670624999999</v>
      </c>
      <c r="C931">
        <v>1494</v>
      </c>
      <c r="D931">
        <v>58</v>
      </c>
      <c r="E931">
        <v>25</v>
      </c>
      <c r="F931">
        <v>25</v>
      </c>
      <c r="G931">
        <v>5</v>
      </c>
      <c r="H931">
        <v>5</v>
      </c>
      <c r="I931" s="379">
        <v>3.4548611111111099E-2</v>
      </c>
      <c r="J931">
        <v>25</v>
      </c>
      <c r="K931">
        <v>20</v>
      </c>
      <c r="L931">
        <v>80</v>
      </c>
      <c r="M931" t="s">
        <v>1856</v>
      </c>
      <c r="N931" t="s">
        <v>2869</v>
      </c>
      <c r="O931" s="379">
        <v>4.1666666666666699E-2</v>
      </c>
    </row>
    <row r="932" spans="1:15">
      <c r="A932">
        <v>2663</v>
      </c>
      <c r="B932" s="379">
        <v>43797.670995370398</v>
      </c>
      <c r="C932">
        <v>1492</v>
      </c>
      <c r="D932">
        <v>58</v>
      </c>
      <c r="E932">
        <v>25</v>
      </c>
      <c r="F932">
        <v>25</v>
      </c>
      <c r="G932">
        <v>5</v>
      </c>
      <c r="H932">
        <v>5</v>
      </c>
      <c r="I932" s="379">
        <v>3.78240740740741E-2</v>
      </c>
      <c r="J932">
        <v>25</v>
      </c>
      <c r="K932">
        <v>17</v>
      </c>
      <c r="L932">
        <v>68</v>
      </c>
      <c r="M932" t="s">
        <v>164</v>
      </c>
      <c r="N932" t="s">
        <v>2869</v>
      </c>
      <c r="O932" s="379">
        <v>4.1666666666666699E-2</v>
      </c>
    </row>
    <row r="933" spans="1:15">
      <c r="A933">
        <v>2664</v>
      </c>
      <c r="B933" s="379">
        <v>43797.672175925902</v>
      </c>
      <c r="C933">
        <v>1513</v>
      </c>
      <c r="D933">
        <v>58</v>
      </c>
      <c r="E933">
        <v>25</v>
      </c>
      <c r="F933">
        <v>25</v>
      </c>
      <c r="G933">
        <v>5</v>
      </c>
      <c r="H933">
        <v>5</v>
      </c>
      <c r="I933" s="379">
        <v>3.8263888888888903E-2</v>
      </c>
      <c r="J933">
        <v>25</v>
      </c>
      <c r="K933">
        <v>18</v>
      </c>
      <c r="L933">
        <v>72</v>
      </c>
      <c r="M933" t="s">
        <v>1853</v>
      </c>
      <c r="N933" t="s">
        <v>2869</v>
      </c>
      <c r="O933" s="379">
        <v>4.1666666666666699E-2</v>
      </c>
    </row>
    <row r="934" spans="1:15">
      <c r="A934">
        <v>2665</v>
      </c>
      <c r="B934" s="379">
        <v>43797.671875</v>
      </c>
      <c r="C934">
        <v>1512</v>
      </c>
      <c r="D934">
        <v>58</v>
      </c>
      <c r="E934">
        <v>25</v>
      </c>
      <c r="F934">
        <v>25</v>
      </c>
      <c r="G934">
        <v>5</v>
      </c>
      <c r="H934">
        <v>5</v>
      </c>
      <c r="I934" s="379">
        <v>4.1377314814814797E-2</v>
      </c>
      <c r="J934">
        <v>25</v>
      </c>
      <c r="K934">
        <v>21</v>
      </c>
      <c r="L934">
        <v>84</v>
      </c>
      <c r="M934" t="s">
        <v>1856</v>
      </c>
      <c r="N934" t="s">
        <v>2869</v>
      </c>
      <c r="O934" s="379">
        <v>4.1666666666666699E-2</v>
      </c>
    </row>
    <row r="935" spans="1:15">
      <c r="A935">
        <v>2666</v>
      </c>
      <c r="B935" s="379">
        <v>43797.776377314804</v>
      </c>
      <c r="C935">
        <v>1525</v>
      </c>
      <c r="D935">
        <v>58</v>
      </c>
      <c r="E935">
        <v>25</v>
      </c>
      <c r="F935">
        <v>25</v>
      </c>
      <c r="G935">
        <v>5</v>
      </c>
      <c r="H935">
        <v>5</v>
      </c>
      <c r="I935" s="379">
        <v>2.15509259259259E-2</v>
      </c>
      <c r="J935">
        <v>25</v>
      </c>
      <c r="K935">
        <v>19</v>
      </c>
      <c r="L935">
        <v>76</v>
      </c>
      <c r="M935" t="s">
        <v>1853</v>
      </c>
      <c r="N935" t="s">
        <v>2869</v>
      </c>
      <c r="O935" s="379">
        <v>4.1666666666666699E-2</v>
      </c>
    </row>
    <row r="936" spans="1:15">
      <c r="A936">
        <v>2667</v>
      </c>
      <c r="B936" s="379">
        <v>43797.869039351899</v>
      </c>
      <c r="C936">
        <v>1509</v>
      </c>
      <c r="D936">
        <v>58</v>
      </c>
      <c r="E936">
        <v>25</v>
      </c>
      <c r="F936">
        <v>25</v>
      </c>
      <c r="G936">
        <v>5</v>
      </c>
      <c r="H936">
        <v>5</v>
      </c>
      <c r="I936" s="379">
        <v>3.7083333333333302E-2</v>
      </c>
      <c r="J936">
        <v>25</v>
      </c>
      <c r="K936">
        <v>19</v>
      </c>
      <c r="L936">
        <v>76</v>
      </c>
      <c r="M936" t="s">
        <v>1853</v>
      </c>
      <c r="N936" t="s">
        <v>2869</v>
      </c>
      <c r="O936" s="379">
        <v>4.1666666666666699E-2</v>
      </c>
    </row>
    <row r="937" spans="1:15">
      <c r="A937">
        <v>2668</v>
      </c>
      <c r="B937" s="379">
        <v>43799.744421296302</v>
      </c>
      <c r="C937">
        <v>1492</v>
      </c>
      <c r="D937">
        <v>58</v>
      </c>
      <c r="E937">
        <v>25</v>
      </c>
      <c r="F937">
        <v>25</v>
      </c>
      <c r="G937">
        <v>5</v>
      </c>
      <c r="H937">
        <v>5</v>
      </c>
      <c r="I937" s="379">
        <v>3.05555555555556E-2</v>
      </c>
      <c r="J937">
        <v>25</v>
      </c>
      <c r="K937">
        <v>19</v>
      </c>
      <c r="L937">
        <v>76</v>
      </c>
      <c r="M937" t="s">
        <v>1853</v>
      </c>
      <c r="N937" t="s">
        <v>2869</v>
      </c>
      <c r="O937" s="379">
        <v>4.1666666666666699E-2</v>
      </c>
    </row>
    <row r="938" spans="1:15">
      <c r="A938">
        <v>2669</v>
      </c>
      <c r="B938" s="379">
        <v>43880.754201388903</v>
      </c>
      <c r="C938">
        <v>1492</v>
      </c>
      <c r="D938">
        <v>58</v>
      </c>
      <c r="E938">
        <v>25</v>
      </c>
      <c r="F938">
        <v>25</v>
      </c>
      <c r="G938">
        <v>5</v>
      </c>
      <c r="H938">
        <v>5</v>
      </c>
      <c r="I938" s="379">
        <v>1.1875E-2</v>
      </c>
      <c r="J938">
        <v>25</v>
      </c>
      <c r="K938">
        <v>23</v>
      </c>
      <c r="L938">
        <v>92</v>
      </c>
      <c r="M938" t="s">
        <v>1857</v>
      </c>
      <c r="N938" t="s">
        <v>2869</v>
      </c>
      <c r="O938" s="379">
        <v>4.1666666666666699E-2</v>
      </c>
    </row>
    <row r="939" spans="1:15">
      <c r="A939">
        <v>2670</v>
      </c>
      <c r="B939" s="379">
        <v>43880.755358796298</v>
      </c>
      <c r="C939">
        <v>1504</v>
      </c>
      <c r="D939">
        <v>58</v>
      </c>
      <c r="E939">
        <v>25</v>
      </c>
      <c r="F939">
        <v>25</v>
      </c>
      <c r="G939">
        <v>5</v>
      </c>
      <c r="H939">
        <v>5</v>
      </c>
      <c r="I939" s="379">
        <v>1.7048611111111101E-2</v>
      </c>
      <c r="J939">
        <v>25</v>
      </c>
      <c r="K939">
        <v>20</v>
      </c>
      <c r="L939">
        <v>80</v>
      </c>
      <c r="M939" t="s">
        <v>1856</v>
      </c>
      <c r="N939" t="s">
        <v>2869</v>
      </c>
      <c r="O939" s="379">
        <v>4.1666666666666699E-2</v>
      </c>
    </row>
    <row r="940" spans="1:15">
      <c r="A940">
        <v>2671</v>
      </c>
      <c r="B940" s="379">
        <v>43880.7558333333</v>
      </c>
      <c r="C940">
        <v>1487</v>
      </c>
      <c r="D940">
        <v>58</v>
      </c>
      <c r="E940">
        <v>25</v>
      </c>
      <c r="F940">
        <v>25</v>
      </c>
      <c r="G940">
        <v>5</v>
      </c>
      <c r="H940">
        <v>5</v>
      </c>
      <c r="I940" s="379">
        <v>3.9351851851851902E-2</v>
      </c>
      <c r="J940">
        <v>25</v>
      </c>
      <c r="K940">
        <v>2</v>
      </c>
      <c r="L940">
        <v>8</v>
      </c>
      <c r="M940" t="s">
        <v>164</v>
      </c>
      <c r="N940" t="s">
        <v>2869</v>
      </c>
      <c r="O940" s="379">
        <v>4.1666666666666699E-2</v>
      </c>
    </row>
    <row r="941" spans="1:15">
      <c r="A941">
        <v>2672</v>
      </c>
      <c r="B941" s="379">
        <v>43880.759050925903</v>
      </c>
      <c r="C941">
        <v>1522</v>
      </c>
      <c r="D941">
        <v>58</v>
      </c>
      <c r="E941">
        <v>25</v>
      </c>
      <c r="F941">
        <v>25</v>
      </c>
      <c r="G941">
        <v>5</v>
      </c>
      <c r="H941">
        <v>5</v>
      </c>
      <c r="I941" s="379">
        <v>3.9699074074074102E-2</v>
      </c>
      <c r="J941">
        <v>25</v>
      </c>
      <c r="K941">
        <v>6</v>
      </c>
      <c r="L941">
        <v>24</v>
      </c>
      <c r="M941" t="s">
        <v>164</v>
      </c>
      <c r="N941" t="s">
        <v>2869</v>
      </c>
      <c r="O941" s="379">
        <v>4.1666666666666699E-2</v>
      </c>
    </row>
    <row r="942" spans="1:15">
      <c r="A942">
        <v>2673</v>
      </c>
      <c r="B942" s="379">
        <v>43880.799803240698</v>
      </c>
      <c r="C942">
        <v>1527</v>
      </c>
      <c r="D942">
        <v>58</v>
      </c>
      <c r="E942">
        <v>25</v>
      </c>
      <c r="F942">
        <v>25</v>
      </c>
      <c r="G942">
        <v>5</v>
      </c>
      <c r="H942">
        <v>5</v>
      </c>
      <c r="I942" s="379">
        <v>2.12731481481481E-2</v>
      </c>
      <c r="J942">
        <v>25</v>
      </c>
      <c r="K942">
        <v>23</v>
      </c>
      <c r="L942">
        <v>92</v>
      </c>
      <c r="M942" t="s">
        <v>1857</v>
      </c>
      <c r="N942" t="s">
        <v>2869</v>
      </c>
      <c r="O942" s="379">
        <v>4.1666666666666699E-2</v>
      </c>
    </row>
    <row r="943" spans="1:15">
      <c r="A943">
        <v>2674</v>
      </c>
      <c r="B943" s="379">
        <v>43880.811817129601</v>
      </c>
      <c r="C943">
        <v>1487</v>
      </c>
      <c r="D943">
        <v>58</v>
      </c>
      <c r="E943">
        <v>25</v>
      </c>
      <c r="F943">
        <v>0</v>
      </c>
      <c r="G943">
        <v>5</v>
      </c>
      <c r="H943">
        <v>0</v>
      </c>
      <c r="I943" s="379">
        <v>4.1678240740740703E-2</v>
      </c>
      <c r="J943">
        <v>25</v>
      </c>
      <c r="K943">
        <v>0</v>
      </c>
      <c r="L943">
        <v>0</v>
      </c>
      <c r="M943" t="s">
        <v>164</v>
      </c>
      <c r="N943" t="s">
        <v>2869</v>
      </c>
      <c r="O943" s="379">
        <v>4.1666666666666699E-2</v>
      </c>
    </row>
    <row r="944" spans="1:15">
      <c r="A944">
        <v>2675</v>
      </c>
      <c r="B944" s="379">
        <v>44071.553368055596</v>
      </c>
      <c r="C944">
        <v>1338</v>
      </c>
      <c r="D944">
        <v>82</v>
      </c>
      <c r="E944">
        <v>42</v>
      </c>
      <c r="F944">
        <v>3</v>
      </c>
      <c r="G944">
        <v>14</v>
      </c>
      <c r="H944">
        <v>1</v>
      </c>
      <c r="I944" s="379">
        <v>7.7546296296296304E-4</v>
      </c>
      <c r="J944">
        <v>42</v>
      </c>
      <c r="K944">
        <v>1</v>
      </c>
      <c r="L944">
        <v>2</v>
      </c>
      <c r="M944" t="s">
        <v>164</v>
      </c>
      <c r="N944" t="s">
        <v>2868</v>
      </c>
      <c r="O944" s="379">
        <v>4.1666666666666699E-2</v>
      </c>
    </row>
    <row r="945" spans="1:15">
      <c r="A945">
        <v>2676</v>
      </c>
      <c r="B945" s="379">
        <v>44077.4543402778</v>
      </c>
      <c r="C945">
        <v>1542</v>
      </c>
      <c r="D945">
        <v>82</v>
      </c>
      <c r="E945">
        <v>42</v>
      </c>
      <c r="F945">
        <v>42</v>
      </c>
      <c r="G945">
        <v>14</v>
      </c>
      <c r="H945">
        <v>14</v>
      </c>
      <c r="I945" s="379">
        <v>1.3125E-2</v>
      </c>
      <c r="J945">
        <v>42</v>
      </c>
      <c r="K945">
        <v>29</v>
      </c>
      <c r="L945">
        <v>69</v>
      </c>
      <c r="M945" t="s">
        <v>164</v>
      </c>
      <c r="N945" t="s">
        <v>2868</v>
      </c>
      <c r="O945" s="379">
        <v>4.1666666666666699E-2</v>
      </c>
    </row>
    <row r="946" spans="1:15">
      <c r="A946">
        <v>2677</v>
      </c>
      <c r="B946" s="379">
        <v>44077.453055555598</v>
      </c>
      <c r="C946">
        <v>1541</v>
      </c>
      <c r="D946">
        <v>82</v>
      </c>
      <c r="E946">
        <v>42</v>
      </c>
      <c r="F946">
        <v>42</v>
      </c>
      <c r="G946">
        <v>14</v>
      </c>
      <c r="H946">
        <v>14</v>
      </c>
      <c r="I946" s="379">
        <v>1.6365740740740702E-2</v>
      </c>
      <c r="J946">
        <v>42</v>
      </c>
      <c r="K946">
        <v>39</v>
      </c>
      <c r="L946">
        <v>93</v>
      </c>
      <c r="M946" t="s">
        <v>1856</v>
      </c>
      <c r="N946" t="s">
        <v>2868</v>
      </c>
      <c r="O946" s="379">
        <v>4.1666666666666699E-2</v>
      </c>
    </row>
    <row r="947" spans="1:15">
      <c r="A947">
        <v>2678</v>
      </c>
      <c r="B947" s="379">
        <v>44077.458124999997</v>
      </c>
      <c r="C947">
        <v>1561</v>
      </c>
      <c r="D947">
        <v>82</v>
      </c>
      <c r="E947">
        <v>42</v>
      </c>
      <c r="F947">
        <v>42</v>
      </c>
      <c r="G947">
        <v>14</v>
      </c>
      <c r="H947">
        <v>14</v>
      </c>
      <c r="I947" s="379">
        <v>1.28356481481481E-2</v>
      </c>
      <c r="J947">
        <v>42</v>
      </c>
      <c r="K947">
        <v>42</v>
      </c>
      <c r="L947">
        <v>100</v>
      </c>
      <c r="M947" t="s">
        <v>1857</v>
      </c>
      <c r="N947" t="s">
        <v>2868</v>
      </c>
      <c r="O947" s="379">
        <v>4.1666666666666699E-2</v>
      </c>
    </row>
    <row r="948" spans="1:15">
      <c r="A948">
        <v>2679</v>
      </c>
      <c r="B948" s="379">
        <v>44077.458807870396</v>
      </c>
      <c r="C948">
        <v>1582</v>
      </c>
      <c r="D948">
        <v>82</v>
      </c>
      <c r="E948">
        <v>42</v>
      </c>
      <c r="F948">
        <v>42</v>
      </c>
      <c r="G948">
        <v>14</v>
      </c>
      <c r="H948">
        <v>14</v>
      </c>
      <c r="I948" s="379">
        <v>1.43865740740741E-2</v>
      </c>
      <c r="J948">
        <v>42</v>
      </c>
      <c r="K948">
        <v>40</v>
      </c>
      <c r="L948">
        <v>95</v>
      </c>
      <c r="M948" t="s">
        <v>1856</v>
      </c>
      <c r="N948" t="s">
        <v>2868</v>
      </c>
      <c r="O948" s="379">
        <v>4.1666666666666699E-2</v>
      </c>
    </row>
    <row r="949" spans="1:15">
      <c r="A949">
        <v>2680</v>
      </c>
      <c r="B949" s="379">
        <v>44077.460324074098</v>
      </c>
      <c r="C949">
        <v>1558</v>
      </c>
      <c r="D949">
        <v>82</v>
      </c>
      <c r="E949">
        <v>42</v>
      </c>
      <c r="F949">
        <v>42</v>
      </c>
      <c r="G949">
        <v>14</v>
      </c>
      <c r="H949">
        <v>14</v>
      </c>
      <c r="I949" s="379">
        <v>1.5775462962963002E-2</v>
      </c>
      <c r="J949">
        <v>42</v>
      </c>
      <c r="K949">
        <v>42</v>
      </c>
      <c r="L949">
        <v>100</v>
      </c>
      <c r="M949" t="s">
        <v>1857</v>
      </c>
      <c r="N949" t="s">
        <v>2868</v>
      </c>
      <c r="O949" s="379">
        <v>4.1666666666666699E-2</v>
      </c>
    </row>
    <row r="950" spans="1:15">
      <c r="A950">
        <v>2681</v>
      </c>
      <c r="B950" s="379">
        <v>44077.452569444402</v>
      </c>
      <c r="C950">
        <v>1572</v>
      </c>
      <c r="D950">
        <v>82</v>
      </c>
      <c r="E950">
        <v>42</v>
      </c>
      <c r="F950">
        <v>42</v>
      </c>
      <c r="G950">
        <v>14</v>
      </c>
      <c r="H950">
        <v>14</v>
      </c>
      <c r="I950" s="379">
        <v>2.41550925925926E-2</v>
      </c>
      <c r="J950">
        <v>42</v>
      </c>
      <c r="K950">
        <v>38</v>
      </c>
      <c r="L950">
        <v>90</v>
      </c>
      <c r="M950" t="s">
        <v>1856</v>
      </c>
      <c r="N950" t="s">
        <v>2868</v>
      </c>
      <c r="O950" s="379">
        <v>4.1666666666666699E-2</v>
      </c>
    </row>
    <row r="951" spans="1:15">
      <c r="A951">
        <v>2682</v>
      </c>
      <c r="B951" s="379">
        <v>44077.458912037</v>
      </c>
      <c r="C951">
        <v>1538</v>
      </c>
      <c r="D951">
        <v>82</v>
      </c>
      <c r="E951">
        <v>42</v>
      </c>
      <c r="F951">
        <v>42</v>
      </c>
      <c r="G951">
        <v>14</v>
      </c>
      <c r="H951">
        <v>14</v>
      </c>
      <c r="I951" s="379">
        <v>1.8182870370370401E-2</v>
      </c>
      <c r="J951">
        <v>42</v>
      </c>
      <c r="K951">
        <v>18</v>
      </c>
      <c r="L951">
        <v>43</v>
      </c>
      <c r="M951" t="s">
        <v>164</v>
      </c>
      <c r="N951" t="s">
        <v>2868</v>
      </c>
      <c r="O951" s="379">
        <v>4.1666666666666699E-2</v>
      </c>
    </row>
    <row r="952" spans="1:15">
      <c r="A952">
        <v>2683</v>
      </c>
      <c r="B952" s="379">
        <v>44077.456666666701</v>
      </c>
      <c r="C952">
        <v>1556</v>
      </c>
      <c r="D952">
        <v>82</v>
      </c>
      <c r="E952">
        <v>42</v>
      </c>
      <c r="F952">
        <v>42</v>
      </c>
      <c r="G952">
        <v>14</v>
      </c>
      <c r="H952">
        <v>14</v>
      </c>
      <c r="I952" s="379">
        <v>2.18171296296296E-2</v>
      </c>
      <c r="J952">
        <v>42</v>
      </c>
      <c r="K952">
        <v>28</v>
      </c>
      <c r="L952">
        <v>67</v>
      </c>
      <c r="M952" t="s">
        <v>164</v>
      </c>
      <c r="N952" t="s">
        <v>2868</v>
      </c>
      <c r="O952" s="379">
        <v>4.1666666666666699E-2</v>
      </c>
    </row>
    <row r="953" spans="1:15">
      <c r="A953">
        <v>2684</v>
      </c>
      <c r="B953" s="379">
        <v>44077.460092592599</v>
      </c>
      <c r="C953">
        <v>1547</v>
      </c>
      <c r="D953">
        <v>82</v>
      </c>
      <c r="E953">
        <v>42</v>
      </c>
      <c r="F953">
        <v>42</v>
      </c>
      <c r="G953">
        <v>14</v>
      </c>
      <c r="H953">
        <v>14</v>
      </c>
      <c r="I953" s="379">
        <v>1.9155092592592599E-2</v>
      </c>
      <c r="J953">
        <v>42</v>
      </c>
      <c r="K953">
        <v>42</v>
      </c>
      <c r="L953">
        <v>100</v>
      </c>
      <c r="M953" t="s">
        <v>1857</v>
      </c>
      <c r="N953" t="s">
        <v>2868</v>
      </c>
      <c r="O953" s="379">
        <v>4.1666666666666699E-2</v>
      </c>
    </row>
    <row r="954" spans="1:15">
      <c r="A954">
        <v>2685</v>
      </c>
      <c r="B954" s="379">
        <v>44077.458530092597</v>
      </c>
      <c r="C954">
        <v>1551</v>
      </c>
      <c r="D954">
        <v>82</v>
      </c>
      <c r="E954">
        <v>42</v>
      </c>
      <c r="F954">
        <v>42</v>
      </c>
      <c r="G954">
        <v>14</v>
      </c>
      <c r="H954">
        <v>14</v>
      </c>
      <c r="I954" s="379">
        <v>2.0740740740740699E-2</v>
      </c>
      <c r="J954">
        <v>42</v>
      </c>
      <c r="K954">
        <v>35</v>
      </c>
      <c r="L954">
        <v>83</v>
      </c>
      <c r="M954" t="s">
        <v>1853</v>
      </c>
      <c r="N954" t="s">
        <v>2868</v>
      </c>
      <c r="O954" s="379">
        <v>4.1666666666666699E-2</v>
      </c>
    </row>
    <row r="955" spans="1:15">
      <c r="A955">
        <v>2686</v>
      </c>
      <c r="B955" s="379">
        <v>44077.460787037002</v>
      </c>
      <c r="C955">
        <v>1552</v>
      </c>
      <c r="D955">
        <v>82</v>
      </c>
      <c r="E955">
        <v>42</v>
      </c>
      <c r="F955">
        <v>42</v>
      </c>
      <c r="G955">
        <v>14</v>
      </c>
      <c r="H955">
        <v>14</v>
      </c>
      <c r="I955" s="379">
        <v>1.8495370370370402E-2</v>
      </c>
      <c r="J955">
        <v>42</v>
      </c>
      <c r="K955">
        <v>41</v>
      </c>
      <c r="L955">
        <v>98</v>
      </c>
      <c r="M955" t="s">
        <v>1856</v>
      </c>
      <c r="N955" t="s">
        <v>2868</v>
      </c>
      <c r="O955" s="379">
        <v>4.1666666666666699E-2</v>
      </c>
    </row>
    <row r="956" spans="1:15">
      <c r="A956">
        <v>2687</v>
      </c>
      <c r="B956" s="379">
        <v>44077.459432870397</v>
      </c>
      <c r="C956">
        <v>1583</v>
      </c>
      <c r="D956">
        <v>82</v>
      </c>
      <c r="E956">
        <v>42</v>
      </c>
      <c r="F956">
        <v>42</v>
      </c>
      <c r="G956">
        <v>14</v>
      </c>
      <c r="H956">
        <v>14</v>
      </c>
      <c r="I956" s="379">
        <v>2.0104166666666701E-2</v>
      </c>
      <c r="J956">
        <v>42</v>
      </c>
      <c r="K956">
        <v>23</v>
      </c>
      <c r="L956">
        <v>55</v>
      </c>
      <c r="M956" t="s">
        <v>164</v>
      </c>
      <c r="N956" t="s">
        <v>2868</v>
      </c>
      <c r="O956" s="379">
        <v>4.1666666666666699E-2</v>
      </c>
    </row>
    <row r="957" spans="1:15">
      <c r="A957">
        <v>2688</v>
      </c>
      <c r="B957" s="379">
        <v>44077.4590046296</v>
      </c>
      <c r="C957">
        <v>1540</v>
      </c>
      <c r="D957">
        <v>82</v>
      </c>
      <c r="E957">
        <v>42</v>
      </c>
      <c r="F957">
        <v>42</v>
      </c>
      <c r="G957">
        <v>14</v>
      </c>
      <c r="H957">
        <v>14</v>
      </c>
      <c r="I957" s="379">
        <v>2.0590277777777801E-2</v>
      </c>
      <c r="J957">
        <v>42</v>
      </c>
      <c r="K957">
        <v>34</v>
      </c>
      <c r="L957">
        <v>81</v>
      </c>
      <c r="M957" t="s">
        <v>1853</v>
      </c>
      <c r="N957" t="s">
        <v>2868</v>
      </c>
      <c r="O957" s="379">
        <v>4.1666666666666699E-2</v>
      </c>
    </row>
    <row r="958" spans="1:15">
      <c r="A958">
        <v>2689</v>
      </c>
      <c r="B958" s="379">
        <v>44077.459143518499</v>
      </c>
      <c r="C958">
        <v>1584</v>
      </c>
      <c r="D958">
        <v>82</v>
      </c>
      <c r="E958">
        <v>42</v>
      </c>
      <c r="F958">
        <v>42</v>
      </c>
      <c r="G958">
        <v>14</v>
      </c>
      <c r="H958">
        <v>14</v>
      </c>
      <c r="I958" s="379">
        <v>2.0775462962962999E-2</v>
      </c>
      <c r="J958">
        <v>42</v>
      </c>
      <c r="K958">
        <v>27</v>
      </c>
      <c r="L958">
        <v>64</v>
      </c>
      <c r="M958" t="s">
        <v>164</v>
      </c>
      <c r="N958" t="s">
        <v>2868</v>
      </c>
      <c r="O958" s="379">
        <v>4.1666666666666699E-2</v>
      </c>
    </row>
    <row r="959" spans="1:15">
      <c r="A959">
        <v>2690</v>
      </c>
      <c r="B959" s="379">
        <v>44077.457939814798</v>
      </c>
      <c r="C959">
        <v>1550</v>
      </c>
      <c r="D959">
        <v>82</v>
      </c>
      <c r="E959">
        <v>42</v>
      </c>
      <c r="F959">
        <v>42</v>
      </c>
      <c r="G959">
        <v>14</v>
      </c>
      <c r="H959">
        <v>14</v>
      </c>
      <c r="I959" s="379">
        <v>2.2361111111111099E-2</v>
      </c>
      <c r="J959">
        <v>42</v>
      </c>
      <c r="K959">
        <v>40</v>
      </c>
      <c r="L959">
        <v>95</v>
      </c>
      <c r="M959" t="s">
        <v>1856</v>
      </c>
      <c r="N959" t="s">
        <v>2868</v>
      </c>
      <c r="O959" s="379">
        <v>4.1666666666666699E-2</v>
      </c>
    </row>
    <row r="960" spans="1:15">
      <c r="A960">
        <v>2691</v>
      </c>
      <c r="B960" s="379">
        <v>44077.458333333299</v>
      </c>
      <c r="C960">
        <v>1539</v>
      </c>
      <c r="D960">
        <v>82</v>
      </c>
      <c r="E960">
        <v>42</v>
      </c>
      <c r="F960">
        <v>42</v>
      </c>
      <c r="G960">
        <v>14</v>
      </c>
      <c r="H960">
        <v>14</v>
      </c>
      <c r="I960" s="379">
        <v>2.25462962962963E-2</v>
      </c>
      <c r="J960">
        <v>42</v>
      </c>
      <c r="K960">
        <v>35</v>
      </c>
      <c r="L960">
        <v>83</v>
      </c>
      <c r="M960" t="s">
        <v>1853</v>
      </c>
      <c r="N960" t="s">
        <v>2868</v>
      </c>
      <c r="O960" s="379">
        <v>4.1666666666666699E-2</v>
      </c>
    </row>
    <row r="961" spans="1:15">
      <c r="A961">
        <v>2692</v>
      </c>
      <c r="B961" s="379">
        <v>44077.458946759303</v>
      </c>
      <c r="C961">
        <v>1557</v>
      </c>
      <c r="D961">
        <v>82</v>
      </c>
      <c r="E961">
        <v>42</v>
      </c>
      <c r="F961">
        <v>42</v>
      </c>
      <c r="G961">
        <v>14</v>
      </c>
      <c r="H961">
        <v>14</v>
      </c>
      <c r="I961" s="379">
        <v>2.19560185185185E-2</v>
      </c>
      <c r="J961">
        <v>42</v>
      </c>
      <c r="K961">
        <v>39</v>
      </c>
      <c r="L961">
        <v>93</v>
      </c>
      <c r="M961" t="s">
        <v>1856</v>
      </c>
      <c r="N961" t="s">
        <v>2868</v>
      </c>
      <c r="O961" s="379">
        <v>4.1666666666666699E-2</v>
      </c>
    </row>
    <row r="962" spans="1:15">
      <c r="A962">
        <v>2693</v>
      </c>
      <c r="B962" s="379">
        <v>44077.459479166697</v>
      </c>
      <c r="C962">
        <v>1554</v>
      </c>
      <c r="D962">
        <v>82</v>
      </c>
      <c r="E962">
        <v>42</v>
      </c>
      <c r="F962">
        <v>42</v>
      </c>
      <c r="G962">
        <v>14</v>
      </c>
      <c r="H962">
        <v>14</v>
      </c>
      <c r="I962" s="379">
        <v>2.1701388888888899E-2</v>
      </c>
      <c r="J962">
        <v>42</v>
      </c>
      <c r="K962">
        <v>39</v>
      </c>
      <c r="L962">
        <v>93</v>
      </c>
      <c r="M962" t="s">
        <v>1856</v>
      </c>
      <c r="N962" t="s">
        <v>2868</v>
      </c>
      <c r="O962" s="379">
        <v>4.1666666666666699E-2</v>
      </c>
    </row>
    <row r="963" spans="1:15">
      <c r="A963">
        <v>2694</v>
      </c>
      <c r="B963" s="379">
        <v>44077.457789351902</v>
      </c>
      <c r="C963">
        <v>1544</v>
      </c>
      <c r="D963">
        <v>82</v>
      </c>
      <c r="E963">
        <v>42</v>
      </c>
      <c r="F963">
        <v>42</v>
      </c>
      <c r="G963">
        <v>14</v>
      </c>
      <c r="H963">
        <v>14</v>
      </c>
      <c r="I963" s="379">
        <v>2.3842592592592599E-2</v>
      </c>
      <c r="J963">
        <v>42</v>
      </c>
      <c r="K963">
        <v>37</v>
      </c>
      <c r="L963">
        <v>88</v>
      </c>
      <c r="M963" t="s">
        <v>1853</v>
      </c>
      <c r="N963" t="s">
        <v>2868</v>
      </c>
      <c r="O963" s="379">
        <v>4.1666666666666699E-2</v>
      </c>
    </row>
    <row r="964" spans="1:15">
      <c r="A964">
        <v>2695</v>
      </c>
      <c r="B964" s="379">
        <v>44077.460138888899</v>
      </c>
      <c r="C964">
        <v>1537</v>
      </c>
      <c r="D964">
        <v>82</v>
      </c>
      <c r="E964">
        <v>42</v>
      </c>
      <c r="F964">
        <v>42</v>
      </c>
      <c r="G964">
        <v>14</v>
      </c>
      <c r="H964">
        <v>14</v>
      </c>
      <c r="I964" s="379">
        <v>2.1678240740740699E-2</v>
      </c>
      <c r="J964">
        <v>42</v>
      </c>
      <c r="K964">
        <v>37</v>
      </c>
      <c r="L964">
        <v>88</v>
      </c>
      <c r="M964" t="s">
        <v>1853</v>
      </c>
      <c r="N964" t="s">
        <v>2868</v>
      </c>
      <c r="O964" s="379">
        <v>4.1666666666666699E-2</v>
      </c>
    </row>
    <row r="965" spans="1:15">
      <c r="A965">
        <v>2696</v>
      </c>
      <c r="B965" s="379">
        <v>44077.459513888898</v>
      </c>
      <c r="C965">
        <v>1549</v>
      </c>
      <c r="D965">
        <v>82</v>
      </c>
      <c r="E965">
        <v>42</v>
      </c>
      <c r="F965">
        <v>42</v>
      </c>
      <c r="G965">
        <v>14</v>
      </c>
      <c r="H965">
        <v>14</v>
      </c>
      <c r="I965" s="379">
        <v>2.2523148148148198E-2</v>
      </c>
      <c r="J965">
        <v>42</v>
      </c>
      <c r="K965">
        <v>34</v>
      </c>
      <c r="L965">
        <v>81</v>
      </c>
      <c r="M965" t="s">
        <v>1853</v>
      </c>
      <c r="N965" t="s">
        <v>2868</v>
      </c>
      <c r="O965" s="379">
        <v>4.1666666666666699E-2</v>
      </c>
    </row>
    <row r="966" spans="1:15">
      <c r="A966">
        <v>2697</v>
      </c>
      <c r="B966" s="379">
        <v>44077.462754629603</v>
      </c>
      <c r="C966">
        <v>1565</v>
      </c>
      <c r="D966">
        <v>82</v>
      </c>
      <c r="E966">
        <v>42</v>
      </c>
      <c r="F966">
        <v>42</v>
      </c>
      <c r="G966">
        <v>14</v>
      </c>
      <c r="H966">
        <v>14</v>
      </c>
      <c r="I966" s="379">
        <v>1.93402777777778E-2</v>
      </c>
      <c r="J966">
        <v>42</v>
      </c>
      <c r="K966">
        <v>41</v>
      </c>
      <c r="L966">
        <v>98</v>
      </c>
      <c r="M966" t="s">
        <v>1856</v>
      </c>
      <c r="N966" t="s">
        <v>2868</v>
      </c>
      <c r="O966" s="379">
        <v>4.1666666666666699E-2</v>
      </c>
    </row>
    <row r="967" spans="1:15">
      <c r="A967">
        <v>2698</v>
      </c>
      <c r="B967" s="379">
        <v>44077.458159722199</v>
      </c>
      <c r="C967">
        <v>1571</v>
      </c>
      <c r="D967">
        <v>82</v>
      </c>
      <c r="E967">
        <v>42</v>
      </c>
      <c r="F967">
        <v>42</v>
      </c>
      <c r="G967">
        <v>14</v>
      </c>
      <c r="H967">
        <v>14</v>
      </c>
      <c r="I967" s="379">
        <v>2.39467592592593E-2</v>
      </c>
      <c r="J967">
        <v>42</v>
      </c>
      <c r="K967">
        <v>39</v>
      </c>
      <c r="L967">
        <v>93</v>
      </c>
      <c r="M967" t="s">
        <v>1856</v>
      </c>
      <c r="N967" t="s">
        <v>2868</v>
      </c>
      <c r="O967" s="379">
        <v>4.1666666666666699E-2</v>
      </c>
    </row>
    <row r="968" spans="1:15">
      <c r="A968">
        <v>2699</v>
      </c>
      <c r="B968" s="379">
        <v>44077.466307870403</v>
      </c>
      <c r="C968">
        <v>1563</v>
      </c>
      <c r="D968">
        <v>82</v>
      </c>
      <c r="E968">
        <v>42</v>
      </c>
      <c r="F968">
        <v>42</v>
      </c>
      <c r="G968">
        <v>14</v>
      </c>
      <c r="H968">
        <v>14</v>
      </c>
      <c r="I968" s="379">
        <v>1.7361111111111101E-2</v>
      </c>
      <c r="J968">
        <v>42</v>
      </c>
      <c r="K968">
        <v>37</v>
      </c>
      <c r="L968">
        <v>88</v>
      </c>
      <c r="M968" t="s">
        <v>1853</v>
      </c>
      <c r="N968" t="s">
        <v>2868</v>
      </c>
      <c r="O968" s="379">
        <v>4.1666666666666699E-2</v>
      </c>
    </row>
    <row r="969" spans="1:15">
      <c r="A969">
        <v>2700</v>
      </c>
      <c r="B969" s="379">
        <v>44077.458356481497</v>
      </c>
      <c r="C969">
        <v>1574</v>
      </c>
      <c r="D969">
        <v>82</v>
      </c>
      <c r="E969">
        <v>42</v>
      </c>
      <c r="F969">
        <v>42</v>
      </c>
      <c r="G969">
        <v>14</v>
      </c>
      <c r="H969">
        <v>14</v>
      </c>
      <c r="I969" s="379">
        <v>2.58796296296296E-2</v>
      </c>
      <c r="J969">
        <v>42</v>
      </c>
      <c r="K969">
        <v>31</v>
      </c>
      <c r="L969">
        <v>74</v>
      </c>
      <c r="M969" t="s">
        <v>164</v>
      </c>
      <c r="N969" t="s">
        <v>2868</v>
      </c>
      <c r="O969" s="379">
        <v>4.1666666666666699E-2</v>
      </c>
    </row>
    <row r="970" spans="1:15">
      <c r="A970">
        <v>2701</v>
      </c>
      <c r="B970" s="379">
        <v>44077.458703703698</v>
      </c>
      <c r="C970">
        <v>1490</v>
      </c>
      <c r="D970">
        <v>58</v>
      </c>
      <c r="E970">
        <v>25</v>
      </c>
      <c r="F970">
        <v>25</v>
      </c>
      <c r="G970">
        <v>5</v>
      </c>
      <c r="H970">
        <v>5</v>
      </c>
      <c r="I970" s="379">
        <v>2.5648148148148101E-2</v>
      </c>
      <c r="J970">
        <v>25</v>
      </c>
      <c r="K970">
        <v>15</v>
      </c>
      <c r="L970">
        <v>60</v>
      </c>
      <c r="M970" t="s">
        <v>164</v>
      </c>
      <c r="N970" t="s">
        <v>2869</v>
      </c>
      <c r="O970" s="379">
        <v>4.1666666666666699E-2</v>
      </c>
    </row>
    <row r="971" spans="1:15">
      <c r="A971">
        <v>2702</v>
      </c>
      <c r="B971" s="379">
        <v>44077.4588657407</v>
      </c>
      <c r="C971">
        <v>1569</v>
      </c>
      <c r="D971">
        <v>82</v>
      </c>
      <c r="E971">
        <v>42</v>
      </c>
      <c r="F971">
        <v>42</v>
      </c>
      <c r="G971">
        <v>14</v>
      </c>
      <c r="H971">
        <v>14</v>
      </c>
      <c r="I971" s="379">
        <v>2.5543981481481501E-2</v>
      </c>
      <c r="J971">
        <v>42</v>
      </c>
      <c r="K971">
        <v>33</v>
      </c>
      <c r="L971">
        <v>79</v>
      </c>
      <c r="M971" t="s">
        <v>164</v>
      </c>
      <c r="N971" t="s">
        <v>2868</v>
      </c>
      <c r="O971" s="379">
        <v>4.1666666666666699E-2</v>
      </c>
    </row>
    <row r="972" spans="1:15">
      <c r="A972">
        <v>2703</v>
      </c>
      <c r="B972" s="379">
        <v>44077.458634259303</v>
      </c>
      <c r="C972">
        <v>1580</v>
      </c>
      <c r="D972">
        <v>82</v>
      </c>
      <c r="E972">
        <v>42</v>
      </c>
      <c r="F972">
        <v>42</v>
      </c>
      <c r="G972">
        <v>14</v>
      </c>
      <c r="H972">
        <v>14</v>
      </c>
      <c r="I972" s="379">
        <v>2.7754629629629601E-2</v>
      </c>
      <c r="J972">
        <v>42</v>
      </c>
      <c r="K972">
        <v>36</v>
      </c>
      <c r="L972">
        <v>86</v>
      </c>
      <c r="M972" t="s">
        <v>1853</v>
      </c>
      <c r="N972" t="s">
        <v>2868</v>
      </c>
      <c r="O972" s="379">
        <v>4.1666666666666699E-2</v>
      </c>
    </row>
    <row r="973" spans="1:15">
      <c r="A973">
        <v>2704</v>
      </c>
      <c r="B973" s="379">
        <v>44077.460763888899</v>
      </c>
      <c r="C973">
        <v>1578</v>
      </c>
      <c r="D973">
        <v>82</v>
      </c>
      <c r="E973">
        <v>42</v>
      </c>
      <c r="F973">
        <v>42</v>
      </c>
      <c r="G973">
        <v>14</v>
      </c>
      <c r="H973">
        <v>14</v>
      </c>
      <c r="I973" s="379">
        <v>2.6145833333333299E-2</v>
      </c>
      <c r="J973">
        <v>42</v>
      </c>
      <c r="K973">
        <v>36</v>
      </c>
      <c r="L973">
        <v>86</v>
      </c>
      <c r="M973" t="s">
        <v>1853</v>
      </c>
      <c r="N973" t="s">
        <v>2868</v>
      </c>
      <c r="O973" s="379">
        <v>4.1666666666666699E-2</v>
      </c>
    </row>
    <row r="974" spans="1:15">
      <c r="A974">
        <v>2705</v>
      </c>
      <c r="B974" s="379">
        <v>44077.4590509259</v>
      </c>
      <c r="C974">
        <v>1567</v>
      </c>
      <c r="D974">
        <v>82</v>
      </c>
      <c r="E974">
        <v>42</v>
      </c>
      <c r="F974">
        <v>42</v>
      </c>
      <c r="G974">
        <v>14</v>
      </c>
      <c r="H974">
        <v>14</v>
      </c>
      <c r="I974" s="379">
        <v>2.8946759259259301E-2</v>
      </c>
      <c r="J974">
        <v>42</v>
      </c>
      <c r="K974">
        <v>41</v>
      </c>
      <c r="L974">
        <v>98</v>
      </c>
      <c r="M974" t="s">
        <v>1856</v>
      </c>
      <c r="N974" t="s">
        <v>2868</v>
      </c>
      <c r="O974" s="379">
        <v>4.1666666666666699E-2</v>
      </c>
    </row>
    <row r="975" spans="1:15">
      <c r="A975">
        <v>2706</v>
      </c>
      <c r="B975" s="379">
        <v>44077.456168981502</v>
      </c>
      <c r="C975">
        <v>1562</v>
      </c>
      <c r="D975">
        <v>82</v>
      </c>
      <c r="E975">
        <v>42</v>
      </c>
      <c r="F975">
        <v>42</v>
      </c>
      <c r="G975">
        <v>14</v>
      </c>
      <c r="H975">
        <v>14</v>
      </c>
      <c r="I975" s="379">
        <v>3.3784722222222202E-2</v>
      </c>
      <c r="J975">
        <v>42</v>
      </c>
      <c r="K975">
        <v>36</v>
      </c>
      <c r="L975">
        <v>86</v>
      </c>
      <c r="M975" t="s">
        <v>1853</v>
      </c>
      <c r="N975" t="s">
        <v>2868</v>
      </c>
      <c r="O975" s="379">
        <v>4.1666666666666699E-2</v>
      </c>
    </row>
    <row r="976" spans="1:15">
      <c r="A976">
        <v>2707</v>
      </c>
      <c r="B976" s="379">
        <v>44077.458344907398</v>
      </c>
      <c r="C976">
        <v>1543</v>
      </c>
      <c r="D976">
        <v>82</v>
      </c>
      <c r="E976">
        <v>42</v>
      </c>
      <c r="F976">
        <v>42</v>
      </c>
      <c r="G976">
        <v>14</v>
      </c>
      <c r="H976">
        <v>14</v>
      </c>
      <c r="I976" s="379">
        <v>3.2118055555555601E-2</v>
      </c>
      <c r="J976">
        <v>42</v>
      </c>
      <c r="K976">
        <v>39</v>
      </c>
      <c r="L976">
        <v>93</v>
      </c>
      <c r="M976" t="s">
        <v>1856</v>
      </c>
      <c r="N976" t="s">
        <v>2868</v>
      </c>
      <c r="O976" s="379">
        <v>4.1666666666666699E-2</v>
      </c>
    </row>
    <row r="977" spans="1:15">
      <c r="A977">
        <v>2708</v>
      </c>
      <c r="B977" s="379">
        <v>44077.466643518499</v>
      </c>
      <c r="C977">
        <v>1564</v>
      </c>
      <c r="D977">
        <v>82</v>
      </c>
      <c r="E977">
        <v>42</v>
      </c>
      <c r="F977">
        <v>42</v>
      </c>
      <c r="G977">
        <v>14</v>
      </c>
      <c r="H977">
        <v>14</v>
      </c>
      <c r="I977" s="379">
        <v>2.4236111111111101E-2</v>
      </c>
      <c r="J977">
        <v>42</v>
      </c>
      <c r="K977">
        <v>33</v>
      </c>
      <c r="L977">
        <v>79</v>
      </c>
      <c r="M977" t="s">
        <v>164</v>
      </c>
      <c r="N977" t="s">
        <v>2868</v>
      </c>
      <c r="O977" s="379">
        <v>4.1666666666666699E-2</v>
      </c>
    </row>
    <row r="978" spans="1:15">
      <c r="A978">
        <v>2709</v>
      </c>
      <c r="B978" s="379">
        <v>44077.466608796298</v>
      </c>
      <c r="C978">
        <v>1577</v>
      </c>
      <c r="D978">
        <v>82</v>
      </c>
      <c r="E978">
        <v>42</v>
      </c>
      <c r="F978">
        <v>42</v>
      </c>
      <c r="G978">
        <v>14</v>
      </c>
      <c r="H978">
        <v>14</v>
      </c>
      <c r="I978" s="379">
        <v>2.5185185185185199E-2</v>
      </c>
      <c r="J978">
        <v>42</v>
      </c>
      <c r="K978">
        <v>26</v>
      </c>
      <c r="L978">
        <v>62</v>
      </c>
      <c r="M978" t="s">
        <v>164</v>
      </c>
      <c r="N978" t="s">
        <v>2868</v>
      </c>
      <c r="O978" s="379">
        <v>4.1666666666666699E-2</v>
      </c>
    </row>
    <row r="979" spans="1:15">
      <c r="A979">
        <v>2710</v>
      </c>
      <c r="B979" s="379">
        <v>44077.469699074099</v>
      </c>
      <c r="C979">
        <v>1535</v>
      </c>
      <c r="D979">
        <v>82</v>
      </c>
      <c r="E979">
        <v>42</v>
      </c>
      <c r="F979">
        <v>42</v>
      </c>
      <c r="G979">
        <v>14</v>
      </c>
      <c r="H979">
        <v>14</v>
      </c>
      <c r="I979" s="379">
        <v>2.2881944444444399E-2</v>
      </c>
      <c r="J979">
        <v>42</v>
      </c>
      <c r="K979">
        <v>27</v>
      </c>
      <c r="L979">
        <v>64</v>
      </c>
      <c r="M979" t="s">
        <v>164</v>
      </c>
      <c r="N979" t="s">
        <v>2868</v>
      </c>
      <c r="O979" s="379">
        <v>4.1666666666666699E-2</v>
      </c>
    </row>
    <row r="980" spans="1:15">
      <c r="A980">
        <v>2711</v>
      </c>
      <c r="B980" s="379">
        <v>44077.4672222222</v>
      </c>
      <c r="C980">
        <v>1555</v>
      </c>
      <c r="D980">
        <v>82</v>
      </c>
      <c r="E980">
        <v>42</v>
      </c>
      <c r="F980">
        <v>42</v>
      </c>
      <c r="G980">
        <v>14</v>
      </c>
      <c r="H980">
        <v>14</v>
      </c>
      <c r="I980" s="379">
        <v>2.6134259259259301E-2</v>
      </c>
      <c r="J980">
        <v>42</v>
      </c>
      <c r="K980">
        <v>37</v>
      </c>
      <c r="L980">
        <v>88</v>
      </c>
      <c r="M980" t="s">
        <v>1853</v>
      </c>
      <c r="N980" t="s">
        <v>2868</v>
      </c>
      <c r="O980" s="379">
        <v>4.1666666666666699E-2</v>
      </c>
    </row>
    <row r="981" spans="1:15">
      <c r="A981">
        <v>2712</v>
      </c>
      <c r="B981" s="379">
        <v>44077.471898148098</v>
      </c>
      <c r="C981">
        <v>1559</v>
      </c>
      <c r="D981">
        <v>82</v>
      </c>
      <c r="E981">
        <v>42</v>
      </c>
      <c r="F981">
        <v>42</v>
      </c>
      <c r="G981">
        <v>14</v>
      </c>
      <c r="H981">
        <v>14</v>
      </c>
      <c r="I981" s="379">
        <v>2.2696759259259298E-2</v>
      </c>
      <c r="J981">
        <v>42</v>
      </c>
      <c r="K981">
        <v>35</v>
      </c>
      <c r="L981">
        <v>83</v>
      </c>
      <c r="M981" t="s">
        <v>1853</v>
      </c>
      <c r="N981" t="s">
        <v>2868</v>
      </c>
      <c r="O981" s="379">
        <v>4.1666666666666699E-2</v>
      </c>
    </row>
    <row r="982" spans="1:15">
      <c r="A982">
        <v>2713</v>
      </c>
      <c r="B982" s="379">
        <v>44077.458425925899</v>
      </c>
      <c r="C982">
        <v>1585</v>
      </c>
      <c r="D982">
        <v>82</v>
      </c>
      <c r="E982">
        <v>42</v>
      </c>
      <c r="F982">
        <v>42</v>
      </c>
      <c r="G982">
        <v>14</v>
      </c>
      <c r="H982">
        <v>14</v>
      </c>
      <c r="I982" s="379">
        <v>3.7719907407407403E-2</v>
      </c>
      <c r="J982">
        <v>42</v>
      </c>
      <c r="K982">
        <v>35</v>
      </c>
      <c r="L982">
        <v>83</v>
      </c>
      <c r="M982" t="s">
        <v>1853</v>
      </c>
      <c r="N982" t="s">
        <v>2868</v>
      </c>
      <c r="O982" s="379">
        <v>4.1666666666666699E-2</v>
      </c>
    </row>
    <row r="983" spans="1:15">
      <c r="A983">
        <v>2714</v>
      </c>
      <c r="B983" s="379">
        <v>44077.465972222199</v>
      </c>
      <c r="C983">
        <v>1575</v>
      </c>
      <c r="D983">
        <v>82</v>
      </c>
      <c r="E983">
        <v>42</v>
      </c>
      <c r="F983">
        <v>42</v>
      </c>
      <c r="G983">
        <v>14</v>
      </c>
      <c r="H983">
        <v>14</v>
      </c>
      <c r="I983" s="379">
        <v>3.4224537037036998E-2</v>
      </c>
      <c r="J983">
        <v>42</v>
      </c>
      <c r="K983">
        <v>29</v>
      </c>
      <c r="L983">
        <v>69</v>
      </c>
      <c r="M983" t="s">
        <v>164</v>
      </c>
      <c r="N983" t="s">
        <v>2868</v>
      </c>
      <c r="O983" s="379">
        <v>4.1666666666666699E-2</v>
      </c>
    </row>
    <row r="984" spans="1:15">
      <c r="A984">
        <v>2715</v>
      </c>
      <c r="B984" s="379">
        <v>44077.4630555556</v>
      </c>
      <c r="C984">
        <v>1573</v>
      </c>
      <c r="D984">
        <v>82</v>
      </c>
      <c r="E984">
        <v>42</v>
      </c>
      <c r="F984">
        <v>40</v>
      </c>
      <c r="G984">
        <v>14</v>
      </c>
      <c r="H984">
        <v>13</v>
      </c>
      <c r="I984" s="379">
        <v>4.1678240740740703E-2</v>
      </c>
      <c r="J984">
        <v>42</v>
      </c>
      <c r="K984">
        <v>26</v>
      </c>
      <c r="L984">
        <v>62</v>
      </c>
      <c r="M984" t="s">
        <v>164</v>
      </c>
      <c r="N984" t="s">
        <v>2868</v>
      </c>
      <c r="O984" s="379">
        <v>4.1666666666666699E-2</v>
      </c>
    </row>
    <row r="985" spans="1:15">
      <c r="A985">
        <v>2716</v>
      </c>
      <c r="B985" s="379">
        <v>44077.466747685197</v>
      </c>
      <c r="C985">
        <v>1581</v>
      </c>
      <c r="D985">
        <v>82</v>
      </c>
      <c r="E985">
        <v>42</v>
      </c>
      <c r="F985">
        <v>42</v>
      </c>
      <c r="G985">
        <v>14</v>
      </c>
      <c r="H985">
        <v>14</v>
      </c>
      <c r="I985" s="379">
        <v>3.9513888888888897E-2</v>
      </c>
      <c r="J985">
        <v>42</v>
      </c>
      <c r="K985">
        <v>33</v>
      </c>
      <c r="L985">
        <v>79</v>
      </c>
      <c r="M985" t="s">
        <v>164</v>
      </c>
      <c r="N985" t="s">
        <v>2868</v>
      </c>
      <c r="O985" s="379">
        <v>4.1666666666666699E-2</v>
      </c>
    </row>
    <row r="986" spans="1:15">
      <c r="A986">
        <v>2717</v>
      </c>
      <c r="B986" s="379">
        <v>44077.489270833299</v>
      </c>
      <c r="C986">
        <v>1568</v>
      </c>
      <c r="D986">
        <v>82</v>
      </c>
      <c r="E986">
        <v>42</v>
      </c>
      <c r="F986">
        <v>42</v>
      </c>
      <c r="G986">
        <v>14</v>
      </c>
      <c r="H986">
        <v>14</v>
      </c>
      <c r="I986" s="379">
        <v>2.0567129629629598E-2</v>
      </c>
      <c r="J986">
        <v>42</v>
      </c>
      <c r="K986">
        <v>33</v>
      </c>
      <c r="L986">
        <v>79</v>
      </c>
      <c r="M986" t="s">
        <v>164</v>
      </c>
      <c r="N986" t="s">
        <v>2868</v>
      </c>
      <c r="O986" s="379">
        <v>4.1666666666666699E-2</v>
      </c>
    </row>
    <row r="987" spans="1:15">
      <c r="A987">
        <v>2718</v>
      </c>
      <c r="B987" s="379">
        <v>44077.4938078704</v>
      </c>
      <c r="C987">
        <v>1566</v>
      </c>
      <c r="D987">
        <v>82</v>
      </c>
      <c r="E987">
        <v>42</v>
      </c>
      <c r="F987">
        <v>42</v>
      </c>
      <c r="G987">
        <v>14</v>
      </c>
      <c r="H987">
        <v>14</v>
      </c>
      <c r="I987" s="379">
        <v>2.04398148148148E-2</v>
      </c>
      <c r="J987">
        <v>42</v>
      </c>
      <c r="K987">
        <v>40</v>
      </c>
      <c r="L987">
        <v>95</v>
      </c>
      <c r="M987" t="s">
        <v>1856</v>
      </c>
      <c r="N987" t="s">
        <v>2868</v>
      </c>
      <c r="O987" s="379">
        <v>4.1666666666666699E-2</v>
      </c>
    </row>
    <row r="988" spans="1:15">
      <c r="A988">
        <v>2719</v>
      </c>
      <c r="B988" s="379">
        <v>44077.495451388902</v>
      </c>
      <c r="C988">
        <v>1545</v>
      </c>
      <c r="D988">
        <v>82</v>
      </c>
      <c r="E988">
        <v>42</v>
      </c>
      <c r="F988">
        <v>42</v>
      </c>
      <c r="G988">
        <v>14</v>
      </c>
      <c r="H988">
        <v>14</v>
      </c>
      <c r="I988" s="379">
        <v>2.0277777777777801E-2</v>
      </c>
      <c r="J988">
        <v>42</v>
      </c>
      <c r="K988">
        <v>39</v>
      </c>
      <c r="L988">
        <v>93</v>
      </c>
      <c r="M988" t="s">
        <v>1856</v>
      </c>
      <c r="N988" t="s">
        <v>2868</v>
      </c>
      <c r="O988" s="379">
        <v>4.1666666666666699E-2</v>
      </c>
    </row>
    <row r="989" spans="1:15">
      <c r="A989">
        <v>2720</v>
      </c>
      <c r="B989" s="379">
        <v>44077.479699074102</v>
      </c>
      <c r="C989">
        <v>1576</v>
      </c>
      <c r="D989">
        <v>82</v>
      </c>
      <c r="E989">
        <v>42</v>
      </c>
      <c r="F989">
        <v>42</v>
      </c>
      <c r="G989">
        <v>14</v>
      </c>
      <c r="H989">
        <v>14</v>
      </c>
      <c r="I989" s="379">
        <v>3.7453703703703697E-2</v>
      </c>
      <c r="J989">
        <v>42</v>
      </c>
      <c r="K989">
        <v>35</v>
      </c>
      <c r="L989">
        <v>83</v>
      </c>
      <c r="M989" t="s">
        <v>1853</v>
      </c>
      <c r="N989" t="s">
        <v>2868</v>
      </c>
      <c r="O989" s="379">
        <v>4.1666666666666699E-2</v>
      </c>
    </row>
    <row r="990" spans="1:15">
      <c r="A990">
        <v>2721</v>
      </c>
      <c r="B990" s="379">
        <v>44077.491122685198</v>
      </c>
      <c r="C990">
        <v>1560</v>
      </c>
      <c r="D990">
        <v>82</v>
      </c>
      <c r="E990">
        <v>42</v>
      </c>
      <c r="F990">
        <v>42</v>
      </c>
      <c r="G990">
        <v>14</v>
      </c>
      <c r="H990">
        <v>14</v>
      </c>
      <c r="I990" s="379">
        <v>2.6145833333333299E-2</v>
      </c>
      <c r="J990">
        <v>42</v>
      </c>
      <c r="K990">
        <v>40</v>
      </c>
      <c r="L990">
        <v>95</v>
      </c>
      <c r="M990" t="s">
        <v>1856</v>
      </c>
      <c r="N990" t="s">
        <v>2868</v>
      </c>
      <c r="O990" s="379">
        <v>4.1666666666666699E-2</v>
      </c>
    </row>
    <row r="991" spans="1:15">
      <c r="A991">
        <v>2722</v>
      </c>
      <c r="B991" s="379">
        <v>44077.4946180556</v>
      </c>
      <c r="C991">
        <v>1548</v>
      </c>
      <c r="D991">
        <v>82</v>
      </c>
      <c r="E991">
        <v>42</v>
      </c>
      <c r="F991">
        <v>42</v>
      </c>
      <c r="G991">
        <v>14</v>
      </c>
      <c r="H991">
        <v>14</v>
      </c>
      <c r="I991" s="379">
        <v>2.56365740740741E-2</v>
      </c>
      <c r="J991">
        <v>42</v>
      </c>
      <c r="K991">
        <v>24</v>
      </c>
      <c r="L991">
        <v>57</v>
      </c>
      <c r="M991" t="s">
        <v>164</v>
      </c>
      <c r="N991" t="s">
        <v>2868</v>
      </c>
      <c r="O991" s="379">
        <v>4.1666666666666699E-2</v>
      </c>
    </row>
    <row r="992" spans="1:15">
      <c r="A992">
        <v>2723</v>
      </c>
      <c r="B992" s="379">
        <v>44077.486250000002</v>
      </c>
      <c r="C992">
        <v>1536</v>
      </c>
      <c r="D992">
        <v>82</v>
      </c>
      <c r="E992">
        <v>42</v>
      </c>
      <c r="F992">
        <v>42</v>
      </c>
      <c r="G992">
        <v>14</v>
      </c>
      <c r="H992">
        <v>14</v>
      </c>
      <c r="I992" s="379">
        <v>3.72337962962963E-2</v>
      </c>
      <c r="J992">
        <v>42</v>
      </c>
      <c r="K992">
        <v>35</v>
      </c>
      <c r="L992">
        <v>83</v>
      </c>
      <c r="M992" t="s">
        <v>1853</v>
      </c>
      <c r="N992" t="s">
        <v>2868</v>
      </c>
      <c r="O992" s="379">
        <v>4.1666666666666699E-2</v>
      </c>
    </row>
    <row r="993" spans="1:15">
      <c r="A993">
        <v>2724</v>
      </c>
      <c r="B993" s="379">
        <v>44077.518541666701</v>
      </c>
      <c r="C993">
        <v>1570</v>
      </c>
      <c r="D993">
        <v>82</v>
      </c>
      <c r="E993">
        <v>42</v>
      </c>
      <c r="F993">
        <v>42</v>
      </c>
      <c r="G993">
        <v>14</v>
      </c>
      <c r="H993">
        <v>14</v>
      </c>
      <c r="I993" s="379">
        <v>1.9699074074074101E-2</v>
      </c>
      <c r="J993">
        <v>42</v>
      </c>
      <c r="K993">
        <v>36</v>
      </c>
      <c r="L993">
        <v>86</v>
      </c>
      <c r="M993" t="s">
        <v>1853</v>
      </c>
      <c r="N993" t="s">
        <v>2868</v>
      </c>
      <c r="O993" s="379">
        <v>4.1666666666666699E-2</v>
      </c>
    </row>
    <row r="994" spans="1:15">
      <c r="A994">
        <v>2725</v>
      </c>
      <c r="B994" s="379">
        <v>44077.523333333302</v>
      </c>
      <c r="C994">
        <v>1546</v>
      </c>
      <c r="D994">
        <v>82</v>
      </c>
      <c r="E994">
        <v>42</v>
      </c>
      <c r="F994">
        <v>42</v>
      </c>
      <c r="G994">
        <v>14</v>
      </c>
      <c r="H994">
        <v>14</v>
      </c>
      <c r="I994" s="379">
        <v>2.3865740740740701E-2</v>
      </c>
      <c r="J994">
        <v>42</v>
      </c>
      <c r="K994">
        <v>39</v>
      </c>
      <c r="L994">
        <v>93</v>
      </c>
      <c r="M994" t="s">
        <v>1856</v>
      </c>
      <c r="N994" t="s">
        <v>2868</v>
      </c>
      <c r="O994" s="379">
        <v>4.1666666666666699E-2</v>
      </c>
    </row>
    <row r="995" spans="1:15">
      <c r="A995">
        <v>2726</v>
      </c>
      <c r="B995" s="379">
        <v>44077.5407291667</v>
      </c>
      <c r="C995">
        <v>1579</v>
      </c>
      <c r="D995">
        <v>82</v>
      </c>
      <c r="E995">
        <v>42</v>
      </c>
      <c r="F995">
        <v>42</v>
      </c>
      <c r="G995">
        <v>14</v>
      </c>
      <c r="H995">
        <v>14</v>
      </c>
      <c r="I995" s="379">
        <v>2.24074074074074E-2</v>
      </c>
      <c r="J995">
        <v>42</v>
      </c>
      <c r="K995">
        <v>36</v>
      </c>
      <c r="L995">
        <v>86</v>
      </c>
      <c r="M995" t="s">
        <v>1853</v>
      </c>
      <c r="N995" t="s">
        <v>2868</v>
      </c>
      <c r="O995" s="379">
        <v>4.1666666666666699E-2</v>
      </c>
    </row>
    <row r="996" spans="1:15">
      <c r="A996">
        <v>2727</v>
      </c>
      <c r="B996" s="379">
        <v>44077.549745370401</v>
      </c>
      <c r="C996">
        <v>1553</v>
      </c>
      <c r="D996">
        <v>82</v>
      </c>
      <c r="E996">
        <v>42</v>
      </c>
      <c r="F996">
        <v>42</v>
      </c>
      <c r="G996">
        <v>14</v>
      </c>
      <c r="H996">
        <v>14</v>
      </c>
      <c r="I996" s="379">
        <v>1.3912037037037001E-2</v>
      </c>
      <c r="J996">
        <v>42</v>
      </c>
      <c r="K996">
        <v>41</v>
      </c>
      <c r="L996">
        <v>98</v>
      </c>
      <c r="M996" t="s">
        <v>1856</v>
      </c>
      <c r="N996" t="s">
        <v>2868</v>
      </c>
      <c r="O996" s="379">
        <v>4.1666666666666699E-2</v>
      </c>
    </row>
    <row r="997" spans="1:15">
      <c r="A997">
        <v>2729</v>
      </c>
      <c r="B997" s="379">
        <v>44083.748171296298</v>
      </c>
      <c r="C997">
        <v>1553</v>
      </c>
      <c r="D997">
        <v>58</v>
      </c>
      <c r="E997">
        <v>25</v>
      </c>
      <c r="F997">
        <v>25</v>
      </c>
      <c r="G997">
        <v>5</v>
      </c>
      <c r="H997">
        <v>5</v>
      </c>
      <c r="I997" s="379">
        <v>9.7106481481481505E-3</v>
      </c>
      <c r="J997">
        <v>25</v>
      </c>
      <c r="K997">
        <v>5</v>
      </c>
      <c r="L997">
        <v>20</v>
      </c>
      <c r="M997" t="s">
        <v>164</v>
      </c>
      <c r="N997" t="s">
        <v>2869</v>
      </c>
      <c r="O997" s="379">
        <v>4.1666666666666699E-2</v>
      </c>
    </row>
    <row r="998" spans="1:15">
      <c r="A998">
        <v>2730</v>
      </c>
      <c r="B998" s="379">
        <v>44083.751030092601</v>
      </c>
      <c r="C998">
        <v>1584</v>
      </c>
      <c r="D998">
        <v>82</v>
      </c>
      <c r="E998">
        <v>42</v>
      </c>
      <c r="F998">
        <v>42</v>
      </c>
      <c r="G998">
        <v>14</v>
      </c>
      <c r="H998">
        <v>14</v>
      </c>
      <c r="I998" s="379">
        <v>8.1828703703703699E-3</v>
      </c>
      <c r="J998">
        <v>42</v>
      </c>
      <c r="K998">
        <v>36</v>
      </c>
      <c r="L998">
        <v>86</v>
      </c>
      <c r="M998" t="s">
        <v>1853</v>
      </c>
      <c r="N998" t="s">
        <v>2868</v>
      </c>
      <c r="O998" s="379">
        <v>4.1666666666666699E-2</v>
      </c>
    </row>
    <row r="999" spans="1:15">
      <c r="A999">
        <v>2732</v>
      </c>
      <c r="B999" s="379">
        <v>44083.751863425903</v>
      </c>
      <c r="C999">
        <v>1538</v>
      </c>
      <c r="D999">
        <v>82</v>
      </c>
      <c r="E999">
        <v>42</v>
      </c>
      <c r="F999">
        <v>42</v>
      </c>
      <c r="G999">
        <v>14</v>
      </c>
      <c r="H999">
        <v>14</v>
      </c>
      <c r="I999" s="379">
        <v>1.2152777777777801E-2</v>
      </c>
      <c r="J999">
        <v>42</v>
      </c>
      <c r="K999">
        <v>42</v>
      </c>
      <c r="L999">
        <v>100</v>
      </c>
      <c r="M999" t="s">
        <v>1857</v>
      </c>
      <c r="N999" t="s">
        <v>2868</v>
      </c>
      <c r="O999" s="379">
        <v>4.1666666666666699E-2</v>
      </c>
    </row>
    <row r="1000" spans="1:15">
      <c r="A1000">
        <v>2733</v>
      </c>
      <c r="B1000" s="379">
        <v>44083.750381944403</v>
      </c>
      <c r="C1000">
        <v>1556</v>
      </c>
      <c r="D1000">
        <v>82</v>
      </c>
      <c r="E1000">
        <v>42</v>
      </c>
      <c r="F1000">
        <v>42</v>
      </c>
      <c r="G1000">
        <v>14</v>
      </c>
      <c r="H1000">
        <v>14</v>
      </c>
      <c r="I1000" s="379">
        <v>1.56134259259259E-2</v>
      </c>
      <c r="J1000">
        <v>42</v>
      </c>
      <c r="K1000">
        <v>40</v>
      </c>
      <c r="L1000">
        <v>95</v>
      </c>
      <c r="M1000" t="s">
        <v>1856</v>
      </c>
      <c r="N1000" t="s">
        <v>2868</v>
      </c>
      <c r="O1000" s="379">
        <v>4.1666666666666699E-2</v>
      </c>
    </row>
    <row r="1001" spans="1:15">
      <c r="A1001">
        <v>2734</v>
      </c>
      <c r="B1001" s="379">
        <v>44083.749803240702</v>
      </c>
      <c r="C1001">
        <v>1540</v>
      </c>
      <c r="D1001">
        <v>58</v>
      </c>
      <c r="E1001">
        <v>25</v>
      </c>
      <c r="F1001">
        <v>25</v>
      </c>
      <c r="G1001">
        <v>5</v>
      </c>
      <c r="H1001">
        <v>5</v>
      </c>
      <c r="I1001" s="379">
        <v>1.80324074074074E-2</v>
      </c>
      <c r="J1001">
        <v>25</v>
      </c>
      <c r="K1001">
        <v>8</v>
      </c>
      <c r="L1001">
        <v>32</v>
      </c>
      <c r="M1001" t="s">
        <v>164</v>
      </c>
      <c r="N1001" t="s">
        <v>2869</v>
      </c>
      <c r="O1001" s="379">
        <v>4.1666666666666699E-2</v>
      </c>
    </row>
    <row r="1002" spans="1:15">
      <c r="A1002">
        <v>2735</v>
      </c>
      <c r="B1002" s="379">
        <v>44083.750659722202</v>
      </c>
      <c r="C1002">
        <v>1569</v>
      </c>
      <c r="D1002">
        <v>82</v>
      </c>
      <c r="E1002">
        <v>42</v>
      </c>
      <c r="F1002">
        <v>42</v>
      </c>
      <c r="G1002">
        <v>14</v>
      </c>
      <c r="H1002">
        <v>14</v>
      </c>
      <c r="I1002" s="379">
        <v>1.82060185185185E-2</v>
      </c>
      <c r="J1002">
        <v>42</v>
      </c>
      <c r="K1002">
        <v>42</v>
      </c>
      <c r="L1002">
        <v>100</v>
      </c>
      <c r="M1002" t="s">
        <v>1857</v>
      </c>
      <c r="N1002" t="s">
        <v>2868</v>
      </c>
      <c r="O1002" s="379">
        <v>4.1666666666666699E-2</v>
      </c>
    </row>
    <row r="1003" spans="1:15">
      <c r="A1003">
        <v>2736</v>
      </c>
      <c r="B1003" s="379">
        <v>44083.750196759298</v>
      </c>
      <c r="C1003">
        <v>1535</v>
      </c>
      <c r="D1003">
        <v>58</v>
      </c>
      <c r="E1003">
        <v>25</v>
      </c>
      <c r="F1003">
        <v>25</v>
      </c>
      <c r="G1003">
        <v>5</v>
      </c>
      <c r="H1003">
        <v>5</v>
      </c>
      <c r="I1003" s="379">
        <v>2.1250000000000002E-2</v>
      </c>
      <c r="J1003">
        <v>25</v>
      </c>
      <c r="K1003">
        <v>10</v>
      </c>
      <c r="L1003">
        <v>40</v>
      </c>
      <c r="M1003" t="s">
        <v>164</v>
      </c>
      <c r="N1003" t="s">
        <v>2869</v>
      </c>
      <c r="O1003" s="379">
        <v>4.1666666666666699E-2</v>
      </c>
    </row>
    <row r="1004" spans="1:15">
      <c r="A1004">
        <v>2737</v>
      </c>
      <c r="B1004" s="379">
        <v>44083.751817129603</v>
      </c>
      <c r="C1004">
        <v>1542</v>
      </c>
      <c r="D1004">
        <v>58</v>
      </c>
      <c r="E1004">
        <v>25</v>
      </c>
      <c r="F1004">
        <v>25</v>
      </c>
      <c r="G1004">
        <v>5</v>
      </c>
      <c r="H1004">
        <v>5</v>
      </c>
      <c r="I1004" s="379">
        <v>1.9976851851851898E-2</v>
      </c>
      <c r="J1004">
        <v>25</v>
      </c>
      <c r="K1004">
        <v>16</v>
      </c>
      <c r="L1004">
        <v>64</v>
      </c>
      <c r="M1004" t="s">
        <v>164</v>
      </c>
      <c r="N1004" t="s">
        <v>2869</v>
      </c>
      <c r="O1004" s="379">
        <v>4.1666666666666699E-2</v>
      </c>
    </row>
    <row r="1005" spans="1:15">
      <c r="A1005">
        <v>2738</v>
      </c>
      <c r="B1005" s="379">
        <v>44083.749780092599</v>
      </c>
      <c r="C1005">
        <v>1581</v>
      </c>
      <c r="D1005">
        <v>82</v>
      </c>
      <c r="E1005">
        <v>42</v>
      </c>
      <c r="F1005">
        <v>42</v>
      </c>
      <c r="G1005">
        <v>14</v>
      </c>
      <c r="H1005">
        <v>14</v>
      </c>
      <c r="I1005" s="379">
        <v>2.27777777777778E-2</v>
      </c>
      <c r="J1005">
        <v>42</v>
      </c>
      <c r="K1005">
        <v>41</v>
      </c>
      <c r="L1005">
        <v>98</v>
      </c>
      <c r="M1005" t="s">
        <v>1856</v>
      </c>
      <c r="N1005" t="s">
        <v>2868</v>
      </c>
      <c r="O1005" s="379">
        <v>4.1666666666666699E-2</v>
      </c>
    </row>
    <row r="1006" spans="1:15">
      <c r="A1006">
        <v>2739</v>
      </c>
      <c r="B1006" s="379">
        <v>44083.749837962998</v>
      </c>
      <c r="C1006">
        <v>1582</v>
      </c>
      <c r="D1006">
        <v>58</v>
      </c>
      <c r="E1006">
        <v>25</v>
      </c>
      <c r="F1006">
        <v>25</v>
      </c>
      <c r="G1006">
        <v>5</v>
      </c>
      <c r="H1006">
        <v>5</v>
      </c>
      <c r="I1006" s="379">
        <v>2.2731481481481498E-2</v>
      </c>
      <c r="J1006">
        <v>25</v>
      </c>
      <c r="K1006">
        <v>16</v>
      </c>
      <c r="L1006">
        <v>64</v>
      </c>
      <c r="M1006" t="s">
        <v>164</v>
      </c>
      <c r="N1006" t="s">
        <v>2869</v>
      </c>
      <c r="O1006" s="379">
        <v>4.1666666666666699E-2</v>
      </c>
    </row>
    <row r="1007" spans="1:15">
      <c r="A1007">
        <v>2740</v>
      </c>
      <c r="B1007" s="379">
        <v>44083.749872685199</v>
      </c>
      <c r="C1007">
        <v>1551</v>
      </c>
      <c r="D1007">
        <v>58</v>
      </c>
      <c r="E1007">
        <v>25</v>
      </c>
      <c r="F1007">
        <v>25</v>
      </c>
      <c r="G1007">
        <v>5</v>
      </c>
      <c r="H1007">
        <v>5</v>
      </c>
      <c r="I1007" s="379">
        <v>2.40972222222222E-2</v>
      </c>
      <c r="J1007">
        <v>25</v>
      </c>
      <c r="K1007">
        <v>16</v>
      </c>
      <c r="L1007">
        <v>64</v>
      </c>
      <c r="M1007" t="s">
        <v>164</v>
      </c>
      <c r="N1007" t="s">
        <v>2869</v>
      </c>
      <c r="O1007" s="379">
        <v>4.1666666666666699E-2</v>
      </c>
    </row>
    <row r="1008" spans="1:15">
      <c r="A1008">
        <v>2741</v>
      </c>
      <c r="B1008" s="379">
        <v>44083.7648611111</v>
      </c>
      <c r="C1008">
        <v>1564</v>
      </c>
      <c r="D1008">
        <v>82</v>
      </c>
      <c r="E1008">
        <v>42</v>
      </c>
      <c r="F1008">
        <v>42</v>
      </c>
      <c r="G1008">
        <v>14</v>
      </c>
      <c r="H1008">
        <v>14</v>
      </c>
      <c r="I1008" s="379">
        <v>1.18402777777778E-2</v>
      </c>
      <c r="J1008">
        <v>42</v>
      </c>
      <c r="K1008">
        <v>41</v>
      </c>
      <c r="L1008">
        <v>98</v>
      </c>
      <c r="M1008" t="s">
        <v>1856</v>
      </c>
      <c r="N1008" t="s">
        <v>2868</v>
      </c>
      <c r="O1008" s="379">
        <v>4.1666666666666699E-2</v>
      </c>
    </row>
    <row r="1009" spans="1:15">
      <c r="A1009">
        <v>2742</v>
      </c>
      <c r="B1009" s="379">
        <v>44083.751493055599</v>
      </c>
      <c r="C1009">
        <v>1583</v>
      </c>
      <c r="D1009">
        <v>82</v>
      </c>
      <c r="E1009">
        <v>42</v>
      </c>
      <c r="F1009">
        <v>42</v>
      </c>
      <c r="G1009">
        <v>14</v>
      </c>
      <c r="H1009">
        <v>14</v>
      </c>
      <c r="I1009" s="379">
        <v>2.5555555555555599E-2</v>
      </c>
      <c r="J1009">
        <v>42</v>
      </c>
      <c r="K1009">
        <v>32</v>
      </c>
      <c r="L1009">
        <v>76</v>
      </c>
      <c r="M1009" t="s">
        <v>164</v>
      </c>
      <c r="N1009" t="s">
        <v>2868</v>
      </c>
      <c r="O1009" s="379">
        <v>4.1666666666666699E-2</v>
      </c>
    </row>
    <row r="1010" spans="1:15">
      <c r="A1010">
        <v>2743</v>
      </c>
      <c r="B1010" s="379">
        <v>44083.753043981502</v>
      </c>
      <c r="C1010">
        <v>1566</v>
      </c>
      <c r="D1010">
        <v>58</v>
      </c>
      <c r="E1010">
        <v>25</v>
      </c>
      <c r="F1010">
        <v>25</v>
      </c>
      <c r="G1010">
        <v>5</v>
      </c>
      <c r="H1010">
        <v>5</v>
      </c>
      <c r="I1010" s="379">
        <v>2.42939814814815E-2</v>
      </c>
      <c r="J1010">
        <v>25</v>
      </c>
      <c r="K1010">
        <v>20</v>
      </c>
      <c r="L1010">
        <v>80</v>
      </c>
      <c r="M1010" t="s">
        <v>1856</v>
      </c>
      <c r="N1010" t="s">
        <v>2869</v>
      </c>
      <c r="O1010" s="379">
        <v>4.1666666666666699E-2</v>
      </c>
    </row>
    <row r="1011" spans="1:15">
      <c r="A1011">
        <v>2744</v>
      </c>
      <c r="B1011" s="379">
        <v>44083.750937500001</v>
      </c>
      <c r="C1011">
        <v>1586</v>
      </c>
      <c r="D1011">
        <v>82</v>
      </c>
      <c r="E1011">
        <v>42</v>
      </c>
      <c r="F1011">
        <v>42</v>
      </c>
      <c r="G1011">
        <v>14</v>
      </c>
      <c r="H1011">
        <v>14</v>
      </c>
      <c r="I1011" s="379">
        <v>2.6423611111111099E-2</v>
      </c>
      <c r="J1011">
        <v>42</v>
      </c>
      <c r="K1011">
        <v>42</v>
      </c>
      <c r="L1011">
        <v>100</v>
      </c>
      <c r="M1011" t="s">
        <v>1857</v>
      </c>
      <c r="N1011" t="s">
        <v>2868</v>
      </c>
      <c r="O1011" s="379">
        <v>4.1666666666666699E-2</v>
      </c>
    </row>
    <row r="1012" spans="1:15">
      <c r="A1012">
        <v>2745</v>
      </c>
      <c r="B1012" s="379">
        <v>44083.763263888897</v>
      </c>
      <c r="C1012">
        <v>1568</v>
      </c>
      <c r="D1012">
        <v>82</v>
      </c>
      <c r="E1012">
        <v>42</v>
      </c>
      <c r="F1012">
        <v>42</v>
      </c>
      <c r="G1012">
        <v>14</v>
      </c>
      <c r="H1012">
        <v>14</v>
      </c>
      <c r="I1012" s="379">
        <v>1.56944444444444E-2</v>
      </c>
      <c r="J1012">
        <v>42</v>
      </c>
      <c r="K1012">
        <v>39</v>
      </c>
      <c r="L1012">
        <v>93</v>
      </c>
      <c r="M1012" t="s">
        <v>1856</v>
      </c>
      <c r="N1012" t="s">
        <v>2868</v>
      </c>
      <c r="O1012" s="379">
        <v>4.1666666666666699E-2</v>
      </c>
    </row>
    <row r="1013" spans="1:15">
      <c r="A1013">
        <v>2746</v>
      </c>
      <c r="B1013" s="379">
        <v>44083.761990740699</v>
      </c>
      <c r="C1013">
        <v>1548</v>
      </c>
      <c r="D1013">
        <v>82</v>
      </c>
      <c r="E1013">
        <v>42</v>
      </c>
      <c r="F1013">
        <v>42</v>
      </c>
      <c r="G1013">
        <v>14</v>
      </c>
      <c r="H1013">
        <v>14</v>
      </c>
      <c r="I1013" s="379">
        <v>1.84143518518519E-2</v>
      </c>
      <c r="J1013">
        <v>42</v>
      </c>
      <c r="K1013">
        <v>42</v>
      </c>
      <c r="L1013">
        <v>100</v>
      </c>
      <c r="M1013" t="s">
        <v>1857</v>
      </c>
      <c r="N1013" t="s">
        <v>2868</v>
      </c>
      <c r="O1013" s="379">
        <v>4.1666666666666699E-2</v>
      </c>
    </row>
    <row r="1014" spans="1:15">
      <c r="A1014">
        <v>2747</v>
      </c>
      <c r="B1014" s="379">
        <v>44083.7577199074</v>
      </c>
      <c r="C1014">
        <v>1574</v>
      </c>
      <c r="D1014">
        <v>58</v>
      </c>
      <c r="E1014">
        <v>25</v>
      </c>
      <c r="F1014">
        <v>25</v>
      </c>
      <c r="G1014">
        <v>5</v>
      </c>
      <c r="H1014">
        <v>5</v>
      </c>
      <c r="I1014" s="379">
        <v>2.4004629629629601E-2</v>
      </c>
      <c r="J1014">
        <v>25</v>
      </c>
      <c r="K1014">
        <v>15</v>
      </c>
      <c r="L1014">
        <v>60</v>
      </c>
      <c r="M1014" t="s">
        <v>164</v>
      </c>
      <c r="N1014" t="s">
        <v>2869</v>
      </c>
      <c r="O1014" s="379">
        <v>4.1666666666666699E-2</v>
      </c>
    </row>
    <row r="1015" spans="1:15">
      <c r="A1015">
        <v>2748</v>
      </c>
      <c r="B1015" s="379">
        <v>44083.750729166699</v>
      </c>
      <c r="C1015">
        <v>1565</v>
      </c>
      <c r="D1015">
        <v>58</v>
      </c>
      <c r="E1015">
        <v>25</v>
      </c>
      <c r="F1015">
        <v>25</v>
      </c>
      <c r="G1015">
        <v>5</v>
      </c>
      <c r="H1015">
        <v>5</v>
      </c>
      <c r="I1015" s="379">
        <v>3.1701388888888897E-2</v>
      </c>
      <c r="J1015">
        <v>25</v>
      </c>
      <c r="K1015">
        <v>22</v>
      </c>
      <c r="L1015">
        <v>88</v>
      </c>
      <c r="M1015" t="s">
        <v>1857</v>
      </c>
      <c r="N1015" t="s">
        <v>2869</v>
      </c>
      <c r="O1015" s="379">
        <v>4.1666666666666699E-2</v>
      </c>
    </row>
    <row r="1016" spans="1:15">
      <c r="A1016">
        <v>2749</v>
      </c>
      <c r="B1016" s="379">
        <v>44083.750243055598</v>
      </c>
      <c r="C1016">
        <v>1572</v>
      </c>
      <c r="D1016">
        <v>58</v>
      </c>
      <c r="E1016">
        <v>25</v>
      </c>
      <c r="F1016">
        <v>25</v>
      </c>
      <c r="G1016">
        <v>5</v>
      </c>
      <c r="H1016">
        <v>5</v>
      </c>
      <c r="I1016" s="379">
        <v>3.2650462962962999E-2</v>
      </c>
      <c r="J1016">
        <v>25</v>
      </c>
      <c r="K1016">
        <v>16</v>
      </c>
      <c r="L1016">
        <v>64</v>
      </c>
      <c r="M1016" t="s">
        <v>164</v>
      </c>
      <c r="N1016" t="s">
        <v>2869</v>
      </c>
      <c r="O1016" s="379">
        <v>4.1666666666666699E-2</v>
      </c>
    </row>
    <row r="1017" spans="1:15">
      <c r="A1017">
        <v>2750</v>
      </c>
      <c r="B1017" s="379">
        <v>44083.749120370398</v>
      </c>
      <c r="C1017">
        <v>1544</v>
      </c>
      <c r="D1017">
        <v>58</v>
      </c>
      <c r="E1017">
        <v>25</v>
      </c>
      <c r="F1017">
        <v>25</v>
      </c>
      <c r="G1017">
        <v>5</v>
      </c>
      <c r="H1017">
        <v>5</v>
      </c>
      <c r="I1017" s="379">
        <v>3.39351851851852E-2</v>
      </c>
      <c r="J1017">
        <v>25</v>
      </c>
      <c r="K1017">
        <v>8</v>
      </c>
      <c r="L1017">
        <v>32</v>
      </c>
      <c r="M1017" t="s">
        <v>164</v>
      </c>
      <c r="N1017" t="s">
        <v>2869</v>
      </c>
      <c r="O1017" s="379">
        <v>4.1666666666666699E-2</v>
      </c>
    </row>
    <row r="1018" spans="1:15">
      <c r="A1018">
        <v>2751</v>
      </c>
      <c r="B1018" s="379">
        <v>44083.748935185198</v>
      </c>
      <c r="C1018">
        <v>1560</v>
      </c>
      <c r="D1018">
        <v>58</v>
      </c>
      <c r="E1018">
        <v>25</v>
      </c>
      <c r="F1018">
        <v>25</v>
      </c>
      <c r="G1018">
        <v>5</v>
      </c>
      <c r="H1018">
        <v>5</v>
      </c>
      <c r="I1018" s="379">
        <v>3.42476851851852E-2</v>
      </c>
      <c r="J1018">
        <v>25</v>
      </c>
      <c r="K1018">
        <v>16</v>
      </c>
      <c r="L1018">
        <v>64</v>
      </c>
      <c r="M1018" t="s">
        <v>164</v>
      </c>
      <c r="N1018" t="s">
        <v>2869</v>
      </c>
      <c r="O1018" s="379">
        <v>4.1666666666666699E-2</v>
      </c>
    </row>
    <row r="1019" spans="1:15">
      <c r="A1019">
        <v>2752</v>
      </c>
      <c r="B1019" s="379">
        <v>44083.752546296302</v>
      </c>
      <c r="C1019">
        <v>1577</v>
      </c>
      <c r="D1019">
        <v>58</v>
      </c>
      <c r="E1019">
        <v>25</v>
      </c>
      <c r="F1019">
        <v>25</v>
      </c>
      <c r="G1019">
        <v>5</v>
      </c>
      <c r="H1019">
        <v>5</v>
      </c>
      <c r="I1019" s="379">
        <v>3.1620370370370403E-2</v>
      </c>
      <c r="J1019">
        <v>25</v>
      </c>
      <c r="K1019">
        <v>8</v>
      </c>
      <c r="L1019">
        <v>32</v>
      </c>
      <c r="M1019" t="s">
        <v>164</v>
      </c>
      <c r="N1019" t="s">
        <v>2869</v>
      </c>
      <c r="O1019" s="379">
        <v>4.1666666666666699E-2</v>
      </c>
    </row>
    <row r="1020" spans="1:15">
      <c r="A1020">
        <v>2753</v>
      </c>
      <c r="B1020" s="379">
        <v>44083.750208333302</v>
      </c>
      <c r="C1020">
        <v>1570</v>
      </c>
      <c r="D1020">
        <v>58</v>
      </c>
      <c r="E1020">
        <v>25</v>
      </c>
      <c r="F1020">
        <v>25</v>
      </c>
      <c r="G1020">
        <v>5</v>
      </c>
      <c r="H1020">
        <v>5</v>
      </c>
      <c r="I1020" s="379">
        <v>3.48611111111111E-2</v>
      </c>
      <c r="J1020">
        <v>25</v>
      </c>
      <c r="K1020">
        <v>13</v>
      </c>
      <c r="L1020">
        <v>52</v>
      </c>
      <c r="M1020" t="s">
        <v>164</v>
      </c>
      <c r="N1020" t="s">
        <v>2869</v>
      </c>
      <c r="O1020" s="379">
        <v>4.1666666666666699E-2</v>
      </c>
    </row>
    <row r="1021" spans="1:15">
      <c r="A1021">
        <v>2754</v>
      </c>
      <c r="B1021" s="379">
        <v>44083.748946759297</v>
      </c>
      <c r="C1021">
        <v>1536</v>
      </c>
      <c r="D1021">
        <v>58</v>
      </c>
      <c r="E1021">
        <v>25</v>
      </c>
      <c r="F1021">
        <v>25</v>
      </c>
      <c r="G1021">
        <v>5</v>
      </c>
      <c r="H1021">
        <v>5</v>
      </c>
      <c r="I1021" s="379">
        <v>3.6539351851851899E-2</v>
      </c>
      <c r="J1021">
        <v>25</v>
      </c>
      <c r="K1021">
        <v>16</v>
      </c>
      <c r="L1021">
        <v>64</v>
      </c>
      <c r="M1021" t="s">
        <v>164</v>
      </c>
      <c r="N1021" t="s">
        <v>2869</v>
      </c>
      <c r="O1021" s="379">
        <v>4.1666666666666699E-2</v>
      </c>
    </row>
    <row r="1022" spans="1:15">
      <c r="A1022">
        <v>2755</v>
      </c>
      <c r="B1022" s="379">
        <v>44083.7495486111</v>
      </c>
      <c r="C1022">
        <v>1567</v>
      </c>
      <c r="D1022">
        <v>58</v>
      </c>
      <c r="E1022">
        <v>25</v>
      </c>
      <c r="F1022">
        <v>25</v>
      </c>
      <c r="G1022">
        <v>5</v>
      </c>
      <c r="H1022">
        <v>5</v>
      </c>
      <c r="I1022" s="379">
        <v>3.6168981481481503E-2</v>
      </c>
      <c r="J1022">
        <v>25</v>
      </c>
      <c r="K1022">
        <v>15</v>
      </c>
      <c r="L1022">
        <v>60</v>
      </c>
      <c r="M1022" t="s">
        <v>164</v>
      </c>
      <c r="N1022" t="s">
        <v>2869</v>
      </c>
      <c r="O1022" s="379">
        <v>4.1666666666666699E-2</v>
      </c>
    </row>
    <row r="1023" spans="1:15">
      <c r="A1023">
        <v>2756</v>
      </c>
      <c r="B1023" s="379">
        <v>44083.749976851897</v>
      </c>
      <c r="C1023">
        <v>1557</v>
      </c>
      <c r="D1023">
        <v>58</v>
      </c>
      <c r="E1023">
        <v>25</v>
      </c>
      <c r="F1023">
        <v>25</v>
      </c>
      <c r="G1023">
        <v>5</v>
      </c>
      <c r="H1023">
        <v>5</v>
      </c>
      <c r="I1023" s="379">
        <v>3.7060185185185203E-2</v>
      </c>
      <c r="J1023">
        <v>25</v>
      </c>
      <c r="K1023">
        <v>17</v>
      </c>
      <c r="L1023">
        <v>68</v>
      </c>
      <c r="M1023" t="s">
        <v>164</v>
      </c>
      <c r="N1023" t="s">
        <v>2869</v>
      </c>
      <c r="O1023" s="379">
        <v>4.1666666666666699E-2</v>
      </c>
    </row>
    <row r="1024" spans="1:15">
      <c r="A1024">
        <v>2757</v>
      </c>
      <c r="B1024" s="379">
        <v>44083.7502662037</v>
      </c>
      <c r="C1024">
        <v>1585</v>
      </c>
      <c r="D1024">
        <v>58</v>
      </c>
      <c r="E1024">
        <v>25</v>
      </c>
      <c r="F1024">
        <v>25</v>
      </c>
      <c r="G1024">
        <v>5</v>
      </c>
      <c r="H1024">
        <v>5</v>
      </c>
      <c r="I1024" s="379">
        <v>3.6898148148148097E-2</v>
      </c>
      <c r="J1024">
        <v>25</v>
      </c>
      <c r="K1024">
        <v>17</v>
      </c>
      <c r="L1024">
        <v>68</v>
      </c>
      <c r="M1024" t="s">
        <v>164</v>
      </c>
      <c r="N1024" t="s">
        <v>2869</v>
      </c>
      <c r="O1024" s="379">
        <v>4.1666666666666699E-2</v>
      </c>
    </row>
    <row r="1025" spans="1:15">
      <c r="A1025">
        <v>2758</v>
      </c>
      <c r="B1025" s="379">
        <v>44083.7506712963</v>
      </c>
      <c r="C1025">
        <v>1575</v>
      </c>
      <c r="D1025">
        <v>58</v>
      </c>
      <c r="E1025">
        <v>25</v>
      </c>
      <c r="F1025">
        <v>25</v>
      </c>
      <c r="G1025">
        <v>5</v>
      </c>
      <c r="H1025">
        <v>5</v>
      </c>
      <c r="I1025" s="379">
        <v>3.7361111111111102E-2</v>
      </c>
      <c r="J1025">
        <v>25</v>
      </c>
      <c r="K1025">
        <v>16</v>
      </c>
      <c r="L1025">
        <v>64</v>
      </c>
      <c r="M1025" t="s">
        <v>164</v>
      </c>
      <c r="N1025" t="s">
        <v>2869</v>
      </c>
      <c r="O1025" s="379">
        <v>4.1666666666666699E-2</v>
      </c>
    </row>
    <row r="1026" spans="1:15">
      <c r="A1026">
        <v>2759</v>
      </c>
      <c r="B1026" s="379">
        <v>44083.749039351896</v>
      </c>
      <c r="C1026">
        <v>1547</v>
      </c>
      <c r="D1026">
        <v>58</v>
      </c>
      <c r="E1026">
        <v>25</v>
      </c>
      <c r="F1026">
        <v>25</v>
      </c>
      <c r="G1026">
        <v>5</v>
      </c>
      <c r="H1026">
        <v>5</v>
      </c>
      <c r="I1026" s="379">
        <v>4.05092592592593E-2</v>
      </c>
      <c r="J1026">
        <v>25</v>
      </c>
      <c r="K1026">
        <v>15</v>
      </c>
      <c r="L1026">
        <v>60</v>
      </c>
      <c r="M1026" t="s">
        <v>164</v>
      </c>
      <c r="N1026" t="s">
        <v>2869</v>
      </c>
      <c r="O1026" s="379">
        <v>4.1666666666666699E-2</v>
      </c>
    </row>
    <row r="1027" spans="1:15">
      <c r="A1027">
        <v>2760</v>
      </c>
      <c r="B1027" s="379">
        <v>44083.755486111098</v>
      </c>
      <c r="C1027">
        <v>1580</v>
      </c>
      <c r="D1027">
        <v>58</v>
      </c>
      <c r="E1027">
        <v>25</v>
      </c>
      <c r="F1027">
        <v>25</v>
      </c>
      <c r="G1027">
        <v>5</v>
      </c>
      <c r="H1027">
        <v>5</v>
      </c>
      <c r="I1027" s="379">
        <v>3.5011574074074098E-2</v>
      </c>
      <c r="J1027">
        <v>25</v>
      </c>
      <c r="K1027">
        <v>16</v>
      </c>
      <c r="L1027">
        <v>64</v>
      </c>
      <c r="M1027" t="s">
        <v>164</v>
      </c>
      <c r="N1027" t="s">
        <v>2869</v>
      </c>
      <c r="O1027" s="379">
        <v>4.1666666666666699E-2</v>
      </c>
    </row>
    <row r="1028" spans="1:15">
      <c r="A1028">
        <v>2761</v>
      </c>
      <c r="B1028" s="379">
        <v>44083.750289351898</v>
      </c>
      <c r="C1028">
        <v>1537</v>
      </c>
      <c r="D1028">
        <v>58</v>
      </c>
      <c r="E1028">
        <v>25</v>
      </c>
      <c r="F1028">
        <v>25</v>
      </c>
      <c r="G1028">
        <v>5</v>
      </c>
      <c r="H1028">
        <v>5</v>
      </c>
      <c r="I1028" s="379">
        <v>4.0682870370370397E-2</v>
      </c>
      <c r="J1028">
        <v>25</v>
      </c>
      <c r="K1028">
        <v>13</v>
      </c>
      <c r="L1028">
        <v>52</v>
      </c>
      <c r="M1028" t="s">
        <v>164</v>
      </c>
      <c r="N1028" t="s">
        <v>2869</v>
      </c>
      <c r="O1028" s="379">
        <v>4.1666666666666699E-2</v>
      </c>
    </row>
    <row r="1029" spans="1:15">
      <c r="A1029">
        <v>2762</v>
      </c>
      <c r="B1029" s="379">
        <v>44083.749791666698</v>
      </c>
      <c r="C1029">
        <v>1573</v>
      </c>
      <c r="D1029">
        <v>58</v>
      </c>
      <c r="E1029">
        <v>25</v>
      </c>
      <c r="F1029">
        <v>25</v>
      </c>
      <c r="G1029">
        <v>5</v>
      </c>
      <c r="H1029">
        <v>5</v>
      </c>
      <c r="I1029" s="379">
        <v>4.1585648148148101E-2</v>
      </c>
      <c r="J1029">
        <v>25</v>
      </c>
      <c r="K1029">
        <v>6</v>
      </c>
      <c r="L1029">
        <v>24</v>
      </c>
      <c r="M1029" t="s">
        <v>164</v>
      </c>
      <c r="N1029" t="s">
        <v>2869</v>
      </c>
      <c r="O1029" s="379">
        <v>4.1666666666666699E-2</v>
      </c>
    </row>
    <row r="1030" spans="1:15">
      <c r="A1030">
        <v>2764</v>
      </c>
      <c r="B1030" s="379">
        <v>44083.792442129597</v>
      </c>
      <c r="C1030">
        <v>1542</v>
      </c>
      <c r="D1030">
        <v>82</v>
      </c>
      <c r="E1030">
        <v>42</v>
      </c>
      <c r="F1030">
        <v>42</v>
      </c>
      <c r="G1030">
        <v>14</v>
      </c>
      <c r="H1030">
        <v>14</v>
      </c>
      <c r="I1030" s="379">
        <v>8.64583333333333E-3</v>
      </c>
      <c r="J1030">
        <v>42</v>
      </c>
      <c r="K1030">
        <v>42</v>
      </c>
      <c r="L1030">
        <v>100</v>
      </c>
      <c r="M1030" t="s">
        <v>1857</v>
      </c>
      <c r="N1030" t="s">
        <v>2868</v>
      </c>
      <c r="O1030" s="379">
        <v>4.1666666666666699E-2</v>
      </c>
    </row>
    <row r="1031" spans="1:15">
      <c r="A1031">
        <v>2765</v>
      </c>
      <c r="B1031" s="379">
        <v>44083.790775463</v>
      </c>
      <c r="C1031">
        <v>1574</v>
      </c>
      <c r="D1031">
        <v>82</v>
      </c>
      <c r="E1031">
        <v>42</v>
      </c>
      <c r="F1031">
        <v>42</v>
      </c>
      <c r="G1031">
        <v>14</v>
      </c>
      <c r="H1031">
        <v>14</v>
      </c>
      <c r="I1031" s="379">
        <v>1.7222222222222201E-2</v>
      </c>
      <c r="J1031">
        <v>42</v>
      </c>
      <c r="K1031">
        <v>41</v>
      </c>
      <c r="L1031">
        <v>98</v>
      </c>
      <c r="M1031" t="s">
        <v>1856</v>
      </c>
      <c r="N1031" t="s">
        <v>2868</v>
      </c>
      <c r="O1031" s="379">
        <v>4.1666666666666699E-2</v>
      </c>
    </row>
    <row r="1032" spans="1:15">
      <c r="A1032">
        <v>2766</v>
      </c>
      <c r="B1032" s="379">
        <v>44083.794097222199</v>
      </c>
      <c r="C1032">
        <v>1559</v>
      </c>
      <c r="D1032">
        <v>58</v>
      </c>
      <c r="E1032">
        <v>25</v>
      </c>
      <c r="F1032">
        <v>25</v>
      </c>
      <c r="G1032">
        <v>5</v>
      </c>
      <c r="H1032">
        <v>5</v>
      </c>
      <c r="I1032" s="379">
        <v>1.41435185185185E-2</v>
      </c>
      <c r="J1032">
        <v>25</v>
      </c>
      <c r="K1032">
        <v>13</v>
      </c>
      <c r="L1032">
        <v>52</v>
      </c>
      <c r="M1032" t="s">
        <v>164</v>
      </c>
      <c r="N1032" t="s">
        <v>2869</v>
      </c>
      <c r="O1032" s="379">
        <v>4.1666666666666699E-2</v>
      </c>
    </row>
    <row r="1033" spans="1:15">
      <c r="A1033">
        <v>2768</v>
      </c>
      <c r="B1033" s="379">
        <v>44083.794733796298</v>
      </c>
      <c r="C1033">
        <v>1556</v>
      </c>
      <c r="D1033">
        <v>58</v>
      </c>
      <c r="E1033">
        <v>25</v>
      </c>
      <c r="F1033">
        <v>25</v>
      </c>
      <c r="G1033">
        <v>5</v>
      </c>
      <c r="H1033">
        <v>5</v>
      </c>
      <c r="I1033" s="379">
        <v>1.46990740740741E-2</v>
      </c>
      <c r="J1033">
        <v>25</v>
      </c>
      <c r="K1033">
        <v>14</v>
      </c>
      <c r="L1033">
        <v>56</v>
      </c>
      <c r="M1033" t="s">
        <v>164</v>
      </c>
      <c r="N1033" t="s">
        <v>2869</v>
      </c>
      <c r="O1033" s="379">
        <v>4.1666666666666699E-2</v>
      </c>
    </row>
    <row r="1034" spans="1:15">
      <c r="A1034">
        <v>2769</v>
      </c>
      <c r="B1034" s="379">
        <v>44083.797291666699</v>
      </c>
      <c r="C1034">
        <v>1579</v>
      </c>
      <c r="D1034">
        <v>58</v>
      </c>
      <c r="E1034">
        <v>25</v>
      </c>
      <c r="F1034">
        <v>25</v>
      </c>
      <c r="G1034">
        <v>5</v>
      </c>
      <c r="H1034">
        <v>5</v>
      </c>
      <c r="I1034" s="379">
        <v>1.7268518518518499E-2</v>
      </c>
      <c r="J1034">
        <v>25</v>
      </c>
      <c r="K1034">
        <v>11</v>
      </c>
      <c r="L1034">
        <v>44</v>
      </c>
      <c r="M1034" t="s">
        <v>164</v>
      </c>
      <c r="N1034" t="s">
        <v>2869</v>
      </c>
      <c r="O1034" s="379">
        <v>4.1666666666666699E-2</v>
      </c>
    </row>
    <row r="1035" spans="1:15">
      <c r="A1035">
        <v>2770</v>
      </c>
      <c r="B1035" s="379">
        <v>44083.8027546296</v>
      </c>
      <c r="C1035">
        <v>1583</v>
      </c>
      <c r="D1035">
        <v>58</v>
      </c>
      <c r="E1035">
        <v>25</v>
      </c>
      <c r="F1035">
        <v>25</v>
      </c>
      <c r="G1035">
        <v>5</v>
      </c>
      <c r="H1035">
        <v>5</v>
      </c>
      <c r="I1035" s="379">
        <v>1.2500000000000001E-2</v>
      </c>
      <c r="J1035">
        <v>25</v>
      </c>
      <c r="K1035">
        <v>10</v>
      </c>
      <c r="L1035">
        <v>40</v>
      </c>
      <c r="M1035" t="s">
        <v>164</v>
      </c>
      <c r="N1035" t="s">
        <v>2869</v>
      </c>
      <c r="O1035" s="379">
        <v>4.1666666666666699E-2</v>
      </c>
    </row>
    <row r="1036" spans="1:15">
      <c r="A1036">
        <v>2771</v>
      </c>
      <c r="B1036" s="379">
        <v>44083.790578703702</v>
      </c>
      <c r="C1036">
        <v>1535</v>
      </c>
      <c r="D1036">
        <v>82</v>
      </c>
      <c r="E1036">
        <v>42</v>
      </c>
      <c r="F1036">
        <v>42</v>
      </c>
      <c r="G1036">
        <v>14</v>
      </c>
      <c r="H1036">
        <v>14</v>
      </c>
      <c r="I1036" s="379">
        <v>2.57060185185185E-2</v>
      </c>
      <c r="J1036">
        <v>42</v>
      </c>
      <c r="K1036">
        <v>37</v>
      </c>
      <c r="L1036">
        <v>88</v>
      </c>
      <c r="M1036" t="s">
        <v>1853</v>
      </c>
      <c r="N1036" t="s">
        <v>2868</v>
      </c>
      <c r="O1036" s="379">
        <v>4.1666666666666699E-2</v>
      </c>
    </row>
    <row r="1037" spans="1:15">
      <c r="A1037">
        <v>2772</v>
      </c>
      <c r="B1037" s="379">
        <v>44083.7941319444</v>
      </c>
      <c r="C1037">
        <v>1539</v>
      </c>
      <c r="D1037">
        <v>58</v>
      </c>
      <c r="E1037">
        <v>25</v>
      </c>
      <c r="F1037">
        <v>25</v>
      </c>
      <c r="G1037">
        <v>5</v>
      </c>
      <c r="H1037">
        <v>5</v>
      </c>
      <c r="I1037" s="379">
        <v>2.3032407407407401E-2</v>
      </c>
      <c r="J1037">
        <v>25</v>
      </c>
      <c r="K1037">
        <v>17</v>
      </c>
      <c r="L1037">
        <v>68</v>
      </c>
      <c r="M1037" t="s">
        <v>164</v>
      </c>
      <c r="N1037" t="s">
        <v>2869</v>
      </c>
      <c r="O1037" s="379">
        <v>4.1666666666666699E-2</v>
      </c>
    </row>
    <row r="1038" spans="1:15">
      <c r="A1038">
        <v>2773</v>
      </c>
      <c r="B1038" s="379">
        <v>44083.795150462996</v>
      </c>
      <c r="C1038">
        <v>1584</v>
      </c>
      <c r="D1038">
        <v>58</v>
      </c>
      <c r="E1038">
        <v>25</v>
      </c>
      <c r="F1038">
        <v>25</v>
      </c>
      <c r="G1038">
        <v>5</v>
      </c>
      <c r="H1038">
        <v>5</v>
      </c>
      <c r="I1038" s="379">
        <v>2.3773148148148099E-2</v>
      </c>
      <c r="J1038">
        <v>25</v>
      </c>
      <c r="K1038">
        <v>15</v>
      </c>
      <c r="L1038">
        <v>60</v>
      </c>
      <c r="M1038" t="s">
        <v>164</v>
      </c>
      <c r="N1038" t="s">
        <v>2869</v>
      </c>
      <c r="O1038" s="379">
        <v>4.1666666666666699E-2</v>
      </c>
    </row>
    <row r="1039" spans="1:15">
      <c r="A1039">
        <v>2774</v>
      </c>
      <c r="B1039" s="379">
        <v>44083.794722222199</v>
      </c>
      <c r="C1039">
        <v>1563</v>
      </c>
      <c r="D1039">
        <v>58</v>
      </c>
      <c r="E1039">
        <v>25</v>
      </c>
      <c r="F1039">
        <v>25</v>
      </c>
      <c r="G1039">
        <v>5</v>
      </c>
      <c r="H1039">
        <v>5</v>
      </c>
      <c r="I1039" s="379">
        <v>2.42592592592593E-2</v>
      </c>
      <c r="J1039">
        <v>25</v>
      </c>
      <c r="K1039">
        <v>15</v>
      </c>
      <c r="L1039">
        <v>60</v>
      </c>
      <c r="M1039" t="s">
        <v>164</v>
      </c>
      <c r="N1039" t="s">
        <v>2869</v>
      </c>
      <c r="O1039" s="379">
        <v>4.1666666666666699E-2</v>
      </c>
    </row>
    <row r="1040" spans="1:15">
      <c r="A1040">
        <v>2775</v>
      </c>
      <c r="B1040" s="379">
        <v>44083.796041666697</v>
      </c>
      <c r="C1040">
        <v>1576</v>
      </c>
      <c r="D1040">
        <v>58</v>
      </c>
      <c r="E1040">
        <v>25</v>
      </c>
      <c r="F1040">
        <v>25</v>
      </c>
      <c r="G1040">
        <v>5</v>
      </c>
      <c r="H1040">
        <v>5</v>
      </c>
      <c r="I1040" s="379">
        <v>2.3599537037036999E-2</v>
      </c>
      <c r="J1040">
        <v>25</v>
      </c>
      <c r="K1040">
        <v>15</v>
      </c>
      <c r="L1040">
        <v>60</v>
      </c>
      <c r="M1040" t="s">
        <v>164</v>
      </c>
      <c r="N1040" t="s">
        <v>2869</v>
      </c>
      <c r="O1040" s="379">
        <v>4.1666666666666699E-2</v>
      </c>
    </row>
    <row r="1041" spans="1:15">
      <c r="A1041">
        <v>2776</v>
      </c>
      <c r="B1041" s="379">
        <v>44083.794143518498</v>
      </c>
      <c r="C1041">
        <v>1543</v>
      </c>
      <c r="D1041">
        <v>58</v>
      </c>
      <c r="E1041">
        <v>25</v>
      </c>
      <c r="F1041">
        <v>25</v>
      </c>
      <c r="G1041">
        <v>5</v>
      </c>
      <c r="H1041">
        <v>5</v>
      </c>
      <c r="I1041" s="379">
        <v>2.5543981481481501E-2</v>
      </c>
      <c r="J1041">
        <v>25</v>
      </c>
      <c r="K1041">
        <v>18</v>
      </c>
      <c r="L1041">
        <v>72</v>
      </c>
      <c r="M1041" t="s">
        <v>164</v>
      </c>
      <c r="N1041" t="s">
        <v>2869</v>
      </c>
      <c r="O1041" s="379">
        <v>4.1666666666666699E-2</v>
      </c>
    </row>
    <row r="1042" spans="1:15">
      <c r="A1042">
        <v>2777</v>
      </c>
      <c r="B1042" s="379">
        <v>44083.799872685202</v>
      </c>
      <c r="C1042">
        <v>1555</v>
      </c>
      <c r="D1042">
        <v>58</v>
      </c>
      <c r="E1042">
        <v>25</v>
      </c>
      <c r="F1042">
        <v>25</v>
      </c>
      <c r="G1042">
        <v>5</v>
      </c>
      <c r="H1042">
        <v>5</v>
      </c>
      <c r="I1042" s="379">
        <v>0.02</v>
      </c>
      <c r="J1042">
        <v>25</v>
      </c>
      <c r="K1042">
        <v>11</v>
      </c>
      <c r="L1042">
        <v>44</v>
      </c>
      <c r="M1042" t="s">
        <v>164</v>
      </c>
      <c r="N1042" t="s">
        <v>2869</v>
      </c>
      <c r="O1042" s="379">
        <v>4.1666666666666699E-2</v>
      </c>
    </row>
    <row r="1043" spans="1:15">
      <c r="A1043">
        <v>2778</v>
      </c>
      <c r="B1043" s="379">
        <v>44083.795682870397</v>
      </c>
      <c r="C1043">
        <v>1536</v>
      </c>
      <c r="D1043">
        <v>82</v>
      </c>
      <c r="E1043">
        <v>42</v>
      </c>
      <c r="F1043">
        <v>42</v>
      </c>
      <c r="G1043">
        <v>14</v>
      </c>
      <c r="H1043">
        <v>14</v>
      </c>
      <c r="I1043" s="379">
        <v>2.4270833333333301E-2</v>
      </c>
      <c r="J1043">
        <v>42</v>
      </c>
      <c r="K1043">
        <v>35</v>
      </c>
      <c r="L1043">
        <v>83</v>
      </c>
      <c r="M1043" t="s">
        <v>1853</v>
      </c>
      <c r="N1043" t="s">
        <v>2868</v>
      </c>
      <c r="O1043" s="379">
        <v>4.1666666666666699E-2</v>
      </c>
    </row>
    <row r="1044" spans="1:15">
      <c r="A1044">
        <v>2779</v>
      </c>
      <c r="B1044" s="379">
        <v>44083.794594907398</v>
      </c>
      <c r="C1044">
        <v>1550</v>
      </c>
      <c r="D1044">
        <v>58</v>
      </c>
      <c r="E1044">
        <v>25</v>
      </c>
      <c r="F1044">
        <v>25</v>
      </c>
      <c r="G1044">
        <v>5</v>
      </c>
      <c r="H1044">
        <v>5</v>
      </c>
      <c r="I1044" s="379">
        <v>2.5474537037037E-2</v>
      </c>
      <c r="J1044">
        <v>25</v>
      </c>
      <c r="K1044">
        <v>12</v>
      </c>
      <c r="L1044">
        <v>48</v>
      </c>
      <c r="M1044" t="s">
        <v>164</v>
      </c>
      <c r="N1044" t="s">
        <v>2869</v>
      </c>
      <c r="O1044" s="379">
        <v>4.1666666666666699E-2</v>
      </c>
    </row>
    <row r="1045" spans="1:15">
      <c r="A1045">
        <v>2780</v>
      </c>
      <c r="B1045" s="379">
        <v>44083.794560185197</v>
      </c>
      <c r="C1045">
        <v>1558</v>
      </c>
      <c r="D1045">
        <v>58</v>
      </c>
      <c r="E1045">
        <v>25</v>
      </c>
      <c r="F1045">
        <v>25</v>
      </c>
      <c r="G1045">
        <v>5</v>
      </c>
      <c r="H1045">
        <v>5</v>
      </c>
      <c r="I1045" s="379">
        <v>2.5868055555555599E-2</v>
      </c>
      <c r="J1045">
        <v>25</v>
      </c>
      <c r="K1045">
        <v>10</v>
      </c>
      <c r="L1045">
        <v>40</v>
      </c>
      <c r="M1045" t="s">
        <v>164</v>
      </c>
      <c r="N1045" t="s">
        <v>2869</v>
      </c>
      <c r="O1045" s="379">
        <v>4.1666666666666699E-2</v>
      </c>
    </row>
    <row r="1046" spans="1:15">
      <c r="A1046">
        <v>2781</v>
      </c>
      <c r="B1046" s="379">
        <v>44083.794618055603</v>
      </c>
      <c r="C1046">
        <v>1549</v>
      </c>
      <c r="D1046">
        <v>58</v>
      </c>
      <c r="E1046">
        <v>25</v>
      </c>
      <c r="F1046">
        <v>25</v>
      </c>
      <c r="G1046">
        <v>5</v>
      </c>
      <c r="H1046">
        <v>5</v>
      </c>
      <c r="I1046" s="379">
        <v>2.59490740740741E-2</v>
      </c>
      <c r="J1046">
        <v>25</v>
      </c>
      <c r="K1046">
        <v>18</v>
      </c>
      <c r="L1046">
        <v>72</v>
      </c>
      <c r="M1046" t="s">
        <v>164</v>
      </c>
      <c r="N1046" t="s">
        <v>2869</v>
      </c>
      <c r="O1046" s="379">
        <v>4.1666666666666699E-2</v>
      </c>
    </row>
    <row r="1047" spans="1:15">
      <c r="A1047">
        <v>2782</v>
      </c>
      <c r="B1047" s="379">
        <v>44083.795266203699</v>
      </c>
      <c r="C1047">
        <v>1578</v>
      </c>
      <c r="D1047">
        <v>58</v>
      </c>
      <c r="E1047">
        <v>25</v>
      </c>
      <c r="F1047">
        <v>25</v>
      </c>
      <c r="G1047">
        <v>5</v>
      </c>
      <c r="H1047">
        <v>5</v>
      </c>
      <c r="I1047" s="379">
        <v>2.61921296296296E-2</v>
      </c>
      <c r="J1047">
        <v>25</v>
      </c>
      <c r="K1047">
        <v>16</v>
      </c>
      <c r="L1047">
        <v>64</v>
      </c>
      <c r="M1047" t="s">
        <v>164</v>
      </c>
      <c r="N1047" t="s">
        <v>2869</v>
      </c>
      <c r="O1047" s="379">
        <v>4.1666666666666699E-2</v>
      </c>
    </row>
    <row r="1048" spans="1:15">
      <c r="A1048">
        <v>2783</v>
      </c>
      <c r="B1048" s="379">
        <v>44083.810277777797</v>
      </c>
      <c r="C1048">
        <v>1568</v>
      </c>
      <c r="D1048">
        <v>58</v>
      </c>
      <c r="E1048">
        <v>25</v>
      </c>
      <c r="F1048">
        <v>25</v>
      </c>
      <c r="G1048">
        <v>5</v>
      </c>
      <c r="H1048">
        <v>5</v>
      </c>
      <c r="I1048" s="379">
        <v>1.17476851851852E-2</v>
      </c>
      <c r="J1048">
        <v>25</v>
      </c>
      <c r="K1048">
        <v>13</v>
      </c>
      <c r="L1048">
        <v>52</v>
      </c>
      <c r="M1048" t="s">
        <v>164</v>
      </c>
      <c r="N1048" t="s">
        <v>2869</v>
      </c>
      <c r="O1048" s="379">
        <v>4.1666666666666699E-2</v>
      </c>
    </row>
    <row r="1049" spans="1:15">
      <c r="A1049">
        <v>2784</v>
      </c>
      <c r="B1049" s="379">
        <v>44083.798680555599</v>
      </c>
      <c r="C1049">
        <v>1561</v>
      </c>
      <c r="D1049">
        <v>58</v>
      </c>
      <c r="E1049">
        <v>25</v>
      </c>
      <c r="F1049">
        <v>25</v>
      </c>
      <c r="G1049">
        <v>5</v>
      </c>
      <c r="H1049">
        <v>5</v>
      </c>
      <c r="I1049" s="379">
        <v>2.3854166666666701E-2</v>
      </c>
      <c r="J1049">
        <v>25</v>
      </c>
      <c r="K1049">
        <v>18</v>
      </c>
      <c r="L1049">
        <v>72</v>
      </c>
      <c r="M1049" t="s">
        <v>164</v>
      </c>
      <c r="N1049" t="s">
        <v>2869</v>
      </c>
      <c r="O1049" s="379">
        <v>4.1666666666666699E-2</v>
      </c>
    </row>
    <row r="1050" spans="1:15">
      <c r="A1050">
        <v>2803</v>
      </c>
      <c r="B1050" s="379">
        <v>44117.834525462997</v>
      </c>
      <c r="C1050">
        <v>1215</v>
      </c>
      <c r="D1050">
        <v>58</v>
      </c>
      <c r="E1050">
        <v>25</v>
      </c>
      <c r="F1050">
        <v>4</v>
      </c>
      <c r="G1050">
        <v>5</v>
      </c>
      <c r="H1050">
        <v>0</v>
      </c>
      <c r="I1050" s="379">
        <v>3.2407407407407401E-4</v>
      </c>
      <c r="J1050">
        <v>25</v>
      </c>
      <c r="K1050">
        <v>3</v>
      </c>
      <c r="L1050">
        <v>12</v>
      </c>
      <c r="M1050" t="s">
        <v>164</v>
      </c>
      <c r="N1050" t="s">
        <v>2869</v>
      </c>
      <c r="O1050" s="379">
        <v>4.1666666666666699E-2</v>
      </c>
    </row>
    <row r="1051" spans="1:15">
      <c r="A1051">
        <v>2785</v>
      </c>
      <c r="B1051" s="379">
        <v>44083.797361111101</v>
      </c>
      <c r="C1051">
        <v>1545</v>
      </c>
      <c r="D1051">
        <v>58</v>
      </c>
      <c r="E1051">
        <v>25</v>
      </c>
      <c r="F1051">
        <v>25</v>
      </c>
      <c r="G1051">
        <v>5</v>
      </c>
      <c r="H1051">
        <v>5</v>
      </c>
      <c r="I1051" s="379">
        <v>2.6180555555555599E-2</v>
      </c>
      <c r="J1051">
        <v>25</v>
      </c>
      <c r="K1051">
        <v>15</v>
      </c>
      <c r="L1051">
        <v>60</v>
      </c>
      <c r="M1051" t="s">
        <v>164</v>
      </c>
      <c r="N1051" t="s">
        <v>2869</v>
      </c>
      <c r="O1051" s="379">
        <v>4.1666666666666699E-2</v>
      </c>
    </row>
    <row r="1052" spans="1:15">
      <c r="A1052">
        <v>2786</v>
      </c>
      <c r="B1052" s="379">
        <v>44083.794155092597</v>
      </c>
      <c r="C1052">
        <v>1552</v>
      </c>
      <c r="D1052">
        <v>58</v>
      </c>
      <c r="E1052">
        <v>25</v>
      </c>
      <c r="F1052">
        <v>25</v>
      </c>
      <c r="G1052">
        <v>5</v>
      </c>
      <c r="H1052">
        <v>5</v>
      </c>
      <c r="I1052" s="379">
        <v>2.97685185185185E-2</v>
      </c>
      <c r="J1052">
        <v>25</v>
      </c>
      <c r="K1052">
        <v>21</v>
      </c>
      <c r="L1052">
        <v>84</v>
      </c>
      <c r="M1052" t="s">
        <v>1856</v>
      </c>
      <c r="N1052" t="s">
        <v>2869</v>
      </c>
      <c r="O1052" s="379">
        <v>4.1666666666666699E-2</v>
      </c>
    </row>
    <row r="1053" spans="1:15">
      <c r="A1053">
        <v>2787</v>
      </c>
      <c r="B1053" s="379">
        <v>44083.794074074103</v>
      </c>
      <c r="C1053">
        <v>1548</v>
      </c>
      <c r="D1053">
        <v>58</v>
      </c>
      <c r="E1053">
        <v>25</v>
      </c>
      <c r="F1053">
        <v>25</v>
      </c>
      <c r="G1053">
        <v>5</v>
      </c>
      <c r="H1053">
        <v>5</v>
      </c>
      <c r="I1053" s="379">
        <v>3.0150462962963E-2</v>
      </c>
      <c r="J1053">
        <v>25</v>
      </c>
      <c r="K1053">
        <v>4</v>
      </c>
      <c r="L1053">
        <v>16</v>
      </c>
      <c r="M1053" t="s">
        <v>164</v>
      </c>
      <c r="N1053" t="s">
        <v>2869</v>
      </c>
      <c r="O1053" s="379">
        <v>4.1666666666666699E-2</v>
      </c>
    </row>
    <row r="1054" spans="1:15">
      <c r="A1054">
        <v>2788</v>
      </c>
      <c r="B1054" s="379">
        <v>44083.794930555603</v>
      </c>
      <c r="C1054">
        <v>1541</v>
      </c>
      <c r="D1054">
        <v>58</v>
      </c>
      <c r="E1054">
        <v>25</v>
      </c>
      <c r="F1054">
        <v>25</v>
      </c>
      <c r="G1054">
        <v>5</v>
      </c>
      <c r="H1054">
        <v>5</v>
      </c>
      <c r="I1054" s="379">
        <v>3.0127314814814801E-2</v>
      </c>
      <c r="J1054">
        <v>25</v>
      </c>
      <c r="K1054">
        <v>14</v>
      </c>
      <c r="L1054">
        <v>56</v>
      </c>
      <c r="M1054" t="s">
        <v>164</v>
      </c>
      <c r="N1054" t="s">
        <v>2869</v>
      </c>
      <c r="O1054" s="379">
        <v>4.1666666666666699E-2</v>
      </c>
    </row>
    <row r="1055" spans="1:15">
      <c r="A1055">
        <v>2789</v>
      </c>
      <c r="B1055" s="379">
        <v>44083.804560185199</v>
      </c>
      <c r="C1055">
        <v>1577</v>
      </c>
      <c r="D1055">
        <v>82</v>
      </c>
      <c r="E1055">
        <v>42</v>
      </c>
      <c r="F1055">
        <v>42</v>
      </c>
      <c r="G1055">
        <v>14</v>
      </c>
      <c r="H1055">
        <v>14</v>
      </c>
      <c r="I1055" s="379">
        <v>2.08564814814815E-2</v>
      </c>
      <c r="J1055">
        <v>42</v>
      </c>
      <c r="K1055">
        <v>36</v>
      </c>
      <c r="L1055">
        <v>86</v>
      </c>
      <c r="M1055" t="s">
        <v>1853</v>
      </c>
      <c r="N1055" t="s">
        <v>2868</v>
      </c>
      <c r="O1055" s="379">
        <v>4.1666666666666699E-2</v>
      </c>
    </row>
    <row r="1056" spans="1:15">
      <c r="A1056">
        <v>2790</v>
      </c>
      <c r="B1056" s="379">
        <v>44083.796574074098</v>
      </c>
      <c r="C1056">
        <v>1573</v>
      </c>
      <c r="D1056">
        <v>82</v>
      </c>
      <c r="E1056">
        <v>42</v>
      </c>
      <c r="F1056">
        <v>42</v>
      </c>
      <c r="G1056">
        <v>14</v>
      </c>
      <c r="H1056">
        <v>14</v>
      </c>
      <c r="I1056" s="379">
        <v>2.8969907407407399E-2</v>
      </c>
      <c r="J1056">
        <v>42</v>
      </c>
      <c r="K1056">
        <v>38</v>
      </c>
      <c r="L1056">
        <v>90</v>
      </c>
      <c r="M1056" t="s">
        <v>1856</v>
      </c>
      <c r="N1056" t="s">
        <v>2868</v>
      </c>
      <c r="O1056" s="379">
        <v>4.1666666666666699E-2</v>
      </c>
    </row>
    <row r="1057" spans="1:15">
      <c r="A1057">
        <v>2791</v>
      </c>
      <c r="B1057" s="379">
        <v>44083.794722222199</v>
      </c>
      <c r="C1057">
        <v>1569</v>
      </c>
      <c r="D1057">
        <v>58</v>
      </c>
      <c r="E1057">
        <v>25</v>
      </c>
      <c r="F1057">
        <v>25</v>
      </c>
      <c r="G1057">
        <v>5</v>
      </c>
      <c r="H1057">
        <v>5</v>
      </c>
      <c r="I1057" s="379">
        <v>3.1203703703703699E-2</v>
      </c>
      <c r="J1057">
        <v>25</v>
      </c>
      <c r="K1057">
        <v>21</v>
      </c>
      <c r="L1057">
        <v>84</v>
      </c>
      <c r="M1057" t="s">
        <v>1856</v>
      </c>
      <c r="N1057" t="s">
        <v>2869</v>
      </c>
      <c r="O1057" s="379">
        <v>4.1666666666666699E-2</v>
      </c>
    </row>
    <row r="1058" spans="1:15">
      <c r="A1058">
        <v>2792</v>
      </c>
      <c r="B1058" s="379">
        <v>44083.794791666704</v>
      </c>
      <c r="C1058">
        <v>1581</v>
      </c>
      <c r="D1058">
        <v>58</v>
      </c>
      <c r="E1058">
        <v>25</v>
      </c>
      <c r="F1058">
        <v>25</v>
      </c>
      <c r="G1058">
        <v>5</v>
      </c>
      <c r="H1058">
        <v>5</v>
      </c>
      <c r="I1058" s="379">
        <v>3.3680555555555602E-2</v>
      </c>
      <c r="J1058">
        <v>25</v>
      </c>
      <c r="K1058">
        <v>14</v>
      </c>
      <c r="L1058">
        <v>56</v>
      </c>
      <c r="M1058" t="s">
        <v>164</v>
      </c>
      <c r="N1058" t="s">
        <v>2869</v>
      </c>
      <c r="O1058" s="379">
        <v>4.1666666666666699E-2</v>
      </c>
    </row>
    <row r="1059" spans="1:15">
      <c r="A1059">
        <v>2793</v>
      </c>
      <c r="B1059" s="379">
        <v>44083.794525463003</v>
      </c>
      <c r="C1059">
        <v>1571</v>
      </c>
      <c r="D1059">
        <v>58</v>
      </c>
      <c r="E1059">
        <v>25</v>
      </c>
      <c r="F1059">
        <v>25</v>
      </c>
      <c r="G1059">
        <v>5</v>
      </c>
      <c r="H1059">
        <v>5</v>
      </c>
      <c r="I1059" s="379">
        <v>3.4965277777777803E-2</v>
      </c>
      <c r="J1059">
        <v>25</v>
      </c>
      <c r="K1059">
        <v>16</v>
      </c>
      <c r="L1059">
        <v>64</v>
      </c>
      <c r="M1059" t="s">
        <v>164</v>
      </c>
      <c r="N1059" t="s">
        <v>2869</v>
      </c>
      <c r="O1059" s="379">
        <v>4.1666666666666699E-2</v>
      </c>
    </row>
    <row r="1060" spans="1:15">
      <c r="A1060">
        <v>2794</v>
      </c>
      <c r="B1060" s="379">
        <v>44083.7948958333</v>
      </c>
      <c r="C1060">
        <v>1586</v>
      </c>
      <c r="D1060">
        <v>58</v>
      </c>
      <c r="E1060">
        <v>25</v>
      </c>
      <c r="F1060">
        <v>25</v>
      </c>
      <c r="G1060">
        <v>5</v>
      </c>
      <c r="H1060">
        <v>5</v>
      </c>
      <c r="I1060" s="379">
        <v>3.6249999999999998E-2</v>
      </c>
      <c r="J1060">
        <v>25</v>
      </c>
      <c r="K1060">
        <v>9</v>
      </c>
      <c r="L1060">
        <v>36</v>
      </c>
      <c r="M1060" t="s">
        <v>164</v>
      </c>
      <c r="N1060" t="s">
        <v>2869</v>
      </c>
      <c r="O1060" s="379">
        <v>4.1666666666666699E-2</v>
      </c>
    </row>
    <row r="1061" spans="1:15">
      <c r="A1061">
        <v>2795</v>
      </c>
      <c r="B1061" s="379">
        <v>44083.794548611098</v>
      </c>
      <c r="C1061">
        <v>1538</v>
      </c>
      <c r="D1061">
        <v>58</v>
      </c>
      <c r="E1061">
        <v>25</v>
      </c>
      <c r="F1061">
        <v>25</v>
      </c>
      <c r="G1061">
        <v>5</v>
      </c>
      <c r="H1061">
        <v>5</v>
      </c>
      <c r="I1061" s="379">
        <v>3.6643518518518499E-2</v>
      </c>
      <c r="J1061">
        <v>25</v>
      </c>
      <c r="K1061">
        <v>13</v>
      </c>
      <c r="L1061">
        <v>52</v>
      </c>
      <c r="M1061" t="s">
        <v>164</v>
      </c>
      <c r="N1061" t="s">
        <v>2869</v>
      </c>
      <c r="O1061" s="379">
        <v>4.1666666666666699E-2</v>
      </c>
    </row>
    <row r="1062" spans="1:15">
      <c r="A1062">
        <v>2796</v>
      </c>
      <c r="B1062" s="379">
        <v>44083.794826388897</v>
      </c>
      <c r="C1062">
        <v>1564</v>
      </c>
      <c r="D1062">
        <v>58</v>
      </c>
      <c r="E1062">
        <v>25</v>
      </c>
      <c r="F1062">
        <v>25</v>
      </c>
      <c r="G1062">
        <v>5</v>
      </c>
      <c r="H1062">
        <v>5</v>
      </c>
      <c r="I1062" s="379">
        <v>3.6643518518518499E-2</v>
      </c>
      <c r="J1062">
        <v>25</v>
      </c>
      <c r="K1062">
        <v>16</v>
      </c>
      <c r="L1062">
        <v>64</v>
      </c>
      <c r="M1062" t="s">
        <v>164</v>
      </c>
      <c r="N1062" t="s">
        <v>2869</v>
      </c>
      <c r="O1062" s="379">
        <v>4.1666666666666699E-2</v>
      </c>
    </row>
    <row r="1063" spans="1:15">
      <c r="A1063">
        <v>2797</v>
      </c>
      <c r="B1063" s="379">
        <v>44083.7948958333</v>
      </c>
      <c r="C1063">
        <v>1562</v>
      </c>
      <c r="D1063">
        <v>58</v>
      </c>
      <c r="E1063">
        <v>25</v>
      </c>
      <c r="F1063">
        <v>25</v>
      </c>
      <c r="G1063">
        <v>5</v>
      </c>
      <c r="H1063">
        <v>5</v>
      </c>
      <c r="I1063" s="379">
        <v>3.6712962962963003E-2</v>
      </c>
      <c r="J1063">
        <v>25</v>
      </c>
      <c r="K1063">
        <v>20</v>
      </c>
      <c r="L1063">
        <v>80</v>
      </c>
      <c r="M1063" t="s">
        <v>1856</v>
      </c>
      <c r="N1063" t="s">
        <v>2869</v>
      </c>
      <c r="O1063" s="379">
        <v>4.1666666666666699E-2</v>
      </c>
    </row>
    <row r="1064" spans="1:15">
      <c r="A1064">
        <v>2798</v>
      </c>
      <c r="B1064" s="379">
        <v>44083.8186921296</v>
      </c>
      <c r="C1064">
        <v>1575</v>
      </c>
      <c r="D1064">
        <v>82</v>
      </c>
      <c r="E1064">
        <v>42</v>
      </c>
      <c r="F1064">
        <v>42</v>
      </c>
      <c r="G1064">
        <v>14</v>
      </c>
      <c r="H1064">
        <v>14</v>
      </c>
      <c r="I1064" s="379">
        <v>1.3101851851851899E-2</v>
      </c>
      <c r="J1064">
        <v>42</v>
      </c>
      <c r="K1064">
        <v>38</v>
      </c>
      <c r="L1064">
        <v>90</v>
      </c>
      <c r="M1064" t="s">
        <v>1856</v>
      </c>
      <c r="N1064" t="s">
        <v>2868</v>
      </c>
      <c r="O1064" s="379">
        <v>4.1666666666666699E-2</v>
      </c>
    </row>
    <row r="1065" spans="1:15">
      <c r="A1065">
        <v>2799</v>
      </c>
      <c r="B1065" s="379">
        <v>44083.811319444401</v>
      </c>
      <c r="C1065">
        <v>1585</v>
      </c>
      <c r="D1065">
        <v>82</v>
      </c>
      <c r="E1065">
        <v>42</v>
      </c>
      <c r="F1065">
        <v>42</v>
      </c>
      <c r="G1065">
        <v>14</v>
      </c>
      <c r="H1065">
        <v>14</v>
      </c>
      <c r="I1065" s="379">
        <v>2.05439814814815E-2</v>
      </c>
      <c r="J1065">
        <v>42</v>
      </c>
      <c r="K1065">
        <v>42</v>
      </c>
      <c r="L1065">
        <v>100</v>
      </c>
      <c r="M1065" t="s">
        <v>1857</v>
      </c>
      <c r="N1065" t="s">
        <v>2868</v>
      </c>
      <c r="O1065" s="379">
        <v>4.1666666666666699E-2</v>
      </c>
    </row>
    <row r="1066" spans="1:15">
      <c r="A1066">
        <v>2800</v>
      </c>
      <c r="B1066" s="379">
        <v>44083.802777777797</v>
      </c>
      <c r="C1066">
        <v>1554</v>
      </c>
      <c r="D1066">
        <v>58</v>
      </c>
      <c r="E1066">
        <v>25</v>
      </c>
      <c r="F1066">
        <v>25</v>
      </c>
      <c r="G1066">
        <v>5</v>
      </c>
      <c r="H1066">
        <v>5</v>
      </c>
      <c r="I1066" s="379">
        <v>3.1608796296296301E-2</v>
      </c>
      <c r="J1066">
        <v>25</v>
      </c>
      <c r="K1066">
        <v>17</v>
      </c>
      <c r="L1066">
        <v>68</v>
      </c>
      <c r="M1066" t="s">
        <v>164</v>
      </c>
      <c r="N1066" t="s">
        <v>2869</v>
      </c>
      <c r="O1066" s="379">
        <v>4.1666666666666699E-2</v>
      </c>
    </row>
    <row r="1067" spans="1:15">
      <c r="A1067">
        <v>2801</v>
      </c>
      <c r="B1067" s="379">
        <v>44083.794571759303</v>
      </c>
      <c r="C1067">
        <v>1546</v>
      </c>
      <c r="D1067">
        <v>58</v>
      </c>
      <c r="E1067">
        <v>25</v>
      </c>
      <c r="F1067">
        <v>25</v>
      </c>
      <c r="G1067">
        <v>5</v>
      </c>
      <c r="H1067">
        <v>5</v>
      </c>
      <c r="I1067" s="379">
        <v>4.1655092592592598E-2</v>
      </c>
      <c r="J1067">
        <v>25</v>
      </c>
      <c r="K1067">
        <v>16</v>
      </c>
      <c r="L1067">
        <v>64</v>
      </c>
      <c r="M1067" t="s">
        <v>164</v>
      </c>
      <c r="N1067" t="s">
        <v>2869</v>
      </c>
      <c r="O1067" s="379">
        <v>4.1666666666666699E-2</v>
      </c>
    </row>
    <row r="1068" spans="1:15">
      <c r="A1068">
        <v>2802</v>
      </c>
      <c r="B1068" s="379">
        <v>44083.798750000002</v>
      </c>
      <c r="C1068">
        <v>1537</v>
      </c>
      <c r="D1068">
        <v>82</v>
      </c>
      <c r="E1068">
        <v>42</v>
      </c>
      <c r="F1068">
        <v>42</v>
      </c>
      <c r="G1068">
        <v>14</v>
      </c>
      <c r="H1068">
        <v>14</v>
      </c>
      <c r="I1068" s="379">
        <v>3.7939814814814801E-2</v>
      </c>
      <c r="J1068">
        <v>42</v>
      </c>
      <c r="K1068">
        <v>41</v>
      </c>
      <c r="L1068">
        <v>98</v>
      </c>
      <c r="M1068" t="s">
        <v>1856</v>
      </c>
      <c r="N1068" t="s">
        <v>2868</v>
      </c>
      <c r="O1068" s="379">
        <v>4.1666666666666699E-2</v>
      </c>
    </row>
    <row r="1069" spans="1:15">
      <c r="A1069">
        <v>2804</v>
      </c>
      <c r="B1069" s="379">
        <v>44119.796076388899</v>
      </c>
      <c r="C1069">
        <v>1556</v>
      </c>
      <c r="D1069">
        <v>58</v>
      </c>
      <c r="E1069">
        <v>25</v>
      </c>
      <c r="F1069">
        <v>25</v>
      </c>
      <c r="G1069">
        <v>5</v>
      </c>
      <c r="H1069">
        <v>5</v>
      </c>
      <c r="I1069" s="379">
        <v>1.23842592592593E-2</v>
      </c>
      <c r="J1069">
        <v>25</v>
      </c>
      <c r="K1069">
        <v>24</v>
      </c>
      <c r="L1069">
        <v>96</v>
      </c>
      <c r="M1069" t="s">
        <v>1857</v>
      </c>
      <c r="N1069" t="s">
        <v>2869</v>
      </c>
      <c r="O1069" s="379">
        <v>4.1666666666666699E-2</v>
      </c>
    </row>
    <row r="1070" spans="1:15">
      <c r="A1070">
        <v>2805</v>
      </c>
      <c r="B1070" s="379">
        <v>44119.797152777799</v>
      </c>
      <c r="C1070">
        <v>1579</v>
      </c>
      <c r="D1070">
        <v>58</v>
      </c>
      <c r="E1070">
        <v>25</v>
      </c>
      <c r="F1070">
        <v>25</v>
      </c>
      <c r="G1070">
        <v>5</v>
      </c>
      <c r="H1070">
        <v>5</v>
      </c>
      <c r="I1070" s="379">
        <v>1.39583333333333E-2</v>
      </c>
      <c r="J1070">
        <v>25</v>
      </c>
      <c r="K1070">
        <v>20</v>
      </c>
      <c r="L1070">
        <v>80</v>
      </c>
      <c r="M1070" t="s">
        <v>1856</v>
      </c>
      <c r="N1070" t="s">
        <v>2869</v>
      </c>
      <c r="O1070" s="379">
        <v>4.1666666666666699E-2</v>
      </c>
    </row>
    <row r="1071" spans="1:15">
      <c r="A1071">
        <v>2806</v>
      </c>
      <c r="B1071" s="379">
        <v>44119.7961574074</v>
      </c>
      <c r="C1071">
        <v>1576</v>
      </c>
      <c r="D1071">
        <v>58</v>
      </c>
      <c r="E1071">
        <v>25</v>
      </c>
      <c r="F1071">
        <v>25</v>
      </c>
      <c r="G1071">
        <v>5</v>
      </c>
      <c r="H1071">
        <v>5</v>
      </c>
      <c r="I1071" s="379">
        <v>1.5949074074074102E-2</v>
      </c>
      <c r="J1071">
        <v>25</v>
      </c>
      <c r="K1071">
        <v>22</v>
      </c>
      <c r="L1071">
        <v>88</v>
      </c>
      <c r="M1071" t="s">
        <v>1857</v>
      </c>
      <c r="N1071" t="s">
        <v>2869</v>
      </c>
      <c r="O1071" s="379">
        <v>4.1666666666666699E-2</v>
      </c>
    </row>
    <row r="1072" spans="1:15">
      <c r="A1072">
        <v>2807</v>
      </c>
      <c r="B1072" s="379">
        <v>44119.796122685198</v>
      </c>
      <c r="C1072">
        <v>1539</v>
      </c>
      <c r="D1072">
        <v>58</v>
      </c>
      <c r="E1072">
        <v>25</v>
      </c>
      <c r="F1072">
        <v>25</v>
      </c>
      <c r="G1072">
        <v>5</v>
      </c>
      <c r="H1072">
        <v>5</v>
      </c>
      <c r="I1072" s="379">
        <v>1.6331018518518502E-2</v>
      </c>
      <c r="J1072">
        <v>25</v>
      </c>
      <c r="K1072">
        <v>24</v>
      </c>
      <c r="L1072">
        <v>96</v>
      </c>
      <c r="M1072" t="s">
        <v>1857</v>
      </c>
      <c r="N1072" t="s">
        <v>2869</v>
      </c>
      <c r="O1072" s="379">
        <v>4.1666666666666699E-2</v>
      </c>
    </row>
    <row r="1073" spans="1:15">
      <c r="A1073">
        <v>2808</v>
      </c>
      <c r="B1073" s="379">
        <v>44119.7960648148</v>
      </c>
      <c r="C1073">
        <v>1549</v>
      </c>
      <c r="D1073">
        <v>58</v>
      </c>
      <c r="E1073">
        <v>25</v>
      </c>
      <c r="F1073">
        <v>25</v>
      </c>
      <c r="G1073">
        <v>5</v>
      </c>
      <c r="H1073">
        <v>5</v>
      </c>
      <c r="I1073" s="379">
        <v>1.66898148148148E-2</v>
      </c>
      <c r="J1073">
        <v>25</v>
      </c>
      <c r="K1073">
        <v>25</v>
      </c>
      <c r="L1073">
        <v>100</v>
      </c>
      <c r="M1073" t="s">
        <v>1858</v>
      </c>
      <c r="N1073" t="s">
        <v>2869</v>
      </c>
      <c r="O1073" s="379">
        <v>4.1666666666666699E-2</v>
      </c>
    </row>
    <row r="1074" spans="1:15">
      <c r="A1074">
        <v>2809</v>
      </c>
      <c r="B1074" s="379">
        <v>44119.796145833301</v>
      </c>
      <c r="C1074">
        <v>1538</v>
      </c>
      <c r="D1074">
        <v>58</v>
      </c>
      <c r="E1074">
        <v>25</v>
      </c>
      <c r="F1074">
        <v>25</v>
      </c>
      <c r="G1074">
        <v>5</v>
      </c>
      <c r="H1074">
        <v>5</v>
      </c>
      <c r="I1074" s="379">
        <v>1.6817129629629599E-2</v>
      </c>
      <c r="J1074">
        <v>25</v>
      </c>
      <c r="K1074">
        <v>23</v>
      </c>
      <c r="L1074">
        <v>92</v>
      </c>
      <c r="M1074" t="s">
        <v>1857</v>
      </c>
      <c r="N1074" t="s">
        <v>2869</v>
      </c>
      <c r="O1074" s="379">
        <v>4.1666666666666699E-2</v>
      </c>
    </row>
    <row r="1075" spans="1:15">
      <c r="A1075">
        <v>2810</v>
      </c>
      <c r="B1075" s="379">
        <v>44119.797824074099</v>
      </c>
      <c r="C1075">
        <v>1546</v>
      </c>
      <c r="D1075">
        <v>58</v>
      </c>
      <c r="E1075">
        <v>25</v>
      </c>
      <c r="F1075">
        <v>25</v>
      </c>
      <c r="G1075">
        <v>5</v>
      </c>
      <c r="H1075">
        <v>5</v>
      </c>
      <c r="I1075" s="379">
        <v>1.53472222222222E-2</v>
      </c>
      <c r="J1075">
        <v>25</v>
      </c>
      <c r="K1075">
        <v>25</v>
      </c>
      <c r="L1075">
        <v>100</v>
      </c>
      <c r="M1075" t="s">
        <v>1858</v>
      </c>
      <c r="N1075" t="s">
        <v>2869</v>
      </c>
      <c r="O1075" s="379">
        <v>4.1666666666666699E-2</v>
      </c>
    </row>
    <row r="1076" spans="1:15">
      <c r="A1076">
        <v>2811</v>
      </c>
      <c r="B1076" s="379">
        <v>44119.796296296299</v>
      </c>
      <c r="C1076">
        <v>1545</v>
      </c>
      <c r="D1076">
        <v>58</v>
      </c>
      <c r="E1076">
        <v>25</v>
      </c>
      <c r="F1076">
        <v>25</v>
      </c>
      <c r="G1076">
        <v>5</v>
      </c>
      <c r="H1076">
        <v>5</v>
      </c>
      <c r="I1076" s="379">
        <v>1.69675925925926E-2</v>
      </c>
      <c r="J1076">
        <v>25</v>
      </c>
      <c r="K1076">
        <v>25</v>
      </c>
      <c r="L1076">
        <v>100</v>
      </c>
      <c r="M1076" t="s">
        <v>1858</v>
      </c>
      <c r="N1076" t="s">
        <v>2869</v>
      </c>
      <c r="O1076" s="379">
        <v>4.1666666666666699E-2</v>
      </c>
    </row>
    <row r="1077" spans="1:15">
      <c r="A1077">
        <v>2812</v>
      </c>
      <c r="B1077" s="379">
        <v>44119.796238425901</v>
      </c>
      <c r="C1077">
        <v>1541</v>
      </c>
      <c r="D1077">
        <v>58</v>
      </c>
      <c r="E1077">
        <v>25</v>
      </c>
      <c r="F1077">
        <v>25</v>
      </c>
      <c r="G1077">
        <v>5</v>
      </c>
      <c r="H1077">
        <v>5</v>
      </c>
      <c r="I1077" s="379">
        <v>1.95486111111111E-2</v>
      </c>
      <c r="J1077">
        <v>25</v>
      </c>
      <c r="K1077">
        <v>23</v>
      </c>
      <c r="L1077">
        <v>92</v>
      </c>
      <c r="M1077" t="s">
        <v>1857</v>
      </c>
      <c r="N1077" t="s">
        <v>2869</v>
      </c>
      <c r="O1077" s="379">
        <v>4.1666666666666699E-2</v>
      </c>
    </row>
    <row r="1078" spans="1:15">
      <c r="A1078">
        <v>2813</v>
      </c>
      <c r="B1078" s="379">
        <v>44119.7983564815</v>
      </c>
      <c r="C1078">
        <v>1561</v>
      </c>
      <c r="D1078">
        <v>58</v>
      </c>
      <c r="E1078">
        <v>25</v>
      </c>
      <c r="F1078">
        <v>25</v>
      </c>
      <c r="G1078">
        <v>5</v>
      </c>
      <c r="H1078">
        <v>5</v>
      </c>
      <c r="I1078" s="379">
        <v>1.8726851851851901E-2</v>
      </c>
      <c r="J1078">
        <v>25</v>
      </c>
      <c r="K1078">
        <v>25</v>
      </c>
      <c r="L1078">
        <v>100</v>
      </c>
      <c r="M1078" t="s">
        <v>1858</v>
      </c>
      <c r="N1078" t="s">
        <v>2869</v>
      </c>
      <c r="O1078" s="379">
        <v>4.1666666666666699E-2</v>
      </c>
    </row>
    <row r="1079" spans="1:15">
      <c r="A1079">
        <v>2814</v>
      </c>
      <c r="B1079" s="379">
        <v>44119.801481481503</v>
      </c>
      <c r="C1079">
        <v>1563</v>
      </c>
      <c r="D1079">
        <v>58</v>
      </c>
      <c r="E1079">
        <v>25</v>
      </c>
      <c r="F1079">
        <v>25</v>
      </c>
      <c r="G1079">
        <v>5</v>
      </c>
      <c r="H1079">
        <v>5</v>
      </c>
      <c r="I1079" s="379">
        <v>1.58680555555556E-2</v>
      </c>
      <c r="J1079">
        <v>25</v>
      </c>
      <c r="K1079">
        <v>20</v>
      </c>
      <c r="L1079">
        <v>80</v>
      </c>
      <c r="M1079" t="s">
        <v>1856</v>
      </c>
      <c r="N1079" t="s">
        <v>2869</v>
      </c>
      <c r="O1079" s="379">
        <v>4.1666666666666699E-2</v>
      </c>
    </row>
    <row r="1080" spans="1:15">
      <c r="A1080">
        <v>2815</v>
      </c>
      <c r="B1080" s="379">
        <v>44119.7970138889</v>
      </c>
      <c r="C1080">
        <v>1568</v>
      </c>
      <c r="D1080">
        <v>58</v>
      </c>
      <c r="E1080">
        <v>25</v>
      </c>
      <c r="F1080">
        <v>25</v>
      </c>
      <c r="G1080">
        <v>5</v>
      </c>
      <c r="H1080">
        <v>5</v>
      </c>
      <c r="I1080" s="379">
        <v>2.0567129629629598E-2</v>
      </c>
      <c r="J1080">
        <v>25</v>
      </c>
      <c r="K1080">
        <v>24</v>
      </c>
      <c r="L1080">
        <v>96</v>
      </c>
      <c r="M1080" t="s">
        <v>1857</v>
      </c>
      <c r="N1080" t="s">
        <v>2869</v>
      </c>
      <c r="O1080" s="379">
        <v>4.1666666666666699E-2</v>
      </c>
    </row>
    <row r="1081" spans="1:15">
      <c r="A1081">
        <v>2816</v>
      </c>
      <c r="B1081" s="379">
        <v>44119.796122685198</v>
      </c>
      <c r="C1081">
        <v>1564</v>
      </c>
      <c r="D1081">
        <v>58</v>
      </c>
      <c r="E1081">
        <v>25</v>
      </c>
      <c r="F1081">
        <v>25</v>
      </c>
      <c r="G1081">
        <v>5</v>
      </c>
      <c r="H1081">
        <v>5</v>
      </c>
      <c r="I1081" s="379">
        <v>2.1793981481481501E-2</v>
      </c>
      <c r="J1081">
        <v>25</v>
      </c>
      <c r="K1081">
        <v>23</v>
      </c>
      <c r="L1081">
        <v>92</v>
      </c>
      <c r="M1081" t="s">
        <v>1857</v>
      </c>
      <c r="N1081" t="s">
        <v>2869</v>
      </c>
      <c r="O1081" s="379">
        <v>4.1666666666666699E-2</v>
      </c>
    </row>
    <row r="1082" spans="1:15">
      <c r="A1082">
        <v>2817</v>
      </c>
      <c r="B1082" s="379">
        <v>44119.796689814801</v>
      </c>
      <c r="C1082">
        <v>1550</v>
      </c>
      <c r="D1082">
        <v>58</v>
      </c>
      <c r="E1082">
        <v>25</v>
      </c>
      <c r="F1082">
        <v>25</v>
      </c>
      <c r="G1082">
        <v>5</v>
      </c>
      <c r="H1082">
        <v>5</v>
      </c>
      <c r="I1082" s="379">
        <v>2.17824074074074E-2</v>
      </c>
      <c r="J1082">
        <v>25</v>
      </c>
      <c r="K1082">
        <v>23</v>
      </c>
      <c r="L1082">
        <v>92</v>
      </c>
      <c r="M1082" t="s">
        <v>1857</v>
      </c>
      <c r="N1082" t="s">
        <v>2869</v>
      </c>
      <c r="O1082" s="379">
        <v>4.1666666666666699E-2</v>
      </c>
    </row>
    <row r="1083" spans="1:15">
      <c r="A1083">
        <v>2818</v>
      </c>
      <c r="B1083" s="379">
        <v>44119.796851851897</v>
      </c>
      <c r="C1083">
        <v>1555</v>
      </c>
      <c r="D1083">
        <v>58</v>
      </c>
      <c r="E1083">
        <v>25</v>
      </c>
      <c r="F1083">
        <v>25</v>
      </c>
      <c r="G1083">
        <v>5</v>
      </c>
      <c r="H1083">
        <v>5</v>
      </c>
      <c r="I1083" s="379">
        <v>2.1909722222222199E-2</v>
      </c>
      <c r="J1083">
        <v>25</v>
      </c>
      <c r="K1083">
        <v>22</v>
      </c>
      <c r="L1083">
        <v>88</v>
      </c>
      <c r="M1083" t="s">
        <v>1857</v>
      </c>
      <c r="N1083" t="s">
        <v>2869</v>
      </c>
      <c r="O1083" s="379">
        <v>4.1666666666666699E-2</v>
      </c>
    </row>
    <row r="1084" spans="1:15">
      <c r="A1084">
        <v>2819</v>
      </c>
      <c r="B1084" s="379">
        <v>44119.801157407397</v>
      </c>
      <c r="C1084">
        <v>1554</v>
      </c>
      <c r="D1084">
        <v>58</v>
      </c>
      <c r="E1084">
        <v>25</v>
      </c>
      <c r="F1084">
        <v>25</v>
      </c>
      <c r="G1084">
        <v>5</v>
      </c>
      <c r="H1084">
        <v>5</v>
      </c>
      <c r="I1084" s="379">
        <v>1.89930555555556E-2</v>
      </c>
      <c r="J1084">
        <v>25</v>
      </c>
      <c r="K1084">
        <v>23</v>
      </c>
      <c r="L1084">
        <v>92</v>
      </c>
      <c r="M1084" t="s">
        <v>1857</v>
      </c>
      <c r="N1084" t="s">
        <v>2869</v>
      </c>
      <c r="O1084" s="379">
        <v>4.1666666666666699E-2</v>
      </c>
    </row>
    <row r="1085" spans="1:15">
      <c r="A1085">
        <v>2820</v>
      </c>
      <c r="B1085" s="379">
        <v>44119.796273148102</v>
      </c>
      <c r="C1085">
        <v>1578</v>
      </c>
      <c r="D1085">
        <v>58</v>
      </c>
      <c r="E1085">
        <v>25</v>
      </c>
      <c r="F1085">
        <v>25</v>
      </c>
      <c r="G1085">
        <v>5</v>
      </c>
      <c r="H1085">
        <v>5</v>
      </c>
      <c r="I1085" s="379">
        <v>2.46064814814815E-2</v>
      </c>
      <c r="J1085">
        <v>25</v>
      </c>
      <c r="K1085">
        <v>20</v>
      </c>
      <c r="L1085">
        <v>80</v>
      </c>
      <c r="M1085" t="s">
        <v>1856</v>
      </c>
      <c r="N1085" t="s">
        <v>2869</v>
      </c>
      <c r="O1085" s="379">
        <v>4.1666666666666699E-2</v>
      </c>
    </row>
    <row r="1086" spans="1:15">
      <c r="A1086">
        <v>2821</v>
      </c>
      <c r="B1086" s="379">
        <v>44119.802962962996</v>
      </c>
      <c r="C1086">
        <v>1584</v>
      </c>
      <c r="D1086">
        <v>58</v>
      </c>
      <c r="E1086">
        <v>25</v>
      </c>
      <c r="F1086">
        <v>25</v>
      </c>
      <c r="G1086">
        <v>5</v>
      </c>
      <c r="H1086">
        <v>5</v>
      </c>
      <c r="I1086" s="379">
        <v>2.08564814814815E-2</v>
      </c>
      <c r="J1086">
        <v>25</v>
      </c>
      <c r="K1086">
        <v>18</v>
      </c>
      <c r="L1086">
        <v>72</v>
      </c>
      <c r="M1086" t="s">
        <v>164</v>
      </c>
      <c r="N1086" t="s">
        <v>2869</v>
      </c>
      <c r="O1086" s="379">
        <v>4.1666666666666699E-2</v>
      </c>
    </row>
    <row r="1087" spans="1:15">
      <c r="A1087">
        <v>2822</v>
      </c>
      <c r="B1087" s="379">
        <v>44119.805173611101</v>
      </c>
      <c r="C1087">
        <v>1552</v>
      </c>
      <c r="D1087">
        <v>58</v>
      </c>
      <c r="E1087">
        <v>25</v>
      </c>
      <c r="F1087">
        <v>25</v>
      </c>
      <c r="G1087">
        <v>5</v>
      </c>
      <c r="H1087">
        <v>5</v>
      </c>
      <c r="I1087" s="379">
        <v>2.0601851851851899E-2</v>
      </c>
      <c r="J1087">
        <v>25</v>
      </c>
      <c r="K1087">
        <v>24</v>
      </c>
      <c r="L1087">
        <v>96</v>
      </c>
      <c r="M1087" t="s">
        <v>1857</v>
      </c>
      <c r="N1087" t="s">
        <v>2869</v>
      </c>
      <c r="O1087" s="379">
        <v>4.1666666666666699E-2</v>
      </c>
    </row>
    <row r="1088" spans="1:15">
      <c r="A1088">
        <v>2823</v>
      </c>
      <c r="B1088" s="379">
        <v>44119.796180555597</v>
      </c>
      <c r="C1088">
        <v>1543</v>
      </c>
      <c r="D1088">
        <v>58</v>
      </c>
      <c r="E1088">
        <v>25</v>
      </c>
      <c r="F1088">
        <v>25</v>
      </c>
      <c r="G1088">
        <v>5</v>
      </c>
      <c r="H1088">
        <v>5</v>
      </c>
      <c r="I1088" s="379">
        <v>2.99421296296296E-2</v>
      </c>
      <c r="J1088">
        <v>25</v>
      </c>
      <c r="K1088">
        <v>23</v>
      </c>
      <c r="L1088">
        <v>92</v>
      </c>
      <c r="M1088" t="s">
        <v>1857</v>
      </c>
      <c r="N1088" t="s">
        <v>2869</v>
      </c>
      <c r="O1088" s="379">
        <v>4.1666666666666699E-2</v>
      </c>
    </row>
    <row r="1089" spans="1:15">
      <c r="A1089">
        <v>2824</v>
      </c>
      <c r="B1089" s="379">
        <v>44119.796041666697</v>
      </c>
      <c r="C1089">
        <v>1559</v>
      </c>
      <c r="D1089">
        <v>58</v>
      </c>
      <c r="E1089">
        <v>25</v>
      </c>
      <c r="F1089">
        <v>25</v>
      </c>
      <c r="G1089">
        <v>5</v>
      </c>
      <c r="H1089">
        <v>5</v>
      </c>
      <c r="I1089" s="379">
        <v>3.0347222222222199E-2</v>
      </c>
      <c r="J1089">
        <v>25</v>
      </c>
      <c r="K1089">
        <v>22</v>
      </c>
      <c r="L1089">
        <v>88</v>
      </c>
      <c r="M1089" t="s">
        <v>1857</v>
      </c>
      <c r="N1089" t="s">
        <v>2869</v>
      </c>
      <c r="O1089" s="379">
        <v>4.1666666666666699E-2</v>
      </c>
    </row>
    <row r="1090" spans="1:15">
      <c r="A1090">
        <v>2825</v>
      </c>
      <c r="B1090" s="379">
        <v>44119.796249999999</v>
      </c>
      <c r="C1090">
        <v>1562</v>
      </c>
      <c r="D1090">
        <v>58</v>
      </c>
      <c r="E1090">
        <v>25</v>
      </c>
      <c r="F1090">
        <v>25</v>
      </c>
      <c r="G1090">
        <v>5</v>
      </c>
      <c r="H1090">
        <v>5</v>
      </c>
      <c r="I1090" s="379">
        <v>3.0196759259259302E-2</v>
      </c>
      <c r="J1090">
        <v>25</v>
      </c>
      <c r="K1090">
        <v>21</v>
      </c>
      <c r="L1090">
        <v>84</v>
      </c>
      <c r="M1090" t="s">
        <v>1856</v>
      </c>
      <c r="N1090" t="s">
        <v>2869</v>
      </c>
      <c r="O1090" s="379">
        <v>4.1666666666666699E-2</v>
      </c>
    </row>
    <row r="1091" spans="1:15">
      <c r="A1091">
        <v>2826</v>
      </c>
      <c r="B1091" s="379">
        <v>44119.796215277798</v>
      </c>
      <c r="C1091">
        <v>1571</v>
      </c>
      <c r="D1091">
        <v>58</v>
      </c>
      <c r="E1091">
        <v>25</v>
      </c>
      <c r="F1091">
        <v>25</v>
      </c>
      <c r="G1091">
        <v>5</v>
      </c>
      <c r="H1091">
        <v>5</v>
      </c>
      <c r="I1091" s="379">
        <v>3.1620370370370403E-2</v>
      </c>
      <c r="J1091">
        <v>25</v>
      </c>
      <c r="K1091">
        <v>22</v>
      </c>
      <c r="L1091">
        <v>88</v>
      </c>
      <c r="M1091" t="s">
        <v>1857</v>
      </c>
      <c r="N1091" t="s">
        <v>2869</v>
      </c>
      <c r="O1091" s="379">
        <v>4.1666666666666699E-2</v>
      </c>
    </row>
    <row r="1092" spans="1:15">
      <c r="A1092">
        <v>2827</v>
      </c>
      <c r="B1092" s="379">
        <v>44119.797094907401</v>
      </c>
      <c r="C1092">
        <v>1581</v>
      </c>
      <c r="D1092">
        <v>58</v>
      </c>
      <c r="E1092">
        <v>25</v>
      </c>
      <c r="F1092">
        <v>25</v>
      </c>
      <c r="G1092">
        <v>5</v>
      </c>
      <c r="H1092">
        <v>5</v>
      </c>
      <c r="I1092" s="379">
        <v>3.0787037037037002E-2</v>
      </c>
      <c r="J1092">
        <v>25</v>
      </c>
      <c r="K1092">
        <v>25</v>
      </c>
      <c r="L1092">
        <v>100</v>
      </c>
      <c r="M1092" t="s">
        <v>1858</v>
      </c>
      <c r="N1092" t="s">
        <v>2869</v>
      </c>
      <c r="O1092" s="379">
        <v>4.1666666666666699E-2</v>
      </c>
    </row>
    <row r="1093" spans="1:15">
      <c r="A1093">
        <v>2828</v>
      </c>
      <c r="B1093" s="379">
        <v>44119.7964236111</v>
      </c>
      <c r="C1093">
        <v>1558</v>
      </c>
      <c r="D1093">
        <v>58</v>
      </c>
      <c r="E1093">
        <v>25</v>
      </c>
      <c r="F1093">
        <v>25</v>
      </c>
      <c r="G1093">
        <v>5</v>
      </c>
      <c r="H1093">
        <v>5</v>
      </c>
      <c r="I1093" s="379">
        <v>3.3379629629629599E-2</v>
      </c>
      <c r="J1093">
        <v>25</v>
      </c>
      <c r="K1093">
        <v>20</v>
      </c>
      <c r="L1093">
        <v>80</v>
      </c>
      <c r="M1093" t="s">
        <v>1856</v>
      </c>
      <c r="N1093" t="s">
        <v>2869</v>
      </c>
      <c r="O1093" s="379">
        <v>4.1666666666666699E-2</v>
      </c>
    </row>
    <row r="1094" spans="1:15">
      <c r="A1094">
        <v>2829</v>
      </c>
      <c r="B1094" s="379">
        <v>44119.802870370397</v>
      </c>
      <c r="C1094">
        <v>1586</v>
      </c>
      <c r="D1094">
        <v>58</v>
      </c>
      <c r="E1094">
        <v>25</v>
      </c>
      <c r="F1094">
        <v>25</v>
      </c>
      <c r="G1094">
        <v>5</v>
      </c>
      <c r="H1094">
        <v>5</v>
      </c>
      <c r="I1094" s="379">
        <v>2.7002314814814798E-2</v>
      </c>
      <c r="J1094">
        <v>25</v>
      </c>
      <c r="K1094">
        <v>21</v>
      </c>
      <c r="L1094">
        <v>84</v>
      </c>
      <c r="M1094" t="s">
        <v>1856</v>
      </c>
      <c r="N1094" t="s">
        <v>2869</v>
      </c>
      <c r="O1094" s="379">
        <v>4.1666666666666699E-2</v>
      </c>
    </row>
    <row r="1095" spans="1:15">
      <c r="A1095">
        <v>2830</v>
      </c>
      <c r="B1095" s="379">
        <v>44119.800763888903</v>
      </c>
      <c r="C1095">
        <v>1548</v>
      </c>
      <c r="D1095">
        <v>58</v>
      </c>
      <c r="E1095">
        <v>25</v>
      </c>
      <c r="F1095">
        <v>25</v>
      </c>
      <c r="G1095">
        <v>5</v>
      </c>
      <c r="H1095">
        <v>5</v>
      </c>
      <c r="I1095" s="379">
        <v>3.0208333333333299E-2</v>
      </c>
      <c r="J1095">
        <v>25</v>
      </c>
      <c r="K1095">
        <v>21</v>
      </c>
      <c r="L1095">
        <v>84</v>
      </c>
      <c r="M1095" t="s">
        <v>1856</v>
      </c>
      <c r="N1095" t="s">
        <v>2869</v>
      </c>
      <c r="O1095" s="379">
        <v>4.1666666666666699E-2</v>
      </c>
    </row>
    <row r="1096" spans="1:15">
      <c r="A1096">
        <v>2832</v>
      </c>
      <c r="B1096" s="379">
        <v>44140.462453703702</v>
      </c>
      <c r="C1096">
        <v>1542</v>
      </c>
      <c r="D1096">
        <v>58</v>
      </c>
      <c r="E1096">
        <v>25</v>
      </c>
      <c r="F1096">
        <v>25</v>
      </c>
      <c r="G1096">
        <v>5</v>
      </c>
      <c r="H1096">
        <v>5</v>
      </c>
      <c r="I1096" s="379">
        <v>9.4328703703703692E-3</v>
      </c>
      <c r="J1096">
        <v>25</v>
      </c>
      <c r="K1096">
        <v>22</v>
      </c>
      <c r="L1096">
        <v>88</v>
      </c>
      <c r="M1096" t="s">
        <v>1857</v>
      </c>
      <c r="N1096" t="s">
        <v>2869</v>
      </c>
      <c r="O1096" s="379">
        <v>4.1666666666666699E-2</v>
      </c>
    </row>
    <row r="1097" spans="1:15">
      <c r="A1097">
        <v>2833</v>
      </c>
      <c r="B1097" s="379">
        <v>44140.462638888901</v>
      </c>
      <c r="C1097">
        <v>1551</v>
      </c>
      <c r="D1097">
        <v>58</v>
      </c>
      <c r="E1097">
        <v>25</v>
      </c>
      <c r="F1097">
        <v>25</v>
      </c>
      <c r="G1097">
        <v>5</v>
      </c>
      <c r="H1097">
        <v>5</v>
      </c>
      <c r="I1097" s="379">
        <v>1.7013888888888901E-2</v>
      </c>
      <c r="J1097">
        <v>25</v>
      </c>
      <c r="K1097">
        <v>24</v>
      </c>
      <c r="L1097">
        <v>96</v>
      </c>
      <c r="M1097" t="s">
        <v>1857</v>
      </c>
      <c r="N1097" t="s">
        <v>2869</v>
      </c>
      <c r="O1097" s="379">
        <v>4.1666666666666699E-2</v>
      </c>
    </row>
    <row r="1098" spans="1:15">
      <c r="A1098">
        <v>2834</v>
      </c>
      <c r="B1098" s="379">
        <v>44140.462372685201</v>
      </c>
      <c r="C1098">
        <v>1547</v>
      </c>
      <c r="D1098">
        <v>58</v>
      </c>
      <c r="E1098">
        <v>25</v>
      </c>
      <c r="F1098">
        <v>25</v>
      </c>
      <c r="G1098">
        <v>5</v>
      </c>
      <c r="H1098">
        <v>5</v>
      </c>
      <c r="I1098" s="379">
        <v>1.8958333333333299E-2</v>
      </c>
      <c r="J1098">
        <v>25</v>
      </c>
      <c r="K1098">
        <v>22</v>
      </c>
      <c r="L1098">
        <v>88</v>
      </c>
      <c r="M1098" t="s">
        <v>1857</v>
      </c>
      <c r="N1098" t="s">
        <v>2869</v>
      </c>
      <c r="O1098" s="379">
        <v>4.1666666666666699E-2</v>
      </c>
    </row>
    <row r="1099" spans="1:15">
      <c r="A1099">
        <v>2835</v>
      </c>
      <c r="B1099" s="379">
        <v>44140.462731481501</v>
      </c>
      <c r="C1099">
        <v>1574</v>
      </c>
      <c r="D1099">
        <v>58</v>
      </c>
      <c r="E1099">
        <v>25</v>
      </c>
      <c r="F1099">
        <v>25</v>
      </c>
      <c r="G1099">
        <v>5</v>
      </c>
      <c r="H1099">
        <v>5</v>
      </c>
      <c r="I1099" s="379">
        <v>1.9039351851851901E-2</v>
      </c>
      <c r="J1099">
        <v>25</v>
      </c>
      <c r="K1099">
        <v>22</v>
      </c>
      <c r="L1099">
        <v>88</v>
      </c>
      <c r="M1099" t="s">
        <v>1857</v>
      </c>
      <c r="N1099" t="s">
        <v>2869</v>
      </c>
      <c r="O1099" s="379">
        <v>4.1666666666666699E-2</v>
      </c>
    </row>
    <row r="1100" spans="1:15">
      <c r="A1100">
        <v>2836</v>
      </c>
      <c r="B1100" s="379">
        <v>44140.4624189815</v>
      </c>
      <c r="C1100">
        <v>1540</v>
      </c>
      <c r="D1100">
        <v>58</v>
      </c>
      <c r="E1100">
        <v>25</v>
      </c>
      <c r="F1100">
        <v>25</v>
      </c>
      <c r="G1100">
        <v>5</v>
      </c>
      <c r="H1100">
        <v>5</v>
      </c>
      <c r="I1100" s="379">
        <v>2.1099537037037E-2</v>
      </c>
      <c r="J1100">
        <v>25</v>
      </c>
      <c r="K1100">
        <v>25</v>
      </c>
      <c r="L1100">
        <v>100</v>
      </c>
      <c r="M1100" t="s">
        <v>1858</v>
      </c>
      <c r="N1100" t="s">
        <v>2869</v>
      </c>
      <c r="O1100" s="379">
        <v>4.1666666666666699E-2</v>
      </c>
    </row>
    <row r="1101" spans="1:15">
      <c r="A1101">
        <v>2837</v>
      </c>
      <c r="B1101" s="379">
        <v>44140.462488425903</v>
      </c>
      <c r="C1101">
        <v>1557</v>
      </c>
      <c r="D1101">
        <v>58</v>
      </c>
      <c r="E1101">
        <v>25</v>
      </c>
      <c r="F1101">
        <v>25</v>
      </c>
      <c r="G1101">
        <v>5</v>
      </c>
      <c r="H1101">
        <v>5</v>
      </c>
      <c r="I1101" s="379">
        <v>2.39583333333333E-2</v>
      </c>
      <c r="J1101">
        <v>25</v>
      </c>
      <c r="K1101">
        <v>23</v>
      </c>
      <c r="L1101">
        <v>92</v>
      </c>
      <c r="M1101" t="s">
        <v>1857</v>
      </c>
      <c r="N1101" t="s">
        <v>2869</v>
      </c>
      <c r="O1101" s="379">
        <v>4.1666666666666699E-2</v>
      </c>
    </row>
    <row r="1102" spans="1:15">
      <c r="A1102">
        <v>2838</v>
      </c>
      <c r="B1102" s="379">
        <v>44140.462835648097</v>
      </c>
      <c r="C1102">
        <v>1580</v>
      </c>
      <c r="D1102">
        <v>58</v>
      </c>
      <c r="E1102">
        <v>25</v>
      </c>
      <c r="F1102">
        <v>25</v>
      </c>
      <c r="G1102">
        <v>5</v>
      </c>
      <c r="H1102">
        <v>5</v>
      </c>
      <c r="I1102" s="379">
        <v>2.42592592592593E-2</v>
      </c>
      <c r="J1102">
        <v>25</v>
      </c>
      <c r="K1102">
        <v>25</v>
      </c>
      <c r="L1102">
        <v>100</v>
      </c>
      <c r="M1102" t="s">
        <v>1858</v>
      </c>
      <c r="N1102" t="s">
        <v>2869</v>
      </c>
      <c r="O1102" s="379">
        <v>4.1666666666666699E-2</v>
      </c>
    </row>
    <row r="1103" spans="1:15">
      <c r="A1103">
        <v>2839</v>
      </c>
      <c r="B1103" s="379">
        <v>44140.4628703704</v>
      </c>
      <c r="C1103">
        <v>1544</v>
      </c>
      <c r="D1103">
        <v>58</v>
      </c>
      <c r="E1103">
        <v>25</v>
      </c>
      <c r="F1103">
        <v>25</v>
      </c>
      <c r="G1103">
        <v>5</v>
      </c>
      <c r="H1103">
        <v>5</v>
      </c>
      <c r="I1103" s="379">
        <v>2.4340277777777801E-2</v>
      </c>
      <c r="J1103">
        <v>25</v>
      </c>
      <c r="K1103">
        <v>22</v>
      </c>
      <c r="L1103">
        <v>88</v>
      </c>
      <c r="M1103" t="s">
        <v>1857</v>
      </c>
      <c r="N1103" t="s">
        <v>2869</v>
      </c>
      <c r="O1103" s="379">
        <v>4.1666666666666699E-2</v>
      </c>
    </row>
    <row r="1104" spans="1:15">
      <c r="A1104">
        <v>2840</v>
      </c>
      <c r="B1104" s="379">
        <v>44140.462743055599</v>
      </c>
      <c r="C1104">
        <v>1572</v>
      </c>
      <c r="D1104">
        <v>58</v>
      </c>
      <c r="E1104">
        <v>25</v>
      </c>
      <c r="F1104">
        <v>25</v>
      </c>
      <c r="G1104">
        <v>5</v>
      </c>
      <c r="H1104">
        <v>5</v>
      </c>
      <c r="I1104" s="379">
        <v>2.56018518518519E-2</v>
      </c>
      <c r="J1104">
        <v>25</v>
      </c>
      <c r="K1104">
        <v>22</v>
      </c>
      <c r="L1104">
        <v>88</v>
      </c>
      <c r="M1104" t="s">
        <v>1857</v>
      </c>
      <c r="N1104" t="s">
        <v>2869</v>
      </c>
      <c r="O1104" s="379">
        <v>4.1666666666666699E-2</v>
      </c>
    </row>
    <row r="1105" spans="1:15">
      <c r="A1105">
        <v>2841</v>
      </c>
      <c r="B1105" s="379">
        <v>44140.462696759299</v>
      </c>
      <c r="C1105">
        <v>1567</v>
      </c>
      <c r="D1105">
        <v>58</v>
      </c>
      <c r="E1105">
        <v>25</v>
      </c>
      <c r="F1105">
        <v>25</v>
      </c>
      <c r="G1105">
        <v>5</v>
      </c>
      <c r="H1105">
        <v>5</v>
      </c>
      <c r="I1105" s="379">
        <v>2.66666666666667E-2</v>
      </c>
      <c r="J1105">
        <v>25</v>
      </c>
      <c r="K1105">
        <v>24</v>
      </c>
      <c r="L1105">
        <v>96</v>
      </c>
      <c r="M1105" t="s">
        <v>1857</v>
      </c>
      <c r="N1105" t="s">
        <v>2869</v>
      </c>
      <c r="O1105" s="379">
        <v>4.1666666666666699E-2</v>
      </c>
    </row>
    <row r="1106" spans="1:15">
      <c r="A1106">
        <v>2842</v>
      </c>
      <c r="B1106" s="379">
        <v>44140.475555555597</v>
      </c>
      <c r="C1106">
        <v>1570</v>
      </c>
      <c r="D1106">
        <v>58</v>
      </c>
      <c r="E1106">
        <v>25</v>
      </c>
      <c r="F1106">
        <v>25</v>
      </c>
      <c r="G1106">
        <v>5</v>
      </c>
      <c r="H1106">
        <v>5</v>
      </c>
      <c r="I1106" s="379">
        <v>1.39351851851852E-2</v>
      </c>
      <c r="J1106">
        <v>25</v>
      </c>
      <c r="K1106">
        <v>23</v>
      </c>
      <c r="L1106">
        <v>92</v>
      </c>
      <c r="M1106" t="s">
        <v>1857</v>
      </c>
      <c r="N1106" t="s">
        <v>2869</v>
      </c>
      <c r="O1106" s="379">
        <v>4.1666666666666699E-2</v>
      </c>
    </row>
    <row r="1107" spans="1:15">
      <c r="A1107">
        <v>2843</v>
      </c>
      <c r="B1107" s="379">
        <v>44140.464467592603</v>
      </c>
      <c r="C1107">
        <v>1582</v>
      </c>
      <c r="D1107">
        <v>58</v>
      </c>
      <c r="E1107">
        <v>25</v>
      </c>
      <c r="F1107">
        <v>25</v>
      </c>
      <c r="G1107">
        <v>5</v>
      </c>
      <c r="H1107">
        <v>5</v>
      </c>
      <c r="I1107" s="379">
        <v>2.5069444444444401E-2</v>
      </c>
      <c r="J1107">
        <v>25</v>
      </c>
      <c r="K1107">
        <v>24</v>
      </c>
      <c r="L1107">
        <v>96</v>
      </c>
      <c r="M1107" t="s">
        <v>1857</v>
      </c>
      <c r="N1107" t="s">
        <v>2869</v>
      </c>
      <c r="O1107" s="379">
        <v>4.1666666666666699E-2</v>
      </c>
    </row>
    <row r="1108" spans="1:15">
      <c r="A1108">
        <v>2844</v>
      </c>
      <c r="B1108" s="379">
        <v>44140.463865740698</v>
      </c>
      <c r="C1108">
        <v>1577</v>
      </c>
      <c r="D1108">
        <v>58</v>
      </c>
      <c r="E1108">
        <v>25</v>
      </c>
      <c r="F1108">
        <v>25</v>
      </c>
      <c r="G1108">
        <v>5</v>
      </c>
      <c r="H1108">
        <v>5</v>
      </c>
      <c r="I1108" s="379">
        <v>2.8402777777777801E-2</v>
      </c>
      <c r="J1108">
        <v>25</v>
      </c>
      <c r="K1108">
        <v>22</v>
      </c>
      <c r="L1108">
        <v>88</v>
      </c>
      <c r="M1108" t="s">
        <v>1857</v>
      </c>
      <c r="N1108" t="s">
        <v>2869</v>
      </c>
      <c r="O1108" s="379">
        <v>4.1666666666666699E-2</v>
      </c>
    </row>
    <row r="1109" spans="1:15">
      <c r="A1109">
        <v>2845</v>
      </c>
      <c r="B1109" s="379">
        <v>44140.468726851897</v>
      </c>
      <c r="C1109">
        <v>1575</v>
      </c>
      <c r="D1109">
        <v>58</v>
      </c>
      <c r="E1109">
        <v>25</v>
      </c>
      <c r="F1109">
        <v>25</v>
      </c>
      <c r="G1109">
        <v>5</v>
      </c>
      <c r="H1109">
        <v>5</v>
      </c>
      <c r="I1109" s="379">
        <v>2.39236111111111E-2</v>
      </c>
      <c r="J1109">
        <v>25</v>
      </c>
      <c r="K1109">
        <v>24</v>
      </c>
      <c r="L1109">
        <v>96</v>
      </c>
      <c r="M1109" t="s">
        <v>1857</v>
      </c>
      <c r="N1109" t="s">
        <v>2869</v>
      </c>
      <c r="O1109" s="379">
        <v>4.1666666666666699E-2</v>
      </c>
    </row>
    <row r="1110" spans="1:15">
      <c r="A1110">
        <v>2846</v>
      </c>
      <c r="B1110" s="379">
        <v>44140.463483796302</v>
      </c>
      <c r="C1110">
        <v>1535</v>
      </c>
      <c r="D1110">
        <v>58</v>
      </c>
      <c r="E1110">
        <v>25</v>
      </c>
      <c r="F1110">
        <v>25</v>
      </c>
      <c r="G1110">
        <v>5</v>
      </c>
      <c r="H1110">
        <v>5</v>
      </c>
      <c r="I1110" s="379">
        <v>2.9178240740740699E-2</v>
      </c>
      <c r="J1110">
        <v>25</v>
      </c>
      <c r="K1110">
        <v>21</v>
      </c>
      <c r="L1110">
        <v>84</v>
      </c>
      <c r="M1110" t="s">
        <v>1856</v>
      </c>
      <c r="N1110" t="s">
        <v>2869</v>
      </c>
      <c r="O1110" s="379">
        <v>4.1666666666666699E-2</v>
      </c>
    </row>
    <row r="1111" spans="1:15">
      <c r="A1111">
        <v>2847</v>
      </c>
      <c r="B1111" s="379">
        <v>44140.462442129603</v>
      </c>
      <c r="C1111">
        <v>1536</v>
      </c>
      <c r="D1111">
        <v>58</v>
      </c>
      <c r="E1111">
        <v>25</v>
      </c>
      <c r="F1111">
        <v>25</v>
      </c>
      <c r="G1111">
        <v>5</v>
      </c>
      <c r="H1111">
        <v>5</v>
      </c>
      <c r="I1111" s="379">
        <v>3.0335648148148198E-2</v>
      </c>
      <c r="J1111">
        <v>25</v>
      </c>
      <c r="K1111">
        <v>23</v>
      </c>
      <c r="L1111">
        <v>92</v>
      </c>
      <c r="M1111" t="s">
        <v>1857</v>
      </c>
      <c r="N1111" t="s">
        <v>2869</v>
      </c>
      <c r="O1111" s="379">
        <v>4.1666666666666699E-2</v>
      </c>
    </row>
    <row r="1112" spans="1:15">
      <c r="A1112">
        <v>2848</v>
      </c>
      <c r="B1112" s="379">
        <v>44140.462812500002</v>
      </c>
      <c r="C1112">
        <v>1573</v>
      </c>
      <c r="D1112">
        <v>58</v>
      </c>
      <c r="E1112">
        <v>25</v>
      </c>
      <c r="F1112">
        <v>25</v>
      </c>
      <c r="G1112">
        <v>5</v>
      </c>
      <c r="H1112">
        <v>5</v>
      </c>
      <c r="I1112" s="379">
        <v>3.3877314814814798E-2</v>
      </c>
      <c r="J1112">
        <v>25</v>
      </c>
      <c r="K1112">
        <v>22</v>
      </c>
      <c r="L1112">
        <v>88</v>
      </c>
      <c r="M1112" t="s">
        <v>1857</v>
      </c>
      <c r="N1112" t="s">
        <v>2869</v>
      </c>
      <c r="O1112" s="379">
        <v>4.1666666666666699E-2</v>
      </c>
    </row>
    <row r="1113" spans="1:15">
      <c r="A1113">
        <v>2849</v>
      </c>
      <c r="B1113" s="379">
        <v>44140.465798611098</v>
      </c>
      <c r="C1113">
        <v>1537</v>
      </c>
      <c r="D1113">
        <v>58</v>
      </c>
      <c r="E1113">
        <v>25</v>
      </c>
      <c r="F1113">
        <v>25</v>
      </c>
      <c r="G1113">
        <v>5</v>
      </c>
      <c r="H1113">
        <v>5</v>
      </c>
      <c r="I1113" s="379">
        <v>3.1504629629629598E-2</v>
      </c>
      <c r="J1113">
        <v>25</v>
      </c>
      <c r="K1113">
        <v>24</v>
      </c>
      <c r="L1113">
        <v>96</v>
      </c>
      <c r="M1113" t="s">
        <v>1857</v>
      </c>
      <c r="N1113" t="s">
        <v>2869</v>
      </c>
      <c r="O1113" s="379">
        <v>4.1666666666666699E-2</v>
      </c>
    </row>
    <row r="1114" spans="1:15">
      <c r="A1114">
        <v>3015</v>
      </c>
      <c r="B1114" s="379">
        <v>44485.502210648097</v>
      </c>
      <c r="C1114">
        <v>1636</v>
      </c>
      <c r="D1114">
        <v>58</v>
      </c>
      <c r="E1114">
        <v>25</v>
      </c>
      <c r="F1114">
        <v>25</v>
      </c>
      <c r="G1114">
        <v>5</v>
      </c>
      <c r="H1114">
        <v>5</v>
      </c>
      <c r="I1114" s="379">
        <v>2.1620370370370401E-2</v>
      </c>
      <c r="J1114">
        <v>25</v>
      </c>
      <c r="K1114">
        <v>23</v>
      </c>
      <c r="L1114">
        <v>92</v>
      </c>
      <c r="M1114" t="s">
        <v>1857</v>
      </c>
      <c r="N1114" t="s">
        <v>2869</v>
      </c>
      <c r="O1114" s="379">
        <v>4.1666666666666699E-2</v>
      </c>
    </row>
    <row r="1115" spans="1:15">
      <c r="A1115">
        <v>2850</v>
      </c>
      <c r="B1115" s="379">
        <v>44140.489733796298</v>
      </c>
      <c r="C1115">
        <v>1553</v>
      </c>
      <c r="D1115">
        <v>58</v>
      </c>
      <c r="E1115">
        <v>25</v>
      </c>
      <c r="F1115">
        <v>25</v>
      </c>
      <c r="G1115">
        <v>5</v>
      </c>
      <c r="H1115">
        <v>5</v>
      </c>
      <c r="I1115" s="379">
        <v>8.8773148148148205E-3</v>
      </c>
      <c r="J1115">
        <v>25</v>
      </c>
      <c r="K1115">
        <v>23</v>
      </c>
      <c r="L1115">
        <v>92</v>
      </c>
      <c r="M1115" t="s">
        <v>1857</v>
      </c>
      <c r="N1115" t="s">
        <v>2869</v>
      </c>
      <c r="O1115" s="379">
        <v>4.1666666666666699E-2</v>
      </c>
    </row>
    <row r="1116" spans="1:15">
      <c r="A1116">
        <v>2851</v>
      </c>
      <c r="B1116" s="379">
        <v>44140.463414351798</v>
      </c>
      <c r="C1116">
        <v>1585</v>
      </c>
      <c r="D1116">
        <v>58</v>
      </c>
      <c r="E1116">
        <v>25</v>
      </c>
      <c r="F1116">
        <v>25</v>
      </c>
      <c r="G1116">
        <v>5</v>
      </c>
      <c r="H1116">
        <v>5</v>
      </c>
      <c r="I1116" s="379">
        <v>3.6516203703703697E-2</v>
      </c>
      <c r="J1116">
        <v>25</v>
      </c>
      <c r="K1116">
        <v>15</v>
      </c>
      <c r="L1116">
        <v>60</v>
      </c>
      <c r="M1116" t="s">
        <v>164</v>
      </c>
      <c r="N1116" t="s">
        <v>2869</v>
      </c>
      <c r="O1116" s="379">
        <v>4.1666666666666699E-2</v>
      </c>
    </row>
    <row r="1117" spans="1:15">
      <c r="A1117">
        <v>2852</v>
      </c>
      <c r="B1117" s="379">
        <v>44140.4923263889</v>
      </c>
      <c r="C1117">
        <v>1560</v>
      </c>
      <c r="D1117">
        <v>58</v>
      </c>
      <c r="E1117">
        <v>25</v>
      </c>
      <c r="F1117">
        <v>25</v>
      </c>
      <c r="G1117">
        <v>5</v>
      </c>
      <c r="H1117">
        <v>5</v>
      </c>
      <c r="I1117" s="379">
        <v>1.08912037037037E-2</v>
      </c>
      <c r="J1117">
        <v>25</v>
      </c>
      <c r="K1117">
        <v>24</v>
      </c>
      <c r="L1117">
        <v>96</v>
      </c>
      <c r="M1117" t="s">
        <v>1857</v>
      </c>
      <c r="N1117" t="s">
        <v>2869</v>
      </c>
      <c r="O1117" s="379">
        <v>4.1666666666666699E-2</v>
      </c>
    </row>
    <row r="1118" spans="1:15">
      <c r="A1118">
        <v>2853</v>
      </c>
      <c r="B1118" s="379">
        <v>44309.712546296301</v>
      </c>
      <c r="C1118">
        <v>1338</v>
      </c>
      <c r="D1118">
        <v>82</v>
      </c>
      <c r="E1118">
        <v>42</v>
      </c>
      <c r="F1118">
        <v>0</v>
      </c>
      <c r="G1118">
        <v>14</v>
      </c>
      <c r="H1118">
        <v>0</v>
      </c>
      <c r="I1118" s="379">
        <v>4.9768518518518499E-4</v>
      </c>
      <c r="J1118">
        <v>42</v>
      </c>
      <c r="K1118">
        <v>0</v>
      </c>
      <c r="L1118">
        <v>0</v>
      </c>
      <c r="M1118" t="s">
        <v>164</v>
      </c>
      <c r="N1118" t="s">
        <v>2868</v>
      </c>
      <c r="O1118" s="379">
        <v>4.1666666666666699E-2</v>
      </c>
    </row>
    <row r="1119" spans="1:15">
      <c r="A1119">
        <v>2854</v>
      </c>
      <c r="B1119" s="379">
        <v>44309.742118055598</v>
      </c>
      <c r="C1119">
        <v>1602</v>
      </c>
      <c r="D1119">
        <v>82</v>
      </c>
      <c r="E1119">
        <v>42</v>
      </c>
      <c r="F1119">
        <v>42</v>
      </c>
      <c r="G1119">
        <v>14</v>
      </c>
      <c r="H1119">
        <v>14</v>
      </c>
      <c r="I1119" s="379">
        <v>5.5324074074074104E-3</v>
      </c>
      <c r="J1119">
        <v>42</v>
      </c>
      <c r="K1119">
        <v>25</v>
      </c>
      <c r="L1119">
        <v>60</v>
      </c>
      <c r="M1119" t="s">
        <v>2870</v>
      </c>
      <c r="N1119" t="s">
        <v>2868</v>
      </c>
      <c r="O1119" s="379">
        <v>6.25E-2</v>
      </c>
    </row>
    <row r="1120" spans="1:15">
      <c r="A1120">
        <v>2855</v>
      </c>
      <c r="B1120" s="379">
        <v>44313.007384259297</v>
      </c>
      <c r="C1120">
        <v>1594</v>
      </c>
      <c r="D1120">
        <v>82</v>
      </c>
      <c r="E1120">
        <v>42</v>
      </c>
      <c r="F1120">
        <v>42</v>
      </c>
      <c r="G1120">
        <v>14</v>
      </c>
      <c r="H1120">
        <v>14</v>
      </c>
      <c r="I1120" s="379">
        <v>1.36458333333333E-2</v>
      </c>
      <c r="J1120">
        <v>42</v>
      </c>
      <c r="K1120">
        <v>41</v>
      </c>
      <c r="L1120">
        <v>98</v>
      </c>
      <c r="M1120" t="s">
        <v>1856</v>
      </c>
      <c r="N1120" t="s">
        <v>2868</v>
      </c>
      <c r="O1120" s="379">
        <v>6.25E-2</v>
      </c>
    </row>
    <row r="1121" spans="1:15">
      <c r="A1121">
        <v>2856</v>
      </c>
      <c r="B1121" s="379">
        <v>44313.021608796298</v>
      </c>
      <c r="C1121">
        <v>1594</v>
      </c>
      <c r="D1121">
        <v>58</v>
      </c>
      <c r="E1121">
        <v>25</v>
      </c>
      <c r="F1121">
        <v>25</v>
      </c>
      <c r="G1121">
        <v>5</v>
      </c>
      <c r="H1121">
        <v>5</v>
      </c>
      <c r="I1121" s="379">
        <v>1.6886574074074099E-2</v>
      </c>
      <c r="J1121">
        <v>25</v>
      </c>
      <c r="K1121">
        <v>16</v>
      </c>
      <c r="L1121">
        <v>64</v>
      </c>
      <c r="M1121" t="s">
        <v>2870</v>
      </c>
      <c r="N1121" t="s">
        <v>2869</v>
      </c>
      <c r="O1121" s="379">
        <v>6.25E-2</v>
      </c>
    </row>
    <row r="1122" spans="1:15">
      <c r="A1122">
        <v>2857</v>
      </c>
      <c r="B1122" s="379">
        <v>44320.651458333297</v>
      </c>
      <c r="C1122">
        <v>1592</v>
      </c>
      <c r="D1122">
        <v>82</v>
      </c>
      <c r="E1122">
        <v>42</v>
      </c>
      <c r="F1122">
        <v>42</v>
      </c>
      <c r="G1122">
        <v>14</v>
      </c>
      <c r="H1122">
        <v>14</v>
      </c>
      <c r="I1122" s="379">
        <v>3.1747685185185198E-2</v>
      </c>
      <c r="J1122">
        <v>42</v>
      </c>
      <c r="K1122">
        <v>42</v>
      </c>
      <c r="L1122">
        <v>100</v>
      </c>
      <c r="M1122" t="s">
        <v>1857</v>
      </c>
      <c r="N1122" t="s">
        <v>2868</v>
      </c>
      <c r="O1122" s="379">
        <v>6.25E-2</v>
      </c>
    </row>
    <row r="1123" spans="1:15">
      <c r="A1123">
        <v>2858</v>
      </c>
      <c r="B1123" s="379">
        <v>44320.693368055603</v>
      </c>
      <c r="C1123">
        <v>1592</v>
      </c>
      <c r="D1123">
        <v>58</v>
      </c>
      <c r="E1123">
        <v>25</v>
      </c>
      <c r="F1123">
        <v>25</v>
      </c>
      <c r="G1123">
        <v>5</v>
      </c>
      <c r="H1123">
        <v>5</v>
      </c>
      <c r="I1123" s="379">
        <v>4.6793981481481499E-2</v>
      </c>
      <c r="J1123">
        <v>25</v>
      </c>
      <c r="K1123">
        <v>14</v>
      </c>
      <c r="L1123">
        <v>56</v>
      </c>
      <c r="M1123" t="s">
        <v>164</v>
      </c>
      <c r="N1123" t="s">
        <v>2869</v>
      </c>
      <c r="O1123" s="379">
        <v>6.25E-2</v>
      </c>
    </row>
    <row r="1124" spans="1:15">
      <c r="A1124">
        <v>2859</v>
      </c>
      <c r="B1124" s="379">
        <v>44324.7043865741</v>
      </c>
      <c r="C1124">
        <v>1590</v>
      </c>
      <c r="D1124">
        <v>58</v>
      </c>
      <c r="E1124">
        <v>25</v>
      </c>
      <c r="F1124">
        <v>25</v>
      </c>
      <c r="G1124">
        <v>5</v>
      </c>
      <c r="H1124">
        <v>5</v>
      </c>
      <c r="I1124" s="379">
        <v>4.3923611111111101E-2</v>
      </c>
      <c r="J1124">
        <v>25</v>
      </c>
      <c r="K1124">
        <v>24</v>
      </c>
      <c r="L1124">
        <v>96</v>
      </c>
      <c r="M1124" t="s">
        <v>1857</v>
      </c>
      <c r="N1124" t="s">
        <v>2869</v>
      </c>
      <c r="O1124" s="379">
        <v>6.25E-2</v>
      </c>
    </row>
    <row r="1125" spans="1:15">
      <c r="A1125">
        <v>2860</v>
      </c>
      <c r="B1125" s="379">
        <v>44324.775752314803</v>
      </c>
      <c r="C1125">
        <v>1589</v>
      </c>
      <c r="D1125">
        <v>82</v>
      </c>
      <c r="E1125">
        <v>42</v>
      </c>
      <c r="F1125">
        <v>42</v>
      </c>
      <c r="G1125">
        <v>14</v>
      </c>
      <c r="H1125">
        <v>14</v>
      </c>
      <c r="I1125" s="379">
        <v>1.8194444444444399E-2</v>
      </c>
      <c r="J1125">
        <v>42</v>
      </c>
      <c r="K1125">
        <v>42</v>
      </c>
      <c r="L1125">
        <v>100</v>
      </c>
      <c r="M1125" t="s">
        <v>1857</v>
      </c>
      <c r="N1125" t="s">
        <v>2868</v>
      </c>
      <c r="O1125" s="379">
        <v>6.25E-2</v>
      </c>
    </row>
    <row r="1126" spans="1:15">
      <c r="A1126">
        <v>2861</v>
      </c>
      <c r="B1126" s="379">
        <v>44324.751423611102</v>
      </c>
      <c r="C1126">
        <v>1592</v>
      </c>
      <c r="D1126">
        <v>58</v>
      </c>
      <c r="E1126">
        <v>25</v>
      </c>
      <c r="F1126">
        <v>25</v>
      </c>
      <c r="G1126">
        <v>5</v>
      </c>
      <c r="H1126">
        <v>5</v>
      </c>
      <c r="I1126" s="379">
        <v>4.4305555555555598E-2</v>
      </c>
      <c r="J1126">
        <v>25</v>
      </c>
      <c r="K1126">
        <v>24</v>
      </c>
      <c r="L1126">
        <v>96</v>
      </c>
      <c r="M1126" t="s">
        <v>1857</v>
      </c>
      <c r="N1126" t="s">
        <v>2869</v>
      </c>
      <c r="O1126" s="379">
        <v>6.25E-2</v>
      </c>
    </row>
    <row r="1127" spans="1:15">
      <c r="A1127">
        <v>2862</v>
      </c>
      <c r="B1127" s="379">
        <v>44324.798576388901</v>
      </c>
      <c r="C1127">
        <v>1587</v>
      </c>
      <c r="D1127">
        <v>58</v>
      </c>
      <c r="E1127">
        <v>25</v>
      </c>
      <c r="F1127">
        <v>25</v>
      </c>
      <c r="G1127">
        <v>5</v>
      </c>
      <c r="H1127">
        <v>5</v>
      </c>
      <c r="I1127" s="379">
        <v>3.2673611111111098E-2</v>
      </c>
      <c r="J1127">
        <v>25</v>
      </c>
      <c r="K1127">
        <v>24</v>
      </c>
      <c r="L1127">
        <v>96</v>
      </c>
      <c r="M1127" t="s">
        <v>1857</v>
      </c>
      <c r="N1127" t="s">
        <v>2869</v>
      </c>
      <c r="O1127" s="379">
        <v>6.25E-2</v>
      </c>
    </row>
    <row r="1128" spans="1:15">
      <c r="A1128">
        <v>2863</v>
      </c>
      <c r="B1128" s="379">
        <v>44324.847916666702</v>
      </c>
      <c r="C1128">
        <v>1587</v>
      </c>
      <c r="D1128">
        <v>82</v>
      </c>
      <c r="E1128">
        <v>42</v>
      </c>
      <c r="F1128">
        <v>42</v>
      </c>
      <c r="G1128">
        <v>14</v>
      </c>
      <c r="H1128">
        <v>14</v>
      </c>
      <c r="I1128" s="379">
        <v>1.30902777777778E-2</v>
      </c>
      <c r="J1128">
        <v>42</v>
      </c>
      <c r="K1128">
        <v>41</v>
      </c>
      <c r="L1128">
        <v>98</v>
      </c>
      <c r="M1128" t="s">
        <v>1856</v>
      </c>
      <c r="N1128" t="s">
        <v>2868</v>
      </c>
      <c r="O1128" s="379">
        <v>6.25E-2</v>
      </c>
    </row>
    <row r="1129" spans="1:15">
      <c r="A1129">
        <v>2864</v>
      </c>
      <c r="B1129" s="379">
        <v>44325.7803472222</v>
      </c>
      <c r="C1129">
        <v>1598</v>
      </c>
      <c r="D1129">
        <v>82</v>
      </c>
      <c r="E1129">
        <v>42</v>
      </c>
      <c r="F1129">
        <v>42</v>
      </c>
      <c r="G1129">
        <v>14</v>
      </c>
      <c r="H1129">
        <v>14</v>
      </c>
      <c r="I1129" s="379">
        <v>2.5775462962963E-2</v>
      </c>
      <c r="J1129">
        <v>42</v>
      </c>
      <c r="K1129">
        <v>40</v>
      </c>
      <c r="L1129">
        <v>95</v>
      </c>
      <c r="M1129" t="s">
        <v>1856</v>
      </c>
      <c r="N1129" t="s">
        <v>2868</v>
      </c>
      <c r="O1129" s="379">
        <v>6.25E-2</v>
      </c>
    </row>
    <row r="1130" spans="1:15">
      <c r="A1130">
        <v>2865</v>
      </c>
      <c r="B1130" s="379">
        <v>44325.806493055599</v>
      </c>
      <c r="C1130">
        <v>1598</v>
      </c>
      <c r="D1130">
        <v>58</v>
      </c>
      <c r="E1130">
        <v>25</v>
      </c>
      <c r="F1130">
        <v>25</v>
      </c>
      <c r="G1130">
        <v>5</v>
      </c>
      <c r="H1130">
        <v>5</v>
      </c>
      <c r="I1130" s="379">
        <v>2.39236111111111E-2</v>
      </c>
      <c r="J1130">
        <v>25</v>
      </c>
      <c r="K1130">
        <v>11</v>
      </c>
      <c r="L1130">
        <v>44</v>
      </c>
      <c r="M1130" t="s">
        <v>164</v>
      </c>
      <c r="N1130" t="s">
        <v>2869</v>
      </c>
      <c r="O1130" s="379">
        <v>6.25E-2</v>
      </c>
    </row>
    <row r="1131" spans="1:15">
      <c r="A1131">
        <v>2866</v>
      </c>
      <c r="B1131" s="379">
        <v>44325.854641203703</v>
      </c>
      <c r="C1131">
        <v>1587</v>
      </c>
      <c r="D1131">
        <v>82</v>
      </c>
      <c r="E1131">
        <v>42</v>
      </c>
      <c r="F1131">
        <v>42</v>
      </c>
      <c r="G1131">
        <v>14</v>
      </c>
      <c r="H1131">
        <v>14</v>
      </c>
      <c r="I1131" s="379">
        <v>1.9004629629629601E-2</v>
      </c>
      <c r="J1131">
        <v>42</v>
      </c>
      <c r="K1131">
        <v>40</v>
      </c>
      <c r="L1131">
        <v>95</v>
      </c>
      <c r="M1131" t="s">
        <v>1856</v>
      </c>
      <c r="N1131" t="s">
        <v>2868</v>
      </c>
      <c r="O1131" s="379">
        <v>6.25E-2</v>
      </c>
    </row>
    <row r="1132" spans="1:15">
      <c r="A1132">
        <v>2867</v>
      </c>
      <c r="B1132" s="379">
        <v>44325.875104166698</v>
      </c>
      <c r="C1132">
        <v>1590</v>
      </c>
      <c r="D1132">
        <v>82</v>
      </c>
      <c r="E1132">
        <v>42</v>
      </c>
      <c r="F1132">
        <v>42</v>
      </c>
      <c r="G1132">
        <v>14</v>
      </c>
      <c r="H1132">
        <v>14</v>
      </c>
      <c r="I1132" s="379">
        <v>9.4907407407407406E-3</v>
      </c>
      <c r="J1132">
        <v>42</v>
      </c>
      <c r="K1132">
        <v>40</v>
      </c>
      <c r="L1132">
        <v>95</v>
      </c>
      <c r="M1132" t="s">
        <v>1856</v>
      </c>
      <c r="N1132" t="s">
        <v>2868</v>
      </c>
      <c r="O1132" s="379">
        <v>6.25E-2</v>
      </c>
    </row>
    <row r="1133" spans="1:15">
      <c r="A1133">
        <v>2868</v>
      </c>
      <c r="B1133" s="379">
        <v>44326.690983796303</v>
      </c>
      <c r="C1133">
        <v>1597</v>
      </c>
      <c r="D1133">
        <v>82</v>
      </c>
      <c r="E1133">
        <v>42</v>
      </c>
      <c r="F1133">
        <v>42</v>
      </c>
      <c r="G1133">
        <v>14</v>
      </c>
      <c r="H1133">
        <v>14</v>
      </c>
      <c r="I1133" s="379">
        <v>3.4525462962963001E-2</v>
      </c>
      <c r="J1133">
        <v>42</v>
      </c>
      <c r="K1133">
        <v>33</v>
      </c>
      <c r="L1133">
        <v>79</v>
      </c>
      <c r="M1133" t="s">
        <v>2870</v>
      </c>
      <c r="N1133" t="s">
        <v>2868</v>
      </c>
      <c r="O1133" s="379">
        <v>6.25E-2</v>
      </c>
    </row>
    <row r="1134" spans="1:15">
      <c r="A1134">
        <v>2869</v>
      </c>
      <c r="B1134" s="379">
        <v>44326.690995370402</v>
      </c>
      <c r="C1134">
        <v>1595</v>
      </c>
      <c r="D1134">
        <v>82</v>
      </c>
      <c r="E1134">
        <v>42</v>
      </c>
      <c r="F1134">
        <v>42</v>
      </c>
      <c r="G1134">
        <v>14</v>
      </c>
      <c r="H1134">
        <v>14</v>
      </c>
      <c r="I1134" s="379">
        <v>4.6759259259259299E-2</v>
      </c>
      <c r="J1134">
        <v>42</v>
      </c>
      <c r="K1134">
        <v>36</v>
      </c>
      <c r="L1134">
        <v>86</v>
      </c>
      <c r="M1134" t="s">
        <v>1853</v>
      </c>
      <c r="N1134" t="s">
        <v>2868</v>
      </c>
      <c r="O1134" s="379">
        <v>6.25E-2</v>
      </c>
    </row>
    <row r="1135" spans="1:15">
      <c r="A1135">
        <v>2870</v>
      </c>
      <c r="B1135" s="379">
        <v>44326.721956018497</v>
      </c>
      <c r="C1135">
        <v>1600</v>
      </c>
      <c r="D1135">
        <v>82</v>
      </c>
      <c r="E1135">
        <v>42</v>
      </c>
      <c r="F1135">
        <v>42</v>
      </c>
      <c r="G1135">
        <v>14</v>
      </c>
      <c r="H1135">
        <v>14</v>
      </c>
      <c r="I1135" s="379">
        <v>2.49884259259259E-2</v>
      </c>
      <c r="J1135">
        <v>42</v>
      </c>
      <c r="K1135">
        <v>40</v>
      </c>
      <c r="L1135">
        <v>95</v>
      </c>
      <c r="M1135" t="s">
        <v>1856</v>
      </c>
      <c r="N1135" t="s">
        <v>2868</v>
      </c>
      <c r="O1135" s="379">
        <v>6.25E-2</v>
      </c>
    </row>
    <row r="1136" spans="1:15">
      <c r="A1136">
        <v>2871</v>
      </c>
      <c r="B1136" s="379">
        <v>44326.727673611102</v>
      </c>
      <c r="C1136">
        <v>1597</v>
      </c>
      <c r="D1136">
        <v>82</v>
      </c>
      <c r="E1136">
        <v>42</v>
      </c>
      <c r="F1136">
        <v>42</v>
      </c>
      <c r="G1136">
        <v>14</v>
      </c>
      <c r="H1136">
        <v>14</v>
      </c>
      <c r="I1136" s="379">
        <v>2.1180555555555598E-2</v>
      </c>
      <c r="J1136">
        <v>42</v>
      </c>
      <c r="K1136">
        <v>41</v>
      </c>
      <c r="L1136">
        <v>98</v>
      </c>
      <c r="M1136" t="s">
        <v>1856</v>
      </c>
      <c r="N1136" t="s">
        <v>2868</v>
      </c>
      <c r="O1136" s="379">
        <v>6.25E-2</v>
      </c>
    </row>
    <row r="1137" spans="1:15">
      <c r="A1137">
        <v>2872</v>
      </c>
      <c r="B1137" s="379">
        <v>44326.740185185197</v>
      </c>
      <c r="C1137">
        <v>1595</v>
      </c>
      <c r="D1137">
        <v>82</v>
      </c>
      <c r="E1137">
        <v>42</v>
      </c>
      <c r="F1137">
        <v>42</v>
      </c>
      <c r="G1137">
        <v>14</v>
      </c>
      <c r="H1137">
        <v>14</v>
      </c>
      <c r="I1137" s="379">
        <v>2.3460648148148099E-2</v>
      </c>
      <c r="J1137">
        <v>42</v>
      </c>
      <c r="K1137">
        <v>39</v>
      </c>
      <c r="L1137">
        <v>93</v>
      </c>
      <c r="M1137" t="s">
        <v>1856</v>
      </c>
      <c r="N1137" t="s">
        <v>2868</v>
      </c>
      <c r="O1137" s="379">
        <v>6.25E-2</v>
      </c>
    </row>
    <row r="1138" spans="1:15">
      <c r="A1138">
        <v>2873</v>
      </c>
      <c r="B1138" s="379">
        <v>44326.749629629601</v>
      </c>
      <c r="C1138">
        <v>1599</v>
      </c>
      <c r="D1138">
        <v>82</v>
      </c>
      <c r="E1138">
        <v>42</v>
      </c>
      <c r="F1138">
        <v>42</v>
      </c>
      <c r="G1138">
        <v>14</v>
      </c>
      <c r="H1138">
        <v>14</v>
      </c>
      <c r="I1138" s="379">
        <v>1.5740740740740701E-2</v>
      </c>
      <c r="J1138">
        <v>42</v>
      </c>
      <c r="K1138">
        <v>42</v>
      </c>
      <c r="L1138">
        <v>100</v>
      </c>
      <c r="M1138" t="s">
        <v>1857</v>
      </c>
      <c r="N1138" t="s">
        <v>2868</v>
      </c>
      <c r="O1138" s="379">
        <v>6.25E-2</v>
      </c>
    </row>
    <row r="1139" spans="1:15">
      <c r="A1139">
        <v>2874</v>
      </c>
      <c r="B1139" s="379">
        <v>44326.901817129597</v>
      </c>
      <c r="C1139">
        <v>1598</v>
      </c>
      <c r="D1139">
        <v>58</v>
      </c>
      <c r="E1139">
        <v>25</v>
      </c>
      <c r="F1139">
        <v>25</v>
      </c>
      <c r="G1139">
        <v>5</v>
      </c>
      <c r="H1139">
        <v>5</v>
      </c>
      <c r="I1139" s="379">
        <v>2.7962962962962998E-2</v>
      </c>
      <c r="J1139">
        <v>25</v>
      </c>
      <c r="K1139">
        <v>17</v>
      </c>
      <c r="L1139">
        <v>68</v>
      </c>
      <c r="M1139" t="s">
        <v>2870</v>
      </c>
      <c r="N1139" t="s">
        <v>2869</v>
      </c>
      <c r="O1139" s="379">
        <v>6.25E-2</v>
      </c>
    </row>
    <row r="1140" spans="1:15">
      <c r="A1140">
        <v>2875</v>
      </c>
      <c r="B1140" s="379">
        <v>44327.034930555601</v>
      </c>
      <c r="C1140">
        <v>1593</v>
      </c>
      <c r="D1140">
        <v>82</v>
      </c>
      <c r="E1140">
        <v>42</v>
      </c>
      <c r="F1140">
        <v>42</v>
      </c>
      <c r="G1140">
        <v>14</v>
      </c>
      <c r="H1140">
        <v>14</v>
      </c>
      <c r="I1140" s="379">
        <v>1.8356481481481501E-2</v>
      </c>
      <c r="J1140">
        <v>42</v>
      </c>
      <c r="K1140">
        <v>42</v>
      </c>
      <c r="L1140">
        <v>100</v>
      </c>
      <c r="M1140" t="s">
        <v>1857</v>
      </c>
      <c r="N1140" t="s">
        <v>2868</v>
      </c>
      <c r="O1140" s="379">
        <v>6.25E-2</v>
      </c>
    </row>
    <row r="1141" spans="1:15">
      <c r="A1141">
        <v>2876</v>
      </c>
      <c r="B1141" s="379">
        <v>44327.040960648097</v>
      </c>
      <c r="C1141">
        <v>1591</v>
      </c>
      <c r="D1141">
        <v>82</v>
      </c>
      <c r="E1141">
        <v>42</v>
      </c>
      <c r="F1141">
        <v>42</v>
      </c>
      <c r="G1141">
        <v>14</v>
      </c>
      <c r="H1141">
        <v>14</v>
      </c>
      <c r="I1141" s="379">
        <v>3.0671296296296301E-2</v>
      </c>
      <c r="J1141">
        <v>42</v>
      </c>
      <c r="K1141">
        <v>40</v>
      </c>
      <c r="L1141">
        <v>95</v>
      </c>
      <c r="M1141" t="s">
        <v>1856</v>
      </c>
      <c r="N1141" t="s">
        <v>2868</v>
      </c>
      <c r="O1141" s="379">
        <v>6.25E-2</v>
      </c>
    </row>
    <row r="1142" spans="1:15">
      <c r="A1142">
        <v>2877</v>
      </c>
      <c r="B1142" s="379">
        <v>44327.058333333298</v>
      </c>
      <c r="C1142">
        <v>1593</v>
      </c>
      <c r="D1142">
        <v>58</v>
      </c>
      <c r="E1142">
        <v>25</v>
      </c>
      <c r="F1142">
        <v>25</v>
      </c>
      <c r="G1142">
        <v>5</v>
      </c>
      <c r="H1142">
        <v>5</v>
      </c>
      <c r="I1142" s="379">
        <v>2.7511574074074101E-2</v>
      </c>
      <c r="J1142">
        <v>25</v>
      </c>
      <c r="K1142">
        <v>20</v>
      </c>
      <c r="L1142">
        <v>80</v>
      </c>
      <c r="M1142" t="s">
        <v>1856</v>
      </c>
      <c r="N1142" t="s">
        <v>2869</v>
      </c>
      <c r="O1142" s="379">
        <v>6.25E-2</v>
      </c>
    </row>
    <row r="1143" spans="1:15">
      <c r="A1143">
        <v>2878</v>
      </c>
      <c r="B1143" s="379">
        <v>44327.069212962997</v>
      </c>
      <c r="C1143">
        <v>1596</v>
      </c>
      <c r="D1143">
        <v>82</v>
      </c>
      <c r="E1143">
        <v>42</v>
      </c>
      <c r="F1143">
        <v>42</v>
      </c>
      <c r="G1143">
        <v>14</v>
      </c>
      <c r="H1143">
        <v>14</v>
      </c>
      <c r="I1143" s="379">
        <v>2.2569444444444399E-2</v>
      </c>
      <c r="J1143">
        <v>42</v>
      </c>
      <c r="K1143">
        <v>42</v>
      </c>
      <c r="L1143">
        <v>100</v>
      </c>
      <c r="M1143" t="s">
        <v>1857</v>
      </c>
      <c r="N1143" t="s">
        <v>2868</v>
      </c>
      <c r="O1143" s="379">
        <v>6.25E-2</v>
      </c>
    </row>
    <row r="1144" spans="1:15">
      <c r="A1144">
        <v>2879</v>
      </c>
      <c r="B1144" s="379">
        <v>44327.852129629602</v>
      </c>
      <c r="C1144">
        <v>1588</v>
      </c>
      <c r="D1144">
        <v>82</v>
      </c>
      <c r="E1144">
        <v>42</v>
      </c>
      <c r="F1144">
        <v>42</v>
      </c>
      <c r="G1144">
        <v>14</v>
      </c>
      <c r="H1144">
        <v>14</v>
      </c>
      <c r="I1144" s="379">
        <v>2.59490740740741E-2</v>
      </c>
      <c r="J1144">
        <v>42</v>
      </c>
      <c r="K1144">
        <v>41</v>
      </c>
      <c r="L1144">
        <v>98</v>
      </c>
      <c r="M1144" t="s">
        <v>1856</v>
      </c>
      <c r="N1144" t="s">
        <v>2868</v>
      </c>
      <c r="O1144" s="379">
        <v>6.25E-2</v>
      </c>
    </row>
    <row r="1145" spans="1:15">
      <c r="A1145">
        <v>2880</v>
      </c>
      <c r="B1145" s="379">
        <v>44327.880914351903</v>
      </c>
      <c r="C1145">
        <v>1588</v>
      </c>
      <c r="D1145">
        <v>82</v>
      </c>
      <c r="E1145">
        <v>42</v>
      </c>
      <c r="F1145">
        <v>42</v>
      </c>
      <c r="G1145">
        <v>14</v>
      </c>
      <c r="H1145">
        <v>14</v>
      </c>
      <c r="I1145" s="379">
        <v>1.96527777777778E-2</v>
      </c>
      <c r="J1145">
        <v>42</v>
      </c>
      <c r="K1145">
        <v>41</v>
      </c>
      <c r="L1145">
        <v>98</v>
      </c>
      <c r="M1145" t="s">
        <v>1856</v>
      </c>
      <c r="N1145" t="s">
        <v>2868</v>
      </c>
      <c r="O1145" s="379">
        <v>6.25E-2</v>
      </c>
    </row>
    <row r="1146" spans="1:15">
      <c r="A1146">
        <v>2881</v>
      </c>
      <c r="B1146" s="379">
        <v>44327.954895833303</v>
      </c>
      <c r="C1146">
        <v>1600</v>
      </c>
      <c r="D1146">
        <v>82</v>
      </c>
      <c r="E1146">
        <v>42</v>
      </c>
      <c r="F1146">
        <v>42</v>
      </c>
      <c r="G1146">
        <v>14</v>
      </c>
      <c r="H1146">
        <v>14</v>
      </c>
      <c r="I1146" s="379">
        <v>1.7615740740740699E-2</v>
      </c>
      <c r="J1146">
        <v>42</v>
      </c>
      <c r="K1146">
        <v>42</v>
      </c>
      <c r="L1146">
        <v>100</v>
      </c>
      <c r="M1146" t="s">
        <v>1857</v>
      </c>
      <c r="N1146" t="s">
        <v>2868</v>
      </c>
      <c r="O1146" s="379">
        <v>6.25E-2</v>
      </c>
    </row>
    <row r="1147" spans="1:15">
      <c r="A1147">
        <v>2882</v>
      </c>
      <c r="B1147" s="379">
        <v>44331.618969907402</v>
      </c>
      <c r="C1147">
        <v>1589</v>
      </c>
      <c r="D1147">
        <v>58</v>
      </c>
      <c r="E1147">
        <v>25</v>
      </c>
      <c r="F1147">
        <v>25</v>
      </c>
      <c r="G1147">
        <v>5</v>
      </c>
      <c r="H1147">
        <v>5</v>
      </c>
      <c r="I1147" s="379">
        <v>2.7303240740740701E-2</v>
      </c>
      <c r="J1147">
        <v>25</v>
      </c>
      <c r="K1147">
        <v>17</v>
      </c>
      <c r="L1147">
        <v>68</v>
      </c>
      <c r="M1147" t="s">
        <v>2870</v>
      </c>
      <c r="N1147" t="s">
        <v>2869</v>
      </c>
      <c r="O1147" s="379">
        <v>6.25E-2</v>
      </c>
    </row>
    <row r="1148" spans="1:15">
      <c r="A1148">
        <v>2883</v>
      </c>
      <c r="B1148" s="379">
        <v>44331.745879629598</v>
      </c>
      <c r="C1148">
        <v>1588</v>
      </c>
      <c r="D1148">
        <v>58</v>
      </c>
      <c r="E1148">
        <v>25</v>
      </c>
      <c r="F1148">
        <v>25</v>
      </c>
      <c r="G1148">
        <v>5</v>
      </c>
      <c r="H1148">
        <v>5</v>
      </c>
      <c r="I1148" s="379">
        <v>4.9606481481481501E-2</v>
      </c>
      <c r="J1148">
        <v>25</v>
      </c>
      <c r="K1148">
        <v>15</v>
      </c>
      <c r="L1148">
        <v>60</v>
      </c>
      <c r="M1148" t="s">
        <v>2870</v>
      </c>
      <c r="N1148" t="s">
        <v>2869</v>
      </c>
      <c r="O1148" s="379">
        <v>6.25E-2</v>
      </c>
    </row>
    <row r="1149" spans="1:15">
      <c r="A1149">
        <v>2884</v>
      </c>
      <c r="B1149" s="379">
        <v>44332.513113425899</v>
      </c>
      <c r="C1149">
        <v>1588</v>
      </c>
      <c r="D1149">
        <v>58</v>
      </c>
      <c r="E1149">
        <v>25</v>
      </c>
      <c r="F1149">
        <v>25</v>
      </c>
      <c r="G1149">
        <v>5</v>
      </c>
      <c r="H1149">
        <v>5</v>
      </c>
      <c r="I1149" s="379">
        <v>3.1886574074074102E-2</v>
      </c>
      <c r="J1149">
        <v>25</v>
      </c>
      <c r="K1149">
        <v>23</v>
      </c>
      <c r="L1149">
        <v>92</v>
      </c>
      <c r="M1149" t="s">
        <v>1857</v>
      </c>
      <c r="N1149" t="s">
        <v>2869</v>
      </c>
      <c r="O1149" s="379">
        <v>6.25E-2</v>
      </c>
    </row>
    <row r="1150" spans="1:15">
      <c r="A1150">
        <v>2885</v>
      </c>
      <c r="B1150" s="379">
        <v>44333.805115740703</v>
      </c>
      <c r="C1150">
        <v>1600</v>
      </c>
      <c r="D1150">
        <v>58</v>
      </c>
      <c r="E1150">
        <v>25</v>
      </c>
      <c r="F1150">
        <v>25</v>
      </c>
      <c r="G1150">
        <v>5</v>
      </c>
      <c r="H1150">
        <v>5</v>
      </c>
      <c r="I1150" s="379">
        <v>4.8553240740740702E-2</v>
      </c>
      <c r="J1150">
        <v>25</v>
      </c>
      <c r="K1150">
        <v>11</v>
      </c>
      <c r="L1150">
        <v>44</v>
      </c>
      <c r="M1150" t="s">
        <v>164</v>
      </c>
      <c r="N1150" t="s">
        <v>2869</v>
      </c>
      <c r="O1150" s="379">
        <v>6.25E-2</v>
      </c>
    </row>
    <row r="1151" spans="1:15">
      <c r="A1151">
        <v>2886</v>
      </c>
      <c r="B1151" s="379">
        <v>44333.989432870403</v>
      </c>
      <c r="C1151">
        <v>1594</v>
      </c>
      <c r="D1151">
        <v>58</v>
      </c>
      <c r="E1151">
        <v>25</v>
      </c>
      <c r="F1151">
        <v>25</v>
      </c>
      <c r="G1151">
        <v>5</v>
      </c>
      <c r="H1151">
        <v>5</v>
      </c>
      <c r="I1151" s="379">
        <v>1.4652777777777799E-2</v>
      </c>
      <c r="J1151">
        <v>25</v>
      </c>
      <c r="K1151">
        <v>17</v>
      </c>
      <c r="L1151">
        <v>68</v>
      </c>
      <c r="M1151" t="s">
        <v>2870</v>
      </c>
      <c r="N1151" t="s">
        <v>2869</v>
      </c>
      <c r="O1151" s="379">
        <v>6.25E-2</v>
      </c>
    </row>
    <row r="1152" spans="1:15">
      <c r="A1152">
        <v>2887</v>
      </c>
      <c r="B1152" s="379">
        <v>44334.047268518501</v>
      </c>
      <c r="C1152">
        <v>1599</v>
      </c>
      <c r="D1152">
        <v>58</v>
      </c>
      <c r="E1152">
        <v>25</v>
      </c>
      <c r="F1152">
        <v>25</v>
      </c>
      <c r="G1152">
        <v>5</v>
      </c>
      <c r="H1152">
        <v>5</v>
      </c>
      <c r="I1152" s="379">
        <v>6.2847222222222202E-3</v>
      </c>
      <c r="J1152">
        <v>25</v>
      </c>
      <c r="K1152">
        <v>23</v>
      </c>
      <c r="L1152">
        <v>92</v>
      </c>
      <c r="M1152" t="s">
        <v>1857</v>
      </c>
      <c r="N1152" t="s">
        <v>2869</v>
      </c>
      <c r="O1152" s="379">
        <v>6.25E-2</v>
      </c>
    </row>
    <row r="1153" spans="1:15">
      <c r="A1153">
        <v>2888</v>
      </c>
      <c r="B1153" s="379">
        <v>44334.061608796299</v>
      </c>
      <c r="C1153">
        <v>1600</v>
      </c>
      <c r="D1153">
        <v>58</v>
      </c>
      <c r="E1153">
        <v>25</v>
      </c>
      <c r="F1153">
        <v>25</v>
      </c>
      <c r="G1153">
        <v>5</v>
      </c>
      <c r="H1153">
        <v>5</v>
      </c>
      <c r="I1153" s="379">
        <v>3.6805555555555602E-3</v>
      </c>
      <c r="J1153">
        <v>25</v>
      </c>
      <c r="K1153">
        <v>23</v>
      </c>
      <c r="L1153">
        <v>92</v>
      </c>
      <c r="M1153" t="s">
        <v>1857</v>
      </c>
      <c r="N1153" t="s">
        <v>2869</v>
      </c>
      <c r="O1153" s="379">
        <v>6.25E-2</v>
      </c>
    </row>
    <row r="1154" spans="1:15">
      <c r="A1154">
        <v>2889</v>
      </c>
      <c r="B1154" s="379">
        <v>44334.022118055596</v>
      </c>
      <c r="C1154">
        <v>1596</v>
      </c>
      <c r="D1154">
        <v>58</v>
      </c>
      <c r="E1154">
        <v>25</v>
      </c>
      <c r="F1154">
        <v>25</v>
      </c>
      <c r="G1154">
        <v>5</v>
      </c>
      <c r="H1154">
        <v>5</v>
      </c>
      <c r="I1154" s="379">
        <v>4.29513888888889E-2</v>
      </c>
      <c r="J1154">
        <v>25</v>
      </c>
      <c r="K1154">
        <v>19</v>
      </c>
      <c r="L1154">
        <v>76</v>
      </c>
      <c r="M1154" t="s">
        <v>2870</v>
      </c>
      <c r="N1154" t="s">
        <v>2869</v>
      </c>
      <c r="O1154" s="379">
        <v>6.25E-2</v>
      </c>
    </row>
    <row r="1155" spans="1:15">
      <c r="A1155">
        <v>2890</v>
      </c>
      <c r="B1155" s="379">
        <v>44334.090682870403</v>
      </c>
      <c r="C1155">
        <v>1599</v>
      </c>
      <c r="D1155">
        <v>58</v>
      </c>
      <c r="E1155">
        <v>25</v>
      </c>
      <c r="F1155">
        <v>25</v>
      </c>
      <c r="G1155">
        <v>5</v>
      </c>
      <c r="H1155">
        <v>5</v>
      </c>
      <c r="I1155" s="379">
        <v>3.0555555555555601E-3</v>
      </c>
      <c r="J1155">
        <v>25</v>
      </c>
      <c r="K1155">
        <v>25</v>
      </c>
      <c r="L1155">
        <v>100</v>
      </c>
      <c r="M1155" t="s">
        <v>1858</v>
      </c>
      <c r="N1155" t="s">
        <v>2869</v>
      </c>
      <c r="O1155" s="379">
        <v>6.25E-2</v>
      </c>
    </row>
    <row r="1156" spans="1:15">
      <c r="A1156">
        <v>2891</v>
      </c>
      <c r="B1156" s="379">
        <v>44334.487245370401</v>
      </c>
      <c r="C1156">
        <v>1595</v>
      </c>
      <c r="D1156">
        <v>58</v>
      </c>
      <c r="E1156">
        <v>25</v>
      </c>
      <c r="F1156">
        <v>25</v>
      </c>
      <c r="G1156">
        <v>5</v>
      </c>
      <c r="H1156">
        <v>5</v>
      </c>
      <c r="I1156" s="379">
        <v>2.29282407407407E-2</v>
      </c>
      <c r="J1156">
        <v>25</v>
      </c>
      <c r="K1156">
        <v>22</v>
      </c>
      <c r="L1156">
        <v>88</v>
      </c>
      <c r="M1156" t="s">
        <v>1857</v>
      </c>
      <c r="N1156" t="s">
        <v>2869</v>
      </c>
      <c r="O1156" s="379">
        <v>6.25E-2</v>
      </c>
    </row>
    <row r="1157" spans="1:15">
      <c r="A1157">
        <v>2892</v>
      </c>
      <c r="B1157" s="379">
        <v>44334.510821759301</v>
      </c>
      <c r="C1157">
        <v>1597</v>
      </c>
      <c r="D1157">
        <v>58</v>
      </c>
      <c r="E1157">
        <v>25</v>
      </c>
      <c r="F1157">
        <v>25</v>
      </c>
      <c r="G1157">
        <v>5</v>
      </c>
      <c r="H1157">
        <v>5</v>
      </c>
      <c r="I1157" s="379">
        <v>1.8634259259259298E-2</v>
      </c>
      <c r="J1157">
        <v>25</v>
      </c>
      <c r="K1157">
        <v>19</v>
      </c>
      <c r="L1157">
        <v>76</v>
      </c>
      <c r="M1157" t="s">
        <v>2870</v>
      </c>
      <c r="N1157" t="s">
        <v>2869</v>
      </c>
      <c r="O1157" s="379">
        <v>6.25E-2</v>
      </c>
    </row>
    <row r="1158" spans="1:15">
      <c r="A1158">
        <v>2893</v>
      </c>
      <c r="B1158" s="379">
        <v>44334.529930555596</v>
      </c>
      <c r="C1158">
        <v>1595</v>
      </c>
      <c r="D1158">
        <v>58</v>
      </c>
      <c r="E1158">
        <v>25</v>
      </c>
      <c r="F1158">
        <v>25</v>
      </c>
      <c r="G1158">
        <v>5</v>
      </c>
      <c r="H1158">
        <v>5</v>
      </c>
      <c r="I1158" s="379">
        <v>2.0173611111111101E-2</v>
      </c>
      <c r="J1158">
        <v>25</v>
      </c>
      <c r="K1158">
        <v>19</v>
      </c>
      <c r="L1158">
        <v>76</v>
      </c>
      <c r="M1158" t="s">
        <v>2870</v>
      </c>
      <c r="N1158" t="s">
        <v>2869</v>
      </c>
      <c r="O1158" s="379">
        <v>6.25E-2</v>
      </c>
    </row>
    <row r="1159" spans="1:15">
      <c r="A1159">
        <v>2894</v>
      </c>
      <c r="B1159" s="379">
        <v>44334.552187499998</v>
      </c>
      <c r="C1159">
        <v>1597</v>
      </c>
      <c r="D1159">
        <v>58</v>
      </c>
      <c r="E1159">
        <v>25</v>
      </c>
      <c r="F1159">
        <v>25</v>
      </c>
      <c r="G1159">
        <v>5</v>
      </c>
      <c r="H1159">
        <v>5</v>
      </c>
      <c r="I1159" s="379">
        <v>1.6851851851851899E-2</v>
      </c>
      <c r="J1159">
        <v>25</v>
      </c>
      <c r="K1159">
        <v>22</v>
      </c>
      <c r="L1159">
        <v>88</v>
      </c>
      <c r="M1159" t="s">
        <v>1857</v>
      </c>
      <c r="N1159" t="s">
        <v>2869</v>
      </c>
      <c r="O1159" s="379">
        <v>6.25E-2</v>
      </c>
    </row>
    <row r="1160" spans="1:15">
      <c r="A1160">
        <v>2895</v>
      </c>
      <c r="B1160" s="379">
        <v>44334.7679166667</v>
      </c>
      <c r="C1160">
        <v>1591</v>
      </c>
      <c r="D1160">
        <v>58</v>
      </c>
      <c r="E1160">
        <v>25</v>
      </c>
      <c r="F1160">
        <v>0</v>
      </c>
      <c r="G1160">
        <v>5</v>
      </c>
      <c r="H1160">
        <v>0</v>
      </c>
      <c r="I1160" s="379">
        <v>7.5578703703703702E-3</v>
      </c>
      <c r="J1160">
        <v>25</v>
      </c>
      <c r="K1160">
        <v>0</v>
      </c>
      <c r="L1160">
        <v>0</v>
      </c>
      <c r="M1160" t="s">
        <v>164</v>
      </c>
      <c r="N1160" t="s">
        <v>2869</v>
      </c>
      <c r="O1160" s="379">
        <v>6.25E-2</v>
      </c>
    </row>
    <row r="1161" spans="1:15">
      <c r="A1161">
        <v>2896</v>
      </c>
      <c r="B1161" s="379">
        <v>44334.778923611098</v>
      </c>
      <c r="C1161">
        <v>1591</v>
      </c>
      <c r="D1161">
        <v>58</v>
      </c>
      <c r="E1161">
        <v>25</v>
      </c>
      <c r="F1161">
        <v>25</v>
      </c>
      <c r="G1161">
        <v>5</v>
      </c>
      <c r="H1161">
        <v>5</v>
      </c>
      <c r="I1161" s="379">
        <v>1.9282407407407401E-2</v>
      </c>
      <c r="J1161">
        <v>25</v>
      </c>
      <c r="K1161">
        <v>10</v>
      </c>
      <c r="L1161">
        <v>40</v>
      </c>
      <c r="M1161" t="s">
        <v>164</v>
      </c>
      <c r="N1161" t="s">
        <v>2869</v>
      </c>
      <c r="O1161" s="379">
        <v>6.25E-2</v>
      </c>
    </row>
    <row r="1162" spans="1:15">
      <c r="A1162">
        <v>2897</v>
      </c>
      <c r="B1162" s="379">
        <v>44334.939490740697</v>
      </c>
      <c r="C1162">
        <v>1593</v>
      </c>
      <c r="D1162">
        <v>58</v>
      </c>
      <c r="E1162">
        <v>25</v>
      </c>
      <c r="F1162">
        <v>25</v>
      </c>
      <c r="G1162">
        <v>5</v>
      </c>
      <c r="H1162">
        <v>5</v>
      </c>
      <c r="I1162" s="379">
        <v>2.6562499999999999E-2</v>
      </c>
      <c r="J1162">
        <v>25</v>
      </c>
      <c r="K1162">
        <v>19</v>
      </c>
      <c r="L1162">
        <v>76</v>
      </c>
      <c r="M1162" t="s">
        <v>2870</v>
      </c>
      <c r="N1162" t="s">
        <v>2869</v>
      </c>
      <c r="O1162" s="379">
        <v>6.25E-2</v>
      </c>
    </row>
    <row r="1163" spans="1:15">
      <c r="A1163">
        <v>2898</v>
      </c>
      <c r="B1163" s="379">
        <v>44334.959282407399</v>
      </c>
      <c r="C1163">
        <v>1596</v>
      </c>
      <c r="D1163">
        <v>58</v>
      </c>
      <c r="E1163">
        <v>25</v>
      </c>
      <c r="F1163">
        <v>25</v>
      </c>
      <c r="G1163">
        <v>5</v>
      </c>
      <c r="H1163">
        <v>5</v>
      </c>
      <c r="I1163" s="379">
        <v>5.6469907407407399E-2</v>
      </c>
      <c r="J1163">
        <v>25</v>
      </c>
      <c r="K1163">
        <v>21</v>
      </c>
      <c r="L1163">
        <v>84</v>
      </c>
      <c r="M1163" t="s">
        <v>1856</v>
      </c>
      <c r="N1163" t="s">
        <v>2869</v>
      </c>
      <c r="O1163" s="379">
        <v>6.25E-2</v>
      </c>
    </row>
    <row r="1164" spans="1:15">
      <c r="A1164">
        <v>2899</v>
      </c>
      <c r="B1164" s="379">
        <v>44440.461643518502</v>
      </c>
      <c r="C1164">
        <v>1633</v>
      </c>
      <c r="D1164">
        <v>82</v>
      </c>
      <c r="E1164">
        <v>42</v>
      </c>
      <c r="F1164">
        <v>0</v>
      </c>
      <c r="G1164">
        <v>14</v>
      </c>
      <c r="H1164">
        <v>0</v>
      </c>
      <c r="I1164" s="379">
        <v>1.1574074074074101E-5</v>
      </c>
      <c r="J1164">
        <v>42</v>
      </c>
      <c r="K1164">
        <v>0</v>
      </c>
      <c r="L1164">
        <v>0</v>
      </c>
      <c r="M1164" t="s">
        <v>164</v>
      </c>
      <c r="N1164" t="s">
        <v>2868</v>
      </c>
      <c r="O1164" s="379">
        <v>4.1666666666666699E-2</v>
      </c>
    </row>
    <row r="1165" spans="1:15">
      <c r="A1165">
        <v>2900</v>
      </c>
      <c r="B1165" s="379">
        <v>44440.460659722201</v>
      </c>
      <c r="C1165">
        <v>1616</v>
      </c>
      <c r="D1165">
        <v>82</v>
      </c>
      <c r="E1165">
        <v>42</v>
      </c>
      <c r="F1165">
        <v>42</v>
      </c>
      <c r="G1165">
        <v>14</v>
      </c>
      <c r="H1165">
        <v>14</v>
      </c>
      <c r="I1165" s="379">
        <v>1.3125E-2</v>
      </c>
      <c r="J1165">
        <v>42</v>
      </c>
      <c r="K1165">
        <v>38</v>
      </c>
      <c r="L1165">
        <v>90</v>
      </c>
      <c r="M1165" t="s">
        <v>1853</v>
      </c>
      <c r="N1165" t="s">
        <v>2868</v>
      </c>
      <c r="O1165" s="379">
        <v>4.1666666666666699E-2</v>
      </c>
    </row>
    <row r="1166" spans="1:15">
      <c r="A1166">
        <v>2901</v>
      </c>
      <c r="B1166" s="379">
        <v>44440.4602662037</v>
      </c>
      <c r="C1166">
        <v>1641</v>
      </c>
      <c r="D1166">
        <v>82</v>
      </c>
      <c r="E1166">
        <v>42</v>
      </c>
      <c r="F1166">
        <v>42</v>
      </c>
      <c r="G1166">
        <v>14</v>
      </c>
      <c r="H1166">
        <v>14</v>
      </c>
      <c r="I1166" s="379">
        <v>1.375E-2</v>
      </c>
      <c r="J1166">
        <v>42</v>
      </c>
      <c r="K1166">
        <v>23</v>
      </c>
      <c r="L1166">
        <v>55</v>
      </c>
      <c r="M1166" t="s">
        <v>164</v>
      </c>
      <c r="N1166" t="s">
        <v>2868</v>
      </c>
      <c r="O1166" s="379">
        <v>4.1666666666666699E-2</v>
      </c>
    </row>
    <row r="1167" spans="1:15">
      <c r="A1167">
        <v>2902</v>
      </c>
      <c r="B1167" s="379">
        <v>44440.460752314801</v>
      </c>
      <c r="C1167">
        <v>1621</v>
      </c>
      <c r="D1167">
        <v>82</v>
      </c>
      <c r="E1167">
        <v>42</v>
      </c>
      <c r="F1167">
        <v>42</v>
      </c>
      <c r="G1167">
        <v>14</v>
      </c>
      <c r="H1167">
        <v>14</v>
      </c>
      <c r="I1167" s="379">
        <v>1.3414351851851899E-2</v>
      </c>
      <c r="J1167">
        <v>42</v>
      </c>
      <c r="K1167">
        <v>39</v>
      </c>
      <c r="L1167">
        <v>93</v>
      </c>
      <c r="M1167" t="s">
        <v>1853</v>
      </c>
      <c r="N1167" t="s">
        <v>2868</v>
      </c>
      <c r="O1167" s="379">
        <v>4.1666666666666699E-2</v>
      </c>
    </row>
    <row r="1168" spans="1:15">
      <c r="A1168">
        <v>2903</v>
      </c>
      <c r="B1168" s="379">
        <v>44440.460185185198</v>
      </c>
      <c r="C1168">
        <v>1610</v>
      </c>
      <c r="D1168">
        <v>82</v>
      </c>
      <c r="E1168">
        <v>42</v>
      </c>
      <c r="F1168">
        <v>42</v>
      </c>
      <c r="G1168">
        <v>14</v>
      </c>
      <c r="H1168">
        <v>14</v>
      </c>
      <c r="I1168" s="379">
        <v>1.4212962962963E-2</v>
      </c>
      <c r="J1168">
        <v>42</v>
      </c>
      <c r="K1168">
        <v>38</v>
      </c>
      <c r="L1168">
        <v>90</v>
      </c>
      <c r="M1168" t="s">
        <v>1853</v>
      </c>
      <c r="N1168" t="s">
        <v>2868</v>
      </c>
      <c r="O1168" s="379">
        <v>4.1666666666666699E-2</v>
      </c>
    </row>
    <row r="1169" spans="1:15">
      <c r="A1169">
        <v>2905</v>
      </c>
      <c r="B1169" s="379">
        <v>44440.460347222201</v>
      </c>
      <c r="C1169">
        <v>1636</v>
      </c>
      <c r="D1169">
        <v>82</v>
      </c>
      <c r="E1169">
        <v>42</v>
      </c>
      <c r="F1169">
        <v>42</v>
      </c>
      <c r="G1169">
        <v>14</v>
      </c>
      <c r="H1169">
        <v>14</v>
      </c>
      <c r="I1169" s="379">
        <v>1.5393518518518501E-2</v>
      </c>
      <c r="J1169">
        <v>42</v>
      </c>
      <c r="K1169">
        <v>40</v>
      </c>
      <c r="L1169">
        <v>95</v>
      </c>
      <c r="M1169" t="s">
        <v>1856</v>
      </c>
      <c r="N1169" t="s">
        <v>2868</v>
      </c>
      <c r="O1169" s="379">
        <v>4.1666666666666699E-2</v>
      </c>
    </row>
    <row r="1170" spans="1:15">
      <c r="A1170">
        <v>2906</v>
      </c>
      <c r="B1170" s="379">
        <v>44440.4602199074</v>
      </c>
      <c r="C1170">
        <v>1607</v>
      </c>
      <c r="D1170">
        <v>82</v>
      </c>
      <c r="E1170">
        <v>42</v>
      </c>
      <c r="F1170">
        <v>42</v>
      </c>
      <c r="G1170">
        <v>14</v>
      </c>
      <c r="H1170">
        <v>14</v>
      </c>
      <c r="I1170" s="379">
        <v>1.7187500000000001E-2</v>
      </c>
      <c r="J1170">
        <v>42</v>
      </c>
      <c r="K1170">
        <v>34</v>
      </c>
      <c r="L1170">
        <v>81</v>
      </c>
      <c r="M1170" t="s">
        <v>164</v>
      </c>
      <c r="N1170" t="s">
        <v>2868</v>
      </c>
      <c r="O1170" s="379">
        <v>4.1666666666666699E-2</v>
      </c>
    </row>
    <row r="1171" spans="1:15">
      <c r="A1171">
        <v>2907</v>
      </c>
      <c r="B1171" s="379">
        <v>44440.460682870398</v>
      </c>
      <c r="C1171">
        <v>1619</v>
      </c>
      <c r="D1171">
        <v>82</v>
      </c>
      <c r="E1171">
        <v>42</v>
      </c>
      <c r="F1171">
        <v>42</v>
      </c>
      <c r="G1171">
        <v>14</v>
      </c>
      <c r="H1171">
        <v>14</v>
      </c>
      <c r="I1171" s="379">
        <v>2.0462962962962999E-2</v>
      </c>
      <c r="J1171">
        <v>42</v>
      </c>
      <c r="K1171">
        <v>42</v>
      </c>
      <c r="L1171">
        <v>100</v>
      </c>
      <c r="M1171" t="s">
        <v>1857</v>
      </c>
      <c r="N1171" t="s">
        <v>2868</v>
      </c>
      <c r="O1171" s="379">
        <v>4.1666666666666699E-2</v>
      </c>
    </row>
    <row r="1172" spans="1:15">
      <c r="A1172">
        <v>2908</v>
      </c>
      <c r="B1172" s="379">
        <v>44440.460740740702</v>
      </c>
      <c r="C1172">
        <v>1639</v>
      </c>
      <c r="D1172">
        <v>82</v>
      </c>
      <c r="E1172">
        <v>42</v>
      </c>
      <c r="F1172">
        <v>42</v>
      </c>
      <c r="G1172">
        <v>14</v>
      </c>
      <c r="H1172">
        <v>14</v>
      </c>
      <c r="I1172" s="379">
        <v>2.11689814814815E-2</v>
      </c>
      <c r="J1172">
        <v>42</v>
      </c>
      <c r="K1172">
        <v>39</v>
      </c>
      <c r="L1172">
        <v>93</v>
      </c>
      <c r="M1172" t="s">
        <v>1853</v>
      </c>
      <c r="N1172" t="s">
        <v>2868</v>
      </c>
      <c r="O1172" s="379">
        <v>4.1666666666666699E-2</v>
      </c>
    </row>
    <row r="1173" spans="1:15">
      <c r="A1173">
        <v>2909</v>
      </c>
      <c r="B1173" s="379">
        <v>44440.462210648097</v>
      </c>
      <c r="C1173">
        <v>1650</v>
      </c>
      <c r="D1173">
        <v>82</v>
      </c>
      <c r="E1173">
        <v>42</v>
      </c>
      <c r="F1173">
        <v>42</v>
      </c>
      <c r="G1173">
        <v>14</v>
      </c>
      <c r="H1173">
        <v>14</v>
      </c>
      <c r="I1173" s="379">
        <v>2.0023148148148099E-2</v>
      </c>
      <c r="J1173">
        <v>42</v>
      </c>
      <c r="K1173">
        <v>40</v>
      </c>
      <c r="L1173">
        <v>95</v>
      </c>
      <c r="M1173" t="s">
        <v>1856</v>
      </c>
      <c r="N1173" t="s">
        <v>2868</v>
      </c>
      <c r="O1173" s="379">
        <v>4.1666666666666699E-2</v>
      </c>
    </row>
    <row r="1174" spans="1:15">
      <c r="A1174">
        <v>2910</v>
      </c>
      <c r="B1174" s="379">
        <v>44440.460601851897</v>
      </c>
      <c r="C1174">
        <v>1644</v>
      </c>
      <c r="D1174">
        <v>82</v>
      </c>
      <c r="E1174">
        <v>42</v>
      </c>
      <c r="F1174">
        <v>42</v>
      </c>
      <c r="G1174">
        <v>14</v>
      </c>
      <c r="H1174">
        <v>14</v>
      </c>
      <c r="I1174" s="379">
        <v>2.1759259259259301E-2</v>
      </c>
      <c r="J1174">
        <v>42</v>
      </c>
      <c r="K1174">
        <v>31</v>
      </c>
      <c r="L1174">
        <v>74</v>
      </c>
      <c r="M1174" t="s">
        <v>164</v>
      </c>
      <c r="N1174" t="s">
        <v>2868</v>
      </c>
      <c r="O1174" s="379">
        <v>4.1666666666666699E-2</v>
      </c>
    </row>
    <row r="1175" spans="1:15">
      <c r="A1175">
        <v>3343</v>
      </c>
      <c r="B1175" s="379">
        <v>44806.5562152778</v>
      </c>
      <c r="C1175">
        <v>1976</v>
      </c>
      <c r="D1175">
        <v>82</v>
      </c>
      <c r="E1175">
        <v>42</v>
      </c>
      <c r="F1175">
        <v>42</v>
      </c>
      <c r="G1175">
        <v>14</v>
      </c>
      <c r="H1175">
        <v>14</v>
      </c>
      <c r="I1175" s="379">
        <v>2.4699074074074099E-2</v>
      </c>
      <c r="J1175">
        <v>42</v>
      </c>
      <c r="K1175">
        <v>20</v>
      </c>
      <c r="L1175">
        <v>48</v>
      </c>
      <c r="M1175" t="s">
        <v>164</v>
      </c>
      <c r="N1175" t="s">
        <v>2868</v>
      </c>
      <c r="O1175" s="379">
        <v>4.1666666666666699E-2</v>
      </c>
    </row>
    <row r="1176" spans="1:15">
      <c r="A1176">
        <v>2911</v>
      </c>
      <c r="B1176" s="379">
        <v>44440.4617476852</v>
      </c>
      <c r="C1176">
        <v>1647</v>
      </c>
      <c r="D1176">
        <v>82</v>
      </c>
      <c r="E1176">
        <v>42</v>
      </c>
      <c r="F1176">
        <v>42</v>
      </c>
      <c r="G1176">
        <v>14</v>
      </c>
      <c r="H1176">
        <v>14</v>
      </c>
      <c r="I1176" s="379">
        <v>2.1053240740740699E-2</v>
      </c>
      <c r="J1176">
        <v>42</v>
      </c>
      <c r="K1176">
        <v>41</v>
      </c>
      <c r="L1176">
        <v>98</v>
      </c>
      <c r="M1176" t="s">
        <v>1856</v>
      </c>
      <c r="N1176" t="s">
        <v>2868</v>
      </c>
      <c r="O1176" s="379">
        <v>4.1666666666666699E-2</v>
      </c>
    </row>
    <row r="1177" spans="1:15">
      <c r="A1177">
        <v>2912</v>
      </c>
      <c r="B1177" s="379">
        <v>44440.460277777798</v>
      </c>
      <c r="C1177">
        <v>1604</v>
      </c>
      <c r="D1177">
        <v>82</v>
      </c>
      <c r="E1177">
        <v>42</v>
      </c>
      <c r="F1177">
        <v>42</v>
      </c>
      <c r="G1177">
        <v>14</v>
      </c>
      <c r="H1177">
        <v>14</v>
      </c>
      <c r="I1177" s="379">
        <v>2.2569444444444399E-2</v>
      </c>
      <c r="J1177">
        <v>42</v>
      </c>
      <c r="K1177">
        <v>39</v>
      </c>
      <c r="L1177">
        <v>93</v>
      </c>
      <c r="M1177" t="s">
        <v>1853</v>
      </c>
      <c r="N1177" t="s">
        <v>2868</v>
      </c>
      <c r="O1177" s="379">
        <v>4.1666666666666699E-2</v>
      </c>
    </row>
    <row r="1178" spans="1:15">
      <c r="A1178">
        <v>2913</v>
      </c>
      <c r="B1178" s="379">
        <v>44440.460335648102</v>
      </c>
      <c r="C1178">
        <v>1617</v>
      </c>
      <c r="D1178">
        <v>82</v>
      </c>
      <c r="E1178">
        <v>42</v>
      </c>
      <c r="F1178">
        <v>42</v>
      </c>
      <c r="G1178">
        <v>14</v>
      </c>
      <c r="H1178">
        <v>14</v>
      </c>
      <c r="I1178" s="379">
        <v>2.2592592592592602E-2</v>
      </c>
      <c r="J1178">
        <v>42</v>
      </c>
      <c r="K1178">
        <v>39</v>
      </c>
      <c r="L1178">
        <v>93</v>
      </c>
      <c r="M1178" t="s">
        <v>1853</v>
      </c>
      <c r="N1178" t="s">
        <v>2868</v>
      </c>
      <c r="O1178" s="379">
        <v>4.1666666666666699E-2</v>
      </c>
    </row>
    <row r="1179" spans="1:15">
      <c r="A1179">
        <v>2914</v>
      </c>
      <c r="B1179" s="379">
        <v>44440.4602662037</v>
      </c>
      <c r="C1179">
        <v>1635</v>
      </c>
      <c r="D1179">
        <v>82</v>
      </c>
      <c r="E1179">
        <v>42</v>
      </c>
      <c r="F1179">
        <v>42</v>
      </c>
      <c r="G1179">
        <v>14</v>
      </c>
      <c r="H1179">
        <v>14</v>
      </c>
      <c r="I1179" s="379">
        <v>2.2662037037037001E-2</v>
      </c>
      <c r="J1179">
        <v>42</v>
      </c>
      <c r="K1179">
        <v>29</v>
      </c>
      <c r="L1179">
        <v>69</v>
      </c>
      <c r="M1179" t="s">
        <v>164</v>
      </c>
      <c r="N1179" t="s">
        <v>2868</v>
      </c>
      <c r="O1179" s="379">
        <v>4.1666666666666699E-2</v>
      </c>
    </row>
    <row r="1180" spans="1:15">
      <c r="A1180">
        <v>2915</v>
      </c>
      <c r="B1180" s="379">
        <v>44440.460648148102</v>
      </c>
      <c r="C1180">
        <v>1652</v>
      </c>
      <c r="D1180">
        <v>82</v>
      </c>
      <c r="E1180">
        <v>42</v>
      </c>
      <c r="F1180">
        <v>42</v>
      </c>
      <c r="G1180">
        <v>14</v>
      </c>
      <c r="H1180">
        <v>14</v>
      </c>
      <c r="I1180" s="379">
        <v>2.2557870370370402E-2</v>
      </c>
      <c r="J1180">
        <v>42</v>
      </c>
      <c r="K1180">
        <v>32</v>
      </c>
      <c r="L1180">
        <v>76</v>
      </c>
      <c r="M1180" t="s">
        <v>164</v>
      </c>
      <c r="N1180" t="s">
        <v>2868</v>
      </c>
      <c r="O1180" s="379">
        <v>4.1666666666666699E-2</v>
      </c>
    </row>
    <row r="1181" spans="1:15">
      <c r="A1181">
        <v>2916</v>
      </c>
      <c r="B1181" s="379">
        <v>44440.460451388899</v>
      </c>
      <c r="C1181">
        <v>1609</v>
      </c>
      <c r="D1181">
        <v>82</v>
      </c>
      <c r="E1181">
        <v>42</v>
      </c>
      <c r="F1181">
        <v>42</v>
      </c>
      <c r="G1181">
        <v>14</v>
      </c>
      <c r="H1181">
        <v>14</v>
      </c>
      <c r="I1181" s="379">
        <v>2.2962962962963001E-2</v>
      </c>
      <c r="J1181">
        <v>42</v>
      </c>
      <c r="K1181">
        <v>36</v>
      </c>
      <c r="L1181">
        <v>86</v>
      </c>
      <c r="M1181" t="s">
        <v>1853</v>
      </c>
      <c r="N1181" t="s">
        <v>2868</v>
      </c>
      <c r="O1181" s="379">
        <v>4.1666666666666699E-2</v>
      </c>
    </row>
    <row r="1182" spans="1:15">
      <c r="A1182">
        <v>2917</v>
      </c>
      <c r="B1182" s="379">
        <v>44440.468564814801</v>
      </c>
      <c r="C1182">
        <v>1634</v>
      </c>
      <c r="D1182">
        <v>82</v>
      </c>
      <c r="E1182">
        <v>42</v>
      </c>
      <c r="F1182">
        <v>42</v>
      </c>
      <c r="G1182">
        <v>14</v>
      </c>
      <c r="H1182">
        <v>14</v>
      </c>
      <c r="I1182" s="379">
        <v>1.5358796296296299E-2</v>
      </c>
      <c r="J1182">
        <v>42</v>
      </c>
      <c r="K1182">
        <v>36</v>
      </c>
      <c r="L1182">
        <v>86</v>
      </c>
      <c r="M1182" t="s">
        <v>1853</v>
      </c>
      <c r="N1182" t="s">
        <v>2868</v>
      </c>
      <c r="O1182" s="379">
        <v>4.1666666666666699E-2</v>
      </c>
    </row>
    <row r="1183" spans="1:15">
      <c r="A1183">
        <v>2918</v>
      </c>
      <c r="B1183" s="379">
        <v>44440.460370370398</v>
      </c>
      <c r="C1183">
        <v>1629</v>
      </c>
      <c r="D1183">
        <v>82</v>
      </c>
      <c r="E1183">
        <v>42</v>
      </c>
      <c r="F1183">
        <v>42</v>
      </c>
      <c r="G1183">
        <v>14</v>
      </c>
      <c r="H1183">
        <v>14</v>
      </c>
      <c r="I1183" s="379">
        <v>2.4027777777777801E-2</v>
      </c>
      <c r="J1183">
        <v>42</v>
      </c>
      <c r="K1183">
        <v>28</v>
      </c>
      <c r="L1183">
        <v>67</v>
      </c>
      <c r="M1183" t="s">
        <v>164</v>
      </c>
      <c r="N1183" t="s">
        <v>2868</v>
      </c>
      <c r="O1183" s="379">
        <v>4.1666666666666699E-2</v>
      </c>
    </row>
    <row r="1184" spans="1:15">
      <c r="A1184">
        <v>2919</v>
      </c>
      <c r="B1184" s="379">
        <v>44440.4630555556</v>
      </c>
      <c r="C1184">
        <v>1603</v>
      </c>
      <c r="D1184">
        <v>82</v>
      </c>
      <c r="E1184">
        <v>42</v>
      </c>
      <c r="F1184">
        <v>42</v>
      </c>
      <c r="G1184">
        <v>14</v>
      </c>
      <c r="H1184">
        <v>14</v>
      </c>
      <c r="I1184" s="379">
        <v>2.2430555555555599E-2</v>
      </c>
      <c r="J1184">
        <v>42</v>
      </c>
      <c r="K1184">
        <v>38</v>
      </c>
      <c r="L1184">
        <v>90</v>
      </c>
      <c r="M1184" t="s">
        <v>1853</v>
      </c>
      <c r="N1184" t="s">
        <v>2868</v>
      </c>
      <c r="O1184" s="379">
        <v>4.1666666666666699E-2</v>
      </c>
    </row>
    <row r="1185" spans="1:15">
      <c r="A1185">
        <v>2920</v>
      </c>
      <c r="B1185" s="379">
        <v>44440.460405092599</v>
      </c>
      <c r="C1185">
        <v>1631</v>
      </c>
      <c r="D1185">
        <v>82</v>
      </c>
      <c r="E1185">
        <v>42</v>
      </c>
      <c r="F1185">
        <v>42</v>
      </c>
      <c r="G1185">
        <v>14</v>
      </c>
      <c r="H1185">
        <v>14</v>
      </c>
      <c r="I1185" s="379">
        <v>2.5590277777777799E-2</v>
      </c>
      <c r="J1185">
        <v>42</v>
      </c>
      <c r="K1185">
        <v>40</v>
      </c>
      <c r="L1185">
        <v>95</v>
      </c>
      <c r="M1185" t="s">
        <v>1856</v>
      </c>
      <c r="N1185" t="s">
        <v>2868</v>
      </c>
      <c r="O1185" s="379">
        <v>4.1666666666666699E-2</v>
      </c>
    </row>
    <row r="1186" spans="1:15">
      <c r="A1186">
        <v>2921</v>
      </c>
      <c r="B1186" s="379">
        <v>44440.460625</v>
      </c>
      <c r="C1186">
        <v>1622</v>
      </c>
      <c r="D1186">
        <v>82</v>
      </c>
      <c r="E1186">
        <v>42</v>
      </c>
      <c r="F1186">
        <v>42</v>
      </c>
      <c r="G1186">
        <v>14</v>
      </c>
      <c r="H1186">
        <v>14</v>
      </c>
      <c r="I1186" s="379">
        <v>2.5474537037037E-2</v>
      </c>
      <c r="J1186">
        <v>42</v>
      </c>
      <c r="K1186">
        <v>35</v>
      </c>
      <c r="L1186">
        <v>83</v>
      </c>
      <c r="M1186" t="s">
        <v>164</v>
      </c>
      <c r="N1186" t="s">
        <v>2868</v>
      </c>
      <c r="O1186" s="379">
        <v>4.1666666666666699E-2</v>
      </c>
    </row>
    <row r="1187" spans="1:15">
      <c r="A1187">
        <v>2922</v>
      </c>
      <c r="B1187" s="379">
        <v>44440.460567129601</v>
      </c>
      <c r="C1187">
        <v>1638</v>
      </c>
      <c r="D1187">
        <v>82</v>
      </c>
      <c r="E1187">
        <v>42</v>
      </c>
      <c r="F1187">
        <v>42</v>
      </c>
      <c r="G1187">
        <v>14</v>
      </c>
      <c r="H1187">
        <v>14</v>
      </c>
      <c r="I1187" s="379">
        <v>2.5624999999999998E-2</v>
      </c>
      <c r="J1187">
        <v>42</v>
      </c>
      <c r="K1187">
        <v>42</v>
      </c>
      <c r="L1187">
        <v>100</v>
      </c>
      <c r="M1187" t="s">
        <v>1857</v>
      </c>
      <c r="N1187" t="s">
        <v>2868</v>
      </c>
      <c r="O1187" s="379">
        <v>4.1666666666666699E-2</v>
      </c>
    </row>
    <row r="1188" spans="1:15">
      <c r="A1188">
        <v>2923</v>
      </c>
      <c r="B1188" s="379">
        <v>44440.460196759297</v>
      </c>
      <c r="C1188">
        <v>1637</v>
      </c>
      <c r="D1188">
        <v>82</v>
      </c>
      <c r="E1188">
        <v>42</v>
      </c>
      <c r="F1188">
        <v>42</v>
      </c>
      <c r="G1188">
        <v>14</v>
      </c>
      <c r="H1188">
        <v>14</v>
      </c>
      <c r="I1188" s="379">
        <v>2.6608796296296301E-2</v>
      </c>
      <c r="J1188">
        <v>42</v>
      </c>
      <c r="K1188">
        <v>35</v>
      </c>
      <c r="L1188">
        <v>83</v>
      </c>
      <c r="M1188" t="s">
        <v>164</v>
      </c>
      <c r="N1188" t="s">
        <v>2868</v>
      </c>
      <c r="O1188" s="379">
        <v>4.1666666666666699E-2</v>
      </c>
    </row>
    <row r="1189" spans="1:15">
      <c r="A1189">
        <v>2924</v>
      </c>
      <c r="B1189" s="379">
        <v>44440.460300925901</v>
      </c>
      <c r="C1189">
        <v>1645</v>
      </c>
      <c r="D1189">
        <v>82</v>
      </c>
      <c r="E1189">
        <v>42</v>
      </c>
      <c r="F1189">
        <v>42</v>
      </c>
      <c r="G1189">
        <v>14</v>
      </c>
      <c r="H1189">
        <v>14</v>
      </c>
      <c r="I1189" s="379">
        <v>2.71875E-2</v>
      </c>
      <c r="J1189">
        <v>42</v>
      </c>
      <c r="K1189">
        <v>40</v>
      </c>
      <c r="L1189">
        <v>95</v>
      </c>
      <c r="M1189" t="s">
        <v>1856</v>
      </c>
      <c r="N1189" t="s">
        <v>2868</v>
      </c>
      <c r="O1189" s="379">
        <v>4.1666666666666699E-2</v>
      </c>
    </row>
    <row r="1190" spans="1:15">
      <c r="A1190">
        <v>2925</v>
      </c>
      <c r="B1190" s="379">
        <v>44440.462569444397</v>
      </c>
      <c r="C1190">
        <v>1648</v>
      </c>
      <c r="D1190">
        <v>82</v>
      </c>
      <c r="E1190">
        <v>42</v>
      </c>
      <c r="F1190">
        <v>42</v>
      </c>
      <c r="G1190">
        <v>14</v>
      </c>
      <c r="H1190">
        <v>14</v>
      </c>
      <c r="I1190" s="379">
        <v>2.51273148148148E-2</v>
      </c>
      <c r="J1190">
        <v>42</v>
      </c>
      <c r="K1190">
        <v>27</v>
      </c>
      <c r="L1190">
        <v>64</v>
      </c>
      <c r="M1190" t="s">
        <v>164</v>
      </c>
      <c r="N1190" t="s">
        <v>2868</v>
      </c>
      <c r="O1190" s="379">
        <v>4.1666666666666699E-2</v>
      </c>
    </row>
    <row r="1191" spans="1:15">
      <c r="A1191">
        <v>2926</v>
      </c>
      <c r="B1191" s="379">
        <v>44440.460543981499</v>
      </c>
      <c r="C1191">
        <v>1623</v>
      </c>
      <c r="D1191">
        <v>82</v>
      </c>
      <c r="E1191">
        <v>42</v>
      </c>
      <c r="F1191">
        <v>42</v>
      </c>
      <c r="G1191">
        <v>14</v>
      </c>
      <c r="H1191">
        <v>14</v>
      </c>
      <c r="I1191" s="379">
        <v>2.73958333333333E-2</v>
      </c>
      <c r="J1191">
        <v>42</v>
      </c>
      <c r="K1191">
        <v>37</v>
      </c>
      <c r="L1191">
        <v>88</v>
      </c>
      <c r="M1191" t="s">
        <v>1853</v>
      </c>
      <c r="N1191" t="s">
        <v>2868</v>
      </c>
      <c r="O1191" s="379">
        <v>4.1666666666666699E-2</v>
      </c>
    </row>
    <row r="1192" spans="1:15">
      <c r="A1192">
        <v>2927</v>
      </c>
      <c r="B1192" s="379">
        <v>44440.460358796299</v>
      </c>
      <c r="C1192">
        <v>1630</v>
      </c>
      <c r="D1192">
        <v>82</v>
      </c>
      <c r="E1192">
        <v>42</v>
      </c>
      <c r="F1192">
        <v>42</v>
      </c>
      <c r="G1192">
        <v>14</v>
      </c>
      <c r="H1192">
        <v>14</v>
      </c>
      <c r="I1192" s="379">
        <v>2.7662037037036999E-2</v>
      </c>
      <c r="J1192">
        <v>42</v>
      </c>
      <c r="K1192">
        <v>39</v>
      </c>
      <c r="L1192">
        <v>93</v>
      </c>
      <c r="M1192" t="s">
        <v>1853</v>
      </c>
      <c r="N1192" t="s">
        <v>2868</v>
      </c>
      <c r="O1192" s="379">
        <v>4.1666666666666699E-2</v>
      </c>
    </row>
    <row r="1193" spans="1:15">
      <c r="A1193">
        <v>2928</v>
      </c>
      <c r="B1193" s="379">
        <v>44440.466377314799</v>
      </c>
      <c r="C1193">
        <v>1649</v>
      </c>
      <c r="D1193">
        <v>82</v>
      </c>
      <c r="E1193">
        <v>42</v>
      </c>
      <c r="F1193">
        <v>42</v>
      </c>
      <c r="G1193">
        <v>14</v>
      </c>
      <c r="H1193">
        <v>14</v>
      </c>
      <c r="I1193" s="379">
        <v>2.3043981481481499E-2</v>
      </c>
      <c r="J1193">
        <v>42</v>
      </c>
      <c r="K1193">
        <v>41</v>
      </c>
      <c r="L1193">
        <v>98</v>
      </c>
      <c r="M1193" t="s">
        <v>1856</v>
      </c>
      <c r="N1193" t="s">
        <v>2868</v>
      </c>
      <c r="O1193" s="379">
        <v>4.1666666666666699E-2</v>
      </c>
    </row>
    <row r="1194" spans="1:15">
      <c r="A1194">
        <v>2929</v>
      </c>
      <c r="B1194" s="379">
        <v>44440.460185185198</v>
      </c>
      <c r="C1194">
        <v>1642</v>
      </c>
      <c r="D1194">
        <v>82</v>
      </c>
      <c r="E1194">
        <v>42</v>
      </c>
      <c r="F1194">
        <v>42</v>
      </c>
      <c r="G1194">
        <v>14</v>
      </c>
      <c r="H1194">
        <v>14</v>
      </c>
      <c r="I1194" s="379">
        <v>2.9467592592592601E-2</v>
      </c>
      <c r="J1194">
        <v>42</v>
      </c>
      <c r="K1194">
        <v>34</v>
      </c>
      <c r="L1194">
        <v>81</v>
      </c>
      <c r="M1194" t="s">
        <v>164</v>
      </c>
      <c r="N1194" t="s">
        <v>2868</v>
      </c>
      <c r="O1194" s="379">
        <v>4.1666666666666699E-2</v>
      </c>
    </row>
    <row r="1195" spans="1:15">
      <c r="A1195">
        <v>2930</v>
      </c>
      <c r="B1195" s="379">
        <v>44440.4607986111</v>
      </c>
      <c r="C1195">
        <v>1620</v>
      </c>
      <c r="D1195">
        <v>82</v>
      </c>
      <c r="E1195">
        <v>42</v>
      </c>
      <c r="F1195">
        <v>42</v>
      </c>
      <c r="G1195">
        <v>14</v>
      </c>
      <c r="H1195">
        <v>14</v>
      </c>
      <c r="I1195" s="379">
        <v>2.8946759259259301E-2</v>
      </c>
      <c r="J1195">
        <v>42</v>
      </c>
      <c r="K1195">
        <v>38</v>
      </c>
      <c r="L1195">
        <v>90</v>
      </c>
      <c r="M1195" t="s">
        <v>1853</v>
      </c>
      <c r="N1195" t="s">
        <v>2868</v>
      </c>
      <c r="O1195" s="379">
        <v>4.1666666666666699E-2</v>
      </c>
    </row>
    <row r="1196" spans="1:15">
      <c r="A1196">
        <v>2931</v>
      </c>
      <c r="B1196" s="379">
        <v>44440.462835648097</v>
      </c>
      <c r="C1196">
        <v>1646</v>
      </c>
      <c r="D1196">
        <v>82</v>
      </c>
      <c r="E1196">
        <v>42</v>
      </c>
      <c r="F1196">
        <v>42</v>
      </c>
      <c r="G1196">
        <v>14</v>
      </c>
      <c r="H1196">
        <v>14</v>
      </c>
      <c r="I1196" s="379">
        <v>2.9525462962963E-2</v>
      </c>
      <c r="J1196">
        <v>42</v>
      </c>
      <c r="K1196">
        <v>42</v>
      </c>
      <c r="L1196">
        <v>100</v>
      </c>
      <c r="M1196" t="s">
        <v>1857</v>
      </c>
      <c r="N1196" t="s">
        <v>2868</v>
      </c>
      <c r="O1196" s="379">
        <v>4.1666666666666699E-2</v>
      </c>
    </row>
    <row r="1197" spans="1:15">
      <c r="A1197">
        <v>2932</v>
      </c>
      <c r="B1197" s="379">
        <v>44440.464861111097</v>
      </c>
      <c r="C1197">
        <v>1633</v>
      </c>
      <c r="D1197">
        <v>82</v>
      </c>
      <c r="E1197">
        <v>42</v>
      </c>
      <c r="F1197">
        <v>42</v>
      </c>
      <c r="G1197">
        <v>14</v>
      </c>
      <c r="H1197">
        <v>14</v>
      </c>
      <c r="I1197" s="379">
        <v>2.7662037037036999E-2</v>
      </c>
      <c r="J1197">
        <v>42</v>
      </c>
      <c r="K1197">
        <v>40</v>
      </c>
      <c r="L1197">
        <v>95</v>
      </c>
      <c r="M1197" t="s">
        <v>1856</v>
      </c>
      <c r="N1197" t="s">
        <v>2868</v>
      </c>
      <c r="O1197" s="379">
        <v>4.1666666666666699E-2</v>
      </c>
    </row>
    <row r="1198" spans="1:15">
      <c r="A1198">
        <v>2933</v>
      </c>
      <c r="B1198" s="379">
        <v>44440.4628240741</v>
      </c>
      <c r="C1198">
        <v>1608</v>
      </c>
      <c r="D1198">
        <v>82</v>
      </c>
      <c r="E1198">
        <v>42</v>
      </c>
      <c r="F1198">
        <v>42</v>
      </c>
      <c r="G1198">
        <v>14</v>
      </c>
      <c r="H1198">
        <v>14</v>
      </c>
      <c r="I1198" s="379">
        <v>3.07407407407407E-2</v>
      </c>
      <c r="J1198">
        <v>42</v>
      </c>
      <c r="K1198">
        <v>41</v>
      </c>
      <c r="L1198">
        <v>98</v>
      </c>
      <c r="M1198" t="s">
        <v>1856</v>
      </c>
      <c r="N1198" t="s">
        <v>2868</v>
      </c>
      <c r="O1198" s="379">
        <v>4.1666666666666699E-2</v>
      </c>
    </row>
    <row r="1199" spans="1:15">
      <c r="A1199">
        <v>2934</v>
      </c>
      <c r="B1199" s="379">
        <v>44440.465682870403</v>
      </c>
      <c r="C1199">
        <v>1626</v>
      </c>
      <c r="D1199">
        <v>82</v>
      </c>
      <c r="E1199">
        <v>42</v>
      </c>
      <c r="F1199">
        <v>42</v>
      </c>
      <c r="G1199">
        <v>14</v>
      </c>
      <c r="H1199">
        <v>14</v>
      </c>
      <c r="I1199" s="379">
        <v>2.87731481481481E-2</v>
      </c>
      <c r="J1199">
        <v>42</v>
      </c>
      <c r="K1199">
        <v>37</v>
      </c>
      <c r="L1199">
        <v>88</v>
      </c>
      <c r="M1199" t="s">
        <v>1853</v>
      </c>
      <c r="N1199" t="s">
        <v>2868</v>
      </c>
      <c r="O1199" s="379">
        <v>4.1666666666666699E-2</v>
      </c>
    </row>
    <row r="1200" spans="1:15">
      <c r="A1200">
        <v>2935</v>
      </c>
      <c r="B1200" s="379">
        <v>44440.474004629599</v>
      </c>
      <c r="C1200">
        <v>1625</v>
      </c>
      <c r="D1200">
        <v>82</v>
      </c>
      <c r="E1200">
        <v>42</v>
      </c>
      <c r="F1200">
        <v>42</v>
      </c>
      <c r="G1200">
        <v>14</v>
      </c>
      <c r="H1200">
        <v>14</v>
      </c>
      <c r="I1200" s="379">
        <v>2.05787037037037E-2</v>
      </c>
      <c r="J1200">
        <v>42</v>
      </c>
      <c r="K1200">
        <v>39</v>
      </c>
      <c r="L1200">
        <v>93</v>
      </c>
      <c r="M1200" t="s">
        <v>1853</v>
      </c>
      <c r="N1200" t="s">
        <v>2868</v>
      </c>
      <c r="O1200" s="379">
        <v>4.1666666666666699E-2</v>
      </c>
    </row>
    <row r="1201" spans="1:15">
      <c r="A1201">
        <v>2936</v>
      </c>
      <c r="B1201" s="379">
        <v>44440.479814814797</v>
      </c>
      <c r="C1201">
        <v>1607</v>
      </c>
      <c r="D1201">
        <v>82</v>
      </c>
      <c r="E1201">
        <v>42</v>
      </c>
      <c r="F1201">
        <v>42</v>
      </c>
      <c r="G1201">
        <v>14</v>
      </c>
      <c r="H1201">
        <v>14</v>
      </c>
      <c r="I1201" s="379">
        <v>1.6122685185185202E-2</v>
      </c>
      <c r="J1201">
        <v>42</v>
      </c>
      <c r="K1201">
        <v>35</v>
      </c>
      <c r="L1201">
        <v>83</v>
      </c>
      <c r="M1201" t="s">
        <v>164</v>
      </c>
      <c r="N1201" t="s">
        <v>2868</v>
      </c>
      <c r="O1201" s="379">
        <v>4.1666666666666699E-2</v>
      </c>
    </row>
    <row r="1202" spans="1:15">
      <c r="A1202">
        <v>2937</v>
      </c>
      <c r="B1202" s="379">
        <v>44440.4612962963</v>
      </c>
      <c r="C1202">
        <v>1613</v>
      </c>
      <c r="D1202">
        <v>82</v>
      </c>
      <c r="E1202">
        <v>42</v>
      </c>
      <c r="F1202">
        <v>42</v>
      </c>
      <c r="G1202">
        <v>14</v>
      </c>
      <c r="H1202">
        <v>14</v>
      </c>
      <c r="I1202" s="379">
        <v>3.5231481481481502E-2</v>
      </c>
      <c r="J1202">
        <v>42</v>
      </c>
      <c r="K1202">
        <v>26</v>
      </c>
      <c r="L1202">
        <v>62</v>
      </c>
      <c r="M1202" t="s">
        <v>164</v>
      </c>
      <c r="N1202" t="s">
        <v>2868</v>
      </c>
      <c r="O1202" s="379">
        <v>4.1666666666666699E-2</v>
      </c>
    </row>
    <row r="1203" spans="1:15">
      <c r="A1203">
        <v>2938</v>
      </c>
      <c r="B1203" s="379">
        <v>44440.4793055556</v>
      </c>
      <c r="C1203">
        <v>1615</v>
      </c>
      <c r="D1203">
        <v>82</v>
      </c>
      <c r="E1203">
        <v>42</v>
      </c>
      <c r="F1203">
        <v>42</v>
      </c>
      <c r="G1203">
        <v>14</v>
      </c>
      <c r="H1203">
        <v>14</v>
      </c>
      <c r="I1203" s="379">
        <v>1.7384259259259301E-2</v>
      </c>
      <c r="J1203">
        <v>42</v>
      </c>
      <c r="K1203">
        <v>38</v>
      </c>
      <c r="L1203">
        <v>90</v>
      </c>
      <c r="M1203" t="s">
        <v>1853</v>
      </c>
      <c r="N1203" t="s">
        <v>2868</v>
      </c>
      <c r="O1203" s="379">
        <v>4.1666666666666699E-2</v>
      </c>
    </row>
    <row r="1204" spans="1:15">
      <c r="A1204">
        <v>2939</v>
      </c>
      <c r="B1204" s="379">
        <v>44440.471608796302</v>
      </c>
      <c r="C1204">
        <v>1605</v>
      </c>
      <c r="D1204">
        <v>82</v>
      </c>
      <c r="E1204">
        <v>42</v>
      </c>
      <c r="F1204">
        <v>42</v>
      </c>
      <c r="G1204">
        <v>14</v>
      </c>
      <c r="H1204">
        <v>14</v>
      </c>
      <c r="I1204" s="379">
        <v>2.52893518518519E-2</v>
      </c>
      <c r="J1204">
        <v>42</v>
      </c>
      <c r="K1204">
        <v>35</v>
      </c>
      <c r="L1204">
        <v>83</v>
      </c>
      <c r="M1204" t="s">
        <v>164</v>
      </c>
      <c r="N1204" t="s">
        <v>2868</v>
      </c>
      <c r="O1204" s="379">
        <v>4.1666666666666699E-2</v>
      </c>
    </row>
    <row r="1205" spans="1:15">
      <c r="A1205">
        <v>2940</v>
      </c>
      <c r="B1205" s="379">
        <v>44440.461828703701</v>
      </c>
      <c r="C1205">
        <v>1624</v>
      </c>
      <c r="D1205">
        <v>82</v>
      </c>
      <c r="E1205">
        <v>42</v>
      </c>
      <c r="F1205">
        <v>42</v>
      </c>
      <c r="G1205">
        <v>14</v>
      </c>
      <c r="H1205">
        <v>14</v>
      </c>
      <c r="I1205" s="379">
        <v>3.7962962962962997E-2</v>
      </c>
      <c r="J1205">
        <v>42</v>
      </c>
      <c r="K1205">
        <v>36</v>
      </c>
      <c r="L1205">
        <v>86</v>
      </c>
      <c r="M1205" t="s">
        <v>1853</v>
      </c>
      <c r="N1205" t="s">
        <v>2868</v>
      </c>
      <c r="O1205" s="379">
        <v>4.1666666666666699E-2</v>
      </c>
    </row>
    <row r="1206" spans="1:15">
      <c r="A1206">
        <v>2941</v>
      </c>
      <c r="B1206" s="379">
        <v>44440.464907407397</v>
      </c>
      <c r="C1206">
        <v>1632</v>
      </c>
      <c r="D1206">
        <v>82</v>
      </c>
      <c r="E1206">
        <v>42</v>
      </c>
      <c r="F1206">
        <v>42</v>
      </c>
      <c r="G1206">
        <v>14</v>
      </c>
      <c r="H1206">
        <v>14</v>
      </c>
      <c r="I1206" s="379">
        <v>3.5046296296296298E-2</v>
      </c>
      <c r="J1206">
        <v>42</v>
      </c>
      <c r="K1206">
        <v>38</v>
      </c>
      <c r="L1206">
        <v>90</v>
      </c>
      <c r="M1206" t="s">
        <v>1853</v>
      </c>
      <c r="N1206" t="s">
        <v>2868</v>
      </c>
      <c r="O1206" s="379">
        <v>4.1666666666666699E-2</v>
      </c>
    </row>
    <row r="1207" spans="1:15">
      <c r="A1207">
        <v>2942</v>
      </c>
      <c r="B1207" s="379">
        <v>44440.464918981503</v>
      </c>
      <c r="C1207">
        <v>1640</v>
      </c>
      <c r="D1207">
        <v>82</v>
      </c>
      <c r="E1207">
        <v>42</v>
      </c>
      <c r="F1207">
        <v>42</v>
      </c>
      <c r="G1207">
        <v>14</v>
      </c>
      <c r="H1207">
        <v>14</v>
      </c>
      <c r="I1207" s="379">
        <v>3.5057870370370399E-2</v>
      </c>
      <c r="J1207">
        <v>42</v>
      </c>
      <c r="K1207">
        <v>41</v>
      </c>
      <c r="L1207">
        <v>98</v>
      </c>
      <c r="M1207" t="s">
        <v>1856</v>
      </c>
      <c r="N1207" t="s">
        <v>2868</v>
      </c>
      <c r="O1207" s="379">
        <v>4.1666666666666699E-2</v>
      </c>
    </row>
    <row r="1208" spans="1:15">
      <c r="A1208">
        <v>2943</v>
      </c>
      <c r="B1208" s="379">
        <v>44440.465104166702</v>
      </c>
      <c r="C1208">
        <v>1612</v>
      </c>
      <c r="D1208">
        <v>82</v>
      </c>
      <c r="E1208">
        <v>42</v>
      </c>
      <c r="F1208">
        <v>42</v>
      </c>
      <c r="G1208">
        <v>14</v>
      </c>
      <c r="H1208">
        <v>14</v>
      </c>
      <c r="I1208" s="379">
        <v>3.5462962962963002E-2</v>
      </c>
      <c r="J1208">
        <v>42</v>
      </c>
      <c r="K1208">
        <v>32</v>
      </c>
      <c r="L1208">
        <v>76</v>
      </c>
      <c r="M1208" t="s">
        <v>164</v>
      </c>
      <c r="N1208" t="s">
        <v>2868</v>
      </c>
      <c r="O1208" s="379">
        <v>4.1666666666666699E-2</v>
      </c>
    </row>
    <row r="1209" spans="1:15">
      <c r="A1209">
        <v>2944</v>
      </c>
      <c r="B1209" s="379">
        <v>44440.478472222203</v>
      </c>
      <c r="C1209">
        <v>1611</v>
      </c>
      <c r="D1209">
        <v>82</v>
      </c>
      <c r="E1209">
        <v>42</v>
      </c>
      <c r="F1209">
        <v>42</v>
      </c>
      <c r="G1209">
        <v>14</v>
      </c>
      <c r="H1209">
        <v>14</v>
      </c>
      <c r="I1209" s="379">
        <v>2.35763888888889E-2</v>
      </c>
      <c r="J1209">
        <v>42</v>
      </c>
      <c r="K1209">
        <v>24</v>
      </c>
      <c r="L1209">
        <v>57</v>
      </c>
      <c r="M1209" t="s">
        <v>164</v>
      </c>
      <c r="N1209" t="s">
        <v>2868</v>
      </c>
      <c r="O1209" s="379">
        <v>4.1666666666666699E-2</v>
      </c>
    </row>
    <row r="1210" spans="1:15">
      <c r="A1210">
        <v>2945</v>
      </c>
      <c r="B1210" s="379">
        <v>44440.461053240702</v>
      </c>
      <c r="C1210">
        <v>1614</v>
      </c>
      <c r="D1210">
        <v>82</v>
      </c>
      <c r="E1210">
        <v>42</v>
      </c>
      <c r="F1210">
        <v>42</v>
      </c>
      <c r="G1210">
        <v>14</v>
      </c>
      <c r="H1210">
        <v>14</v>
      </c>
      <c r="I1210" s="379">
        <v>4.1631944444444402E-2</v>
      </c>
      <c r="J1210">
        <v>42</v>
      </c>
      <c r="K1210">
        <v>37</v>
      </c>
      <c r="L1210">
        <v>88</v>
      </c>
      <c r="M1210" t="s">
        <v>1853</v>
      </c>
      <c r="N1210" t="s">
        <v>2868</v>
      </c>
      <c r="O1210" s="379">
        <v>4.1666666666666699E-2</v>
      </c>
    </row>
    <row r="1211" spans="1:15">
      <c r="A1211">
        <v>2946</v>
      </c>
      <c r="B1211" s="379">
        <v>44440.471527777801</v>
      </c>
      <c r="C1211">
        <v>1627</v>
      </c>
      <c r="D1211">
        <v>82</v>
      </c>
      <c r="E1211">
        <v>42</v>
      </c>
      <c r="F1211">
        <v>42</v>
      </c>
      <c r="G1211">
        <v>14</v>
      </c>
      <c r="H1211">
        <v>14</v>
      </c>
      <c r="I1211" s="379">
        <v>3.3738425925925901E-2</v>
      </c>
      <c r="J1211">
        <v>42</v>
      </c>
      <c r="K1211">
        <v>39</v>
      </c>
      <c r="L1211">
        <v>93</v>
      </c>
      <c r="M1211" t="s">
        <v>1853</v>
      </c>
      <c r="N1211" t="s">
        <v>2868</v>
      </c>
      <c r="O1211" s="379">
        <v>4.1666666666666699E-2</v>
      </c>
    </row>
    <row r="1212" spans="1:15">
      <c r="A1212">
        <v>2947</v>
      </c>
      <c r="B1212" s="379">
        <v>44440.487592592603</v>
      </c>
      <c r="C1212">
        <v>1651</v>
      </c>
      <c r="D1212">
        <v>82</v>
      </c>
      <c r="E1212">
        <v>42</v>
      </c>
      <c r="F1212">
        <v>42</v>
      </c>
      <c r="G1212">
        <v>14</v>
      </c>
      <c r="H1212">
        <v>14</v>
      </c>
      <c r="I1212" s="379">
        <v>1.8009259259259301E-2</v>
      </c>
      <c r="J1212">
        <v>42</v>
      </c>
      <c r="K1212">
        <v>34</v>
      </c>
      <c r="L1212">
        <v>81</v>
      </c>
      <c r="M1212" t="s">
        <v>164</v>
      </c>
      <c r="N1212" t="s">
        <v>2868</v>
      </c>
      <c r="O1212" s="379">
        <v>4.1666666666666699E-2</v>
      </c>
    </row>
    <row r="1213" spans="1:15">
      <c r="A1213">
        <v>2948</v>
      </c>
      <c r="B1213" s="379">
        <v>44440.465219907397</v>
      </c>
      <c r="C1213">
        <v>1628</v>
      </c>
      <c r="D1213">
        <v>82</v>
      </c>
      <c r="E1213">
        <v>42</v>
      </c>
      <c r="F1213">
        <v>42</v>
      </c>
      <c r="G1213">
        <v>14</v>
      </c>
      <c r="H1213">
        <v>14</v>
      </c>
      <c r="I1213" s="379">
        <v>4.0914351851851903E-2</v>
      </c>
      <c r="J1213">
        <v>42</v>
      </c>
      <c r="K1213">
        <v>30</v>
      </c>
      <c r="L1213">
        <v>71</v>
      </c>
      <c r="M1213" t="s">
        <v>164</v>
      </c>
      <c r="N1213" t="s">
        <v>2868</v>
      </c>
      <c r="O1213" s="379">
        <v>4.1666666666666699E-2</v>
      </c>
    </row>
    <row r="1214" spans="1:15">
      <c r="A1214">
        <v>2949</v>
      </c>
      <c r="B1214" s="379">
        <v>44440.482997685198</v>
      </c>
      <c r="C1214">
        <v>1644</v>
      </c>
      <c r="D1214">
        <v>82</v>
      </c>
      <c r="E1214">
        <v>42</v>
      </c>
      <c r="F1214">
        <v>42</v>
      </c>
      <c r="G1214">
        <v>14</v>
      </c>
      <c r="H1214">
        <v>14</v>
      </c>
      <c r="I1214" s="379">
        <v>2.35069444444444E-2</v>
      </c>
      <c r="J1214">
        <v>42</v>
      </c>
      <c r="K1214">
        <v>37</v>
      </c>
      <c r="L1214">
        <v>88</v>
      </c>
      <c r="M1214" t="s">
        <v>1853</v>
      </c>
      <c r="N1214" t="s">
        <v>2868</v>
      </c>
      <c r="O1214" s="379">
        <v>4.1666666666666699E-2</v>
      </c>
    </row>
    <row r="1215" spans="1:15">
      <c r="A1215">
        <v>2950</v>
      </c>
      <c r="B1215" s="379">
        <v>44440.4863078704</v>
      </c>
      <c r="C1215">
        <v>1622</v>
      </c>
      <c r="D1215">
        <v>82</v>
      </c>
      <c r="E1215">
        <v>42</v>
      </c>
      <c r="F1215">
        <v>42</v>
      </c>
      <c r="G1215">
        <v>14</v>
      </c>
      <c r="H1215">
        <v>14</v>
      </c>
      <c r="I1215" s="379">
        <v>2.1469907407407399E-2</v>
      </c>
      <c r="J1215">
        <v>42</v>
      </c>
      <c r="K1215">
        <v>37</v>
      </c>
      <c r="L1215">
        <v>88</v>
      </c>
      <c r="M1215" t="s">
        <v>1853</v>
      </c>
      <c r="N1215" t="s">
        <v>2868</v>
      </c>
      <c r="O1215" s="379">
        <v>4.1666666666666699E-2</v>
      </c>
    </row>
    <row r="1216" spans="1:15">
      <c r="A1216">
        <v>2951</v>
      </c>
      <c r="B1216" s="379">
        <v>44440.512789351902</v>
      </c>
      <c r="C1216">
        <v>1630</v>
      </c>
      <c r="D1216">
        <v>82</v>
      </c>
      <c r="E1216">
        <v>42</v>
      </c>
      <c r="F1216">
        <v>0</v>
      </c>
      <c r="G1216">
        <v>14</v>
      </c>
      <c r="H1216">
        <v>0</v>
      </c>
      <c r="I1216" s="379">
        <v>4.3981481481481503E-4</v>
      </c>
      <c r="J1216">
        <v>42</v>
      </c>
      <c r="K1216">
        <v>0</v>
      </c>
      <c r="L1216">
        <v>0</v>
      </c>
      <c r="M1216" t="s">
        <v>164</v>
      </c>
      <c r="N1216" t="s">
        <v>2868</v>
      </c>
      <c r="O1216" s="379">
        <v>4.1666666666666699E-2</v>
      </c>
    </row>
    <row r="1217" spans="1:15">
      <c r="A1217">
        <v>2952</v>
      </c>
      <c r="B1217" s="379">
        <v>44440.510694444398</v>
      </c>
      <c r="C1217">
        <v>1618</v>
      </c>
      <c r="D1217">
        <v>82</v>
      </c>
      <c r="E1217">
        <v>42</v>
      </c>
      <c r="F1217">
        <v>42</v>
      </c>
      <c r="G1217">
        <v>14</v>
      </c>
      <c r="H1217">
        <v>14</v>
      </c>
      <c r="I1217" s="379">
        <v>9.8495370370370403E-3</v>
      </c>
      <c r="J1217">
        <v>42</v>
      </c>
      <c r="K1217">
        <v>30</v>
      </c>
      <c r="L1217">
        <v>71</v>
      </c>
      <c r="M1217" t="s">
        <v>164</v>
      </c>
      <c r="N1217" t="s">
        <v>2868</v>
      </c>
      <c r="O1217" s="379">
        <v>4.1666666666666699E-2</v>
      </c>
    </row>
    <row r="1218" spans="1:15">
      <c r="A1218">
        <v>2954</v>
      </c>
      <c r="B1218" s="379">
        <v>44440.487546296303</v>
      </c>
      <c r="C1218">
        <v>1637</v>
      </c>
      <c r="D1218">
        <v>82</v>
      </c>
      <c r="E1218">
        <v>42</v>
      </c>
      <c r="F1218">
        <v>0</v>
      </c>
      <c r="G1218">
        <v>14</v>
      </c>
      <c r="H1218">
        <v>0</v>
      </c>
      <c r="I1218" s="379">
        <v>4.1678240740740703E-2</v>
      </c>
      <c r="J1218">
        <v>42</v>
      </c>
      <c r="K1218">
        <v>0</v>
      </c>
      <c r="L1218">
        <v>0</v>
      </c>
      <c r="M1218" t="s">
        <v>164</v>
      </c>
      <c r="N1218" t="s">
        <v>2868</v>
      </c>
      <c r="O1218" s="379">
        <v>4.1666666666666699E-2</v>
      </c>
    </row>
    <row r="1219" spans="1:15">
      <c r="A1219">
        <v>2955</v>
      </c>
      <c r="B1219" s="379">
        <v>44440.488587963002</v>
      </c>
      <c r="C1219">
        <v>1645</v>
      </c>
      <c r="D1219">
        <v>82</v>
      </c>
      <c r="E1219">
        <v>42</v>
      </c>
      <c r="F1219">
        <v>0</v>
      </c>
      <c r="G1219">
        <v>14</v>
      </c>
      <c r="H1219">
        <v>0</v>
      </c>
      <c r="I1219" s="379">
        <v>4.1678240740740703E-2</v>
      </c>
      <c r="J1219">
        <v>42</v>
      </c>
      <c r="K1219">
        <v>0</v>
      </c>
      <c r="L1219">
        <v>0</v>
      </c>
      <c r="M1219" t="s">
        <v>164</v>
      </c>
      <c r="N1219" t="s">
        <v>2868</v>
      </c>
      <c r="O1219" s="379">
        <v>4.1666666666666699E-2</v>
      </c>
    </row>
    <row r="1220" spans="1:15">
      <c r="A1220">
        <v>2956</v>
      </c>
      <c r="B1220" s="379">
        <v>44440.546481481499</v>
      </c>
      <c r="C1220">
        <v>1612</v>
      </c>
      <c r="D1220">
        <v>82</v>
      </c>
      <c r="E1220">
        <v>42</v>
      </c>
      <c r="F1220">
        <v>42</v>
      </c>
      <c r="G1220">
        <v>14</v>
      </c>
      <c r="H1220">
        <v>14</v>
      </c>
      <c r="I1220" s="379">
        <v>1.46412037037037E-2</v>
      </c>
      <c r="J1220">
        <v>42</v>
      </c>
      <c r="K1220">
        <v>40</v>
      </c>
      <c r="L1220">
        <v>95</v>
      </c>
      <c r="M1220" t="s">
        <v>1856</v>
      </c>
      <c r="N1220" t="s">
        <v>2868</v>
      </c>
      <c r="O1220" s="379">
        <v>4.1666666666666699E-2</v>
      </c>
    </row>
    <row r="1221" spans="1:15">
      <c r="A1221">
        <v>2957</v>
      </c>
      <c r="B1221" s="379">
        <v>44440.521249999998</v>
      </c>
      <c r="C1221">
        <v>1618</v>
      </c>
      <c r="D1221">
        <v>82</v>
      </c>
      <c r="E1221">
        <v>42</v>
      </c>
      <c r="F1221">
        <v>0</v>
      </c>
      <c r="G1221">
        <v>14</v>
      </c>
      <c r="H1221">
        <v>0</v>
      </c>
      <c r="I1221" s="379">
        <v>4.1678240740740703E-2</v>
      </c>
      <c r="J1221">
        <v>42</v>
      </c>
      <c r="K1221">
        <v>0</v>
      </c>
      <c r="L1221">
        <v>0</v>
      </c>
      <c r="M1221" t="s">
        <v>164</v>
      </c>
      <c r="N1221" t="s">
        <v>2868</v>
      </c>
      <c r="O1221" s="379">
        <v>4.1666666666666699E-2</v>
      </c>
    </row>
    <row r="1222" spans="1:15">
      <c r="A1222">
        <v>2958</v>
      </c>
      <c r="B1222" s="379">
        <v>44440.550208333298</v>
      </c>
      <c r="C1222">
        <v>1628</v>
      </c>
      <c r="D1222">
        <v>82</v>
      </c>
      <c r="E1222">
        <v>42</v>
      </c>
      <c r="F1222">
        <v>1</v>
      </c>
      <c r="G1222">
        <v>14</v>
      </c>
      <c r="H1222">
        <v>0</v>
      </c>
      <c r="I1222" s="379">
        <v>4.1678240740740703E-2</v>
      </c>
      <c r="J1222">
        <v>42</v>
      </c>
      <c r="K1222">
        <v>1</v>
      </c>
      <c r="L1222">
        <v>2</v>
      </c>
      <c r="M1222" t="s">
        <v>164</v>
      </c>
      <c r="N1222" t="s">
        <v>2868</v>
      </c>
      <c r="O1222" s="379">
        <v>4.1666666666666699E-2</v>
      </c>
    </row>
    <row r="1223" spans="1:15">
      <c r="A1223">
        <v>2959</v>
      </c>
      <c r="B1223" s="379">
        <v>44440.6491550926</v>
      </c>
      <c r="C1223">
        <v>1643</v>
      </c>
      <c r="D1223">
        <v>82</v>
      </c>
      <c r="E1223">
        <v>42</v>
      </c>
      <c r="F1223">
        <v>42</v>
      </c>
      <c r="G1223">
        <v>14</v>
      </c>
      <c r="H1223">
        <v>14</v>
      </c>
      <c r="I1223" s="379">
        <v>2.9467592592592601E-2</v>
      </c>
      <c r="J1223">
        <v>42</v>
      </c>
      <c r="K1223">
        <v>26</v>
      </c>
      <c r="L1223">
        <v>62</v>
      </c>
      <c r="M1223" t="s">
        <v>164</v>
      </c>
      <c r="N1223" t="s">
        <v>2868</v>
      </c>
      <c r="O1223" s="379">
        <v>4.1666666666666699E-2</v>
      </c>
    </row>
    <row r="1224" spans="1:15">
      <c r="A1224">
        <v>2960</v>
      </c>
      <c r="B1224" s="379">
        <v>44446.506203703699</v>
      </c>
      <c r="C1224">
        <v>1605</v>
      </c>
      <c r="D1224">
        <v>82</v>
      </c>
      <c r="E1224">
        <v>42</v>
      </c>
      <c r="F1224">
        <v>42</v>
      </c>
      <c r="G1224">
        <v>14</v>
      </c>
      <c r="H1224">
        <v>14</v>
      </c>
      <c r="I1224" s="379">
        <v>1.33564814814815E-2</v>
      </c>
      <c r="J1224">
        <v>42</v>
      </c>
      <c r="K1224">
        <v>40</v>
      </c>
      <c r="L1224">
        <v>95</v>
      </c>
      <c r="M1224" t="s">
        <v>1856</v>
      </c>
      <c r="N1224" t="s">
        <v>2868</v>
      </c>
      <c r="O1224" s="379">
        <v>4.1666666666666699E-2</v>
      </c>
    </row>
    <row r="1225" spans="1:15">
      <c r="A1225">
        <v>2961</v>
      </c>
      <c r="B1225" s="379">
        <v>44446.542025463001</v>
      </c>
      <c r="C1225">
        <v>1635</v>
      </c>
      <c r="D1225">
        <v>82</v>
      </c>
      <c r="E1225">
        <v>42</v>
      </c>
      <c r="F1225">
        <v>42</v>
      </c>
      <c r="G1225">
        <v>14</v>
      </c>
      <c r="H1225">
        <v>14</v>
      </c>
      <c r="I1225" s="379">
        <v>3.8773148148148098E-2</v>
      </c>
      <c r="J1225">
        <v>42</v>
      </c>
      <c r="K1225">
        <v>41</v>
      </c>
      <c r="L1225">
        <v>98</v>
      </c>
      <c r="M1225" t="s">
        <v>1856</v>
      </c>
      <c r="N1225" t="s">
        <v>2868</v>
      </c>
      <c r="O1225" s="379">
        <v>4.1666666666666699E-2</v>
      </c>
    </row>
    <row r="1226" spans="1:15">
      <c r="A1226">
        <v>2962</v>
      </c>
      <c r="B1226" s="379">
        <v>44446.569224537001</v>
      </c>
      <c r="C1226">
        <v>1652</v>
      </c>
      <c r="D1226">
        <v>82</v>
      </c>
      <c r="E1226">
        <v>42</v>
      </c>
      <c r="F1226">
        <v>42</v>
      </c>
      <c r="G1226">
        <v>14</v>
      </c>
      <c r="H1226">
        <v>14</v>
      </c>
      <c r="I1226" s="379">
        <v>1.35648148148148E-2</v>
      </c>
      <c r="J1226">
        <v>42</v>
      </c>
      <c r="K1226">
        <v>40</v>
      </c>
      <c r="L1226">
        <v>95</v>
      </c>
      <c r="M1226" t="s">
        <v>1856</v>
      </c>
      <c r="N1226" t="s">
        <v>2868</v>
      </c>
      <c r="O1226" s="379">
        <v>4.1666666666666699E-2</v>
      </c>
    </row>
    <row r="1227" spans="1:15">
      <c r="A1227">
        <v>2963</v>
      </c>
      <c r="B1227" s="379">
        <v>44449.632129629601</v>
      </c>
      <c r="C1227">
        <v>1647</v>
      </c>
      <c r="D1227">
        <v>58</v>
      </c>
      <c r="E1227">
        <v>25</v>
      </c>
      <c r="F1227">
        <v>25</v>
      </c>
      <c r="G1227">
        <v>5</v>
      </c>
      <c r="H1227">
        <v>5</v>
      </c>
      <c r="I1227" s="379">
        <v>1.68981481481481E-2</v>
      </c>
      <c r="J1227">
        <v>25</v>
      </c>
      <c r="K1227">
        <v>10</v>
      </c>
      <c r="L1227">
        <v>40</v>
      </c>
      <c r="M1227" t="s">
        <v>164</v>
      </c>
      <c r="N1227" t="s">
        <v>2869</v>
      </c>
      <c r="O1227" s="379">
        <v>4.1666666666666699E-2</v>
      </c>
    </row>
    <row r="1228" spans="1:15">
      <c r="A1228">
        <v>2964</v>
      </c>
      <c r="B1228" s="379">
        <v>44449.631458333301</v>
      </c>
      <c r="C1228">
        <v>1634</v>
      </c>
      <c r="D1228">
        <v>58</v>
      </c>
      <c r="E1228">
        <v>25</v>
      </c>
      <c r="F1228">
        <v>25</v>
      </c>
      <c r="G1228">
        <v>5</v>
      </c>
      <c r="H1228">
        <v>5</v>
      </c>
      <c r="I1228" s="379">
        <v>2.5624999999999998E-2</v>
      </c>
      <c r="J1228">
        <v>25</v>
      </c>
      <c r="K1228">
        <v>16</v>
      </c>
      <c r="L1228">
        <v>64</v>
      </c>
      <c r="M1228" t="s">
        <v>2870</v>
      </c>
      <c r="N1228" t="s">
        <v>2869</v>
      </c>
      <c r="O1228" s="379">
        <v>4.1666666666666699E-2</v>
      </c>
    </row>
    <row r="1229" spans="1:15">
      <c r="A1229">
        <v>2965</v>
      </c>
      <c r="B1229" s="379">
        <v>44449.630868055603</v>
      </c>
      <c r="C1229">
        <v>1652</v>
      </c>
      <c r="D1229">
        <v>58</v>
      </c>
      <c r="E1229">
        <v>25</v>
      </c>
      <c r="F1229">
        <v>25</v>
      </c>
      <c r="G1229">
        <v>5</v>
      </c>
      <c r="H1229">
        <v>5</v>
      </c>
      <c r="I1229" s="379">
        <v>3.2939814814814797E-2</v>
      </c>
      <c r="J1229">
        <v>25</v>
      </c>
      <c r="K1229">
        <v>15</v>
      </c>
      <c r="L1229">
        <v>60</v>
      </c>
      <c r="M1229" t="s">
        <v>2870</v>
      </c>
      <c r="N1229" t="s">
        <v>2869</v>
      </c>
      <c r="O1229" s="379">
        <v>4.1666666666666699E-2</v>
      </c>
    </row>
    <row r="1230" spans="1:15">
      <c r="A1230">
        <v>2966</v>
      </c>
      <c r="B1230" s="379">
        <v>44449.632511574098</v>
      </c>
      <c r="C1230">
        <v>1604</v>
      </c>
      <c r="D1230">
        <v>58</v>
      </c>
      <c r="E1230">
        <v>25</v>
      </c>
      <c r="F1230">
        <v>25</v>
      </c>
      <c r="G1230">
        <v>5</v>
      </c>
      <c r="H1230">
        <v>5</v>
      </c>
      <c r="I1230" s="379">
        <v>3.1747685185185198E-2</v>
      </c>
      <c r="J1230">
        <v>25</v>
      </c>
      <c r="K1230">
        <v>21</v>
      </c>
      <c r="L1230">
        <v>84</v>
      </c>
      <c r="M1230" t="s">
        <v>1856</v>
      </c>
      <c r="N1230" t="s">
        <v>2869</v>
      </c>
      <c r="O1230" s="379">
        <v>4.1666666666666699E-2</v>
      </c>
    </row>
    <row r="1231" spans="1:15">
      <c r="A1231">
        <v>2967</v>
      </c>
      <c r="B1231" s="379">
        <v>44449.632662037002</v>
      </c>
      <c r="C1231">
        <v>1615</v>
      </c>
      <c r="D1231">
        <v>58</v>
      </c>
      <c r="E1231">
        <v>25</v>
      </c>
      <c r="F1231">
        <v>25</v>
      </c>
      <c r="G1231">
        <v>5</v>
      </c>
      <c r="H1231">
        <v>5</v>
      </c>
      <c r="I1231" s="379">
        <v>3.2673611111111098E-2</v>
      </c>
      <c r="J1231">
        <v>25</v>
      </c>
      <c r="K1231">
        <v>12</v>
      </c>
      <c r="L1231">
        <v>48</v>
      </c>
      <c r="M1231" t="s">
        <v>164</v>
      </c>
      <c r="N1231" t="s">
        <v>2869</v>
      </c>
      <c r="O1231" s="379">
        <v>4.1666666666666699E-2</v>
      </c>
    </row>
    <row r="1232" spans="1:15">
      <c r="A1232">
        <v>2968</v>
      </c>
      <c r="B1232" s="379">
        <v>44449.631180555603</v>
      </c>
      <c r="C1232">
        <v>1636</v>
      </c>
      <c r="D1232">
        <v>58</v>
      </c>
      <c r="E1232">
        <v>25</v>
      </c>
      <c r="F1232">
        <v>25</v>
      </c>
      <c r="G1232">
        <v>5</v>
      </c>
      <c r="H1232">
        <v>5</v>
      </c>
      <c r="I1232" s="379">
        <v>3.5011574074074098E-2</v>
      </c>
      <c r="J1232">
        <v>25</v>
      </c>
      <c r="K1232">
        <v>19</v>
      </c>
      <c r="L1232">
        <v>76</v>
      </c>
      <c r="M1232" t="s">
        <v>2870</v>
      </c>
      <c r="N1232" t="s">
        <v>2869</v>
      </c>
      <c r="O1232" s="379">
        <v>4.1666666666666699E-2</v>
      </c>
    </row>
    <row r="1233" spans="1:15">
      <c r="A1233">
        <v>2969</v>
      </c>
      <c r="B1233" s="379">
        <v>44449.630972222199</v>
      </c>
      <c r="C1233">
        <v>1635</v>
      </c>
      <c r="D1233">
        <v>58</v>
      </c>
      <c r="E1233">
        <v>25</v>
      </c>
      <c r="F1233">
        <v>25</v>
      </c>
      <c r="G1233">
        <v>5</v>
      </c>
      <c r="H1233">
        <v>5</v>
      </c>
      <c r="I1233" s="379">
        <v>3.5497685185185202E-2</v>
      </c>
      <c r="J1233">
        <v>25</v>
      </c>
      <c r="K1233">
        <v>15</v>
      </c>
      <c r="L1233">
        <v>60</v>
      </c>
      <c r="M1233" t="s">
        <v>2870</v>
      </c>
      <c r="N1233" t="s">
        <v>2869</v>
      </c>
      <c r="O1233" s="379">
        <v>4.1666666666666699E-2</v>
      </c>
    </row>
    <row r="1234" spans="1:15">
      <c r="A1234">
        <v>2970</v>
      </c>
      <c r="B1234" s="379">
        <v>44449.638784722199</v>
      </c>
      <c r="C1234">
        <v>1651</v>
      </c>
      <c r="D1234">
        <v>58</v>
      </c>
      <c r="E1234">
        <v>25</v>
      </c>
      <c r="F1234">
        <v>25</v>
      </c>
      <c r="G1234">
        <v>5</v>
      </c>
      <c r="H1234">
        <v>5</v>
      </c>
      <c r="I1234" s="379">
        <v>2.9131944444444401E-2</v>
      </c>
      <c r="J1234">
        <v>25</v>
      </c>
      <c r="K1234">
        <v>12</v>
      </c>
      <c r="L1234">
        <v>48</v>
      </c>
      <c r="M1234" t="s">
        <v>164</v>
      </c>
      <c r="N1234" t="s">
        <v>2869</v>
      </c>
      <c r="O1234" s="379">
        <v>4.1666666666666699E-2</v>
      </c>
    </row>
    <row r="1235" spans="1:15">
      <c r="A1235">
        <v>2971</v>
      </c>
      <c r="B1235" s="379">
        <v>44449.632442129601</v>
      </c>
      <c r="C1235">
        <v>1626</v>
      </c>
      <c r="D1235">
        <v>58</v>
      </c>
      <c r="E1235">
        <v>25</v>
      </c>
      <c r="F1235">
        <v>25</v>
      </c>
      <c r="G1235">
        <v>5</v>
      </c>
      <c r="H1235">
        <v>5</v>
      </c>
      <c r="I1235" s="379">
        <v>3.6585648148148103E-2</v>
      </c>
      <c r="J1235">
        <v>25</v>
      </c>
      <c r="K1235">
        <v>13</v>
      </c>
      <c r="L1235">
        <v>52</v>
      </c>
      <c r="M1235" t="s">
        <v>164</v>
      </c>
      <c r="N1235" t="s">
        <v>2869</v>
      </c>
      <c r="O1235" s="379">
        <v>4.1666666666666699E-2</v>
      </c>
    </row>
    <row r="1236" spans="1:15">
      <c r="A1236">
        <v>2972</v>
      </c>
      <c r="B1236" s="379">
        <v>44449.630856481497</v>
      </c>
      <c r="C1236">
        <v>1623</v>
      </c>
      <c r="D1236">
        <v>58</v>
      </c>
      <c r="E1236">
        <v>25</v>
      </c>
      <c r="F1236">
        <v>25</v>
      </c>
      <c r="G1236">
        <v>5</v>
      </c>
      <c r="H1236">
        <v>5</v>
      </c>
      <c r="I1236" s="379">
        <v>3.81712962962963E-2</v>
      </c>
      <c r="J1236">
        <v>25</v>
      </c>
      <c r="K1236">
        <v>13</v>
      </c>
      <c r="L1236">
        <v>52</v>
      </c>
      <c r="M1236" t="s">
        <v>164</v>
      </c>
      <c r="N1236" t="s">
        <v>2869</v>
      </c>
      <c r="O1236" s="379">
        <v>4.1666666666666699E-2</v>
      </c>
    </row>
    <row r="1237" spans="1:15">
      <c r="A1237">
        <v>3344</v>
      </c>
      <c r="B1237" s="379">
        <v>44806.5620949074</v>
      </c>
      <c r="C1237">
        <v>1955</v>
      </c>
      <c r="D1237">
        <v>82</v>
      </c>
      <c r="E1237">
        <v>42</v>
      </c>
      <c r="F1237">
        <v>42</v>
      </c>
      <c r="G1237">
        <v>14</v>
      </c>
      <c r="H1237">
        <v>14</v>
      </c>
      <c r="I1237" s="379">
        <v>2.50231481481481E-2</v>
      </c>
      <c r="J1237">
        <v>42</v>
      </c>
      <c r="K1237">
        <v>36</v>
      </c>
      <c r="L1237">
        <v>86</v>
      </c>
      <c r="M1237" t="s">
        <v>1853</v>
      </c>
      <c r="N1237" t="s">
        <v>2868</v>
      </c>
      <c r="O1237" s="379">
        <v>4.1666666666666699E-2</v>
      </c>
    </row>
    <row r="1238" spans="1:15">
      <c r="A1238">
        <v>2973</v>
      </c>
      <c r="B1238" s="379">
        <v>44449.631018518499</v>
      </c>
      <c r="C1238">
        <v>1630</v>
      </c>
      <c r="D1238">
        <v>58</v>
      </c>
      <c r="E1238">
        <v>25</v>
      </c>
      <c r="F1238">
        <v>25</v>
      </c>
      <c r="G1238">
        <v>5</v>
      </c>
      <c r="H1238">
        <v>5</v>
      </c>
      <c r="I1238" s="379">
        <v>3.8472222222222199E-2</v>
      </c>
      <c r="J1238">
        <v>25</v>
      </c>
      <c r="K1238">
        <v>12</v>
      </c>
      <c r="L1238">
        <v>48</v>
      </c>
      <c r="M1238" t="s">
        <v>164</v>
      </c>
      <c r="N1238" t="s">
        <v>2869</v>
      </c>
      <c r="O1238" s="379">
        <v>4.1666666666666699E-2</v>
      </c>
    </row>
    <row r="1239" spans="1:15">
      <c r="A1239">
        <v>2974</v>
      </c>
      <c r="B1239" s="379">
        <v>44449.632708333302</v>
      </c>
      <c r="C1239">
        <v>1633</v>
      </c>
      <c r="D1239">
        <v>58</v>
      </c>
      <c r="E1239">
        <v>25</v>
      </c>
      <c r="F1239">
        <v>25</v>
      </c>
      <c r="G1239">
        <v>5</v>
      </c>
      <c r="H1239">
        <v>5</v>
      </c>
      <c r="I1239" s="379">
        <v>3.6909722222222198E-2</v>
      </c>
      <c r="J1239">
        <v>25</v>
      </c>
      <c r="K1239">
        <v>16</v>
      </c>
      <c r="L1239">
        <v>64</v>
      </c>
      <c r="M1239" t="s">
        <v>2870</v>
      </c>
      <c r="N1239" t="s">
        <v>2869</v>
      </c>
      <c r="O1239" s="379">
        <v>4.1666666666666699E-2</v>
      </c>
    </row>
    <row r="1240" spans="1:15">
      <c r="A1240">
        <v>2975</v>
      </c>
      <c r="B1240" s="379">
        <v>44449.632430555597</v>
      </c>
      <c r="C1240">
        <v>1625</v>
      </c>
      <c r="D1240">
        <v>58</v>
      </c>
      <c r="E1240">
        <v>25</v>
      </c>
      <c r="F1240">
        <v>25</v>
      </c>
      <c r="G1240">
        <v>5</v>
      </c>
      <c r="H1240">
        <v>5</v>
      </c>
      <c r="I1240" s="379">
        <v>3.7592592592592601E-2</v>
      </c>
      <c r="J1240">
        <v>25</v>
      </c>
      <c r="K1240">
        <v>14</v>
      </c>
      <c r="L1240">
        <v>56</v>
      </c>
      <c r="M1240" t="s">
        <v>164</v>
      </c>
      <c r="N1240" t="s">
        <v>2869</v>
      </c>
      <c r="O1240" s="379">
        <v>4.1666666666666699E-2</v>
      </c>
    </row>
    <row r="1241" spans="1:15">
      <c r="A1241">
        <v>2976</v>
      </c>
      <c r="B1241" s="379">
        <v>44449.633912037003</v>
      </c>
      <c r="C1241">
        <v>1619</v>
      </c>
      <c r="D1241">
        <v>58</v>
      </c>
      <c r="E1241">
        <v>25</v>
      </c>
      <c r="F1241">
        <v>25</v>
      </c>
      <c r="G1241">
        <v>5</v>
      </c>
      <c r="H1241">
        <v>5</v>
      </c>
      <c r="I1241" s="379">
        <v>3.8020833333333302E-2</v>
      </c>
      <c r="J1241">
        <v>25</v>
      </c>
      <c r="K1241">
        <v>19</v>
      </c>
      <c r="L1241">
        <v>76</v>
      </c>
      <c r="M1241" t="s">
        <v>2870</v>
      </c>
      <c r="N1241" t="s">
        <v>2869</v>
      </c>
      <c r="O1241" s="379">
        <v>4.1666666666666699E-2</v>
      </c>
    </row>
    <row r="1242" spans="1:15">
      <c r="A1242">
        <v>2977</v>
      </c>
      <c r="B1242" s="379">
        <v>44449.6311458333</v>
      </c>
      <c r="C1242">
        <v>1621</v>
      </c>
      <c r="D1242">
        <v>58</v>
      </c>
      <c r="E1242">
        <v>25</v>
      </c>
      <c r="F1242">
        <v>25</v>
      </c>
      <c r="G1242">
        <v>5</v>
      </c>
      <c r="H1242">
        <v>5</v>
      </c>
      <c r="I1242" s="379">
        <v>4.1261574074074103E-2</v>
      </c>
      <c r="J1242">
        <v>25</v>
      </c>
      <c r="K1242">
        <v>11</v>
      </c>
      <c r="L1242">
        <v>44</v>
      </c>
      <c r="M1242" t="s">
        <v>164</v>
      </c>
      <c r="N1242" t="s">
        <v>2869</v>
      </c>
      <c r="O1242" s="379">
        <v>4.1666666666666699E-2</v>
      </c>
    </row>
    <row r="1243" spans="1:15">
      <c r="A1243">
        <v>2978</v>
      </c>
      <c r="B1243" s="379">
        <v>44449.632210648102</v>
      </c>
      <c r="C1243">
        <v>1645</v>
      </c>
      <c r="D1243">
        <v>58</v>
      </c>
      <c r="E1243">
        <v>25</v>
      </c>
      <c r="F1243">
        <v>24</v>
      </c>
      <c r="G1243">
        <v>5</v>
      </c>
      <c r="H1243">
        <v>4</v>
      </c>
      <c r="I1243" s="379">
        <v>4.1678240740740703E-2</v>
      </c>
      <c r="J1243">
        <v>25</v>
      </c>
      <c r="K1243">
        <v>8</v>
      </c>
      <c r="L1243">
        <v>32</v>
      </c>
      <c r="M1243" t="s">
        <v>164</v>
      </c>
      <c r="N1243" t="s">
        <v>2869</v>
      </c>
      <c r="O1243" s="379">
        <v>4.1666666666666699E-2</v>
      </c>
    </row>
    <row r="1244" spans="1:15">
      <c r="A1244">
        <v>2979</v>
      </c>
      <c r="B1244" s="379">
        <v>44449.634467592601</v>
      </c>
      <c r="C1244">
        <v>1646</v>
      </c>
      <c r="D1244">
        <v>58</v>
      </c>
      <c r="E1244">
        <v>25</v>
      </c>
      <c r="F1244">
        <v>25</v>
      </c>
      <c r="G1244">
        <v>5</v>
      </c>
      <c r="H1244">
        <v>5</v>
      </c>
      <c r="I1244" s="379">
        <v>4.02662037037037E-2</v>
      </c>
      <c r="J1244">
        <v>25</v>
      </c>
      <c r="K1244">
        <v>14</v>
      </c>
      <c r="L1244">
        <v>56</v>
      </c>
      <c r="M1244" t="s">
        <v>164</v>
      </c>
      <c r="N1244" t="s">
        <v>2869</v>
      </c>
      <c r="O1244" s="379">
        <v>4.1666666666666699E-2</v>
      </c>
    </row>
    <row r="1245" spans="1:15">
      <c r="A1245">
        <v>2980</v>
      </c>
      <c r="B1245" s="379">
        <v>44449.637824074103</v>
      </c>
      <c r="C1245">
        <v>1649</v>
      </c>
      <c r="D1245">
        <v>58</v>
      </c>
      <c r="E1245">
        <v>25</v>
      </c>
      <c r="F1245">
        <v>21</v>
      </c>
      <c r="G1245">
        <v>5</v>
      </c>
      <c r="H1245">
        <v>3</v>
      </c>
      <c r="I1245" s="379">
        <v>4.1678240740740703E-2</v>
      </c>
      <c r="J1245">
        <v>25</v>
      </c>
      <c r="K1245">
        <v>11</v>
      </c>
      <c r="L1245">
        <v>44</v>
      </c>
      <c r="M1245" t="s">
        <v>164</v>
      </c>
      <c r="N1245" t="s">
        <v>2869</v>
      </c>
      <c r="O1245" s="379">
        <v>4.1666666666666699E-2</v>
      </c>
    </row>
    <row r="1246" spans="1:15">
      <c r="A1246">
        <v>2981</v>
      </c>
      <c r="B1246" s="379">
        <v>44449.653078703697</v>
      </c>
      <c r="C1246">
        <v>1627</v>
      </c>
      <c r="D1246">
        <v>58</v>
      </c>
      <c r="E1246">
        <v>25</v>
      </c>
      <c r="F1246">
        <v>25</v>
      </c>
      <c r="G1246">
        <v>5</v>
      </c>
      <c r="H1246">
        <v>5</v>
      </c>
      <c r="I1246" s="379">
        <v>3.6886574074074099E-2</v>
      </c>
      <c r="J1246">
        <v>25</v>
      </c>
      <c r="K1246">
        <v>18</v>
      </c>
      <c r="L1246">
        <v>72</v>
      </c>
      <c r="M1246" t="s">
        <v>2870</v>
      </c>
      <c r="N1246" t="s">
        <v>2869</v>
      </c>
      <c r="O1246" s="379">
        <v>4.1666666666666699E-2</v>
      </c>
    </row>
    <row r="1247" spans="1:15">
      <c r="A1247">
        <v>2982</v>
      </c>
      <c r="B1247" s="379">
        <v>44449.673229166699</v>
      </c>
      <c r="C1247">
        <v>1618</v>
      </c>
      <c r="D1247">
        <v>58</v>
      </c>
      <c r="E1247">
        <v>25</v>
      </c>
      <c r="F1247">
        <v>25</v>
      </c>
      <c r="G1247">
        <v>5</v>
      </c>
      <c r="H1247">
        <v>5</v>
      </c>
      <c r="I1247" s="379">
        <v>2.61574074074074E-2</v>
      </c>
      <c r="J1247">
        <v>25</v>
      </c>
      <c r="K1247">
        <v>14</v>
      </c>
      <c r="L1247">
        <v>56</v>
      </c>
      <c r="M1247" t="s">
        <v>164</v>
      </c>
      <c r="N1247" t="s">
        <v>2869</v>
      </c>
      <c r="O1247" s="379">
        <v>4.1666666666666699E-2</v>
      </c>
    </row>
    <row r="1248" spans="1:15">
      <c r="A1248">
        <v>2983</v>
      </c>
      <c r="B1248" s="379">
        <v>44449.794259259303</v>
      </c>
      <c r="C1248">
        <v>1605</v>
      </c>
      <c r="D1248">
        <v>58</v>
      </c>
      <c r="E1248">
        <v>25</v>
      </c>
      <c r="F1248">
        <v>25</v>
      </c>
      <c r="G1248">
        <v>5</v>
      </c>
      <c r="H1248">
        <v>5</v>
      </c>
      <c r="I1248" s="379">
        <v>3.1770833333333297E-2</v>
      </c>
      <c r="J1248">
        <v>25</v>
      </c>
      <c r="K1248">
        <v>19</v>
      </c>
      <c r="L1248">
        <v>76</v>
      </c>
      <c r="M1248" t="s">
        <v>2870</v>
      </c>
      <c r="N1248" t="s">
        <v>2869</v>
      </c>
      <c r="O1248" s="379">
        <v>4.1666666666666699E-2</v>
      </c>
    </row>
    <row r="1249" spans="1:15">
      <c r="A1249">
        <v>2984</v>
      </c>
      <c r="B1249" s="379">
        <v>44453.587986111103</v>
      </c>
      <c r="C1249">
        <v>1656</v>
      </c>
      <c r="D1249">
        <v>82</v>
      </c>
      <c r="E1249">
        <v>42</v>
      </c>
      <c r="F1249">
        <v>42</v>
      </c>
      <c r="G1249">
        <v>14</v>
      </c>
      <c r="H1249">
        <v>14</v>
      </c>
      <c r="I1249" s="379">
        <v>3.17592592592593E-2</v>
      </c>
      <c r="J1249">
        <v>42</v>
      </c>
      <c r="K1249">
        <v>34</v>
      </c>
      <c r="L1249">
        <v>81</v>
      </c>
      <c r="M1249" t="s">
        <v>164</v>
      </c>
      <c r="N1249" t="s">
        <v>2868</v>
      </c>
      <c r="O1249" s="379">
        <v>4.1666666666666699E-2</v>
      </c>
    </row>
    <row r="1250" spans="1:15">
      <c r="A1250">
        <v>2985</v>
      </c>
      <c r="B1250" s="379">
        <v>44453.623599537001</v>
      </c>
      <c r="C1250">
        <v>1656</v>
      </c>
      <c r="D1250">
        <v>82</v>
      </c>
      <c r="E1250">
        <v>42</v>
      </c>
      <c r="F1250">
        <v>0</v>
      </c>
      <c r="G1250">
        <v>14</v>
      </c>
      <c r="H1250">
        <v>0</v>
      </c>
      <c r="I1250" s="379">
        <v>4.1678240740740703E-2</v>
      </c>
      <c r="J1250">
        <v>42</v>
      </c>
      <c r="K1250">
        <v>0</v>
      </c>
      <c r="L1250">
        <v>0</v>
      </c>
      <c r="M1250" t="s">
        <v>164</v>
      </c>
      <c r="N1250" t="s">
        <v>2868</v>
      </c>
      <c r="O1250" s="379">
        <v>4.1666666666666699E-2</v>
      </c>
    </row>
    <row r="1251" spans="1:15">
      <c r="A1251">
        <v>2986</v>
      </c>
      <c r="B1251" s="379">
        <v>44455.058252314797</v>
      </c>
      <c r="C1251">
        <v>1655</v>
      </c>
      <c r="D1251">
        <v>82</v>
      </c>
      <c r="E1251">
        <v>42</v>
      </c>
      <c r="F1251">
        <v>42</v>
      </c>
      <c r="G1251">
        <v>14</v>
      </c>
      <c r="H1251">
        <v>14</v>
      </c>
      <c r="I1251" s="379">
        <v>3.0914351851851901E-2</v>
      </c>
      <c r="J1251">
        <v>42</v>
      </c>
      <c r="K1251">
        <v>42</v>
      </c>
      <c r="L1251">
        <v>100</v>
      </c>
      <c r="M1251" t="s">
        <v>1857</v>
      </c>
      <c r="N1251" t="s">
        <v>2868</v>
      </c>
      <c r="O1251" s="379">
        <v>4.1666666666666699E-2</v>
      </c>
    </row>
    <row r="1252" spans="1:15">
      <c r="A1252">
        <v>2987</v>
      </c>
      <c r="B1252" s="379">
        <v>44482.802685185197</v>
      </c>
      <c r="C1252">
        <v>1637</v>
      </c>
      <c r="D1252">
        <v>58</v>
      </c>
      <c r="E1252">
        <v>25</v>
      </c>
      <c r="F1252">
        <v>25</v>
      </c>
      <c r="G1252">
        <v>5</v>
      </c>
      <c r="H1252">
        <v>5</v>
      </c>
      <c r="I1252" s="379">
        <v>1.4085648148148101E-2</v>
      </c>
      <c r="J1252">
        <v>25</v>
      </c>
      <c r="K1252">
        <v>13</v>
      </c>
      <c r="L1252">
        <v>52</v>
      </c>
      <c r="M1252" t="s">
        <v>164</v>
      </c>
      <c r="N1252" t="s">
        <v>2869</v>
      </c>
      <c r="O1252" s="379">
        <v>4.1666666666666699E-2</v>
      </c>
    </row>
    <row r="1253" spans="1:15">
      <c r="A1253">
        <v>2988</v>
      </c>
      <c r="B1253" s="379">
        <v>44482.794652777797</v>
      </c>
      <c r="C1253">
        <v>1616</v>
      </c>
      <c r="D1253">
        <v>58</v>
      </c>
      <c r="E1253">
        <v>25</v>
      </c>
      <c r="F1253">
        <v>25</v>
      </c>
      <c r="G1253">
        <v>5</v>
      </c>
      <c r="H1253">
        <v>5</v>
      </c>
      <c r="I1253" s="379">
        <v>2.6423611111111099E-2</v>
      </c>
      <c r="J1253">
        <v>25</v>
      </c>
      <c r="K1253">
        <v>19</v>
      </c>
      <c r="L1253">
        <v>76</v>
      </c>
      <c r="M1253" t="s">
        <v>1857</v>
      </c>
      <c r="N1253" t="s">
        <v>2869</v>
      </c>
      <c r="O1253" s="379">
        <v>4.1666666666666699E-2</v>
      </c>
    </row>
    <row r="1254" spans="1:15">
      <c r="A1254">
        <v>2989</v>
      </c>
      <c r="B1254" s="379">
        <v>44482.796261574098</v>
      </c>
      <c r="C1254">
        <v>1611</v>
      </c>
      <c r="D1254">
        <v>58</v>
      </c>
      <c r="E1254">
        <v>25</v>
      </c>
      <c r="F1254">
        <v>25</v>
      </c>
      <c r="G1254">
        <v>5</v>
      </c>
      <c r="H1254">
        <v>5</v>
      </c>
      <c r="I1254" s="379">
        <v>2.57060185185185E-2</v>
      </c>
      <c r="J1254">
        <v>25</v>
      </c>
      <c r="K1254">
        <v>19</v>
      </c>
      <c r="L1254">
        <v>76</v>
      </c>
      <c r="M1254" t="s">
        <v>1857</v>
      </c>
      <c r="N1254" t="s">
        <v>2869</v>
      </c>
      <c r="O1254" s="379">
        <v>4.1666666666666699E-2</v>
      </c>
    </row>
    <row r="1255" spans="1:15">
      <c r="A1255">
        <v>2990</v>
      </c>
      <c r="B1255" s="379">
        <v>44482.794872685197</v>
      </c>
      <c r="C1255">
        <v>1642</v>
      </c>
      <c r="D1255">
        <v>58</v>
      </c>
      <c r="E1255">
        <v>25</v>
      </c>
      <c r="F1255">
        <v>25</v>
      </c>
      <c r="G1255">
        <v>5</v>
      </c>
      <c r="H1255">
        <v>5</v>
      </c>
      <c r="I1255" s="379">
        <v>2.77083333333333E-2</v>
      </c>
      <c r="J1255">
        <v>25</v>
      </c>
      <c r="K1255">
        <v>18</v>
      </c>
      <c r="L1255">
        <v>72</v>
      </c>
      <c r="M1255" t="s">
        <v>1857</v>
      </c>
      <c r="N1255" t="s">
        <v>2869</v>
      </c>
      <c r="O1255" s="379">
        <v>4.1666666666666699E-2</v>
      </c>
    </row>
    <row r="1256" spans="1:15">
      <c r="A1256">
        <v>2991</v>
      </c>
      <c r="B1256" s="379">
        <v>44482.794965277797</v>
      </c>
      <c r="C1256">
        <v>1638</v>
      </c>
      <c r="D1256">
        <v>58</v>
      </c>
      <c r="E1256">
        <v>25</v>
      </c>
      <c r="F1256">
        <v>25</v>
      </c>
      <c r="G1256">
        <v>5</v>
      </c>
      <c r="H1256">
        <v>5</v>
      </c>
      <c r="I1256" s="379">
        <v>3.02199074074074E-2</v>
      </c>
      <c r="J1256">
        <v>25</v>
      </c>
      <c r="K1256">
        <v>21</v>
      </c>
      <c r="L1256">
        <v>84</v>
      </c>
      <c r="M1256" t="s">
        <v>1857</v>
      </c>
      <c r="N1256" t="s">
        <v>2869</v>
      </c>
      <c r="O1256" s="379">
        <v>4.1666666666666699E-2</v>
      </c>
    </row>
    <row r="1257" spans="1:15">
      <c r="A1257">
        <v>2992</v>
      </c>
      <c r="B1257" s="379">
        <v>44482.794664351903</v>
      </c>
      <c r="C1257">
        <v>1620</v>
      </c>
      <c r="D1257">
        <v>58</v>
      </c>
      <c r="E1257">
        <v>25</v>
      </c>
      <c r="F1257">
        <v>25</v>
      </c>
      <c r="G1257">
        <v>5</v>
      </c>
      <c r="H1257">
        <v>5</v>
      </c>
      <c r="I1257" s="379">
        <v>3.2673611111111098E-2</v>
      </c>
      <c r="J1257">
        <v>25</v>
      </c>
      <c r="K1257">
        <v>21</v>
      </c>
      <c r="L1257">
        <v>84</v>
      </c>
      <c r="M1257" t="s">
        <v>1857</v>
      </c>
      <c r="N1257" t="s">
        <v>2869</v>
      </c>
      <c r="O1257" s="379">
        <v>4.1666666666666699E-2</v>
      </c>
    </row>
    <row r="1258" spans="1:15">
      <c r="A1258">
        <v>2993</v>
      </c>
      <c r="B1258" s="379">
        <v>44482.795115740701</v>
      </c>
      <c r="C1258">
        <v>1650</v>
      </c>
      <c r="D1258">
        <v>58</v>
      </c>
      <c r="E1258">
        <v>25</v>
      </c>
      <c r="F1258">
        <v>25</v>
      </c>
      <c r="G1258">
        <v>5</v>
      </c>
      <c r="H1258">
        <v>5</v>
      </c>
      <c r="I1258" s="379">
        <v>3.3182870370370397E-2</v>
      </c>
      <c r="J1258">
        <v>25</v>
      </c>
      <c r="K1258">
        <v>17</v>
      </c>
      <c r="L1258">
        <v>68</v>
      </c>
      <c r="M1258" t="s">
        <v>164</v>
      </c>
      <c r="N1258" t="s">
        <v>2869</v>
      </c>
      <c r="O1258" s="379">
        <v>4.1666666666666699E-2</v>
      </c>
    </row>
    <row r="1259" spans="1:15">
      <c r="A1259">
        <v>2994</v>
      </c>
      <c r="B1259" s="379">
        <v>44482.794421296298</v>
      </c>
      <c r="C1259">
        <v>1617</v>
      </c>
      <c r="D1259">
        <v>58</v>
      </c>
      <c r="E1259">
        <v>25</v>
      </c>
      <c r="F1259">
        <v>25</v>
      </c>
      <c r="G1259">
        <v>5</v>
      </c>
      <c r="H1259">
        <v>5</v>
      </c>
      <c r="I1259" s="379">
        <v>3.4178240740740697E-2</v>
      </c>
      <c r="J1259">
        <v>25</v>
      </c>
      <c r="K1259">
        <v>16</v>
      </c>
      <c r="L1259">
        <v>64</v>
      </c>
      <c r="M1259" t="s">
        <v>164</v>
      </c>
      <c r="N1259" t="s">
        <v>2869</v>
      </c>
      <c r="O1259" s="379">
        <v>4.1666666666666699E-2</v>
      </c>
    </row>
    <row r="1260" spans="1:15">
      <c r="A1260">
        <v>2995</v>
      </c>
      <c r="B1260" s="379">
        <v>44482.795995370398</v>
      </c>
      <c r="C1260">
        <v>1608</v>
      </c>
      <c r="D1260">
        <v>58</v>
      </c>
      <c r="E1260">
        <v>25</v>
      </c>
      <c r="F1260">
        <v>25</v>
      </c>
      <c r="G1260">
        <v>5</v>
      </c>
      <c r="H1260">
        <v>5</v>
      </c>
      <c r="I1260" s="379">
        <v>3.4363425925925901E-2</v>
      </c>
      <c r="J1260">
        <v>25</v>
      </c>
      <c r="K1260">
        <v>24</v>
      </c>
      <c r="L1260">
        <v>96</v>
      </c>
      <c r="M1260" t="s">
        <v>1857</v>
      </c>
      <c r="N1260" t="s">
        <v>2869</v>
      </c>
      <c r="O1260" s="379">
        <v>4.1666666666666699E-2</v>
      </c>
    </row>
    <row r="1261" spans="1:15">
      <c r="A1261">
        <v>2996</v>
      </c>
      <c r="B1261" s="379">
        <v>44482.794652777797</v>
      </c>
      <c r="C1261">
        <v>1603</v>
      </c>
      <c r="D1261">
        <v>58</v>
      </c>
      <c r="E1261">
        <v>25</v>
      </c>
      <c r="F1261">
        <v>25</v>
      </c>
      <c r="G1261">
        <v>5</v>
      </c>
      <c r="H1261">
        <v>5</v>
      </c>
      <c r="I1261" s="379">
        <v>3.5717592592592599E-2</v>
      </c>
      <c r="J1261">
        <v>25</v>
      </c>
      <c r="K1261">
        <v>21</v>
      </c>
      <c r="L1261">
        <v>84</v>
      </c>
      <c r="M1261" t="s">
        <v>1857</v>
      </c>
      <c r="N1261" t="s">
        <v>2869</v>
      </c>
      <c r="O1261" s="379">
        <v>4.1666666666666699E-2</v>
      </c>
    </row>
    <row r="1262" spans="1:15">
      <c r="A1262">
        <v>2997</v>
      </c>
      <c r="B1262" s="379">
        <v>44482.794571759303</v>
      </c>
      <c r="C1262">
        <v>1614</v>
      </c>
      <c r="D1262">
        <v>58</v>
      </c>
      <c r="E1262">
        <v>25</v>
      </c>
      <c r="F1262">
        <v>25</v>
      </c>
      <c r="G1262">
        <v>5</v>
      </c>
      <c r="H1262">
        <v>5</v>
      </c>
      <c r="I1262" s="379">
        <v>3.6157407407407402E-2</v>
      </c>
      <c r="J1262">
        <v>25</v>
      </c>
      <c r="K1262">
        <v>14</v>
      </c>
      <c r="L1262">
        <v>56</v>
      </c>
      <c r="M1262" t="s">
        <v>164</v>
      </c>
      <c r="N1262" t="s">
        <v>2869</v>
      </c>
      <c r="O1262" s="379">
        <v>4.1666666666666699E-2</v>
      </c>
    </row>
    <row r="1263" spans="1:15">
      <c r="A1263">
        <v>2998</v>
      </c>
      <c r="B1263" s="379">
        <v>44482.794861111099</v>
      </c>
      <c r="C1263">
        <v>1631</v>
      </c>
      <c r="D1263">
        <v>58</v>
      </c>
      <c r="E1263">
        <v>25</v>
      </c>
      <c r="F1263">
        <v>25</v>
      </c>
      <c r="G1263">
        <v>5</v>
      </c>
      <c r="H1263">
        <v>5</v>
      </c>
      <c r="I1263" s="379">
        <v>3.6111111111111101E-2</v>
      </c>
      <c r="J1263">
        <v>25</v>
      </c>
      <c r="K1263">
        <v>19</v>
      </c>
      <c r="L1263">
        <v>76</v>
      </c>
      <c r="M1263" t="s">
        <v>1857</v>
      </c>
      <c r="N1263" t="s">
        <v>2869</v>
      </c>
      <c r="O1263" s="379">
        <v>4.1666666666666699E-2</v>
      </c>
    </row>
    <row r="1264" spans="1:15">
      <c r="A1264">
        <v>2999</v>
      </c>
      <c r="B1264" s="379">
        <v>44482.797037037002</v>
      </c>
      <c r="C1264">
        <v>1609</v>
      </c>
      <c r="D1264">
        <v>58</v>
      </c>
      <c r="E1264">
        <v>25</v>
      </c>
      <c r="F1264">
        <v>25</v>
      </c>
      <c r="G1264">
        <v>5</v>
      </c>
      <c r="H1264">
        <v>5</v>
      </c>
      <c r="I1264" s="379">
        <v>3.4803240740740697E-2</v>
      </c>
      <c r="J1264">
        <v>25</v>
      </c>
      <c r="K1264">
        <v>13</v>
      </c>
      <c r="L1264">
        <v>52</v>
      </c>
      <c r="M1264" t="s">
        <v>164</v>
      </c>
      <c r="N1264" t="s">
        <v>2869</v>
      </c>
      <c r="O1264" s="379">
        <v>4.1666666666666699E-2</v>
      </c>
    </row>
    <row r="1265" spans="1:15">
      <c r="A1265">
        <v>3000</v>
      </c>
      <c r="B1265" s="379">
        <v>44482.794606481497</v>
      </c>
      <c r="C1265">
        <v>1622</v>
      </c>
      <c r="D1265">
        <v>58</v>
      </c>
      <c r="E1265">
        <v>25</v>
      </c>
      <c r="F1265">
        <v>25</v>
      </c>
      <c r="G1265">
        <v>5</v>
      </c>
      <c r="H1265">
        <v>5</v>
      </c>
      <c r="I1265" s="379">
        <v>3.7384259259259298E-2</v>
      </c>
      <c r="J1265">
        <v>25</v>
      </c>
      <c r="K1265">
        <v>19</v>
      </c>
      <c r="L1265">
        <v>76</v>
      </c>
      <c r="M1265" t="s">
        <v>1857</v>
      </c>
      <c r="N1265" t="s">
        <v>2869</v>
      </c>
      <c r="O1265" s="379">
        <v>4.1666666666666699E-2</v>
      </c>
    </row>
    <row r="1266" spans="1:15">
      <c r="A1266">
        <v>3001</v>
      </c>
      <c r="B1266" s="379">
        <v>44482.794548611098</v>
      </c>
      <c r="C1266">
        <v>1607</v>
      </c>
      <c r="D1266">
        <v>58</v>
      </c>
      <c r="E1266">
        <v>25</v>
      </c>
      <c r="F1266">
        <v>25</v>
      </c>
      <c r="G1266">
        <v>5</v>
      </c>
      <c r="H1266">
        <v>5</v>
      </c>
      <c r="I1266" s="379">
        <v>3.7800925925925898E-2</v>
      </c>
      <c r="J1266">
        <v>25</v>
      </c>
      <c r="K1266">
        <v>13</v>
      </c>
      <c r="L1266">
        <v>52</v>
      </c>
      <c r="M1266" t="s">
        <v>164</v>
      </c>
      <c r="N1266" t="s">
        <v>2869</v>
      </c>
      <c r="O1266" s="379">
        <v>4.1666666666666699E-2</v>
      </c>
    </row>
    <row r="1267" spans="1:15">
      <c r="A1267">
        <v>3002</v>
      </c>
      <c r="B1267" s="379">
        <v>44482.800462963001</v>
      </c>
      <c r="C1267">
        <v>1640</v>
      </c>
      <c r="D1267">
        <v>58</v>
      </c>
      <c r="E1267">
        <v>25</v>
      </c>
      <c r="F1267">
        <v>25</v>
      </c>
      <c r="G1267">
        <v>5</v>
      </c>
      <c r="H1267">
        <v>5</v>
      </c>
      <c r="I1267" s="379">
        <v>3.2719907407407399E-2</v>
      </c>
      <c r="J1267">
        <v>25</v>
      </c>
      <c r="K1267">
        <v>21</v>
      </c>
      <c r="L1267">
        <v>84</v>
      </c>
      <c r="M1267" t="s">
        <v>1857</v>
      </c>
      <c r="N1267" t="s">
        <v>2869</v>
      </c>
      <c r="O1267" s="379">
        <v>4.1666666666666699E-2</v>
      </c>
    </row>
    <row r="1268" spans="1:15">
      <c r="A1268">
        <v>3003</v>
      </c>
      <c r="B1268" s="379">
        <v>44482.794317129599</v>
      </c>
      <c r="C1268">
        <v>1610</v>
      </c>
      <c r="D1268">
        <v>58</v>
      </c>
      <c r="E1268">
        <v>25</v>
      </c>
      <c r="F1268">
        <v>25</v>
      </c>
      <c r="G1268">
        <v>5</v>
      </c>
      <c r="H1268">
        <v>5</v>
      </c>
      <c r="I1268" s="379">
        <v>3.9467592592592603E-2</v>
      </c>
      <c r="J1268">
        <v>25</v>
      </c>
      <c r="K1268">
        <v>16</v>
      </c>
      <c r="L1268">
        <v>64</v>
      </c>
      <c r="M1268" t="s">
        <v>164</v>
      </c>
      <c r="N1268" t="s">
        <v>2869</v>
      </c>
      <c r="O1268" s="379">
        <v>4.1666666666666699E-2</v>
      </c>
    </row>
    <row r="1269" spans="1:15">
      <c r="A1269">
        <v>3004</v>
      </c>
      <c r="B1269" s="379">
        <v>44482.7960648148</v>
      </c>
      <c r="C1269">
        <v>1606</v>
      </c>
      <c r="D1269">
        <v>58</v>
      </c>
      <c r="E1269">
        <v>25</v>
      </c>
      <c r="F1269">
        <v>25</v>
      </c>
      <c r="G1269">
        <v>5</v>
      </c>
      <c r="H1269">
        <v>5</v>
      </c>
      <c r="I1269" s="379">
        <v>3.7777777777777799E-2</v>
      </c>
      <c r="J1269">
        <v>25</v>
      </c>
      <c r="K1269">
        <v>15</v>
      </c>
      <c r="L1269">
        <v>60</v>
      </c>
      <c r="M1269" t="s">
        <v>164</v>
      </c>
      <c r="N1269" t="s">
        <v>2869</v>
      </c>
      <c r="O1269" s="379">
        <v>4.1666666666666699E-2</v>
      </c>
    </row>
    <row r="1270" spans="1:15">
      <c r="A1270">
        <v>3005</v>
      </c>
      <c r="B1270" s="379">
        <v>44482.793611111098</v>
      </c>
      <c r="C1270">
        <v>1644</v>
      </c>
      <c r="D1270">
        <v>58</v>
      </c>
      <c r="E1270">
        <v>25</v>
      </c>
      <c r="F1270">
        <v>25</v>
      </c>
      <c r="G1270">
        <v>5</v>
      </c>
      <c r="H1270">
        <v>5</v>
      </c>
      <c r="I1270" s="379">
        <v>4.0798611111111098E-2</v>
      </c>
      <c r="J1270">
        <v>25</v>
      </c>
      <c r="K1270">
        <v>15</v>
      </c>
      <c r="L1270">
        <v>60</v>
      </c>
      <c r="M1270" t="s">
        <v>164</v>
      </c>
      <c r="N1270" t="s">
        <v>2869</v>
      </c>
      <c r="O1270" s="379">
        <v>4.1666666666666699E-2</v>
      </c>
    </row>
    <row r="1271" spans="1:15">
      <c r="A1271">
        <v>3006</v>
      </c>
      <c r="B1271" s="379">
        <v>44482.797523148103</v>
      </c>
      <c r="C1271">
        <v>1656</v>
      </c>
      <c r="D1271">
        <v>58</v>
      </c>
      <c r="E1271">
        <v>25</v>
      </c>
      <c r="F1271">
        <v>25</v>
      </c>
      <c r="G1271">
        <v>5</v>
      </c>
      <c r="H1271">
        <v>5</v>
      </c>
      <c r="I1271" s="379">
        <v>3.6944444444444398E-2</v>
      </c>
      <c r="J1271">
        <v>25</v>
      </c>
      <c r="K1271">
        <v>20</v>
      </c>
      <c r="L1271">
        <v>80</v>
      </c>
      <c r="M1271" t="s">
        <v>1857</v>
      </c>
      <c r="N1271" t="s">
        <v>2869</v>
      </c>
      <c r="O1271" s="379">
        <v>4.1666666666666699E-2</v>
      </c>
    </row>
    <row r="1272" spans="1:15">
      <c r="A1272">
        <v>3007</v>
      </c>
      <c r="B1272" s="379">
        <v>44482.8069328704</v>
      </c>
      <c r="C1272">
        <v>1612</v>
      </c>
      <c r="D1272">
        <v>58</v>
      </c>
      <c r="E1272">
        <v>25</v>
      </c>
      <c r="F1272">
        <v>25</v>
      </c>
      <c r="G1272">
        <v>5</v>
      </c>
      <c r="H1272">
        <v>5</v>
      </c>
      <c r="I1272" s="379">
        <v>2.8483796296296299E-2</v>
      </c>
      <c r="J1272">
        <v>25</v>
      </c>
      <c r="K1272">
        <v>17</v>
      </c>
      <c r="L1272">
        <v>68</v>
      </c>
      <c r="M1272" t="s">
        <v>164</v>
      </c>
      <c r="N1272" t="s">
        <v>2869</v>
      </c>
      <c r="O1272" s="379">
        <v>4.1666666666666699E-2</v>
      </c>
    </row>
    <row r="1273" spans="1:15">
      <c r="A1273">
        <v>3008</v>
      </c>
      <c r="B1273" s="379">
        <v>44482.796851851897</v>
      </c>
      <c r="C1273">
        <v>1628</v>
      </c>
      <c r="D1273">
        <v>58</v>
      </c>
      <c r="E1273">
        <v>25</v>
      </c>
      <c r="F1273">
        <v>25</v>
      </c>
      <c r="G1273">
        <v>5</v>
      </c>
      <c r="H1273">
        <v>5</v>
      </c>
      <c r="I1273" s="379">
        <v>3.9143518518518501E-2</v>
      </c>
      <c r="J1273">
        <v>25</v>
      </c>
      <c r="K1273">
        <v>21</v>
      </c>
      <c r="L1273">
        <v>84</v>
      </c>
      <c r="M1273" t="s">
        <v>1857</v>
      </c>
      <c r="N1273" t="s">
        <v>2869</v>
      </c>
      <c r="O1273" s="379">
        <v>4.1666666666666699E-2</v>
      </c>
    </row>
    <row r="1274" spans="1:15">
      <c r="A1274">
        <v>3009</v>
      </c>
      <c r="B1274" s="379">
        <v>44482.795289351903</v>
      </c>
      <c r="C1274">
        <v>1641</v>
      </c>
      <c r="D1274">
        <v>58</v>
      </c>
      <c r="E1274">
        <v>25</v>
      </c>
      <c r="F1274">
        <v>25</v>
      </c>
      <c r="G1274">
        <v>5</v>
      </c>
      <c r="H1274">
        <v>5</v>
      </c>
      <c r="I1274" s="379">
        <v>4.0972222222222202E-2</v>
      </c>
      <c r="J1274">
        <v>25</v>
      </c>
      <c r="K1274">
        <v>17</v>
      </c>
      <c r="L1274">
        <v>68</v>
      </c>
      <c r="M1274" t="s">
        <v>164</v>
      </c>
      <c r="N1274" t="s">
        <v>2869</v>
      </c>
      <c r="O1274" s="379">
        <v>4.1666666666666699E-2</v>
      </c>
    </row>
    <row r="1275" spans="1:15">
      <c r="A1275">
        <v>3010</v>
      </c>
      <c r="B1275" s="379">
        <v>44482.802106481497</v>
      </c>
      <c r="C1275">
        <v>1639</v>
      </c>
      <c r="D1275">
        <v>58</v>
      </c>
      <c r="E1275">
        <v>25</v>
      </c>
      <c r="F1275">
        <v>25</v>
      </c>
      <c r="G1275">
        <v>5</v>
      </c>
      <c r="H1275">
        <v>5</v>
      </c>
      <c r="I1275" s="379">
        <v>3.4363425925925901E-2</v>
      </c>
      <c r="J1275">
        <v>25</v>
      </c>
      <c r="K1275">
        <v>15</v>
      </c>
      <c r="L1275">
        <v>60</v>
      </c>
      <c r="M1275" t="s">
        <v>164</v>
      </c>
      <c r="N1275" t="s">
        <v>2869</v>
      </c>
      <c r="O1275" s="379">
        <v>4.1666666666666699E-2</v>
      </c>
    </row>
    <row r="1276" spans="1:15">
      <c r="A1276">
        <v>3011</v>
      </c>
      <c r="B1276" s="379">
        <v>44482.797337962998</v>
      </c>
      <c r="C1276">
        <v>1624</v>
      </c>
      <c r="D1276">
        <v>58</v>
      </c>
      <c r="E1276">
        <v>25</v>
      </c>
      <c r="F1276">
        <v>25</v>
      </c>
      <c r="G1276">
        <v>5</v>
      </c>
      <c r="H1276">
        <v>5</v>
      </c>
      <c r="I1276" s="379">
        <v>3.94097222222222E-2</v>
      </c>
      <c r="J1276">
        <v>25</v>
      </c>
      <c r="K1276">
        <v>16</v>
      </c>
      <c r="L1276">
        <v>64</v>
      </c>
      <c r="M1276" t="s">
        <v>164</v>
      </c>
      <c r="N1276" t="s">
        <v>2869</v>
      </c>
      <c r="O1276" s="379">
        <v>4.1666666666666699E-2</v>
      </c>
    </row>
    <row r="1277" spans="1:15">
      <c r="A1277">
        <v>3012</v>
      </c>
      <c r="B1277" s="379">
        <v>44482.795138888898</v>
      </c>
      <c r="C1277">
        <v>1629</v>
      </c>
      <c r="D1277">
        <v>58</v>
      </c>
      <c r="E1277">
        <v>25</v>
      </c>
      <c r="F1277">
        <v>24</v>
      </c>
      <c r="G1277">
        <v>5</v>
      </c>
      <c r="H1277">
        <v>4</v>
      </c>
      <c r="I1277" s="379">
        <v>4.1678240740740703E-2</v>
      </c>
      <c r="J1277">
        <v>25</v>
      </c>
      <c r="K1277">
        <v>12</v>
      </c>
      <c r="L1277">
        <v>48</v>
      </c>
      <c r="M1277" t="s">
        <v>164</v>
      </c>
      <c r="N1277" t="s">
        <v>2869</v>
      </c>
      <c r="O1277" s="379">
        <v>4.1666666666666699E-2</v>
      </c>
    </row>
    <row r="1278" spans="1:15">
      <c r="A1278">
        <v>3013</v>
      </c>
      <c r="B1278" s="379">
        <v>44482.796087962997</v>
      </c>
      <c r="C1278">
        <v>1613</v>
      </c>
      <c r="D1278">
        <v>58</v>
      </c>
      <c r="E1278">
        <v>25</v>
      </c>
      <c r="F1278">
        <v>25</v>
      </c>
      <c r="G1278">
        <v>5</v>
      </c>
      <c r="H1278">
        <v>5</v>
      </c>
      <c r="I1278" s="379">
        <v>4.0810185185185199E-2</v>
      </c>
      <c r="J1278">
        <v>25</v>
      </c>
      <c r="K1278">
        <v>19</v>
      </c>
      <c r="L1278">
        <v>76</v>
      </c>
      <c r="M1278" t="s">
        <v>1857</v>
      </c>
      <c r="N1278" t="s">
        <v>2869</v>
      </c>
      <c r="O1278" s="379">
        <v>4.1666666666666699E-2</v>
      </c>
    </row>
    <row r="1279" spans="1:15">
      <c r="A1279">
        <v>3014</v>
      </c>
      <c r="B1279" s="379">
        <v>44482.8022569444</v>
      </c>
      <c r="C1279">
        <v>1632</v>
      </c>
      <c r="D1279">
        <v>58</v>
      </c>
      <c r="E1279">
        <v>25</v>
      </c>
      <c r="F1279">
        <v>25</v>
      </c>
      <c r="G1279">
        <v>5</v>
      </c>
      <c r="H1279">
        <v>5</v>
      </c>
      <c r="I1279" s="379">
        <v>3.51041666666667E-2</v>
      </c>
      <c r="J1279">
        <v>25</v>
      </c>
      <c r="K1279">
        <v>17</v>
      </c>
      <c r="L1279">
        <v>68</v>
      </c>
      <c r="M1279" t="s">
        <v>164</v>
      </c>
      <c r="N1279" t="s">
        <v>2869</v>
      </c>
      <c r="O1279" s="379">
        <v>4.1666666666666699E-2</v>
      </c>
    </row>
    <row r="1280" spans="1:15">
      <c r="A1280">
        <v>3016</v>
      </c>
      <c r="B1280" s="379">
        <v>44485.503043981502</v>
      </c>
      <c r="C1280">
        <v>1605</v>
      </c>
      <c r="D1280">
        <v>58</v>
      </c>
      <c r="E1280">
        <v>25</v>
      </c>
      <c r="F1280">
        <v>25</v>
      </c>
      <c r="G1280">
        <v>5</v>
      </c>
      <c r="H1280">
        <v>5</v>
      </c>
      <c r="I1280" s="379">
        <v>2.29166666666667E-2</v>
      </c>
      <c r="J1280">
        <v>25</v>
      </c>
      <c r="K1280">
        <v>24</v>
      </c>
      <c r="L1280">
        <v>96</v>
      </c>
      <c r="M1280" t="s">
        <v>1857</v>
      </c>
      <c r="N1280" t="s">
        <v>2869</v>
      </c>
      <c r="O1280" s="379">
        <v>4.1666666666666699E-2</v>
      </c>
    </row>
    <row r="1281" spans="1:15">
      <c r="A1281">
        <v>3017</v>
      </c>
      <c r="B1281" s="379">
        <v>44485.502164351798</v>
      </c>
      <c r="C1281">
        <v>1615</v>
      </c>
      <c r="D1281">
        <v>58</v>
      </c>
      <c r="E1281">
        <v>25</v>
      </c>
      <c r="F1281">
        <v>25</v>
      </c>
      <c r="G1281">
        <v>5</v>
      </c>
      <c r="H1281">
        <v>5</v>
      </c>
      <c r="I1281" s="379">
        <v>2.44328703703704E-2</v>
      </c>
      <c r="J1281">
        <v>25</v>
      </c>
      <c r="K1281">
        <v>25</v>
      </c>
      <c r="L1281">
        <v>100</v>
      </c>
      <c r="M1281" t="s">
        <v>1858</v>
      </c>
      <c r="N1281" t="s">
        <v>2869</v>
      </c>
      <c r="O1281" s="379">
        <v>4.1666666666666699E-2</v>
      </c>
    </row>
    <row r="1282" spans="1:15">
      <c r="A1282">
        <v>3018</v>
      </c>
      <c r="B1282" s="379">
        <v>44485.502326388902</v>
      </c>
      <c r="C1282">
        <v>1634</v>
      </c>
      <c r="D1282">
        <v>58</v>
      </c>
      <c r="E1282">
        <v>25</v>
      </c>
      <c r="F1282">
        <v>25</v>
      </c>
      <c r="G1282">
        <v>5</v>
      </c>
      <c r="H1282">
        <v>5</v>
      </c>
      <c r="I1282" s="379">
        <v>2.44675925925926E-2</v>
      </c>
      <c r="J1282">
        <v>25</v>
      </c>
      <c r="K1282">
        <v>24</v>
      </c>
      <c r="L1282">
        <v>96</v>
      </c>
      <c r="M1282" t="s">
        <v>1857</v>
      </c>
      <c r="N1282" t="s">
        <v>2869</v>
      </c>
      <c r="O1282" s="379">
        <v>4.1666666666666699E-2</v>
      </c>
    </row>
    <row r="1283" spans="1:15">
      <c r="A1283">
        <v>3019</v>
      </c>
      <c r="B1283" s="379">
        <v>44485.503067129597</v>
      </c>
      <c r="C1283">
        <v>1635</v>
      </c>
      <c r="D1283">
        <v>58</v>
      </c>
      <c r="E1283">
        <v>25</v>
      </c>
      <c r="F1283">
        <v>25</v>
      </c>
      <c r="G1283">
        <v>5</v>
      </c>
      <c r="H1283">
        <v>5</v>
      </c>
      <c r="I1283" s="379">
        <v>2.61921296296296E-2</v>
      </c>
      <c r="J1283">
        <v>25</v>
      </c>
      <c r="K1283">
        <v>20</v>
      </c>
      <c r="L1283">
        <v>80</v>
      </c>
      <c r="M1283" t="s">
        <v>1857</v>
      </c>
      <c r="N1283" t="s">
        <v>2869</v>
      </c>
      <c r="O1283" s="379">
        <v>4.1666666666666699E-2</v>
      </c>
    </row>
    <row r="1284" spans="1:15">
      <c r="A1284">
        <v>3020</v>
      </c>
      <c r="B1284" s="379">
        <v>44485.502615740697</v>
      </c>
      <c r="C1284">
        <v>1625</v>
      </c>
      <c r="D1284">
        <v>58</v>
      </c>
      <c r="E1284">
        <v>25</v>
      </c>
      <c r="F1284">
        <v>25</v>
      </c>
      <c r="G1284">
        <v>5</v>
      </c>
      <c r="H1284">
        <v>5</v>
      </c>
      <c r="I1284" s="379">
        <v>2.82523148148148E-2</v>
      </c>
      <c r="J1284">
        <v>25</v>
      </c>
      <c r="K1284">
        <v>24</v>
      </c>
      <c r="L1284">
        <v>96</v>
      </c>
      <c r="M1284" t="s">
        <v>1857</v>
      </c>
      <c r="N1284" t="s">
        <v>2869</v>
      </c>
      <c r="O1284" s="379">
        <v>4.1666666666666699E-2</v>
      </c>
    </row>
    <row r="1285" spans="1:15">
      <c r="A1285">
        <v>3021</v>
      </c>
      <c r="B1285" s="379">
        <v>44485.504108796304</v>
      </c>
      <c r="C1285">
        <v>1626</v>
      </c>
      <c r="D1285">
        <v>58</v>
      </c>
      <c r="E1285">
        <v>25</v>
      </c>
      <c r="F1285">
        <v>25</v>
      </c>
      <c r="G1285">
        <v>5</v>
      </c>
      <c r="H1285">
        <v>5</v>
      </c>
      <c r="I1285" s="379">
        <v>2.6956018518518501E-2</v>
      </c>
      <c r="J1285">
        <v>25</v>
      </c>
      <c r="K1285">
        <v>23</v>
      </c>
      <c r="L1285">
        <v>92</v>
      </c>
      <c r="M1285" t="s">
        <v>1857</v>
      </c>
      <c r="N1285" t="s">
        <v>2869</v>
      </c>
      <c r="O1285" s="379">
        <v>4.1666666666666699E-2</v>
      </c>
    </row>
    <row r="1286" spans="1:15">
      <c r="A1286">
        <v>3022</v>
      </c>
      <c r="B1286" s="379">
        <v>44485.501412037003</v>
      </c>
      <c r="C1286">
        <v>1621</v>
      </c>
      <c r="D1286">
        <v>58</v>
      </c>
      <c r="E1286">
        <v>25</v>
      </c>
      <c r="F1286">
        <v>25</v>
      </c>
      <c r="G1286">
        <v>5</v>
      </c>
      <c r="H1286">
        <v>5</v>
      </c>
      <c r="I1286" s="379">
        <v>3.0891203703703699E-2</v>
      </c>
      <c r="J1286">
        <v>25</v>
      </c>
      <c r="K1286">
        <v>16</v>
      </c>
      <c r="L1286">
        <v>64</v>
      </c>
      <c r="M1286" t="s">
        <v>164</v>
      </c>
      <c r="N1286" t="s">
        <v>2869</v>
      </c>
      <c r="O1286" s="379">
        <v>4.1666666666666699E-2</v>
      </c>
    </row>
    <row r="1287" spans="1:15">
      <c r="A1287">
        <v>3023</v>
      </c>
      <c r="B1287" s="379">
        <v>44485.502013888901</v>
      </c>
      <c r="C1287">
        <v>1647</v>
      </c>
      <c r="D1287">
        <v>58</v>
      </c>
      <c r="E1287">
        <v>25</v>
      </c>
      <c r="F1287">
        <v>25</v>
      </c>
      <c r="G1287">
        <v>5</v>
      </c>
      <c r="H1287">
        <v>5</v>
      </c>
      <c r="I1287" s="379">
        <v>3.0474537037037001E-2</v>
      </c>
      <c r="J1287">
        <v>25</v>
      </c>
      <c r="K1287">
        <v>19</v>
      </c>
      <c r="L1287">
        <v>76</v>
      </c>
      <c r="M1287" t="s">
        <v>1857</v>
      </c>
      <c r="N1287" t="s">
        <v>2869</v>
      </c>
      <c r="O1287" s="379">
        <v>4.1666666666666699E-2</v>
      </c>
    </row>
    <row r="1288" spans="1:15">
      <c r="A1288">
        <v>3024</v>
      </c>
      <c r="B1288" s="379">
        <v>44485.502349536997</v>
      </c>
      <c r="C1288">
        <v>1623</v>
      </c>
      <c r="D1288">
        <v>58</v>
      </c>
      <c r="E1288">
        <v>25</v>
      </c>
      <c r="F1288">
        <v>25</v>
      </c>
      <c r="G1288">
        <v>5</v>
      </c>
      <c r="H1288">
        <v>5</v>
      </c>
      <c r="I1288" s="379">
        <v>3.0671296296296301E-2</v>
      </c>
      <c r="J1288">
        <v>25</v>
      </c>
      <c r="K1288">
        <v>22</v>
      </c>
      <c r="L1288">
        <v>88</v>
      </c>
      <c r="M1288" t="s">
        <v>1857</v>
      </c>
      <c r="N1288" t="s">
        <v>2869</v>
      </c>
      <c r="O1288" s="379">
        <v>4.1666666666666699E-2</v>
      </c>
    </row>
    <row r="1289" spans="1:15">
      <c r="A1289">
        <v>3025</v>
      </c>
      <c r="B1289" s="379">
        <v>44485.504201388903</v>
      </c>
      <c r="C1289">
        <v>1619</v>
      </c>
      <c r="D1289">
        <v>58</v>
      </c>
      <c r="E1289">
        <v>25</v>
      </c>
      <c r="F1289">
        <v>25</v>
      </c>
      <c r="G1289">
        <v>5</v>
      </c>
      <c r="H1289">
        <v>5</v>
      </c>
      <c r="I1289" s="379">
        <v>2.9756944444444398E-2</v>
      </c>
      <c r="J1289">
        <v>25</v>
      </c>
      <c r="K1289">
        <v>24</v>
      </c>
      <c r="L1289">
        <v>96</v>
      </c>
      <c r="M1289" t="s">
        <v>1857</v>
      </c>
      <c r="N1289" t="s">
        <v>2869</v>
      </c>
      <c r="O1289" s="379">
        <v>4.1666666666666699E-2</v>
      </c>
    </row>
    <row r="1290" spans="1:15">
      <c r="A1290">
        <v>3026</v>
      </c>
      <c r="B1290" s="379">
        <v>44485.502708333297</v>
      </c>
      <c r="C1290">
        <v>1646</v>
      </c>
      <c r="D1290">
        <v>58</v>
      </c>
      <c r="E1290">
        <v>25</v>
      </c>
      <c r="F1290">
        <v>25</v>
      </c>
      <c r="G1290">
        <v>5</v>
      </c>
      <c r="H1290">
        <v>5</v>
      </c>
      <c r="I1290" s="379">
        <v>3.1585648148148099E-2</v>
      </c>
      <c r="J1290">
        <v>25</v>
      </c>
      <c r="K1290">
        <v>21</v>
      </c>
      <c r="L1290">
        <v>84</v>
      </c>
      <c r="M1290" t="s">
        <v>1857</v>
      </c>
      <c r="N1290" t="s">
        <v>2869</v>
      </c>
      <c r="O1290" s="379">
        <v>4.1666666666666699E-2</v>
      </c>
    </row>
    <row r="1291" spans="1:15">
      <c r="A1291">
        <v>3027</v>
      </c>
      <c r="B1291" s="379">
        <v>44485.503993055601</v>
      </c>
      <c r="C1291">
        <v>1652</v>
      </c>
      <c r="D1291">
        <v>58</v>
      </c>
      <c r="E1291">
        <v>25</v>
      </c>
      <c r="F1291">
        <v>25</v>
      </c>
      <c r="G1291">
        <v>5</v>
      </c>
      <c r="H1291">
        <v>5</v>
      </c>
      <c r="I1291" s="379">
        <v>3.0312499999999999E-2</v>
      </c>
      <c r="J1291">
        <v>25</v>
      </c>
      <c r="K1291">
        <v>22</v>
      </c>
      <c r="L1291">
        <v>88</v>
      </c>
      <c r="M1291" t="s">
        <v>1857</v>
      </c>
      <c r="N1291" t="s">
        <v>2869</v>
      </c>
      <c r="O1291" s="379">
        <v>4.1666666666666699E-2</v>
      </c>
    </row>
    <row r="1292" spans="1:15">
      <c r="A1292">
        <v>3028</v>
      </c>
      <c r="B1292" s="379">
        <v>44485.503252314797</v>
      </c>
      <c r="C1292">
        <v>1633</v>
      </c>
      <c r="D1292">
        <v>58</v>
      </c>
      <c r="E1292">
        <v>25</v>
      </c>
      <c r="F1292">
        <v>25</v>
      </c>
      <c r="G1292">
        <v>5</v>
      </c>
      <c r="H1292">
        <v>5</v>
      </c>
      <c r="I1292" s="379">
        <v>3.1712962962962998E-2</v>
      </c>
      <c r="J1292">
        <v>25</v>
      </c>
      <c r="K1292">
        <v>18</v>
      </c>
      <c r="L1292">
        <v>72</v>
      </c>
      <c r="M1292" t="s">
        <v>1857</v>
      </c>
      <c r="N1292" t="s">
        <v>2869</v>
      </c>
      <c r="O1292" s="379">
        <v>4.1666666666666699E-2</v>
      </c>
    </row>
    <row r="1293" spans="1:15">
      <c r="A1293">
        <v>3029</v>
      </c>
      <c r="B1293" s="379">
        <v>44485.5061921296</v>
      </c>
      <c r="C1293">
        <v>1651</v>
      </c>
      <c r="D1293">
        <v>58</v>
      </c>
      <c r="E1293">
        <v>25</v>
      </c>
      <c r="F1293">
        <v>25</v>
      </c>
      <c r="G1293">
        <v>5</v>
      </c>
      <c r="H1293">
        <v>5</v>
      </c>
      <c r="I1293" s="379">
        <v>2.8854166666666702E-2</v>
      </c>
      <c r="J1293">
        <v>25</v>
      </c>
      <c r="K1293">
        <v>22</v>
      </c>
      <c r="L1293">
        <v>88</v>
      </c>
      <c r="M1293" t="s">
        <v>1857</v>
      </c>
      <c r="N1293" t="s">
        <v>2869</v>
      </c>
      <c r="O1293" s="379">
        <v>4.1666666666666699E-2</v>
      </c>
    </row>
    <row r="1294" spans="1:15">
      <c r="A1294">
        <v>3030</v>
      </c>
      <c r="B1294" s="379">
        <v>44485.503159722197</v>
      </c>
      <c r="C1294">
        <v>1627</v>
      </c>
      <c r="D1294">
        <v>58</v>
      </c>
      <c r="E1294">
        <v>25</v>
      </c>
      <c r="F1294">
        <v>25</v>
      </c>
      <c r="G1294">
        <v>5</v>
      </c>
      <c r="H1294">
        <v>5</v>
      </c>
      <c r="I1294" s="379">
        <v>3.2534722222222201E-2</v>
      </c>
      <c r="J1294">
        <v>25</v>
      </c>
      <c r="K1294">
        <v>24</v>
      </c>
      <c r="L1294">
        <v>96</v>
      </c>
      <c r="M1294" t="s">
        <v>1857</v>
      </c>
      <c r="N1294" t="s">
        <v>2869</v>
      </c>
      <c r="O1294" s="379">
        <v>4.1666666666666699E-2</v>
      </c>
    </row>
    <row r="1295" spans="1:15">
      <c r="A1295">
        <v>3031</v>
      </c>
      <c r="B1295" s="379">
        <v>44485.502210648097</v>
      </c>
      <c r="C1295">
        <v>1630</v>
      </c>
      <c r="D1295">
        <v>58</v>
      </c>
      <c r="E1295">
        <v>25</v>
      </c>
      <c r="F1295">
        <v>25</v>
      </c>
      <c r="G1295">
        <v>5</v>
      </c>
      <c r="H1295">
        <v>5</v>
      </c>
      <c r="I1295" s="379">
        <v>3.3796296296296303E-2</v>
      </c>
      <c r="J1295">
        <v>25</v>
      </c>
      <c r="K1295">
        <v>22</v>
      </c>
      <c r="L1295">
        <v>88</v>
      </c>
      <c r="M1295" t="s">
        <v>1857</v>
      </c>
      <c r="N1295" t="s">
        <v>2869</v>
      </c>
      <c r="O1295" s="379">
        <v>4.1666666666666699E-2</v>
      </c>
    </row>
    <row r="1296" spans="1:15">
      <c r="A1296">
        <v>3032</v>
      </c>
      <c r="B1296" s="379">
        <v>44485.504930555602</v>
      </c>
      <c r="C1296">
        <v>1583</v>
      </c>
      <c r="D1296">
        <v>58</v>
      </c>
      <c r="E1296">
        <v>25</v>
      </c>
      <c r="F1296">
        <v>25</v>
      </c>
      <c r="G1296">
        <v>5</v>
      </c>
      <c r="H1296">
        <v>5</v>
      </c>
      <c r="I1296" s="379">
        <v>3.8263888888888903E-2</v>
      </c>
      <c r="J1296">
        <v>25</v>
      </c>
      <c r="K1296">
        <v>21</v>
      </c>
      <c r="L1296">
        <v>84</v>
      </c>
      <c r="M1296" t="s">
        <v>1857</v>
      </c>
      <c r="N1296" t="s">
        <v>2869</v>
      </c>
      <c r="O1296" s="379">
        <v>4.1666666666666699E-2</v>
      </c>
    </row>
    <row r="1297" spans="1:15">
      <c r="A1297">
        <v>3033</v>
      </c>
      <c r="B1297" s="379">
        <v>44490.590185185203</v>
      </c>
      <c r="C1297">
        <v>1604</v>
      </c>
      <c r="D1297">
        <v>58</v>
      </c>
      <c r="E1297">
        <v>25</v>
      </c>
      <c r="F1297">
        <v>25</v>
      </c>
      <c r="G1297">
        <v>5</v>
      </c>
      <c r="H1297">
        <v>5</v>
      </c>
      <c r="I1297" s="379">
        <v>1.7465277777777798E-2</v>
      </c>
      <c r="J1297">
        <v>25</v>
      </c>
      <c r="K1297">
        <v>24</v>
      </c>
      <c r="L1297">
        <v>96</v>
      </c>
      <c r="M1297" t="s">
        <v>1857</v>
      </c>
      <c r="N1297" t="s">
        <v>2869</v>
      </c>
      <c r="O1297" s="379">
        <v>4.1666666666666699E-2</v>
      </c>
    </row>
    <row r="1298" spans="1:15">
      <c r="A1298">
        <v>3034</v>
      </c>
      <c r="B1298" s="379">
        <v>44490.618645833303</v>
      </c>
      <c r="C1298">
        <v>1649</v>
      </c>
      <c r="D1298">
        <v>58</v>
      </c>
      <c r="E1298">
        <v>25</v>
      </c>
      <c r="F1298">
        <v>25</v>
      </c>
      <c r="G1298">
        <v>5</v>
      </c>
      <c r="H1298">
        <v>5</v>
      </c>
      <c r="I1298" s="379">
        <v>1.9907407407407401E-2</v>
      </c>
      <c r="J1298">
        <v>25</v>
      </c>
      <c r="K1298">
        <v>25</v>
      </c>
      <c r="L1298">
        <v>100</v>
      </c>
      <c r="M1298" t="s">
        <v>1858</v>
      </c>
      <c r="N1298" t="s">
        <v>2869</v>
      </c>
      <c r="O1298" s="379">
        <v>4.1666666666666699E-2</v>
      </c>
    </row>
    <row r="1299" spans="1:15">
      <c r="A1299">
        <v>3035</v>
      </c>
      <c r="B1299" s="379">
        <v>44524.863819444399</v>
      </c>
      <c r="C1299">
        <v>1338</v>
      </c>
      <c r="D1299">
        <v>94</v>
      </c>
      <c r="E1299">
        <v>42</v>
      </c>
      <c r="F1299">
        <v>42</v>
      </c>
      <c r="G1299">
        <v>14</v>
      </c>
      <c r="H1299">
        <v>14</v>
      </c>
      <c r="I1299" s="379">
        <v>1.2106481481481499E-2</v>
      </c>
      <c r="J1299">
        <v>42</v>
      </c>
      <c r="K1299">
        <v>9</v>
      </c>
      <c r="L1299">
        <v>21</v>
      </c>
      <c r="M1299" t="s">
        <v>164</v>
      </c>
      <c r="N1299" t="s">
        <v>2868</v>
      </c>
      <c r="O1299" s="379">
        <v>8.3333333333333301E-2</v>
      </c>
    </row>
    <row r="1300" spans="1:15">
      <c r="A1300">
        <v>3036</v>
      </c>
      <c r="B1300" s="379">
        <v>44524.876354166699</v>
      </c>
      <c r="C1300">
        <v>1338</v>
      </c>
      <c r="D1300">
        <v>94</v>
      </c>
      <c r="E1300">
        <v>42</v>
      </c>
      <c r="F1300">
        <v>42</v>
      </c>
      <c r="G1300">
        <v>14</v>
      </c>
      <c r="H1300">
        <v>14</v>
      </c>
      <c r="I1300" s="379">
        <v>1.2488425925925899E-2</v>
      </c>
      <c r="J1300">
        <v>42</v>
      </c>
      <c r="K1300">
        <v>9</v>
      </c>
      <c r="L1300">
        <v>21</v>
      </c>
      <c r="M1300" t="s">
        <v>164</v>
      </c>
      <c r="N1300" t="s">
        <v>2868</v>
      </c>
      <c r="O1300" s="379">
        <v>8.3333333333333301E-2</v>
      </c>
    </row>
    <row r="1301" spans="1:15">
      <c r="A1301">
        <v>3037</v>
      </c>
      <c r="B1301" s="379">
        <v>44524.888935185198</v>
      </c>
      <c r="C1301">
        <v>1338</v>
      </c>
      <c r="D1301">
        <v>94</v>
      </c>
      <c r="E1301">
        <v>42</v>
      </c>
      <c r="F1301">
        <v>0</v>
      </c>
      <c r="G1301">
        <v>14</v>
      </c>
      <c r="H1301">
        <v>0</v>
      </c>
      <c r="I1301" s="379">
        <v>1.7187500000000001E-2</v>
      </c>
      <c r="J1301">
        <v>42</v>
      </c>
      <c r="K1301">
        <v>0</v>
      </c>
      <c r="L1301">
        <v>0</v>
      </c>
      <c r="M1301" t="s">
        <v>164</v>
      </c>
      <c r="N1301" t="s">
        <v>2868</v>
      </c>
      <c r="O1301" s="379">
        <v>8.3333333333333301E-2</v>
      </c>
    </row>
    <row r="1302" spans="1:15">
      <c r="A1302">
        <v>3038</v>
      </c>
      <c r="B1302" s="379">
        <v>44524.906261574099</v>
      </c>
      <c r="C1302">
        <v>1338</v>
      </c>
      <c r="D1302">
        <v>95</v>
      </c>
      <c r="E1302">
        <v>25</v>
      </c>
      <c r="F1302">
        <v>25</v>
      </c>
      <c r="G1302">
        <v>5</v>
      </c>
      <c r="H1302">
        <v>5</v>
      </c>
      <c r="I1302" s="379">
        <v>1.07175925925926E-2</v>
      </c>
      <c r="J1302">
        <v>25</v>
      </c>
      <c r="K1302">
        <v>19</v>
      </c>
      <c r="L1302">
        <v>76</v>
      </c>
      <c r="M1302" t="s">
        <v>1857</v>
      </c>
      <c r="N1302" t="s">
        <v>2869</v>
      </c>
      <c r="O1302" s="379">
        <v>8.3333333333333301E-2</v>
      </c>
    </row>
    <row r="1303" spans="1:15">
      <c r="A1303">
        <v>3039</v>
      </c>
      <c r="B1303" s="379">
        <v>44533.985833333303</v>
      </c>
      <c r="C1303">
        <v>1338</v>
      </c>
      <c r="D1303">
        <v>96</v>
      </c>
      <c r="E1303">
        <v>20</v>
      </c>
      <c r="F1303">
        <v>20</v>
      </c>
      <c r="G1303">
        <v>5</v>
      </c>
      <c r="H1303">
        <v>5</v>
      </c>
      <c r="I1303" s="379">
        <v>1.25E-3</v>
      </c>
      <c r="J1303">
        <v>20</v>
      </c>
      <c r="K1303">
        <v>4</v>
      </c>
      <c r="L1303">
        <v>20</v>
      </c>
      <c r="N1303" t="s">
        <v>4618</v>
      </c>
      <c r="O1303" s="379">
        <v>4.1666666666666699E-2</v>
      </c>
    </row>
    <row r="1304" spans="1:15">
      <c r="A1304">
        <v>3040</v>
      </c>
      <c r="B1304" s="379">
        <v>44533.987233796302</v>
      </c>
      <c r="C1304">
        <v>1338</v>
      </c>
      <c r="D1304">
        <v>96</v>
      </c>
      <c r="E1304">
        <v>20</v>
      </c>
      <c r="F1304">
        <v>20</v>
      </c>
      <c r="G1304">
        <v>5</v>
      </c>
      <c r="H1304">
        <v>5</v>
      </c>
      <c r="I1304" s="379">
        <v>1.1805555555555599E-3</v>
      </c>
      <c r="J1304">
        <v>20</v>
      </c>
      <c r="K1304">
        <v>4</v>
      </c>
      <c r="L1304">
        <v>20</v>
      </c>
      <c r="N1304" t="s">
        <v>4618</v>
      </c>
      <c r="O1304" s="379">
        <v>4.1666666666666699E-2</v>
      </c>
    </row>
    <row r="1305" spans="1:15">
      <c r="A1305">
        <v>3041</v>
      </c>
      <c r="B1305" s="379">
        <v>44536.596585648098</v>
      </c>
      <c r="C1305">
        <v>1338</v>
      </c>
      <c r="D1305">
        <v>94</v>
      </c>
      <c r="E1305">
        <v>42</v>
      </c>
      <c r="F1305">
        <v>42</v>
      </c>
      <c r="G1305">
        <v>14</v>
      </c>
      <c r="H1305">
        <v>14</v>
      </c>
      <c r="I1305" s="379">
        <v>3.3449074074074102E-3</v>
      </c>
      <c r="J1305">
        <v>42</v>
      </c>
      <c r="K1305">
        <v>12</v>
      </c>
      <c r="L1305">
        <v>29</v>
      </c>
      <c r="M1305" t="s">
        <v>164</v>
      </c>
      <c r="N1305" t="s">
        <v>2868</v>
      </c>
      <c r="O1305" s="379">
        <v>8.3333333333333301E-2</v>
      </c>
    </row>
    <row r="1306" spans="1:15">
      <c r="A1306">
        <v>3042</v>
      </c>
      <c r="B1306" s="379">
        <v>44538.831886574102</v>
      </c>
      <c r="C1306">
        <v>1629</v>
      </c>
      <c r="D1306">
        <v>58</v>
      </c>
      <c r="E1306">
        <v>25</v>
      </c>
      <c r="F1306">
        <v>25</v>
      </c>
      <c r="G1306">
        <v>5</v>
      </c>
      <c r="H1306">
        <v>5</v>
      </c>
      <c r="I1306" s="379">
        <v>1.9537037037036999E-2</v>
      </c>
      <c r="J1306">
        <v>25</v>
      </c>
      <c r="K1306">
        <v>21</v>
      </c>
      <c r="L1306">
        <v>84</v>
      </c>
      <c r="M1306" t="s">
        <v>1857</v>
      </c>
      <c r="N1306" t="s">
        <v>2869</v>
      </c>
      <c r="O1306" s="379">
        <v>4.1666666666666699E-2</v>
      </c>
    </row>
    <row r="1307" spans="1:15">
      <c r="A1307">
        <v>3043</v>
      </c>
      <c r="B1307" s="379">
        <v>44538.862002314803</v>
      </c>
      <c r="C1307">
        <v>1656</v>
      </c>
      <c r="D1307">
        <v>58</v>
      </c>
      <c r="E1307">
        <v>25</v>
      </c>
      <c r="F1307">
        <v>25</v>
      </c>
      <c r="G1307">
        <v>5</v>
      </c>
      <c r="H1307">
        <v>5</v>
      </c>
      <c r="I1307" s="379">
        <v>1.6840277777777801E-2</v>
      </c>
      <c r="J1307">
        <v>25</v>
      </c>
      <c r="K1307">
        <v>22</v>
      </c>
      <c r="L1307">
        <v>88</v>
      </c>
      <c r="M1307" t="s">
        <v>1857</v>
      </c>
      <c r="N1307" t="s">
        <v>2869</v>
      </c>
      <c r="O1307" s="379">
        <v>4.1666666666666699E-2</v>
      </c>
    </row>
    <row r="1308" spans="1:15">
      <c r="A1308">
        <v>3044</v>
      </c>
      <c r="B1308" s="379">
        <v>44543.830914351798</v>
      </c>
      <c r="C1308">
        <v>1704</v>
      </c>
      <c r="D1308">
        <v>96</v>
      </c>
      <c r="E1308">
        <v>20</v>
      </c>
      <c r="F1308">
        <v>20</v>
      </c>
      <c r="G1308">
        <v>5</v>
      </c>
      <c r="H1308">
        <v>5</v>
      </c>
      <c r="I1308" s="379">
        <v>1.6412037037036999E-2</v>
      </c>
      <c r="J1308">
        <v>20</v>
      </c>
      <c r="K1308">
        <v>19</v>
      </c>
      <c r="L1308">
        <v>95</v>
      </c>
      <c r="N1308" t="s">
        <v>4618</v>
      </c>
      <c r="O1308" s="379">
        <v>4.1666666666666699E-2</v>
      </c>
    </row>
    <row r="1309" spans="1:15">
      <c r="A1309">
        <v>3045</v>
      </c>
      <c r="B1309" s="379">
        <v>44543.831192129597</v>
      </c>
      <c r="C1309">
        <v>1702</v>
      </c>
      <c r="D1309">
        <v>96</v>
      </c>
      <c r="E1309">
        <v>20</v>
      </c>
      <c r="F1309">
        <v>20</v>
      </c>
      <c r="G1309">
        <v>5</v>
      </c>
      <c r="H1309">
        <v>5</v>
      </c>
      <c r="I1309" s="379">
        <v>2.53240740740741E-2</v>
      </c>
      <c r="J1309">
        <v>20</v>
      </c>
      <c r="K1309">
        <v>17</v>
      </c>
      <c r="L1309">
        <v>85</v>
      </c>
      <c r="N1309" t="s">
        <v>4618</v>
      </c>
      <c r="O1309" s="379">
        <v>4.1666666666666699E-2</v>
      </c>
    </row>
    <row r="1310" spans="1:15">
      <c r="A1310">
        <v>3046</v>
      </c>
      <c r="B1310" s="379">
        <v>44543.831284722197</v>
      </c>
      <c r="C1310">
        <v>1709</v>
      </c>
      <c r="D1310">
        <v>96</v>
      </c>
      <c r="E1310">
        <v>20</v>
      </c>
      <c r="F1310">
        <v>20</v>
      </c>
      <c r="G1310">
        <v>5</v>
      </c>
      <c r="H1310">
        <v>5</v>
      </c>
      <c r="I1310" s="379">
        <v>2.5312500000000002E-2</v>
      </c>
      <c r="J1310">
        <v>20</v>
      </c>
      <c r="K1310">
        <v>14</v>
      </c>
      <c r="L1310">
        <v>70</v>
      </c>
      <c r="N1310" t="s">
        <v>4618</v>
      </c>
      <c r="O1310" s="379">
        <v>4.1666666666666699E-2</v>
      </c>
    </row>
    <row r="1311" spans="1:15">
      <c r="A1311">
        <v>3047</v>
      </c>
      <c r="B1311" s="379">
        <v>44543.831250000003</v>
      </c>
      <c r="C1311">
        <v>1715</v>
      </c>
      <c r="D1311">
        <v>96</v>
      </c>
      <c r="E1311">
        <v>20</v>
      </c>
      <c r="F1311">
        <v>20</v>
      </c>
      <c r="G1311">
        <v>5</v>
      </c>
      <c r="H1311">
        <v>5</v>
      </c>
      <c r="I1311" s="379">
        <v>2.6747685185185201E-2</v>
      </c>
      <c r="J1311">
        <v>20</v>
      </c>
      <c r="K1311">
        <v>16</v>
      </c>
      <c r="L1311">
        <v>80</v>
      </c>
      <c r="N1311" t="s">
        <v>4618</v>
      </c>
      <c r="O1311" s="379">
        <v>4.1666666666666699E-2</v>
      </c>
    </row>
    <row r="1312" spans="1:15">
      <c r="A1312">
        <v>3048</v>
      </c>
      <c r="B1312" s="379">
        <v>44543.831273148098</v>
      </c>
      <c r="C1312">
        <v>1703</v>
      </c>
      <c r="D1312">
        <v>96</v>
      </c>
      <c r="E1312">
        <v>20</v>
      </c>
      <c r="F1312">
        <v>20</v>
      </c>
      <c r="G1312">
        <v>5</v>
      </c>
      <c r="H1312">
        <v>5</v>
      </c>
      <c r="I1312" s="379">
        <v>2.9120370370370401E-2</v>
      </c>
      <c r="J1312">
        <v>20</v>
      </c>
      <c r="K1312">
        <v>7</v>
      </c>
      <c r="L1312">
        <v>35</v>
      </c>
      <c r="N1312" t="s">
        <v>4618</v>
      </c>
      <c r="O1312" s="379">
        <v>4.1666666666666699E-2</v>
      </c>
    </row>
    <row r="1313" spans="1:15">
      <c r="A1313">
        <v>3049</v>
      </c>
      <c r="B1313" s="379">
        <v>44543.831793981502</v>
      </c>
      <c r="C1313">
        <v>1713</v>
      </c>
      <c r="D1313">
        <v>96</v>
      </c>
      <c r="E1313">
        <v>20</v>
      </c>
      <c r="F1313">
        <v>20</v>
      </c>
      <c r="G1313">
        <v>5</v>
      </c>
      <c r="H1313">
        <v>5</v>
      </c>
      <c r="I1313" s="379">
        <v>2.9490740740740699E-2</v>
      </c>
      <c r="J1313">
        <v>20</v>
      </c>
      <c r="K1313">
        <v>16</v>
      </c>
      <c r="L1313">
        <v>80</v>
      </c>
      <c r="N1313" t="s">
        <v>4618</v>
      </c>
      <c r="O1313" s="379">
        <v>4.1666666666666699E-2</v>
      </c>
    </row>
    <row r="1314" spans="1:15">
      <c r="A1314">
        <v>3050</v>
      </c>
      <c r="B1314" s="379">
        <v>44543.831215277802</v>
      </c>
      <c r="C1314">
        <v>1723</v>
      </c>
      <c r="D1314">
        <v>96</v>
      </c>
      <c r="E1314">
        <v>20</v>
      </c>
      <c r="F1314">
        <v>20</v>
      </c>
      <c r="G1314">
        <v>5</v>
      </c>
      <c r="H1314">
        <v>5</v>
      </c>
      <c r="I1314" s="379">
        <v>3.1678240740740701E-2</v>
      </c>
      <c r="J1314">
        <v>20</v>
      </c>
      <c r="K1314">
        <v>15</v>
      </c>
      <c r="L1314">
        <v>75</v>
      </c>
      <c r="N1314" t="s">
        <v>4618</v>
      </c>
      <c r="O1314" s="379">
        <v>4.1666666666666699E-2</v>
      </c>
    </row>
    <row r="1315" spans="1:15">
      <c r="A1315">
        <v>3051</v>
      </c>
      <c r="B1315" s="379">
        <v>44543.831296296303</v>
      </c>
      <c r="C1315">
        <v>1716</v>
      </c>
      <c r="D1315">
        <v>96</v>
      </c>
      <c r="E1315">
        <v>20</v>
      </c>
      <c r="F1315">
        <v>20</v>
      </c>
      <c r="G1315">
        <v>5</v>
      </c>
      <c r="H1315">
        <v>5</v>
      </c>
      <c r="I1315" s="379">
        <v>3.20717592592593E-2</v>
      </c>
      <c r="J1315">
        <v>20</v>
      </c>
      <c r="K1315">
        <v>14</v>
      </c>
      <c r="L1315">
        <v>70</v>
      </c>
      <c r="N1315" t="s">
        <v>4618</v>
      </c>
      <c r="O1315" s="379">
        <v>4.1666666666666699E-2</v>
      </c>
    </row>
    <row r="1316" spans="1:15">
      <c r="A1316">
        <v>3052</v>
      </c>
      <c r="B1316" s="379">
        <v>44543.831574074102</v>
      </c>
      <c r="C1316">
        <v>1710</v>
      </c>
      <c r="D1316">
        <v>96</v>
      </c>
      <c r="E1316">
        <v>20</v>
      </c>
      <c r="F1316">
        <v>20</v>
      </c>
      <c r="G1316">
        <v>5</v>
      </c>
      <c r="H1316">
        <v>5</v>
      </c>
      <c r="I1316" s="379">
        <v>3.2534722222222201E-2</v>
      </c>
      <c r="J1316">
        <v>20</v>
      </c>
      <c r="K1316">
        <v>10</v>
      </c>
      <c r="L1316">
        <v>50</v>
      </c>
      <c r="N1316" t="s">
        <v>4618</v>
      </c>
      <c r="O1316" s="379">
        <v>4.1666666666666699E-2</v>
      </c>
    </row>
    <row r="1317" spans="1:15">
      <c r="A1317">
        <v>3053</v>
      </c>
      <c r="B1317" s="379">
        <v>44543.831458333298</v>
      </c>
      <c r="C1317">
        <v>1721</v>
      </c>
      <c r="D1317">
        <v>96</v>
      </c>
      <c r="E1317">
        <v>20</v>
      </c>
      <c r="F1317">
        <v>20</v>
      </c>
      <c r="G1317">
        <v>5</v>
      </c>
      <c r="H1317">
        <v>5</v>
      </c>
      <c r="I1317" s="379">
        <v>3.26967592592593E-2</v>
      </c>
      <c r="J1317">
        <v>20</v>
      </c>
      <c r="K1317">
        <v>14</v>
      </c>
      <c r="L1317">
        <v>70</v>
      </c>
      <c r="N1317" t="s">
        <v>4618</v>
      </c>
      <c r="O1317" s="379">
        <v>4.1666666666666699E-2</v>
      </c>
    </row>
    <row r="1318" spans="1:15">
      <c r="A1318">
        <v>3054</v>
      </c>
      <c r="B1318" s="379">
        <v>44543.831840277802</v>
      </c>
      <c r="C1318">
        <v>1708</v>
      </c>
      <c r="D1318">
        <v>96</v>
      </c>
      <c r="E1318">
        <v>20</v>
      </c>
      <c r="F1318">
        <v>20</v>
      </c>
      <c r="G1318">
        <v>5</v>
      </c>
      <c r="H1318">
        <v>5</v>
      </c>
      <c r="I1318" s="379">
        <v>3.3043981481481501E-2</v>
      </c>
      <c r="J1318">
        <v>20</v>
      </c>
      <c r="K1318">
        <v>11</v>
      </c>
      <c r="L1318">
        <v>55</v>
      </c>
      <c r="N1318" t="s">
        <v>4618</v>
      </c>
      <c r="O1318" s="379">
        <v>4.1666666666666699E-2</v>
      </c>
    </row>
    <row r="1319" spans="1:15">
      <c r="A1319">
        <v>3055</v>
      </c>
      <c r="B1319" s="379">
        <v>44543.831909722197</v>
      </c>
      <c r="C1319">
        <v>1706</v>
      </c>
      <c r="D1319">
        <v>96</v>
      </c>
      <c r="E1319">
        <v>20</v>
      </c>
      <c r="F1319">
        <v>20</v>
      </c>
      <c r="G1319">
        <v>5</v>
      </c>
      <c r="H1319">
        <v>5</v>
      </c>
      <c r="I1319" s="379">
        <v>3.3599537037036997E-2</v>
      </c>
      <c r="J1319">
        <v>20</v>
      </c>
      <c r="K1319">
        <v>14</v>
      </c>
      <c r="L1319">
        <v>70</v>
      </c>
      <c r="N1319" t="s">
        <v>4618</v>
      </c>
      <c r="O1319" s="379">
        <v>4.1666666666666699E-2</v>
      </c>
    </row>
    <row r="1320" spans="1:15">
      <c r="A1320">
        <v>3056</v>
      </c>
      <c r="B1320" s="379">
        <v>44543.832060185203</v>
      </c>
      <c r="C1320">
        <v>1718</v>
      </c>
      <c r="D1320">
        <v>96</v>
      </c>
      <c r="E1320">
        <v>20</v>
      </c>
      <c r="F1320">
        <v>20</v>
      </c>
      <c r="G1320">
        <v>5</v>
      </c>
      <c r="H1320">
        <v>5</v>
      </c>
      <c r="I1320" s="379">
        <v>3.5891203703703703E-2</v>
      </c>
      <c r="J1320">
        <v>20</v>
      </c>
      <c r="K1320">
        <v>14</v>
      </c>
      <c r="L1320">
        <v>70</v>
      </c>
      <c r="N1320" t="s">
        <v>4618</v>
      </c>
      <c r="O1320" s="379">
        <v>4.1666666666666699E-2</v>
      </c>
    </row>
    <row r="1321" spans="1:15">
      <c r="A1321">
        <v>3057</v>
      </c>
      <c r="B1321" s="379">
        <v>44543.832581018498</v>
      </c>
      <c r="C1321">
        <v>1719</v>
      </c>
      <c r="D1321">
        <v>96</v>
      </c>
      <c r="E1321">
        <v>20</v>
      </c>
      <c r="F1321">
        <v>20</v>
      </c>
      <c r="G1321">
        <v>5</v>
      </c>
      <c r="H1321">
        <v>5</v>
      </c>
      <c r="I1321" s="379">
        <v>3.6087962962963002E-2</v>
      </c>
      <c r="J1321">
        <v>20</v>
      </c>
      <c r="K1321">
        <v>10</v>
      </c>
      <c r="L1321">
        <v>50</v>
      </c>
      <c r="N1321" t="s">
        <v>4618</v>
      </c>
      <c r="O1321" s="379">
        <v>4.1666666666666699E-2</v>
      </c>
    </row>
    <row r="1322" spans="1:15">
      <c r="A1322">
        <v>3058</v>
      </c>
      <c r="B1322" s="379">
        <v>44543.831504629597</v>
      </c>
      <c r="C1322">
        <v>1720</v>
      </c>
      <c r="D1322">
        <v>96</v>
      </c>
      <c r="E1322">
        <v>20</v>
      </c>
      <c r="F1322">
        <v>20</v>
      </c>
      <c r="G1322">
        <v>5</v>
      </c>
      <c r="H1322">
        <v>5</v>
      </c>
      <c r="I1322" s="379">
        <v>3.7314814814814801E-2</v>
      </c>
      <c r="J1322">
        <v>20</v>
      </c>
      <c r="K1322">
        <v>11</v>
      </c>
      <c r="L1322">
        <v>55</v>
      </c>
      <c r="N1322" t="s">
        <v>4618</v>
      </c>
      <c r="O1322" s="379">
        <v>4.1666666666666699E-2</v>
      </c>
    </row>
    <row r="1323" spans="1:15">
      <c r="A1323">
        <v>3059</v>
      </c>
      <c r="B1323" s="379">
        <v>44543.831678240698</v>
      </c>
      <c r="C1323">
        <v>1722</v>
      </c>
      <c r="D1323">
        <v>96</v>
      </c>
      <c r="E1323">
        <v>20</v>
      </c>
      <c r="F1323">
        <v>20</v>
      </c>
      <c r="G1323">
        <v>5</v>
      </c>
      <c r="H1323">
        <v>5</v>
      </c>
      <c r="I1323" s="379">
        <v>3.7708333333333302E-2</v>
      </c>
      <c r="J1323">
        <v>20</v>
      </c>
      <c r="K1323">
        <v>16</v>
      </c>
      <c r="L1323">
        <v>80</v>
      </c>
      <c r="N1323" t="s">
        <v>4618</v>
      </c>
      <c r="O1323" s="379">
        <v>4.1666666666666699E-2</v>
      </c>
    </row>
    <row r="1324" spans="1:15">
      <c r="A1324">
        <v>3060</v>
      </c>
      <c r="B1324" s="379">
        <v>44543.831388888902</v>
      </c>
      <c r="C1324">
        <v>1705</v>
      </c>
      <c r="D1324">
        <v>96</v>
      </c>
      <c r="E1324">
        <v>20</v>
      </c>
      <c r="F1324">
        <v>20</v>
      </c>
      <c r="G1324">
        <v>5</v>
      </c>
      <c r="H1324">
        <v>5</v>
      </c>
      <c r="I1324" s="379">
        <v>3.8229166666666703E-2</v>
      </c>
      <c r="J1324">
        <v>20</v>
      </c>
      <c r="K1324">
        <v>13</v>
      </c>
      <c r="L1324">
        <v>65</v>
      </c>
      <c r="N1324" t="s">
        <v>4618</v>
      </c>
      <c r="O1324" s="379">
        <v>4.1666666666666699E-2</v>
      </c>
    </row>
    <row r="1325" spans="1:15">
      <c r="A1325">
        <v>3061</v>
      </c>
      <c r="B1325" s="379">
        <v>44543.831550925897</v>
      </c>
      <c r="C1325">
        <v>1712</v>
      </c>
      <c r="D1325">
        <v>96</v>
      </c>
      <c r="E1325">
        <v>20</v>
      </c>
      <c r="F1325">
        <v>20</v>
      </c>
      <c r="G1325">
        <v>5</v>
      </c>
      <c r="H1325">
        <v>5</v>
      </c>
      <c r="I1325" s="379">
        <v>3.82407407407407E-2</v>
      </c>
      <c r="J1325">
        <v>20</v>
      </c>
      <c r="K1325">
        <v>11</v>
      </c>
      <c r="L1325">
        <v>55</v>
      </c>
      <c r="N1325" t="s">
        <v>4618</v>
      </c>
      <c r="O1325" s="379">
        <v>4.1666666666666699E-2</v>
      </c>
    </row>
    <row r="1326" spans="1:15">
      <c r="A1326">
        <v>3062</v>
      </c>
      <c r="B1326" s="379">
        <v>44543.836041666698</v>
      </c>
      <c r="C1326">
        <v>1707</v>
      </c>
      <c r="D1326">
        <v>96</v>
      </c>
      <c r="E1326">
        <v>20</v>
      </c>
      <c r="F1326">
        <v>20</v>
      </c>
      <c r="G1326">
        <v>5</v>
      </c>
      <c r="H1326">
        <v>5</v>
      </c>
      <c r="I1326" s="379">
        <v>3.4270833333333299E-2</v>
      </c>
      <c r="J1326">
        <v>20</v>
      </c>
      <c r="K1326">
        <v>14</v>
      </c>
      <c r="L1326">
        <v>70</v>
      </c>
      <c r="N1326" t="s">
        <v>4618</v>
      </c>
      <c r="O1326" s="379">
        <v>4.1666666666666699E-2</v>
      </c>
    </row>
    <row r="1327" spans="1:15">
      <c r="A1327">
        <v>3063</v>
      </c>
      <c r="B1327" s="379">
        <v>44543.876296296301</v>
      </c>
      <c r="C1327">
        <v>1719</v>
      </c>
      <c r="D1327">
        <v>96</v>
      </c>
      <c r="E1327">
        <v>20</v>
      </c>
      <c r="F1327">
        <v>4</v>
      </c>
      <c r="G1327">
        <v>5</v>
      </c>
      <c r="H1327">
        <v>0</v>
      </c>
      <c r="I1327" s="379">
        <v>2.8472222222222202E-3</v>
      </c>
      <c r="J1327">
        <v>20</v>
      </c>
      <c r="K1327">
        <v>2</v>
      </c>
      <c r="L1327">
        <v>10</v>
      </c>
      <c r="N1327" t="s">
        <v>4618</v>
      </c>
      <c r="O1327" s="379">
        <v>4.1666666666666699E-2</v>
      </c>
    </row>
    <row r="1328" spans="1:15">
      <c r="A1328">
        <v>3064</v>
      </c>
      <c r="B1328" s="379">
        <v>44543.870601851901</v>
      </c>
      <c r="C1328">
        <v>1720</v>
      </c>
      <c r="D1328">
        <v>96</v>
      </c>
      <c r="E1328">
        <v>20</v>
      </c>
      <c r="F1328">
        <v>0</v>
      </c>
      <c r="G1328">
        <v>5</v>
      </c>
      <c r="H1328">
        <v>0</v>
      </c>
      <c r="I1328" s="379">
        <v>4.1678240740740703E-2</v>
      </c>
      <c r="J1328">
        <v>20</v>
      </c>
      <c r="K1328">
        <v>0</v>
      </c>
      <c r="L1328">
        <v>0</v>
      </c>
      <c r="N1328" t="s">
        <v>4618</v>
      </c>
      <c r="O1328" s="379">
        <v>4.1666666666666699E-2</v>
      </c>
    </row>
    <row r="1329" spans="1:15">
      <c r="A1329">
        <v>3065</v>
      </c>
      <c r="B1329" s="379">
        <v>44543.871550925898</v>
      </c>
      <c r="C1329">
        <v>1707</v>
      </c>
      <c r="D1329">
        <v>96</v>
      </c>
      <c r="E1329">
        <v>20</v>
      </c>
      <c r="F1329">
        <v>3</v>
      </c>
      <c r="G1329">
        <v>5</v>
      </c>
      <c r="H1329">
        <v>0</v>
      </c>
      <c r="I1329" s="379">
        <v>4.1678240740740703E-2</v>
      </c>
      <c r="J1329">
        <v>20</v>
      </c>
      <c r="K1329">
        <v>1</v>
      </c>
      <c r="L1329">
        <v>5</v>
      </c>
      <c r="N1329" t="s">
        <v>4618</v>
      </c>
      <c r="O1329" s="379">
        <v>4.1666666666666699E-2</v>
      </c>
    </row>
    <row r="1330" spans="1:15">
      <c r="A1330">
        <v>3066</v>
      </c>
      <c r="B1330" s="379">
        <v>44547.4628703704</v>
      </c>
      <c r="C1330">
        <v>1664</v>
      </c>
      <c r="D1330">
        <v>95</v>
      </c>
      <c r="E1330">
        <v>25</v>
      </c>
      <c r="F1330">
        <v>25</v>
      </c>
      <c r="G1330">
        <v>5</v>
      </c>
      <c r="H1330">
        <v>5</v>
      </c>
      <c r="I1330" s="379">
        <v>2.64351851851852E-2</v>
      </c>
      <c r="J1330">
        <v>25</v>
      </c>
      <c r="K1330">
        <v>11</v>
      </c>
      <c r="L1330">
        <v>44</v>
      </c>
      <c r="M1330" t="s">
        <v>164</v>
      </c>
      <c r="N1330" t="s">
        <v>2869</v>
      </c>
      <c r="O1330" s="379">
        <v>6.25E-2</v>
      </c>
    </row>
    <row r="1331" spans="1:15">
      <c r="A1331">
        <v>3067</v>
      </c>
      <c r="B1331" s="379">
        <v>44547.465914351902</v>
      </c>
      <c r="C1331">
        <v>1672</v>
      </c>
      <c r="D1331">
        <v>95</v>
      </c>
      <c r="E1331">
        <v>25</v>
      </c>
      <c r="F1331">
        <v>25</v>
      </c>
      <c r="G1331">
        <v>5</v>
      </c>
      <c r="H1331">
        <v>5</v>
      </c>
      <c r="I1331" s="379">
        <v>2.5740740740740699E-2</v>
      </c>
      <c r="J1331">
        <v>25</v>
      </c>
      <c r="K1331">
        <v>12</v>
      </c>
      <c r="L1331">
        <v>48</v>
      </c>
      <c r="M1331" t="s">
        <v>164</v>
      </c>
      <c r="N1331" t="s">
        <v>2869</v>
      </c>
      <c r="O1331" s="379">
        <v>6.25E-2</v>
      </c>
    </row>
    <row r="1332" spans="1:15">
      <c r="A1332">
        <v>3068</v>
      </c>
      <c r="B1332" s="379">
        <v>44547.461990740703</v>
      </c>
      <c r="C1332">
        <v>1669</v>
      </c>
      <c r="D1332">
        <v>94</v>
      </c>
      <c r="E1332">
        <v>42</v>
      </c>
      <c r="F1332">
        <v>42</v>
      </c>
      <c r="G1332">
        <v>14</v>
      </c>
      <c r="H1332">
        <v>14</v>
      </c>
      <c r="I1332" s="379">
        <v>3.5300925925925902E-2</v>
      </c>
      <c r="J1332">
        <v>42</v>
      </c>
      <c r="K1332">
        <v>41</v>
      </c>
      <c r="L1332">
        <v>98</v>
      </c>
      <c r="N1332" t="s">
        <v>2868</v>
      </c>
      <c r="O1332" s="379">
        <v>6.25E-2</v>
      </c>
    </row>
    <row r="1333" spans="1:15">
      <c r="A1333">
        <v>3069</v>
      </c>
      <c r="B1333" s="379">
        <v>44547.478101851899</v>
      </c>
      <c r="C1333">
        <v>1659</v>
      </c>
      <c r="D1333">
        <v>95</v>
      </c>
      <c r="E1333">
        <v>25</v>
      </c>
      <c r="F1333">
        <v>25</v>
      </c>
      <c r="G1333">
        <v>5</v>
      </c>
      <c r="H1333">
        <v>5</v>
      </c>
      <c r="I1333" s="379">
        <v>1.97569444444444E-2</v>
      </c>
      <c r="J1333">
        <v>25</v>
      </c>
      <c r="K1333">
        <v>6</v>
      </c>
      <c r="L1333">
        <v>24</v>
      </c>
      <c r="M1333" t="s">
        <v>164</v>
      </c>
      <c r="N1333" t="s">
        <v>2869</v>
      </c>
      <c r="O1333" s="379">
        <v>6.25E-2</v>
      </c>
    </row>
    <row r="1334" spans="1:15">
      <c r="A1334">
        <v>3070</v>
      </c>
      <c r="B1334" s="379">
        <v>44547.462384259299</v>
      </c>
      <c r="C1334">
        <v>1668</v>
      </c>
      <c r="D1334">
        <v>95</v>
      </c>
      <c r="E1334">
        <v>25</v>
      </c>
      <c r="F1334">
        <v>25</v>
      </c>
      <c r="G1334">
        <v>5</v>
      </c>
      <c r="H1334">
        <v>5</v>
      </c>
      <c r="I1334" s="379">
        <v>3.8148148148148098E-2</v>
      </c>
      <c r="J1334">
        <v>25</v>
      </c>
      <c r="K1334">
        <v>4</v>
      </c>
      <c r="L1334">
        <v>16</v>
      </c>
      <c r="M1334" t="s">
        <v>164</v>
      </c>
      <c r="N1334" t="s">
        <v>2869</v>
      </c>
      <c r="O1334" s="379">
        <v>6.25E-2</v>
      </c>
    </row>
    <row r="1335" spans="1:15">
      <c r="A1335">
        <v>3071</v>
      </c>
      <c r="B1335" s="379">
        <v>44547.465775463003</v>
      </c>
      <c r="C1335">
        <v>1661</v>
      </c>
      <c r="D1335">
        <v>95</v>
      </c>
      <c r="E1335">
        <v>25</v>
      </c>
      <c r="F1335">
        <v>25</v>
      </c>
      <c r="G1335">
        <v>5</v>
      </c>
      <c r="H1335">
        <v>5</v>
      </c>
      <c r="I1335" s="379">
        <v>3.48263888888889E-2</v>
      </c>
      <c r="J1335">
        <v>25</v>
      </c>
      <c r="K1335">
        <v>18</v>
      </c>
      <c r="L1335">
        <v>72</v>
      </c>
      <c r="M1335" t="s">
        <v>1857</v>
      </c>
      <c r="N1335" t="s">
        <v>2869</v>
      </c>
      <c r="O1335" s="379">
        <v>6.25E-2</v>
      </c>
    </row>
    <row r="1336" spans="1:15">
      <c r="A1336">
        <v>3072</v>
      </c>
      <c r="B1336" s="379">
        <v>44547.465567129599</v>
      </c>
      <c r="C1336">
        <v>1662</v>
      </c>
      <c r="D1336">
        <v>95</v>
      </c>
      <c r="E1336">
        <v>25</v>
      </c>
      <c r="F1336">
        <v>25</v>
      </c>
      <c r="G1336">
        <v>5</v>
      </c>
      <c r="H1336">
        <v>5</v>
      </c>
      <c r="I1336" s="379">
        <v>3.84027777777778E-2</v>
      </c>
      <c r="J1336">
        <v>25</v>
      </c>
      <c r="K1336">
        <v>16</v>
      </c>
      <c r="L1336">
        <v>64</v>
      </c>
      <c r="M1336" t="s">
        <v>164</v>
      </c>
      <c r="N1336" t="s">
        <v>2869</v>
      </c>
      <c r="O1336" s="379">
        <v>6.25E-2</v>
      </c>
    </row>
    <row r="1337" spans="1:15">
      <c r="A1337">
        <v>3073</v>
      </c>
      <c r="B1337" s="379">
        <v>44547.470486111102</v>
      </c>
      <c r="C1337">
        <v>1665</v>
      </c>
      <c r="D1337">
        <v>95</v>
      </c>
      <c r="E1337">
        <v>25</v>
      </c>
      <c r="F1337">
        <v>25</v>
      </c>
      <c r="G1337">
        <v>5</v>
      </c>
      <c r="H1337">
        <v>5</v>
      </c>
      <c r="I1337" s="379">
        <v>3.6979166666666702E-2</v>
      </c>
      <c r="J1337">
        <v>25</v>
      </c>
      <c r="K1337">
        <v>15</v>
      </c>
      <c r="L1337">
        <v>60</v>
      </c>
      <c r="M1337" t="s">
        <v>164</v>
      </c>
      <c r="N1337" t="s">
        <v>2869</v>
      </c>
      <c r="O1337" s="379">
        <v>6.25E-2</v>
      </c>
    </row>
    <row r="1338" spans="1:15">
      <c r="A1338">
        <v>3074</v>
      </c>
      <c r="B1338" s="379">
        <v>44547.472939814797</v>
      </c>
      <c r="C1338">
        <v>1657</v>
      </c>
      <c r="D1338">
        <v>95</v>
      </c>
      <c r="E1338">
        <v>25</v>
      </c>
      <c r="F1338">
        <v>25</v>
      </c>
      <c r="G1338">
        <v>5</v>
      </c>
      <c r="H1338">
        <v>5</v>
      </c>
      <c r="I1338" s="379">
        <v>3.5659722222222197E-2</v>
      </c>
      <c r="J1338">
        <v>25</v>
      </c>
      <c r="K1338">
        <v>7</v>
      </c>
      <c r="L1338">
        <v>28</v>
      </c>
      <c r="M1338" t="s">
        <v>164</v>
      </c>
      <c r="N1338" t="s">
        <v>2869</v>
      </c>
      <c r="O1338" s="379">
        <v>6.25E-2</v>
      </c>
    </row>
    <row r="1339" spans="1:15">
      <c r="A1339">
        <v>3075</v>
      </c>
      <c r="B1339" s="379">
        <v>44547.462962963</v>
      </c>
      <c r="C1339">
        <v>1660</v>
      </c>
      <c r="D1339">
        <v>94</v>
      </c>
      <c r="E1339">
        <v>42</v>
      </c>
      <c r="F1339">
        <v>42</v>
      </c>
      <c r="G1339">
        <v>14</v>
      </c>
      <c r="H1339">
        <v>14</v>
      </c>
      <c r="I1339" s="379">
        <v>4.7048611111111097E-2</v>
      </c>
      <c r="J1339">
        <v>42</v>
      </c>
      <c r="K1339">
        <v>35</v>
      </c>
      <c r="L1339">
        <v>83</v>
      </c>
      <c r="N1339" t="s">
        <v>2868</v>
      </c>
      <c r="O1339" s="379">
        <v>6.25E-2</v>
      </c>
    </row>
    <row r="1340" spans="1:15">
      <c r="A1340">
        <v>3076</v>
      </c>
      <c r="B1340" s="379">
        <v>44547.465034722198</v>
      </c>
      <c r="C1340">
        <v>1673</v>
      </c>
      <c r="D1340">
        <v>95</v>
      </c>
      <c r="E1340">
        <v>25</v>
      </c>
      <c r="F1340">
        <v>25</v>
      </c>
      <c r="G1340">
        <v>5</v>
      </c>
      <c r="H1340">
        <v>5</v>
      </c>
      <c r="I1340" s="379">
        <v>5.4293981481481499E-2</v>
      </c>
      <c r="J1340">
        <v>25</v>
      </c>
      <c r="K1340">
        <v>15</v>
      </c>
      <c r="L1340">
        <v>60</v>
      </c>
      <c r="M1340" t="s">
        <v>164</v>
      </c>
      <c r="N1340" t="s">
        <v>2869</v>
      </c>
      <c r="O1340" s="379">
        <v>6.25E-2</v>
      </c>
    </row>
    <row r="1341" spans="1:15">
      <c r="A1341">
        <v>3077</v>
      </c>
      <c r="B1341" s="379">
        <v>44547.489791666703</v>
      </c>
      <c r="C1341">
        <v>1664</v>
      </c>
      <c r="D1341">
        <v>94</v>
      </c>
      <c r="E1341">
        <v>42</v>
      </c>
      <c r="F1341">
        <v>42</v>
      </c>
      <c r="G1341">
        <v>14</v>
      </c>
      <c r="H1341">
        <v>14</v>
      </c>
      <c r="I1341" s="379">
        <v>2.9814814814814801E-2</v>
      </c>
      <c r="J1341">
        <v>42</v>
      </c>
      <c r="K1341">
        <v>34</v>
      </c>
      <c r="L1341">
        <v>81</v>
      </c>
      <c r="N1341" t="s">
        <v>2868</v>
      </c>
      <c r="O1341" s="379">
        <v>6.25E-2</v>
      </c>
    </row>
    <row r="1342" spans="1:15">
      <c r="A1342">
        <v>3078</v>
      </c>
      <c r="B1342" s="379">
        <v>44547.464664351901</v>
      </c>
      <c r="C1342">
        <v>1658</v>
      </c>
      <c r="D1342">
        <v>95</v>
      </c>
      <c r="E1342">
        <v>25</v>
      </c>
      <c r="F1342">
        <v>25</v>
      </c>
      <c r="G1342">
        <v>5</v>
      </c>
      <c r="H1342">
        <v>5</v>
      </c>
      <c r="I1342" s="379">
        <v>5.5625000000000001E-2</v>
      </c>
      <c r="J1342">
        <v>25</v>
      </c>
      <c r="K1342">
        <v>16</v>
      </c>
      <c r="L1342">
        <v>64</v>
      </c>
      <c r="M1342" t="s">
        <v>164</v>
      </c>
      <c r="N1342" t="s">
        <v>2869</v>
      </c>
      <c r="O1342" s="379">
        <v>6.25E-2</v>
      </c>
    </row>
    <row r="1343" spans="1:15">
      <c r="A1343">
        <v>3079</v>
      </c>
      <c r="B1343" s="379">
        <v>44547.465833333299</v>
      </c>
      <c r="C1343">
        <v>1677</v>
      </c>
      <c r="D1343">
        <v>95</v>
      </c>
      <c r="E1343">
        <v>25</v>
      </c>
      <c r="F1343">
        <v>25</v>
      </c>
      <c r="G1343">
        <v>5</v>
      </c>
      <c r="H1343">
        <v>5</v>
      </c>
      <c r="I1343" s="379">
        <v>5.7627314814814798E-2</v>
      </c>
      <c r="J1343">
        <v>25</v>
      </c>
      <c r="K1343">
        <v>10</v>
      </c>
      <c r="L1343">
        <v>40</v>
      </c>
      <c r="M1343" t="s">
        <v>164</v>
      </c>
      <c r="N1343" t="s">
        <v>2869</v>
      </c>
      <c r="O1343" s="379">
        <v>6.25E-2</v>
      </c>
    </row>
    <row r="1344" spans="1:15">
      <c r="A1344">
        <v>3080</v>
      </c>
      <c r="B1344" s="379">
        <v>44547.4633680556</v>
      </c>
      <c r="C1344">
        <v>1676</v>
      </c>
      <c r="D1344">
        <v>95</v>
      </c>
      <c r="E1344">
        <v>25</v>
      </c>
      <c r="F1344">
        <v>25</v>
      </c>
      <c r="G1344">
        <v>5</v>
      </c>
      <c r="H1344">
        <v>5</v>
      </c>
      <c r="I1344" s="379">
        <v>6.0254629629629602E-2</v>
      </c>
      <c r="J1344">
        <v>25</v>
      </c>
      <c r="K1344">
        <v>16</v>
      </c>
      <c r="L1344">
        <v>64</v>
      </c>
      <c r="M1344" t="s">
        <v>164</v>
      </c>
      <c r="N1344" t="s">
        <v>2869</v>
      </c>
      <c r="O1344" s="379">
        <v>6.25E-2</v>
      </c>
    </row>
    <row r="1345" spans="1:15">
      <c r="A1345">
        <v>3081</v>
      </c>
      <c r="B1345" s="379">
        <v>44547.465613425898</v>
      </c>
      <c r="C1345">
        <v>1667</v>
      </c>
      <c r="D1345">
        <v>95</v>
      </c>
      <c r="E1345">
        <v>25</v>
      </c>
      <c r="F1345">
        <v>25</v>
      </c>
      <c r="G1345">
        <v>5</v>
      </c>
      <c r="H1345">
        <v>5</v>
      </c>
      <c r="I1345" s="379">
        <v>5.9004629629629601E-2</v>
      </c>
      <c r="J1345">
        <v>25</v>
      </c>
      <c r="K1345">
        <v>12</v>
      </c>
      <c r="L1345">
        <v>48</v>
      </c>
      <c r="M1345" t="s">
        <v>164</v>
      </c>
      <c r="N1345" t="s">
        <v>2869</v>
      </c>
      <c r="O1345" s="379">
        <v>6.25E-2</v>
      </c>
    </row>
    <row r="1346" spans="1:15">
      <c r="A1346">
        <v>3082</v>
      </c>
      <c r="B1346" s="379">
        <v>44547.4981134259</v>
      </c>
      <c r="C1346">
        <v>1659</v>
      </c>
      <c r="D1346">
        <v>94</v>
      </c>
      <c r="E1346">
        <v>42</v>
      </c>
      <c r="F1346">
        <v>42</v>
      </c>
      <c r="G1346">
        <v>14</v>
      </c>
      <c r="H1346">
        <v>14</v>
      </c>
      <c r="I1346" s="379">
        <v>3.2187500000000001E-2</v>
      </c>
      <c r="J1346">
        <v>42</v>
      </c>
      <c r="K1346">
        <v>38</v>
      </c>
      <c r="L1346">
        <v>90</v>
      </c>
      <c r="N1346" t="s">
        <v>2868</v>
      </c>
      <c r="O1346" s="379">
        <v>6.25E-2</v>
      </c>
    </row>
    <row r="1347" spans="1:15">
      <c r="A1347">
        <v>3083</v>
      </c>
      <c r="B1347" s="379">
        <v>44547.469548611101</v>
      </c>
      <c r="C1347">
        <v>1663</v>
      </c>
      <c r="D1347">
        <v>95</v>
      </c>
      <c r="E1347">
        <v>25</v>
      </c>
      <c r="F1347">
        <v>25</v>
      </c>
      <c r="G1347">
        <v>5</v>
      </c>
      <c r="H1347">
        <v>5</v>
      </c>
      <c r="I1347" s="379">
        <v>6.0856481481481497E-2</v>
      </c>
      <c r="J1347">
        <v>25</v>
      </c>
      <c r="K1347">
        <v>7</v>
      </c>
      <c r="L1347">
        <v>28</v>
      </c>
      <c r="M1347" t="s">
        <v>164</v>
      </c>
      <c r="N1347" t="s">
        <v>2869</v>
      </c>
      <c r="O1347" s="379">
        <v>6.25E-2</v>
      </c>
    </row>
    <row r="1348" spans="1:15">
      <c r="A1348">
        <v>3084</v>
      </c>
      <c r="B1348" s="379">
        <v>44547.514328703699</v>
      </c>
      <c r="C1348">
        <v>1672</v>
      </c>
      <c r="D1348">
        <v>94</v>
      </c>
      <c r="E1348">
        <v>42</v>
      </c>
      <c r="F1348">
        <v>42</v>
      </c>
      <c r="G1348">
        <v>14</v>
      </c>
      <c r="H1348">
        <v>14</v>
      </c>
      <c r="I1348" s="379">
        <v>1.7037037037037E-2</v>
      </c>
      <c r="J1348">
        <v>42</v>
      </c>
      <c r="K1348">
        <v>41</v>
      </c>
      <c r="L1348">
        <v>98</v>
      </c>
      <c r="N1348" t="s">
        <v>2868</v>
      </c>
      <c r="O1348" s="379">
        <v>6.25E-2</v>
      </c>
    </row>
    <row r="1349" spans="1:15">
      <c r="A1349">
        <v>3085</v>
      </c>
      <c r="B1349" s="379">
        <v>44547.506770833301</v>
      </c>
      <c r="C1349">
        <v>1662</v>
      </c>
      <c r="D1349">
        <v>94</v>
      </c>
      <c r="E1349">
        <v>42</v>
      </c>
      <c r="F1349">
        <v>42</v>
      </c>
      <c r="G1349">
        <v>14</v>
      </c>
      <c r="H1349">
        <v>14</v>
      </c>
      <c r="I1349" s="379">
        <v>2.5000000000000001E-2</v>
      </c>
      <c r="J1349">
        <v>42</v>
      </c>
      <c r="K1349">
        <v>40</v>
      </c>
      <c r="L1349">
        <v>95</v>
      </c>
      <c r="N1349" t="s">
        <v>2868</v>
      </c>
      <c r="O1349" s="379">
        <v>6.25E-2</v>
      </c>
    </row>
    <row r="1350" spans="1:15">
      <c r="A1350">
        <v>3086</v>
      </c>
      <c r="B1350" s="379">
        <v>44547.497673611098</v>
      </c>
      <c r="C1350">
        <v>1669</v>
      </c>
      <c r="D1350">
        <v>95</v>
      </c>
      <c r="E1350">
        <v>25</v>
      </c>
      <c r="F1350">
        <v>25</v>
      </c>
      <c r="G1350">
        <v>5</v>
      </c>
      <c r="H1350">
        <v>5</v>
      </c>
      <c r="I1350" s="379">
        <v>5.3680555555555599E-2</v>
      </c>
      <c r="J1350">
        <v>25</v>
      </c>
      <c r="K1350">
        <v>14</v>
      </c>
      <c r="L1350">
        <v>56</v>
      </c>
      <c r="M1350" t="s">
        <v>164</v>
      </c>
      <c r="N1350" t="s">
        <v>2869</v>
      </c>
      <c r="O1350" s="379">
        <v>6.25E-2</v>
      </c>
    </row>
    <row r="1351" spans="1:15">
      <c r="A1351">
        <v>3087</v>
      </c>
      <c r="B1351" s="379">
        <v>44547.5311574074</v>
      </c>
      <c r="C1351">
        <v>1663</v>
      </c>
      <c r="D1351">
        <v>94</v>
      </c>
      <c r="E1351">
        <v>42</v>
      </c>
      <c r="F1351">
        <v>42</v>
      </c>
      <c r="G1351">
        <v>14</v>
      </c>
      <c r="H1351">
        <v>14</v>
      </c>
      <c r="I1351" s="379">
        <v>2.31597222222222E-2</v>
      </c>
      <c r="J1351">
        <v>42</v>
      </c>
      <c r="K1351">
        <v>37</v>
      </c>
      <c r="L1351">
        <v>88</v>
      </c>
      <c r="N1351" t="s">
        <v>2868</v>
      </c>
      <c r="O1351" s="379">
        <v>6.25E-2</v>
      </c>
    </row>
    <row r="1352" spans="1:15">
      <c r="A1352">
        <v>3088</v>
      </c>
      <c r="B1352" s="379">
        <v>44547.525254629603</v>
      </c>
      <c r="C1352">
        <v>1667</v>
      </c>
      <c r="D1352">
        <v>94</v>
      </c>
      <c r="E1352">
        <v>42</v>
      </c>
      <c r="F1352">
        <v>42</v>
      </c>
      <c r="G1352">
        <v>14</v>
      </c>
      <c r="H1352">
        <v>14</v>
      </c>
      <c r="I1352" s="379">
        <v>3.1620370370370403E-2</v>
      </c>
      <c r="J1352">
        <v>42</v>
      </c>
      <c r="K1352">
        <v>35</v>
      </c>
      <c r="L1352">
        <v>83</v>
      </c>
      <c r="N1352" t="s">
        <v>2868</v>
      </c>
      <c r="O1352" s="379">
        <v>6.25E-2</v>
      </c>
    </row>
    <row r="1353" spans="1:15">
      <c r="A1353">
        <v>3089</v>
      </c>
      <c r="B1353" s="379">
        <v>44547.525914351798</v>
      </c>
      <c r="C1353">
        <v>1676</v>
      </c>
      <c r="D1353">
        <v>94</v>
      </c>
      <c r="E1353">
        <v>42</v>
      </c>
      <c r="F1353">
        <v>42</v>
      </c>
      <c r="G1353">
        <v>14</v>
      </c>
      <c r="H1353">
        <v>14</v>
      </c>
      <c r="I1353" s="379">
        <v>4.26388888888889E-2</v>
      </c>
      <c r="J1353">
        <v>42</v>
      </c>
      <c r="K1353">
        <v>39</v>
      </c>
      <c r="L1353">
        <v>93</v>
      </c>
      <c r="N1353" t="s">
        <v>2868</v>
      </c>
      <c r="O1353" s="379">
        <v>6.25E-2</v>
      </c>
    </row>
    <row r="1354" spans="1:15">
      <c r="A1354">
        <v>3090</v>
      </c>
      <c r="B1354" s="379">
        <v>44547.5136921296</v>
      </c>
      <c r="C1354">
        <v>1660</v>
      </c>
      <c r="D1354">
        <v>95</v>
      </c>
      <c r="E1354">
        <v>25</v>
      </c>
      <c r="F1354">
        <v>25</v>
      </c>
      <c r="G1354">
        <v>5</v>
      </c>
      <c r="H1354">
        <v>5</v>
      </c>
      <c r="I1354" s="379">
        <v>6.24652777777778E-2</v>
      </c>
      <c r="J1354">
        <v>25</v>
      </c>
      <c r="K1354">
        <v>8</v>
      </c>
      <c r="L1354">
        <v>32</v>
      </c>
      <c r="M1354" t="s">
        <v>164</v>
      </c>
      <c r="N1354" t="s">
        <v>2869</v>
      </c>
      <c r="O1354" s="379">
        <v>6.25E-2</v>
      </c>
    </row>
    <row r="1355" spans="1:15">
      <c r="A1355">
        <v>3091</v>
      </c>
      <c r="B1355" s="379">
        <v>44547.561122685198</v>
      </c>
      <c r="C1355">
        <v>1658</v>
      </c>
      <c r="D1355">
        <v>94</v>
      </c>
      <c r="E1355">
        <v>42</v>
      </c>
      <c r="F1355">
        <v>42</v>
      </c>
      <c r="G1355">
        <v>14</v>
      </c>
      <c r="H1355">
        <v>14</v>
      </c>
      <c r="I1355" s="379">
        <v>2.7129629629629601E-2</v>
      </c>
      <c r="J1355">
        <v>42</v>
      </c>
      <c r="K1355">
        <v>41</v>
      </c>
      <c r="L1355">
        <v>98</v>
      </c>
      <c r="N1355" t="s">
        <v>2868</v>
      </c>
      <c r="O1355" s="379">
        <v>6.25E-2</v>
      </c>
    </row>
    <row r="1356" spans="1:15">
      <c r="A1356">
        <v>3092</v>
      </c>
      <c r="B1356" s="379">
        <v>44547.591782407399</v>
      </c>
      <c r="C1356">
        <v>1665</v>
      </c>
      <c r="D1356">
        <v>94</v>
      </c>
      <c r="E1356">
        <v>42</v>
      </c>
      <c r="F1356">
        <v>42</v>
      </c>
      <c r="G1356">
        <v>14</v>
      </c>
      <c r="H1356">
        <v>14</v>
      </c>
      <c r="I1356" s="379">
        <v>2.7581018518518501E-2</v>
      </c>
      <c r="J1356">
        <v>42</v>
      </c>
      <c r="K1356">
        <v>41</v>
      </c>
      <c r="L1356">
        <v>98</v>
      </c>
      <c r="N1356" t="s">
        <v>2868</v>
      </c>
      <c r="O1356" s="379">
        <v>6.25E-2</v>
      </c>
    </row>
    <row r="1357" spans="1:15">
      <c r="A1357">
        <v>3093</v>
      </c>
      <c r="B1357" s="379">
        <v>44547.650567129604</v>
      </c>
      <c r="C1357">
        <v>1673</v>
      </c>
      <c r="D1357">
        <v>94</v>
      </c>
      <c r="E1357">
        <v>42</v>
      </c>
      <c r="F1357">
        <v>42</v>
      </c>
      <c r="G1357">
        <v>14</v>
      </c>
      <c r="H1357">
        <v>14</v>
      </c>
      <c r="I1357" s="379">
        <v>2.8368055555555601E-2</v>
      </c>
      <c r="J1357">
        <v>42</v>
      </c>
      <c r="K1357">
        <v>39</v>
      </c>
      <c r="L1357">
        <v>93</v>
      </c>
      <c r="N1357" t="s">
        <v>2868</v>
      </c>
      <c r="O1357" s="379">
        <v>6.25E-2</v>
      </c>
    </row>
    <row r="1358" spans="1:15">
      <c r="A1358">
        <v>3094</v>
      </c>
      <c r="B1358" s="379">
        <v>44547.687974537002</v>
      </c>
      <c r="C1358">
        <v>1657</v>
      </c>
      <c r="D1358">
        <v>94</v>
      </c>
      <c r="E1358">
        <v>42</v>
      </c>
      <c r="F1358">
        <v>42</v>
      </c>
      <c r="G1358">
        <v>14</v>
      </c>
      <c r="H1358">
        <v>14</v>
      </c>
      <c r="I1358" s="379">
        <v>4.9189814814814797E-2</v>
      </c>
      <c r="J1358">
        <v>42</v>
      </c>
      <c r="K1358">
        <v>36</v>
      </c>
      <c r="L1358">
        <v>86</v>
      </c>
      <c r="N1358" t="s">
        <v>2868</v>
      </c>
      <c r="O1358" s="379">
        <v>6.25E-2</v>
      </c>
    </row>
    <row r="1359" spans="1:15">
      <c r="A1359">
        <v>3095</v>
      </c>
      <c r="B1359" s="379">
        <v>44547.9191319444</v>
      </c>
      <c r="C1359">
        <v>1677</v>
      </c>
      <c r="D1359">
        <v>94</v>
      </c>
      <c r="E1359">
        <v>42</v>
      </c>
      <c r="F1359">
        <v>42</v>
      </c>
      <c r="G1359">
        <v>14</v>
      </c>
      <c r="H1359">
        <v>14</v>
      </c>
      <c r="I1359" s="379">
        <v>3.3715277777777802E-2</v>
      </c>
      <c r="J1359">
        <v>42</v>
      </c>
      <c r="K1359">
        <v>35</v>
      </c>
      <c r="L1359">
        <v>83</v>
      </c>
      <c r="N1359" t="s">
        <v>2868</v>
      </c>
      <c r="O1359" s="379">
        <v>6.25E-2</v>
      </c>
    </row>
    <row r="1360" spans="1:15">
      <c r="A1360">
        <v>3096</v>
      </c>
      <c r="B1360" s="379">
        <v>44550.8498958333</v>
      </c>
      <c r="C1360">
        <v>1668</v>
      </c>
      <c r="D1360">
        <v>94</v>
      </c>
      <c r="E1360">
        <v>42</v>
      </c>
      <c r="F1360">
        <v>0</v>
      </c>
      <c r="G1360">
        <v>14</v>
      </c>
      <c r="H1360">
        <v>0</v>
      </c>
      <c r="I1360" s="379">
        <v>1.50462962962963E-4</v>
      </c>
      <c r="J1360">
        <v>42</v>
      </c>
      <c r="K1360">
        <v>0</v>
      </c>
      <c r="L1360">
        <v>0</v>
      </c>
      <c r="N1360" t="s">
        <v>2868</v>
      </c>
      <c r="O1360" s="379">
        <v>6.25E-2</v>
      </c>
    </row>
    <row r="1361" spans="1:15">
      <c r="A1361">
        <v>3097</v>
      </c>
      <c r="B1361" s="379">
        <v>44551.472384259301</v>
      </c>
      <c r="C1361">
        <v>1699</v>
      </c>
      <c r="D1361">
        <v>95</v>
      </c>
      <c r="E1361">
        <v>25</v>
      </c>
      <c r="F1361">
        <v>0</v>
      </c>
      <c r="G1361">
        <v>5</v>
      </c>
      <c r="H1361">
        <v>0</v>
      </c>
      <c r="I1361" s="379">
        <v>1.1574074074074101E-5</v>
      </c>
      <c r="J1361">
        <v>25</v>
      </c>
      <c r="K1361">
        <v>0</v>
      </c>
      <c r="L1361">
        <v>0</v>
      </c>
      <c r="M1361" t="s">
        <v>164</v>
      </c>
      <c r="N1361" t="s">
        <v>2869</v>
      </c>
      <c r="O1361" s="379">
        <v>6.25E-2</v>
      </c>
    </row>
    <row r="1362" spans="1:15">
      <c r="A1362">
        <v>3098</v>
      </c>
      <c r="B1362" s="379">
        <v>44551.474641203698</v>
      </c>
      <c r="C1362">
        <v>1680</v>
      </c>
      <c r="D1362">
        <v>95</v>
      </c>
      <c r="E1362">
        <v>25</v>
      </c>
      <c r="F1362">
        <v>25</v>
      </c>
      <c r="G1362">
        <v>5</v>
      </c>
      <c r="H1362">
        <v>5</v>
      </c>
      <c r="I1362" s="379">
        <v>3.03587962962963E-2</v>
      </c>
      <c r="J1362">
        <v>25</v>
      </c>
      <c r="K1362">
        <v>22</v>
      </c>
      <c r="L1362">
        <v>88</v>
      </c>
      <c r="M1362" t="s">
        <v>1857</v>
      </c>
      <c r="N1362" t="s">
        <v>2869</v>
      </c>
      <c r="O1362" s="379">
        <v>6.25E-2</v>
      </c>
    </row>
    <row r="1363" spans="1:15">
      <c r="A1363">
        <v>3099</v>
      </c>
      <c r="B1363" s="379">
        <v>44551.471111111103</v>
      </c>
      <c r="C1363">
        <v>1682</v>
      </c>
      <c r="D1363">
        <v>95</v>
      </c>
      <c r="E1363">
        <v>25</v>
      </c>
      <c r="F1363">
        <v>25</v>
      </c>
      <c r="G1363">
        <v>5</v>
      </c>
      <c r="H1363">
        <v>5</v>
      </c>
      <c r="I1363" s="379">
        <v>3.6122685185185202E-2</v>
      </c>
      <c r="J1363">
        <v>25</v>
      </c>
      <c r="K1363">
        <v>15</v>
      </c>
      <c r="L1363">
        <v>60</v>
      </c>
      <c r="M1363" t="s">
        <v>164</v>
      </c>
      <c r="N1363" t="s">
        <v>2869</v>
      </c>
      <c r="O1363" s="379">
        <v>6.25E-2</v>
      </c>
    </row>
    <row r="1364" spans="1:15">
      <c r="A1364">
        <v>3100</v>
      </c>
      <c r="B1364" s="379">
        <v>44551.471064814803</v>
      </c>
      <c r="C1364">
        <v>1697</v>
      </c>
      <c r="D1364">
        <v>95</v>
      </c>
      <c r="E1364">
        <v>25</v>
      </c>
      <c r="F1364">
        <v>25</v>
      </c>
      <c r="G1364">
        <v>5</v>
      </c>
      <c r="H1364">
        <v>5</v>
      </c>
      <c r="I1364" s="379">
        <v>3.63078703703704E-2</v>
      </c>
      <c r="J1364">
        <v>25</v>
      </c>
      <c r="K1364">
        <v>18</v>
      </c>
      <c r="L1364">
        <v>72</v>
      </c>
      <c r="M1364" t="s">
        <v>1857</v>
      </c>
      <c r="N1364" t="s">
        <v>2869</v>
      </c>
      <c r="O1364" s="379">
        <v>6.25E-2</v>
      </c>
    </row>
    <row r="1365" spans="1:15">
      <c r="A1365">
        <v>3101</v>
      </c>
      <c r="B1365" s="379">
        <v>44551.4711342593</v>
      </c>
      <c r="C1365">
        <v>1685</v>
      </c>
      <c r="D1365">
        <v>95</v>
      </c>
      <c r="E1365">
        <v>25</v>
      </c>
      <c r="F1365">
        <v>25</v>
      </c>
      <c r="G1365">
        <v>5</v>
      </c>
      <c r="H1365">
        <v>5</v>
      </c>
      <c r="I1365" s="379">
        <v>3.6678240740740699E-2</v>
      </c>
      <c r="J1365">
        <v>25</v>
      </c>
      <c r="K1365">
        <v>15</v>
      </c>
      <c r="L1365">
        <v>60</v>
      </c>
      <c r="M1365" t="s">
        <v>164</v>
      </c>
      <c r="N1365" t="s">
        <v>2869</v>
      </c>
      <c r="O1365" s="379">
        <v>6.25E-2</v>
      </c>
    </row>
    <row r="1366" spans="1:15">
      <c r="A1366">
        <v>3102</v>
      </c>
      <c r="B1366" s="379">
        <v>44551.472442129598</v>
      </c>
      <c r="C1366">
        <v>1699</v>
      </c>
      <c r="D1366">
        <v>94</v>
      </c>
      <c r="E1366">
        <v>42</v>
      </c>
      <c r="F1366">
        <v>42</v>
      </c>
      <c r="G1366">
        <v>14</v>
      </c>
      <c r="H1366">
        <v>14</v>
      </c>
      <c r="I1366" s="379">
        <v>3.83680555555556E-2</v>
      </c>
      <c r="J1366">
        <v>42</v>
      </c>
      <c r="K1366">
        <v>37</v>
      </c>
      <c r="L1366">
        <v>88</v>
      </c>
      <c r="N1366" t="s">
        <v>2868</v>
      </c>
      <c r="O1366" s="379">
        <v>6.25E-2</v>
      </c>
    </row>
    <row r="1367" spans="1:15">
      <c r="A1367">
        <v>3103</v>
      </c>
      <c r="B1367" s="379">
        <v>44551.471157407403</v>
      </c>
      <c r="C1367">
        <v>1698</v>
      </c>
      <c r="D1367">
        <v>95</v>
      </c>
      <c r="E1367">
        <v>25</v>
      </c>
      <c r="F1367">
        <v>25</v>
      </c>
      <c r="G1367">
        <v>5</v>
      </c>
      <c r="H1367">
        <v>5</v>
      </c>
      <c r="I1367" s="379">
        <v>4.0462962962962999E-2</v>
      </c>
      <c r="J1367">
        <v>25</v>
      </c>
      <c r="K1367">
        <v>18</v>
      </c>
      <c r="L1367">
        <v>72</v>
      </c>
      <c r="M1367" t="s">
        <v>1857</v>
      </c>
      <c r="N1367" t="s">
        <v>2869</v>
      </c>
      <c r="O1367" s="379">
        <v>6.25E-2</v>
      </c>
    </row>
    <row r="1368" spans="1:15">
      <c r="A1368">
        <v>3104</v>
      </c>
      <c r="B1368" s="379">
        <v>44551.471435185202</v>
      </c>
      <c r="C1368">
        <v>1692</v>
      </c>
      <c r="D1368">
        <v>95</v>
      </c>
      <c r="E1368">
        <v>25</v>
      </c>
      <c r="F1368">
        <v>25</v>
      </c>
      <c r="G1368">
        <v>5</v>
      </c>
      <c r="H1368">
        <v>5</v>
      </c>
      <c r="I1368" s="379">
        <v>4.1770833333333299E-2</v>
      </c>
      <c r="J1368">
        <v>25</v>
      </c>
      <c r="K1368">
        <v>19</v>
      </c>
      <c r="L1368">
        <v>76</v>
      </c>
      <c r="M1368" t="s">
        <v>1857</v>
      </c>
      <c r="N1368" t="s">
        <v>2869</v>
      </c>
      <c r="O1368" s="379">
        <v>6.25E-2</v>
      </c>
    </row>
    <row r="1369" spans="1:15">
      <c r="A1369">
        <v>3105</v>
      </c>
      <c r="B1369" s="379">
        <v>44551.471215277801</v>
      </c>
      <c r="C1369">
        <v>1694</v>
      </c>
      <c r="D1369">
        <v>95</v>
      </c>
      <c r="E1369">
        <v>25</v>
      </c>
      <c r="F1369">
        <v>25</v>
      </c>
      <c r="G1369">
        <v>5</v>
      </c>
      <c r="H1369">
        <v>5</v>
      </c>
      <c r="I1369" s="379">
        <v>4.5243055555555599E-2</v>
      </c>
      <c r="J1369">
        <v>25</v>
      </c>
      <c r="K1369">
        <v>17</v>
      </c>
      <c r="L1369">
        <v>68</v>
      </c>
      <c r="M1369" t="s">
        <v>164</v>
      </c>
      <c r="N1369" t="s">
        <v>2869</v>
      </c>
      <c r="O1369" s="379">
        <v>6.25E-2</v>
      </c>
    </row>
    <row r="1370" spans="1:15">
      <c r="A1370">
        <v>3106</v>
      </c>
      <c r="B1370" s="379">
        <v>44551.490196759303</v>
      </c>
      <c r="C1370">
        <v>1683</v>
      </c>
      <c r="D1370">
        <v>95</v>
      </c>
      <c r="E1370">
        <v>25</v>
      </c>
      <c r="F1370">
        <v>25</v>
      </c>
      <c r="G1370">
        <v>5</v>
      </c>
      <c r="H1370">
        <v>5</v>
      </c>
      <c r="I1370" s="379">
        <v>2.66666666666667E-2</v>
      </c>
      <c r="J1370">
        <v>25</v>
      </c>
      <c r="K1370">
        <v>7</v>
      </c>
      <c r="L1370">
        <v>28</v>
      </c>
      <c r="M1370" t="s">
        <v>164</v>
      </c>
      <c r="N1370" t="s">
        <v>2869</v>
      </c>
      <c r="O1370" s="379">
        <v>6.25E-2</v>
      </c>
    </row>
    <row r="1371" spans="1:15">
      <c r="A1371">
        <v>3107</v>
      </c>
      <c r="B1371" s="379">
        <v>44551.471053240697</v>
      </c>
      <c r="C1371">
        <v>1695</v>
      </c>
      <c r="D1371">
        <v>95</v>
      </c>
      <c r="E1371">
        <v>25</v>
      </c>
      <c r="F1371">
        <v>25</v>
      </c>
      <c r="G1371">
        <v>5</v>
      </c>
      <c r="H1371">
        <v>5</v>
      </c>
      <c r="I1371" s="379">
        <v>4.5844907407407397E-2</v>
      </c>
      <c r="J1371">
        <v>25</v>
      </c>
      <c r="K1371">
        <v>14</v>
      </c>
      <c r="L1371">
        <v>56</v>
      </c>
      <c r="M1371" t="s">
        <v>164</v>
      </c>
      <c r="N1371" t="s">
        <v>2869</v>
      </c>
      <c r="O1371" s="379">
        <v>6.25E-2</v>
      </c>
    </row>
    <row r="1372" spans="1:15">
      <c r="A1372">
        <v>3108</v>
      </c>
      <c r="B1372" s="379">
        <v>44551.472025463001</v>
      </c>
      <c r="C1372">
        <v>1689</v>
      </c>
      <c r="D1372">
        <v>95</v>
      </c>
      <c r="E1372">
        <v>25</v>
      </c>
      <c r="F1372">
        <v>25</v>
      </c>
      <c r="G1372">
        <v>5</v>
      </c>
      <c r="H1372">
        <v>5</v>
      </c>
      <c r="I1372" s="379">
        <v>4.5254629629629603E-2</v>
      </c>
      <c r="J1372">
        <v>25</v>
      </c>
      <c r="K1372">
        <v>16</v>
      </c>
      <c r="L1372">
        <v>64</v>
      </c>
      <c r="M1372" t="s">
        <v>164</v>
      </c>
      <c r="N1372" t="s">
        <v>2869</v>
      </c>
      <c r="O1372" s="379">
        <v>6.25E-2</v>
      </c>
    </row>
    <row r="1373" spans="1:15">
      <c r="A1373">
        <v>3109</v>
      </c>
      <c r="B1373" s="379">
        <v>44551.471203703702</v>
      </c>
      <c r="C1373">
        <v>1690</v>
      </c>
      <c r="D1373">
        <v>95</v>
      </c>
      <c r="E1373">
        <v>25</v>
      </c>
      <c r="F1373">
        <v>25</v>
      </c>
      <c r="G1373">
        <v>5</v>
      </c>
      <c r="H1373">
        <v>5</v>
      </c>
      <c r="I1373" s="379">
        <v>4.65625E-2</v>
      </c>
      <c r="J1373">
        <v>25</v>
      </c>
      <c r="K1373">
        <v>16</v>
      </c>
      <c r="L1373">
        <v>64</v>
      </c>
      <c r="M1373" t="s">
        <v>164</v>
      </c>
      <c r="N1373" t="s">
        <v>2869</v>
      </c>
      <c r="O1373" s="379">
        <v>6.25E-2</v>
      </c>
    </row>
    <row r="1374" spans="1:15">
      <c r="A1374">
        <v>3110</v>
      </c>
      <c r="B1374" s="379">
        <v>44551.475960648102</v>
      </c>
      <c r="C1374">
        <v>1686</v>
      </c>
      <c r="D1374">
        <v>95</v>
      </c>
      <c r="E1374">
        <v>25</v>
      </c>
      <c r="F1374">
        <v>25</v>
      </c>
      <c r="G1374">
        <v>5</v>
      </c>
      <c r="H1374">
        <v>5</v>
      </c>
      <c r="I1374" s="379">
        <v>4.2824074074074098E-2</v>
      </c>
      <c r="J1374">
        <v>25</v>
      </c>
      <c r="K1374">
        <v>12</v>
      </c>
      <c r="L1374">
        <v>48</v>
      </c>
      <c r="M1374" t="s">
        <v>164</v>
      </c>
      <c r="N1374" t="s">
        <v>2869</v>
      </c>
      <c r="O1374" s="379">
        <v>6.25E-2</v>
      </c>
    </row>
    <row r="1375" spans="1:15">
      <c r="A1375">
        <v>3111</v>
      </c>
      <c r="B1375" s="379">
        <v>44551.473680555602</v>
      </c>
      <c r="C1375">
        <v>1700</v>
      </c>
      <c r="D1375">
        <v>95</v>
      </c>
      <c r="E1375">
        <v>25</v>
      </c>
      <c r="F1375">
        <v>25</v>
      </c>
      <c r="G1375">
        <v>5</v>
      </c>
      <c r="H1375">
        <v>5</v>
      </c>
      <c r="I1375" s="379">
        <v>4.7037037037037002E-2</v>
      </c>
      <c r="J1375">
        <v>25</v>
      </c>
      <c r="K1375">
        <v>16</v>
      </c>
      <c r="L1375">
        <v>64</v>
      </c>
      <c r="M1375" t="s">
        <v>164</v>
      </c>
      <c r="N1375" t="s">
        <v>2869</v>
      </c>
      <c r="O1375" s="379">
        <v>6.25E-2</v>
      </c>
    </row>
    <row r="1376" spans="1:15">
      <c r="A1376">
        <v>3112</v>
      </c>
      <c r="B1376" s="379">
        <v>44551.472210648099</v>
      </c>
      <c r="C1376">
        <v>1684</v>
      </c>
      <c r="D1376">
        <v>95</v>
      </c>
      <c r="E1376">
        <v>25</v>
      </c>
      <c r="F1376">
        <v>25</v>
      </c>
      <c r="G1376">
        <v>5</v>
      </c>
      <c r="H1376">
        <v>5</v>
      </c>
      <c r="I1376" s="379">
        <v>4.9131944444444402E-2</v>
      </c>
      <c r="J1376">
        <v>25</v>
      </c>
      <c r="K1376">
        <v>18</v>
      </c>
      <c r="L1376">
        <v>72</v>
      </c>
      <c r="M1376" t="s">
        <v>1857</v>
      </c>
      <c r="N1376" t="s">
        <v>2869</v>
      </c>
      <c r="O1376" s="379">
        <v>6.25E-2</v>
      </c>
    </row>
    <row r="1377" spans="1:15">
      <c r="A1377">
        <v>3113</v>
      </c>
      <c r="B1377" s="379">
        <v>44551.473113425898</v>
      </c>
      <c r="C1377">
        <v>1679</v>
      </c>
      <c r="D1377">
        <v>95</v>
      </c>
      <c r="E1377">
        <v>25</v>
      </c>
      <c r="F1377">
        <v>25</v>
      </c>
      <c r="G1377">
        <v>5</v>
      </c>
      <c r="H1377">
        <v>5</v>
      </c>
      <c r="I1377" s="379">
        <v>4.8796296296296303E-2</v>
      </c>
      <c r="J1377">
        <v>25</v>
      </c>
      <c r="K1377">
        <v>19</v>
      </c>
      <c r="L1377">
        <v>76</v>
      </c>
      <c r="M1377" t="s">
        <v>1857</v>
      </c>
      <c r="N1377" t="s">
        <v>2869</v>
      </c>
      <c r="O1377" s="379">
        <v>6.25E-2</v>
      </c>
    </row>
    <row r="1378" spans="1:15">
      <c r="A1378">
        <v>3114</v>
      </c>
      <c r="B1378" s="379">
        <v>44551.471458333297</v>
      </c>
      <c r="C1378">
        <v>1687</v>
      </c>
      <c r="D1378">
        <v>95</v>
      </c>
      <c r="E1378">
        <v>25</v>
      </c>
      <c r="F1378">
        <v>25</v>
      </c>
      <c r="G1378">
        <v>5</v>
      </c>
      <c r="H1378">
        <v>5</v>
      </c>
      <c r="I1378" s="379">
        <v>5.0497685185185201E-2</v>
      </c>
      <c r="J1378">
        <v>25</v>
      </c>
      <c r="K1378">
        <v>16</v>
      </c>
      <c r="L1378">
        <v>64</v>
      </c>
      <c r="M1378" t="s">
        <v>164</v>
      </c>
      <c r="N1378" t="s">
        <v>2869</v>
      </c>
      <c r="O1378" s="379">
        <v>6.25E-2</v>
      </c>
    </row>
    <row r="1379" spans="1:15">
      <c r="A1379">
        <v>3115</v>
      </c>
      <c r="B1379" s="379">
        <v>44551.476678240702</v>
      </c>
      <c r="C1379">
        <v>1701</v>
      </c>
      <c r="D1379">
        <v>95</v>
      </c>
      <c r="E1379">
        <v>25</v>
      </c>
      <c r="F1379">
        <v>25</v>
      </c>
      <c r="G1379">
        <v>5</v>
      </c>
      <c r="H1379">
        <v>5</v>
      </c>
      <c r="I1379" s="379">
        <v>4.8958333333333298E-2</v>
      </c>
      <c r="J1379">
        <v>25</v>
      </c>
      <c r="K1379">
        <v>16</v>
      </c>
      <c r="L1379">
        <v>64</v>
      </c>
      <c r="M1379" t="s">
        <v>164</v>
      </c>
      <c r="N1379" t="s">
        <v>2869</v>
      </c>
      <c r="O1379" s="379">
        <v>6.25E-2</v>
      </c>
    </row>
    <row r="1380" spans="1:15">
      <c r="A1380">
        <v>3116</v>
      </c>
      <c r="B1380" s="379">
        <v>44551.470625000002</v>
      </c>
      <c r="C1380">
        <v>1681</v>
      </c>
      <c r="D1380">
        <v>95</v>
      </c>
      <c r="E1380">
        <v>25</v>
      </c>
      <c r="F1380">
        <v>25</v>
      </c>
      <c r="G1380">
        <v>5</v>
      </c>
      <c r="H1380">
        <v>5</v>
      </c>
      <c r="I1380" s="379">
        <v>5.7268518518518503E-2</v>
      </c>
      <c r="J1380">
        <v>25</v>
      </c>
      <c r="K1380">
        <v>16</v>
      </c>
      <c r="L1380">
        <v>64</v>
      </c>
      <c r="M1380" t="s">
        <v>164</v>
      </c>
      <c r="N1380" t="s">
        <v>2869</v>
      </c>
      <c r="O1380" s="379">
        <v>6.25E-2</v>
      </c>
    </row>
    <row r="1381" spans="1:15">
      <c r="A1381">
        <v>3117</v>
      </c>
      <c r="B1381" s="379">
        <v>44551.476400462998</v>
      </c>
      <c r="C1381">
        <v>1691</v>
      </c>
      <c r="D1381">
        <v>95</v>
      </c>
      <c r="E1381">
        <v>25</v>
      </c>
      <c r="F1381">
        <v>25</v>
      </c>
      <c r="G1381">
        <v>5</v>
      </c>
      <c r="H1381">
        <v>5</v>
      </c>
      <c r="I1381" s="379">
        <v>5.7546296296296297E-2</v>
      </c>
      <c r="J1381">
        <v>25</v>
      </c>
      <c r="K1381">
        <v>17</v>
      </c>
      <c r="L1381">
        <v>68</v>
      </c>
      <c r="M1381" t="s">
        <v>164</v>
      </c>
      <c r="N1381" t="s">
        <v>2869</v>
      </c>
      <c r="O1381" s="379">
        <v>6.25E-2</v>
      </c>
    </row>
    <row r="1382" spans="1:15">
      <c r="A1382">
        <v>3118</v>
      </c>
      <c r="B1382" s="379">
        <v>44551.654525462996</v>
      </c>
      <c r="C1382">
        <v>1678</v>
      </c>
      <c r="D1382">
        <v>95</v>
      </c>
      <c r="E1382">
        <v>25</v>
      </c>
      <c r="F1382">
        <v>25</v>
      </c>
      <c r="G1382">
        <v>5</v>
      </c>
      <c r="H1382">
        <v>5</v>
      </c>
      <c r="I1382" s="379">
        <v>2.1469907407407399E-2</v>
      </c>
      <c r="J1382">
        <v>25</v>
      </c>
      <c r="K1382">
        <v>19</v>
      </c>
      <c r="L1382">
        <v>76</v>
      </c>
      <c r="M1382" t="s">
        <v>1857</v>
      </c>
      <c r="N1382" t="s">
        <v>2869</v>
      </c>
      <c r="O1382" s="379">
        <v>6.25E-2</v>
      </c>
    </row>
    <row r="1383" spans="1:15">
      <c r="A1383">
        <v>3119</v>
      </c>
      <c r="B1383" s="379">
        <v>44551.671134259297</v>
      </c>
      <c r="C1383">
        <v>1687</v>
      </c>
      <c r="D1383">
        <v>94</v>
      </c>
      <c r="E1383">
        <v>42</v>
      </c>
      <c r="F1383">
        <v>42</v>
      </c>
      <c r="G1383">
        <v>14</v>
      </c>
      <c r="H1383">
        <v>14</v>
      </c>
      <c r="I1383" s="379">
        <v>1.5706018518518501E-2</v>
      </c>
      <c r="J1383">
        <v>42</v>
      </c>
      <c r="K1383">
        <v>41</v>
      </c>
      <c r="L1383">
        <v>98</v>
      </c>
      <c r="N1383" t="s">
        <v>2868</v>
      </c>
      <c r="O1383" s="379">
        <v>6.25E-2</v>
      </c>
    </row>
    <row r="1384" spans="1:15">
      <c r="A1384">
        <v>3120</v>
      </c>
      <c r="B1384" s="379">
        <v>44551.692291666703</v>
      </c>
      <c r="C1384">
        <v>1685</v>
      </c>
      <c r="D1384">
        <v>94</v>
      </c>
      <c r="E1384">
        <v>42</v>
      </c>
      <c r="F1384">
        <v>42</v>
      </c>
      <c r="G1384">
        <v>14</v>
      </c>
      <c r="H1384">
        <v>14</v>
      </c>
      <c r="I1384" s="379">
        <v>1.98263888888889E-2</v>
      </c>
      <c r="J1384">
        <v>42</v>
      </c>
      <c r="K1384">
        <v>41</v>
      </c>
      <c r="L1384">
        <v>98</v>
      </c>
      <c r="N1384" t="s">
        <v>2868</v>
      </c>
      <c r="O1384" s="379">
        <v>6.25E-2</v>
      </c>
    </row>
    <row r="1385" spans="1:15">
      <c r="A1385">
        <v>3121</v>
      </c>
      <c r="B1385" s="379">
        <v>44551.714097222197</v>
      </c>
      <c r="C1385">
        <v>1682</v>
      </c>
      <c r="D1385">
        <v>94</v>
      </c>
      <c r="E1385">
        <v>42</v>
      </c>
      <c r="F1385">
        <v>42</v>
      </c>
      <c r="G1385">
        <v>14</v>
      </c>
      <c r="H1385">
        <v>14</v>
      </c>
      <c r="I1385" s="379">
        <v>2.1365740740740699E-2</v>
      </c>
      <c r="J1385">
        <v>42</v>
      </c>
      <c r="K1385">
        <v>40</v>
      </c>
      <c r="L1385">
        <v>95</v>
      </c>
      <c r="N1385" t="s">
        <v>2868</v>
      </c>
      <c r="O1385" s="379">
        <v>6.25E-2</v>
      </c>
    </row>
    <row r="1386" spans="1:15">
      <c r="A1386">
        <v>3122</v>
      </c>
      <c r="B1386" s="379">
        <v>44551.738171296303</v>
      </c>
      <c r="C1386">
        <v>1690</v>
      </c>
      <c r="D1386">
        <v>94</v>
      </c>
      <c r="E1386">
        <v>42</v>
      </c>
      <c r="F1386">
        <v>42</v>
      </c>
      <c r="G1386">
        <v>14</v>
      </c>
      <c r="H1386">
        <v>14</v>
      </c>
      <c r="I1386" s="379">
        <v>9.3749999999999997E-3</v>
      </c>
      <c r="J1386">
        <v>42</v>
      </c>
      <c r="K1386">
        <v>39</v>
      </c>
      <c r="L1386">
        <v>93</v>
      </c>
      <c r="N1386" t="s">
        <v>2868</v>
      </c>
      <c r="O1386" s="379">
        <v>6.25E-2</v>
      </c>
    </row>
    <row r="1387" spans="1:15">
      <c r="A1387">
        <v>3123</v>
      </c>
      <c r="B1387" s="379">
        <v>44551.801331018498</v>
      </c>
      <c r="C1387">
        <v>1695</v>
      </c>
      <c r="D1387">
        <v>94</v>
      </c>
      <c r="E1387">
        <v>42</v>
      </c>
      <c r="F1387">
        <v>42</v>
      </c>
      <c r="G1387">
        <v>14</v>
      </c>
      <c r="H1387">
        <v>14</v>
      </c>
      <c r="I1387" s="379">
        <v>1.0335648148148101E-2</v>
      </c>
      <c r="J1387">
        <v>42</v>
      </c>
      <c r="K1387">
        <v>42</v>
      </c>
      <c r="L1387">
        <v>100</v>
      </c>
      <c r="N1387" t="s">
        <v>2868</v>
      </c>
      <c r="O1387" s="379">
        <v>6.25E-2</v>
      </c>
    </row>
    <row r="1388" spans="1:15">
      <c r="A1388">
        <v>3124</v>
      </c>
      <c r="B1388" s="379">
        <v>44551.786342592597</v>
      </c>
      <c r="C1388">
        <v>1699</v>
      </c>
      <c r="D1388">
        <v>58</v>
      </c>
      <c r="E1388">
        <v>25</v>
      </c>
      <c r="F1388">
        <v>25</v>
      </c>
      <c r="G1388">
        <v>5</v>
      </c>
      <c r="H1388">
        <v>5</v>
      </c>
      <c r="I1388" s="379">
        <v>5.19328703703704E-2</v>
      </c>
      <c r="J1388">
        <v>25</v>
      </c>
      <c r="K1388">
        <v>15</v>
      </c>
      <c r="L1388">
        <v>60</v>
      </c>
      <c r="M1388" t="s">
        <v>164</v>
      </c>
      <c r="N1388" t="s">
        <v>2869</v>
      </c>
      <c r="O1388" s="379">
        <v>6.25E-2</v>
      </c>
    </row>
    <row r="1389" spans="1:15">
      <c r="A1389">
        <v>3125</v>
      </c>
      <c r="B1389" s="379">
        <v>44551.831921296303</v>
      </c>
      <c r="C1389">
        <v>1686</v>
      </c>
      <c r="D1389">
        <v>94</v>
      </c>
      <c r="E1389">
        <v>42</v>
      </c>
      <c r="F1389">
        <v>42</v>
      </c>
      <c r="G1389">
        <v>14</v>
      </c>
      <c r="H1389">
        <v>14</v>
      </c>
      <c r="I1389" s="379">
        <v>1.0659722222222201E-2</v>
      </c>
      <c r="J1389">
        <v>42</v>
      </c>
      <c r="K1389">
        <v>42</v>
      </c>
      <c r="L1389">
        <v>100</v>
      </c>
      <c r="N1389" t="s">
        <v>2868</v>
      </c>
      <c r="O1389" s="379">
        <v>6.25E-2</v>
      </c>
    </row>
    <row r="1390" spans="1:15">
      <c r="A1390">
        <v>3126</v>
      </c>
      <c r="B1390" s="379">
        <v>44551.850277777798</v>
      </c>
      <c r="C1390">
        <v>1700</v>
      </c>
      <c r="D1390">
        <v>94</v>
      </c>
      <c r="E1390">
        <v>42</v>
      </c>
      <c r="F1390">
        <v>0</v>
      </c>
      <c r="G1390">
        <v>14</v>
      </c>
      <c r="H1390">
        <v>0</v>
      </c>
      <c r="I1390" s="379">
        <v>1.04166666666667E-4</v>
      </c>
      <c r="J1390">
        <v>42</v>
      </c>
      <c r="K1390">
        <v>0</v>
      </c>
      <c r="L1390">
        <v>0</v>
      </c>
      <c r="N1390" t="s">
        <v>2868</v>
      </c>
      <c r="O1390" s="379">
        <v>6.25E-2</v>
      </c>
    </row>
    <row r="1391" spans="1:15">
      <c r="A1391">
        <v>3127</v>
      </c>
      <c r="B1391" s="379">
        <v>44551.8534953704</v>
      </c>
      <c r="C1391">
        <v>1681</v>
      </c>
      <c r="D1391">
        <v>94</v>
      </c>
      <c r="E1391">
        <v>42</v>
      </c>
      <c r="F1391">
        <v>42</v>
      </c>
      <c r="G1391">
        <v>14</v>
      </c>
      <c r="H1391">
        <v>14</v>
      </c>
      <c r="I1391" s="379">
        <v>2.64351851851852E-2</v>
      </c>
      <c r="J1391">
        <v>42</v>
      </c>
      <c r="K1391">
        <v>40</v>
      </c>
      <c r="L1391">
        <v>95</v>
      </c>
      <c r="N1391" t="s">
        <v>2868</v>
      </c>
      <c r="O1391" s="379">
        <v>6.25E-2</v>
      </c>
    </row>
    <row r="1392" spans="1:15">
      <c r="A1392">
        <v>3128</v>
      </c>
      <c r="B1392" s="379">
        <v>44551.858495370398</v>
      </c>
      <c r="C1392">
        <v>1694</v>
      </c>
      <c r="D1392">
        <v>94</v>
      </c>
      <c r="E1392">
        <v>42</v>
      </c>
      <c r="F1392">
        <v>42</v>
      </c>
      <c r="G1392">
        <v>14</v>
      </c>
      <c r="H1392">
        <v>14</v>
      </c>
      <c r="I1392" s="379">
        <v>2.5752314814814801E-2</v>
      </c>
      <c r="J1392">
        <v>42</v>
      </c>
      <c r="K1392">
        <v>38</v>
      </c>
      <c r="L1392">
        <v>90</v>
      </c>
      <c r="N1392" t="s">
        <v>2868</v>
      </c>
      <c r="O1392" s="379">
        <v>6.25E-2</v>
      </c>
    </row>
    <row r="1393" spans="1:15">
      <c r="A1393">
        <v>3129</v>
      </c>
      <c r="B1393" s="379">
        <v>44551.910567129598</v>
      </c>
      <c r="C1393">
        <v>1689</v>
      </c>
      <c r="D1393">
        <v>94</v>
      </c>
      <c r="E1393">
        <v>42</v>
      </c>
      <c r="F1393">
        <v>42</v>
      </c>
      <c r="G1393">
        <v>14</v>
      </c>
      <c r="H1393">
        <v>14</v>
      </c>
      <c r="I1393" s="379">
        <v>2.4201388888888901E-2</v>
      </c>
      <c r="J1393">
        <v>42</v>
      </c>
      <c r="K1393">
        <v>41</v>
      </c>
      <c r="L1393">
        <v>98</v>
      </c>
      <c r="N1393" t="s">
        <v>2868</v>
      </c>
      <c r="O1393" s="379">
        <v>6.25E-2</v>
      </c>
    </row>
    <row r="1394" spans="1:15">
      <c r="A1394">
        <v>3130</v>
      </c>
      <c r="B1394" s="379">
        <v>44551.933958333299</v>
      </c>
      <c r="C1394">
        <v>1701</v>
      </c>
      <c r="D1394">
        <v>94</v>
      </c>
      <c r="E1394">
        <v>42</v>
      </c>
      <c r="F1394">
        <v>42</v>
      </c>
      <c r="G1394">
        <v>14</v>
      </c>
      <c r="H1394">
        <v>14</v>
      </c>
      <c r="I1394" s="379">
        <v>1.4861111111111099E-2</v>
      </c>
      <c r="J1394">
        <v>42</v>
      </c>
      <c r="K1394">
        <v>38</v>
      </c>
      <c r="L1394">
        <v>90</v>
      </c>
      <c r="N1394" t="s">
        <v>2868</v>
      </c>
      <c r="O1394" s="379">
        <v>6.25E-2</v>
      </c>
    </row>
    <row r="1395" spans="1:15">
      <c r="A1395">
        <v>3131</v>
      </c>
      <c r="B1395" s="379">
        <v>44552.671620370398</v>
      </c>
      <c r="C1395">
        <v>1668</v>
      </c>
      <c r="D1395">
        <v>82</v>
      </c>
      <c r="E1395">
        <v>42</v>
      </c>
      <c r="F1395">
        <v>42</v>
      </c>
      <c r="G1395">
        <v>14</v>
      </c>
      <c r="H1395">
        <v>14</v>
      </c>
      <c r="I1395" s="379">
        <v>1.9189814814814798E-2</v>
      </c>
      <c r="J1395">
        <v>42</v>
      </c>
      <c r="K1395">
        <v>40</v>
      </c>
      <c r="L1395">
        <v>95</v>
      </c>
      <c r="M1395" t="s">
        <v>1856</v>
      </c>
      <c r="N1395" t="s">
        <v>2868</v>
      </c>
      <c r="O1395" s="379">
        <v>6.25E-2</v>
      </c>
    </row>
    <row r="1396" spans="1:15">
      <c r="A1396">
        <v>3132</v>
      </c>
      <c r="B1396" s="379">
        <v>44552.716944444401</v>
      </c>
      <c r="C1396">
        <v>1700</v>
      </c>
      <c r="D1396">
        <v>82</v>
      </c>
      <c r="E1396">
        <v>42</v>
      </c>
      <c r="F1396">
        <v>42</v>
      </c>
      <c r="G1396">
        <v>14</v>
      </c>
      <c r="H1396">
        <v>14</v>
      </c>
      <c r="I1396" s="379">
        <v>3.9687500000000001E-2</v>
      </c>
      <c r="J1396">
        <v>42</v>
      </c>
      <c r="K1396">
        <v>35</v>
      </c>
      <c r="L1396">
        <v>83</v>
      </c>
      <c r="M1396" t="s">
        <v>164</v>
      </c>
      <c r="N1396" t="s">
        <v>2868</v>
      </c>
      <c r="O1396" s="379">
        <v>6.25E-2</v>
      </c>
    </row>
    <row r="1397" spans="1:15">
      <c r="A1397">
        <v>3133</v>
      </c>
      <c r="B1397" s="379">
        <v>44594.888032407398</v>
      </c>
      <c r="C1397">
        <v>1727</v>
      </c>
      <c r="D1397">
        <v>97</v>
      </c>
      <c r="E1397">
        <v>42</v>
      </c>
      <c r="F1397">
        <v>0</v>
      </c>
      <c r="G1397">
        <v>14</v>
      </c>
      <c r="H1397">
        <v>0</v>
      </c>
      <c r="I1397" s="379">
        <v>2.89351851851852E-4</v>
      </c>
      <c r="J1397">
        <v>42</v>
      </c>
      <c r="K1397">
        <v>0</v>
      </c>
      <c r="L1397">
        <v>0</v>
      </c>
      <c r="N1397" t="s">
        <v>2868</v>
      </c>
      <c r="O1397" s="379">
        <v>4.1666666666666699E-2</v>
      </c>
    </row>
    <row r="1398" spans="1:15">
      <c r="A1398">
        <v>3134</v>
      </c>
      <c r="B1398" s="379">
        <v>44606.406458333302</v>
      </c>
      <c r="C1398">
        <v>1735</v>
      </c>
      <c r="D1398">
        <v>97</v>
      </c>
      <c r="E1398">
        <v>42</v>
      </c>
      <c r="F1398">
        <v>42</v>
      </c>
      <c r="G1398">
        <v>14</v>
      </c>
      <c r="H1398">
        <v>14</v>
      </c>
      <c r="I1398" s="379">
        <v>2.4340277777777801E-2</v>
      </c>
      <c r="J1398">
        <v>42</v>
      </c>
      <c r="K1398">
        <v>38</v>
      </c>
      <c r="L1398">
        <v>90</v>
      </c>
      <c r="N1398" t="s">
        <v>2868</v>
      </c>
      <c r="O1398" s="379">
        <v>4.1666666666666699E-2</v>
      </c>
    </row>
    <row r="1399" spans="1:15">
      <c r="A1399">
        <v>3135</v>
      </c>
      <c r="B1399" s="379">
        <v>44606.413900462998</v>
      </c>
      <c r="C1399">
        <v>1740</v>
      </c>
      <c r="D1399">
        <v>97</v>
      </c>
      <c r="E1399">
        <v>42</v>
      </c>
      <c r="F1399">
        <v>42</v>
      </c>
      <c r="G1399">
        <v>14</v>
      </c>
      <c r="H1399">
        <v>14</v>
      </c>
      <c r="I1399" s="379">
        <v>1.71064814814815E-2</v>
      </c>
      <c r="J1399">
        <v>42</v>
      </c>
      <c r="K1399">
        <v>38</v>
      </c>
      <c r="L1399">
        <v>90</v>
      </c>
      <c r="N1399" t="s">
        <v>2868</v>
      </c>
      <c r="O1399" s="379">
        <v>4.1666666666666699E-2</v>
      </c>
    </row>
    <row r="1400" spans="1:15">
      <c r="A1400">
        <v>3136</v>
      </c>
      <c r="B1400" s="379">
        <v>44606.4128009259</v>
      </c>
      <c r="C1400">
        <v>1738</v>
      </c>
      <c r="D1400">
        <v>97</v>
      </c>
      <c r="E1400">
        <v>42</v>
      </c>
      <c r="F1400">
        <v>42</v>
      </c>
      <c r="G1400">
        <v>14</v>
      </c>
      <c r="H1400">
        <v>14</v>
      </c>
      <c r="I1400" s="379">
        <v>1.9988425925925899E-2</v>
      </c>
      <c r="J1400">
        <v>42</v>
      </c>
      <c r="K1400">
        <v>38</v>
      </c>
      <c r="L1400">
        <v>90</v>
      </c>
      <c r="N1400" t="s">
        <v>2868</v>
      </c>
      <c r="O1400" s="379">
        <v>4.1666666666666699E-2</v>
      </c>
    </row>
    <row r="1401" spans="1:15">
      <c r="A1401">
        <v>3137</v>
      </c>
      <c r="B1401" s="379">
        <v>44606.414027777799</v>
      </c>
      <c r="C1401">
        <v>1734</v>
      </c>
      <c r="D1401">
        <v>97</v>
      </c>
      <c r="E1401">
        <v>42</v>
      </c>
      <c r="F1401">
        <v>42</v>
      </c>
      <c r="G1401">
        <v>14</v>
      </c>
      <c r="H1401">
        <v>14</v>
      </c>
      <c r="I1401" s="379">
        <v>2.1122685185185199E-2</v>
      </c>
      <c r="J1401">
        <v>42</v>
      </c>
      <c r="K1401">
        <v>28</v>
      </c>
      <c r="L1401">
        <v>67</v>
      </c>
      <c r="N1401" t="s">
        <v>2868</v>
      </c>
      <c r="O1401" s="379">
        <v>4.1666666666666699E-2</v>
      </c>
    </row>
    <row r="1402" spans="1:15">
      <c r="A1402">
        <v>3138</v>
      </c>
      <c r="B1402" s="379">
        <v>44606.413900462998</v>
      </c>
      <c r="C1402">
        <v>1741</v>
      </c>
      <c r="D1402">
        <v>97</v>
      </c>
      <c r="E1402">
        <v>42</v>
      </c>
      <c r="F1402">
        <v>42</v>
      </c>
      <c r="G1402">
        <v>14</v>
      </c>
      <c r="H1402">
        <v>14</v>
      </c>
      <c r="I1402" s="379">
        <v>2.3761574074074102E-2</v>
      </c>
      <c r="J1402">
        <v>42</v>
      </c>
      <c r="K1402">
        <v>37</v>
      </c>
      <c r="L1402">
        <v>88</v>
      </c>
      <c r="N1402" t="s">
        <v>2868</v>
      </c>
      <c r="O1402" s="379">
        <v>4.1666666666666699E-2</v>
      </c>
    </row>
    <row r="1403" spans="1:15">
      <c r="A1403">
        <v>3139</v>
      </c>
      <c r="B1403" s="379">
        <v>44606.406550925902</v>
      </c>
      <c r="C1403">
        <v>1736</v>
      </c>
      <c r="D1403">
        <v>97</v>
      </c>
      <c r="E1403">
        <v>42</v>
      </c>
      <c r="F1403">
        <v>42</v>
      </c>
      <c r="G1403">
        <v>14</v>
      </c>
      <c r="H1403">
        <v>14</v>
      </c>
      <c r="I1403" s="379">
        <v>3.2129629629629598E-2</v>
      </c>
      <c r="J1403">
        <v>42</v>
      </c>
      <c r="K1403">
        <v>33</v>
      </c>
      <c r="L1403">
        <v>79</v>
      </c>
      <c r="N1403" t="s">
        <v>2868</v>
      </c>
      <c r="O1403" s="379">
        <v>4.1666666666666699E-2</v>
      </c>
    </row>
    <row r="1404" spans="1:15">
      <c r="A1404">
        <v>3140</v>
      </c>
      <c r="B1404" s="379">
        <v>44606.413368055597</v>
      </c>
      <c r="C1404">
        <v>1729</v>
      </c>
      <c r="D1404">
        <v>97</v>
      </c>
      <c r="E1404">
        <v>42</v>
      </c>
      <c r="F1404">
        <v>42</v>
      </c>
      <c r="G1404">
        <v>14</v>
      </c>
      <c r="H1404">
        <v>14</v>
      </c>
      <c r="I1404" s="379">
        <v>2.7210648148148098E-2</v>
      </c>
      <c r="J1404">
        <v>42</v>
      </c>
      <c r="K1404">
        <v>35</v>
      </c>
      <c r="L1404">
        <v>83</v>
      </c>
      <c r="N1404" t="s">
        <v>2868</v>
      </c>
      <c r="O1404" s="379">
        <v>4.1666666666666699E-2</v>
      </c>
    </row>
    <row r="1405" spans="1:15">
      <c r="A1405">
        <v>3141</v>
      </c>
      <c r="B1405" s="379">
        <v>44606.413726851897</v>
      </c>
      <c r="C1405">
        <v>1732</v>
      </c>
      <c r="D1405">
        <v>97</v>
      </c>
      <c r="E1405">
        <v>42</v>
      </c>
      <c r="F1405">
        <v>42</v>
      </c>
      <c r="G1405">
        <v>14</v>
      </c>
      <c r="H1405">
        <v>14</v>
      </c>
      <c r="I1405" s="379">
        <v>3.0497685185185201E-2</v>
      </c>
      <c r="J1405">
        <v>42</v>
      </c>
      <c r="K1405">
        <v>40</v>
      </c>
      <c r="L1405">
        <v>95</v>
      </c>
      <c r="N1405" t="s">
        <v>2868</v>
      </c>
      <c r="O1405" s="379">
        <v>4.1666666666666699E-2</v>
      </c>
    </row>
    <row r="1406" spans="1:15">
      <c r="A1406">
        <v>3142</v>
      </c>
      <c r="B1406" s="379">
        <v>44606.413541666698</v>
      </c>
      <c r="C1406">
        <v>1739</v>
      </c>
      <c r="D1406">
        <v>97</v>
      </c>
      <c r="E1406">
        <v>42</v>
      </c>
      <c r="F1406">
        <v>42</v>
      </c>
      <c r="G1406">
        <v>14</v>
      </c>
      <c r="H1406">
        <v>14</v>
      </c>
      <c r="I1406" s="379">
        <v>3.08680555555556E-2</v>
      </c>
      <c r="J1406">
        <v>42</v>
      </c>
      <c r="K1406">
        <v>35</v>
      </c>
      <c r="L1406">
        <v>83</v>
      </c>
      <c r="N1406" t="s">
        <v>2868</v>
      </c>
      <c r="O1406" s="379">
        <v>4.1666666666666699E-2</v>
      </c>
    </row>
    <row r="1407" spans="1:15">
      <c r="A1407">
        <v>3143</v>
      </c>
      <c r="B1407" s="379">
        <v>44606.414027777799</v>
      </c>
      <c r="C1407">
        <v>1730</v>
      </c>
      <c r="D1407">
        <v>97</v>
      </c>
      <c r="E1407">
        <v>42</v>
      </c>
      <c r="F1407">
        <v>42</v>
      </c>
      <c r="G1407">
        <v>14</v>
      </c>
      <c r="H1407">
        <v>14</v>
      </c>
      <c r="I1407" s="379">
        <v>3.4212962962963001E-2</v>
      </c>
      <c r="J1407">
        <v>42</v>
      </c>
      <c r="K1407">
        <v>37</v>
      </c>
      <c r="L1407">
        <v>88</v>
      </c>
      <c r="N1407" t="s">
        <v>2868</v>
      </c>
      <c r="O1407" s="379">
        <v>4.1666666666666699E-2</v>
      </c>
    </row>
    <row r="1408" spans="1:15">
      <c r="A1408">
        <v>3144</v>
      </c>
      <c r="B1408" s="379">
        <v>44606.413414351897</v>
      </c>
      <c r="C1408">
        <v>1737</v>
      </c>
      <c r="D1408">
        <v>97</v>
      </c>
      <c r="E1408">
        <v>42</v>
      </c>
      <c r="F1408">
        <v>42</v>
      </c>
      <c r="G1408">
        <v>14</v>
      </c>
      <c r="H1408">
        <v>14</v>
      </c>
      <c r="I1408" s="379">
        <v>3.5254629629629601E-2</v>
      </c>
      <c r="J1408">
        <v>42</v>
      </c>
      <c r="K1408">
        <v>39</v>
      </c>
      <c r="L1408">
        <v>93</v>
      </c>
      <c r="N1408" t="s">
        <v>2868</v>
      </c>
      <c r="O1408" s="379">
        <v>4.1666666666666699E-2</v>
      </c>
    </row>
    <row r="1409" spans="1:15">
      <c r="A1409">
        <v>3145</v>
      </c>
      <c r="B1409" s="379">
        <v>44606.413715277798</v>
      </c>
      <c r="C1409">
        <v>1731</v>
      </c>
      <c r="D1409">
        <v>97</v>
      </c>
      <c r="E1409">
        <v>42</v>
      </c>
      <c r="F1409">
        <v>42</v>
      </c>
      <c r="G1409">
        <v>14</v>
      </c>
      <c r="H1409">
        <v>14</v>
      </c>
      <c r="I1409" s="379">
        <v>3.5277777777777797E-2</v>
      </c>
      <c r="J1409">
        <v>42</v>
      </c>
      <c r="K1409">
        <v>39</v>
      </c>
      <c r="L1409">
        <v>93</v>
      </c>
      <c r="N1409" t="s">
        <v>2868</v>
      </c>
      <c r="O1409" s="379">
        <v>4.1666666666666699E-2</v>
      </c>
    </row>
    <row r="1410" spans="1:15">
      <c r="A1410">
        <v>3146</v>
      </c>
      <c r="B1410" s="379">
        <v>44606.413402777798</v>
      </c>
      <c r="C1410">
        <v>1733</v>
      </c>
      <c r="D1410">
        <v>97</v>
      </c>
      <c r="E1410">
        <v>42</v>
      </c>
      <c r="F1410">
        <v>42</v>
      </c>
      <c r="G1410">
        <v>14</v>
      </c>
      <c r="H1410">
        <v>14</v>
      </c>
      <c r="I1410" s="379">
        <v>3.8067129629629597E-2</v>
      </c>
      <c r="J1410">
        <v>42</v>
      </c>
      <c r="K1410">
        <v>37</v>
      </c>
      <c r="L1410">
        <v>88</v>
      </c>
      <c r="N1410" t="s">
        <v>2868</v>
      </c>
      <c r="O1410" s="379">
        <v>4.1666666666666699E-2</v>
      </c>
    </row>
    <row r="1411" spans="1:15">
      <c r="A1411">
        <v>3147</v>
      </c>
      <c r="B1411" s="379">
        <v>44606.416423611103</v>
      </c>
      <c r="C1411">
        <v>1728</v>
      </c>
      <c r="D1411">
        <v>97</v>
      </c>
      <c r="E1411">
        <v>42</v>
      </c>
      <c r="F1411">
        <v>42</v>
      </c>
      <c r="G1411">
        <v>14</v>
      </c>
      <c r="H1411">
        <v>14</v>
      </c>
      <c r="I1411" s="379">
        <v>3.7175925925925897E-2</v>
      </c>
      <c r="J1411">
        <v>42</v>
      </c>
      <c r="K1411">
        <v>36</v>
      </c>
      <c r="L1411">
        <v>86</v>
      </c>
      <c r="N1411" t="s">
        <v>2868</v>
      </c>
      <c r="O1411" s="379">
        <v>4.1666666666666699E-2</v>
      </c>
    </row>
    <row r="1412" spans="1:15">
      <c r="A1412">
        <v>3148</v>
      </c>
      <c r="B1412" s="379">
        <v>44606.4188194444</v>
      </c>
      <c r="C1412">
        <v>1742</v>
      </c>
      <c r="D1412">
        <v>97</v>
      </c>
      <c r="E1412">
        <v>42</v>
      </c>
      <c r="F1412">
        <v>42</v>
      </c>
      <c r="G1412">
        <v>14</v>
      </c>
      <c r="H1412">
        <v>14</v>
      </c>
      <c r="I1412" s="379">
        <v>3.7372685185185203E-2</v>
      </c>
      <c r="J1412">
        <v>42</v>
      </c>
      <c r="K1412">
        <v>35</v>
      </c>
      <c r="L1412">
        <v>83</v>
      </c>
      <c r="N1412" t="s">
        <v>2868</v>
      </c>
      <c r="O1412" s="379">
        <v>4.1666666666666699E-2</v>
      </c>
    </row>
    <row r="1413" spans="1:15">
      <c r="A1413">
        <v>3149</v>
      </c>
      <c r="B1413" s="379">
        <v>44606.547835648104</v>
      </c>
      <c r="C1413">
        <v>1748</v>
      </c>
      <c r="D1413">
        <v>97</v>
      </c>
      <c r="E1413">
        <v>42</v>
      </c>
      <c r="F1413">
        <v>0</v>
      </c>
      <c r="G1413">
        <v>14</v>
      </c>
      <c r="H1413">
        <v>0</v>
      </c>
      <c r="I1413" s="379">
        <v>1.04166666666667E-4</v>
      </c>
      <c r="J1413">
        <v>42</v>
      </c>
      <c r="K1413">
        <v>0</v>
      </c>
      <c r="L1413">
        <v>0</v>
      </c>
      <c r="N1413" t="s">
        <v>2868</v>
      </c>
      <c r="O1413" s="379">
        <v>4.1666666666666699E-2</v>
      </c>
    </row>
    <row r="1414" spans="1:15">
      <c r="A1414">
        <v>3150</v>
      </c>
      <c r="B1414" s="379">
        <v>44606.547430555598</v>
      </c>
      <c r="C1414">
        <v>1746</v>
      </c>
      <c r="D1414">
        <v>97</v>
      </c>
      <c r="E1414">
        <v>42</v>
      </c>
      <c r="F1414">
        <v>42</v>
      </c>
      <c r="G1414">
        <v>14</v>
      </c>
      <c r="H1414">
        <v>14</v>
      </c>
      <c r="I1414" s="379">
        <v>2.4166666666666701E-2</v>
      </c>
      <c r="J1414">
        <v>42</v>
      </c>
      <c r="K1414">
        <v>40</v>
      </c>
      <c r="L1414">
        <v>95</v>
      </c>
      <c r="N1414" t="s">
        <v>2868</v>
      </c>
      <c r="O1414" s="379">
        <v>4.1666666666666699E-2</v>
      </c>
    </row>
    <row r="1415" spans="1:15">
      <c r="A1415">
        <v>3151</v>
      </c>
      <c r="B1415" s="379">
        <v>44606.551874999997</v>
      </c>
      <c r="C1415">
        <v>1755</v>
      </c>
      <c r="D1415">
        <v>97</v>
      </c>
      <c r="E1415">
        <v>42</v>
      </c>
      <c r="F1415">
        <v>42</v>
      </c>
      <c r="G1415">
        <v>14</v>
      </c>
      <c r="H1415">
        <v>14</v>
      </c>
      <c r="I1415" s="379">
        <v>1.9780092592592599E-2</v>
      </c>
      <c r="J1415">
        <v>42</v>
      </c>
      <c r="K1415">
        <v>40</v>
      </c>
      <c r="L1415">
        <v>95</v>
      </c>
      <c r="N1415" t="s">
        <v>2868</v>
      </c>
      <c r="O1415" s="379">
        <v>4.1666666666666699E-2</v>
      </c>
    </row>
    <row r="1416" spans="1:15">
      <c r="A1416">
        <v>3152</v>
      </c>
      <c r="B1416" s="379">
        <v>44606.547349537002</v>
      </c>
      <c r="C1416">
        <v>1744</v>
      </c>
      <c r="D1416">
        <v>97</v>
      </c>
      <c r="E1416">
        <v>42</v>
      </c>
      <c r="F1416">
        <v>42</v>
      </c>
      <c r="G1416">
        <v>14</v>
      </c>
      <c r="H1416">
        <v>14</v>
      </c>
      <c r="I1416" s="379">
        <v>2.6145833333333299E-2</v>
      </c>
      <c r="J1416">
        <v>42</v>
      </c>
      <c r="K1416">
        <v>39</v>
      </c>
      <c r="L1416">
        <v>93</v>
      </c>
      <c r="N1416" t="s">
        <v>2868</v>
      </c>
      <c r="O1416" s="379">
        <v>4.1666666666666699E-2</v>
      </c>
    </row>
    <row r="1417" spans="1:15">
      <c r="A1417">
        <v>3153</v>
      </c>
      <c r="B1417" s="379">
        <v>44606.547384259298</v>
      </c>
      <c r="C1417">
        <v>1743</v>
      </c>
      <c r="D1417">
        <v>97</v>
      </c>
      <c r="E1417">
        <v>42</v>
      </c>
      <c r="F1417">
        <v>42</v>
      </c>
      <c r="G1417">
        <v>14</v>
      </c>
      <c r="H1417">
        <v>14</v>
      </c>
      <c r="I1417" s="379">
        <v>2.61574074074074E-2</v>
      </c>
      <c r="J1417">
        <v>42</v>
      </c>
      <c r="K1417">
        <v>39</v>
      </c>
      <c r="L1417">
        <v>93</v>
      </c>
      <c r="N1417" t="s">
        <v>2868</v>
      </c>
      <c r="O1417" s="379">
        <v>4.1666666666666699E-2</v>
      </c>
    </row>
    <row r="1418" spans="1:15">
      <c r="A1418">
        <v>3154</v>
      </c>
      <c r="B1418" s="379">
        <v>44606.548425925903</v>
      </c>
      <c r="C1418">
        <v>1752</v>
      </c>
      <c r="D1418">
        <v>97</v>
      </c>
      <c r="E1418">
        <v>42</v>
      </c>
      <c r="F1418">
        <v>42</v>
      </c>
      <c r="G1418">
        <v>14</v>
      </c>
      <c r="H1418">
        <v>14</v>
      </c>
      <c r="I1418" s="379">
        <v>2.87037037037037E-2</v>
      </c>
      <c r="J1418">
        <v>42</v>
      </c>
      <c r="K1418">
        <v>36</v>
      </c>
      <c r="L1418">
        <v>86</v>
      </c>
      <c r="N1418" t="s">
        <v>2868</v>
      </c>
      <c r="O1418" s="379">
        <v>4.1666666666666699E-2</v>
      </c>
    </row>
    <row r="1419" spans="1:15">
      <c r="A1419">
        <v>3155</v>
      </c>
      <c r="B1419" s="379">
        <v>44606.548726851899</v>
      </c>
      <c r="C1419">
        <v>1753</v>
      </c>
      <c r="D1419">
        <v>97</v>
      </c>
      <c r="E1419">
        <v>42</v>
      </c>
      <c r="F1419">
        <v>42</v>
      </c>
      <c r="G1419">
        <v>14</v>
      </c>
      <c r="H1419">
        <v>14</v>
      </c>
      <c r="I1419" s="379">
        <v>2.9247685185185199E-2</v>
      </c>
      <c r="J1419">
        <v>42</v>
      </c>
      <c r="K1419">
        <v>32</v>
      </c>
      <c r="L1419">
        <v>76</v>
      </c>
      <c r="N1419" t="s">
        <v>2868</v>
      </c>
      <c r="O1419" s="379">
        <v>4.1666666666666699E-2</v>
      </c>
    </row>
    <row r="1420" spans="1:15">
      <c r="A1420">
        <v>3156</v>
      </c>
      <c r="B1420" s="379">
        <v>44606.5484953704</v>
      </c>
      <c r="C1420">
        <v>1749</v>
      </c>
      <c r="D1420">
        <v>97</v>
      </c>
      <c r="E1420">
        <v>42</v>
      </c>
      <c r="F1420">
        <v>42</v>
      </c>
      <c r="G1420">
        <v>14</v>
      </c>
      <c r="H1420">
        <v>14</v>
      </c>
      <c r="I1420" s="379">
        <v>2.9722222222222199E-2</v>
      </c>
      <c r="J1420">
        <v>42</v>
      </c>
      <c r="K1420">
        <v>42</v>
      </c>
      <c r="L1420">
        <v>100</v>
      </c>
      <c r="N1420" t="s">
        <v>2868</v>
      </c>
      <c r="O1420" s="379">
        <v>4.1666666666666699E-2</v>
      </c>
    </row>
    <row r="1421" spans="1:15">
      <c r="A1421">
        <v>3157</v>
      </c>
      <c r="B1421" s="379">
        <v>44606.547303240703</v>
      </c>
      <c r="C1421">
        <v>1747</v>
      </c>
      <c r="D1421">
        <v>97</v>
      </c>
      <c r="E1421">
        <v>42</v>
      </c>
      <c r="F1421">
        <v>42</v>
      </c>
      <c r="G1421">
        <v>14</v>
      </c>
      <c r="H1421">
        <v>14</v>
      </c>
      <c r="I1421" s="379">
        <v>3.13194444444444E-2</v>
      </c>
      <c r="J1421">
        <v>42</v>
      </c>
      <c r="K1421">
        <v>30</v>
      </c>
      <c r="L1421">
        <v>71</v>
      </c>
      <c r="N1421" t="s">
        <v>2868</v>
      </c>
      <c r="O1421" s="379">
        <v>4.1666666666666699E-2</v>
      </c>
    </row>
    <row r="1422" spans="1:15">
      <c r="A1422">
        <v>3158</v>
      </c>
      <c r="B1422" s="379">
        <v>44606.548530092601</v>
      </c>
      <c r="C1422">
        <v>1750</v>
      </c>
      <c r="D1422">
        <v>97</v>
      </c>
      <c r="E1422">
        <v>42</v>
      </c>
      <c r="F1422">
        <v>42</v>
      </c>
      <c r="G1422">
        <v>14</v>
      </c>
      <c r="H1422">
        <v>14</v>
      </c>
      <c r="I1422" s="379">
        <v>3.1053240740740701E-2</v>
      </c>
      <c r="J1422">
        <v>42</v>
      </c>
      <c r="K1422">
        <v>36</v>
      </c>
      <c r="L1422">
        <v>86</v>
      </c>
      <c r="N1422" t="s">
        <v>2868</v>
      </c>
      <c r="O1422" s="379">
        <v>4.1666666666666699E-2</v>
      </c>
    </row>
    <row r="1423" spans="1:15">
      <c r="A1423">
        <v>3159</v>
      </c>
      <c r="B1423" s="379">
        <v>44606.555601851898</v>
      </c>
      <c r="C1423">
        <v>1756</v>
      </c>
      <c r="D1423">
        <v>97</v>
      </c>
      <c r="E1423">
        <v>42</v>
      </c>
      <c r="F1423">
        <v>42</v>
      </c>
      <c r="G1423">
        <v>14</v>
      </c>
      <c r="H1423">
        <v>14</v>
      </c>
      <c r="I1423" s="379">
        <v>2.45717592592593E-2</v>
      </c>
      <c r="J1423">
        <v>42</v>
      </c>
      <c r="K1423">
        <v>34</v>
      </c>
      <c r="L1423">
        <v>81</v>
      </c>
      <c r="N1423" t="s">
        <v>2868</v>
      </c>
      <c r="O1423" s="379">
        <v>4.1666666666666699E-2</v>
      </c>
    </row>
    <row r="1424" spans="1:15">
      <c r="A1424">
        <v>3160</v>
      </c>
      <c r="B1424" s="379">
        <v>44606.555162037002</v>
      </c>
      <c r="C1424">
        <v>1751</v>
      </c>
      <c r="D1424">
        <v>97</v>
      </c>
      <c r="E1424">
        <v>42</v>
      </c>
      <c r="F1424">
        <v>42</v>
      </c>
      <c r="G1424">
        <v>14</v>
      </c>
      <c r="H1424">
        <v>14</v>
      </c>
      <c r="I1424" s="379">
        <v>2.8379629629629598E-2</v>
      </c>
      <c r="J1424">
        <v>42</v>
      </c>
      <c r="K1424">
        <v>36</v>
      </c>
      <c r="L1424">
        <v>86</v>
      </c>
      <c r="N1424" t="s">
        <v>2868</v>
      </c>
      <c r="O1424" s="379">
        <v>4.1666666666666699E-2</v>
      </c>
    </row>
    <row r="1425" spans="1:15">
      <c r="A1425">
        <v>3161</v>
      </c>
      <c r="B1425" s="379">
        <v>44606.547349537002</v>
      </c>
      <c r="C1425">
        <v>1745</v>
      </c>
      <c r="D1425">
        <v>97</v>
      </c>
      <c r="E1425">
        <v>42</v>
      </c>
      <c r="F1425">
        <v>42</v>
      </c>
      <c r="G1425">
        <v>14</v>
      </c>
      <c r="H1425">
        <v>14</v>
      </c>
      <c r="I1425" s="379">
        <v>3.6458333333333301E-2</v>
      </c>
      <c r="J1425">
        <v>42</v>
      </c>
      <c r="K1425">
        <v>37</v>
      </c>
      <c r="L1425">
        <v>88</v>
      </c>
      <c r="N1425" t="s">
        <v>2868</v>
      </c>
      <c r="O1425" s="379">
        <v>4.1666666666666699E-2</v>
      </c>
    </row>
    <row r="1426" spans="1:15">
      <c r="A1426">
        <v>3162</v>
      </c>
      <c r="B1426" s="379">
        <v>44606.5542361111</v>
      </c>
      <c r="C1426">
        <v>1754</v>
      </c>
      <c r="D1426">
        <v>97</v>
      </c>
      <c r="E1426">
        <v>42</v>
      </c>
      <c r="F1426">
        <v>42</v>
      </c>
      <c r="G1426">
        <v>14</v>
      </c>
      <c r="H1426">
        <v>14</v>
      </c>
      <c r="I1426" s="379">
        <v>3.6469907407407402E-2</v>
      </c>
      <c r="J1426">
        <v>42</v>
      </c>
      <c r="K1426">
        <v>37</v>
      </c>
      <c r="L1426">
        <v>88</v>
      </c>
      <c r="N1426" t="s">
        <v>2868</v>
      </c>
      <c r="O1426" s="379">
        <v>4.1666666666666699E-2</v>
      </c>
    </row>
    <row r="1427" spans="1:15">
      <c r="A1427">
        <v>3163</v>
      </c>
      <c r="B1427" s="379">
        <v>44606.561701388899</v>
      </c>
      <c r="C1427">
        <v>1757</v>
      </c>
      <c r="D1427">
        <v>97</v>
      </c>
      <c r="E1427">
        <v>42</v>
      </c>
      <c r="F1427">
        <v>42</v>
      </c>
      <c r="G1427">
        <v>14</v>
      </c>
      <c r="H1427">
        <v>14</v>
      </c>
      <c r="I1427" s="379">
        <v>2.9791666666666699E-2</v>
      </c>
      <c r="J1427">
        <v>42</v>
      </c>
      <c r="K1427">
        <v>40</v>
      </c>
      <c r="L1427">
        <v>95</v>
      </c>
      <c r="N1427" t="s">
        <v>2868</v>
      </c>
      <c r="O1427" s="379">
        <v>4.1666666666666699E-2</v>
      </c>
    </row>
    <row r="1428" spans="1:15">
      <c r="A1428">
        <v>3164</v>
      </c>
      <c r="B1428" s="379">
        <v>44606.634212962999</v>
      </c>
      <c r="C1428">
        <v>1760</v>
      </c>
      <c r="D1428">
        <v>97</v>
      </c>
      <c r="E1428">
        <v>42</v>
      </c>
      <c r="F1428">
        <v>42</v>
      </c>
      <c r="G1428">
        <v>14</v>
      </c>
      <c r="H1428">
        <v>14</v>
      </c>
      <c r="I1428" s="379">
        <v>1.42708333333333E-2</v>
      </c>
      <c r="J1428">
        <v>42</v>
      </c>
      <c r="K1428">
        <v>26</v>
      </c>
      <c r="L1428">
        <v>62</v>
      </c>
      <c r="N1428" t="s">
        <v>2868</v>
      </c>
      <c r="O1428" s="379">
        <v>4.1666666666666699E-2</v>
      </c>
    </row>
    <row r="1429" spans="1:15">
      <c r="A1429">
        <v>3165</v>
      </c>
      <c r="B1429" s="379">
        <v>44606.634224537003</v>
      </c>
      <c r="C1429">
        <v>1758</v>
      </c>
      <c r="D1429">
        <v>97</v>
      </c>
      <c r="E1429">
        <v>42</v>
      </c>
      <c r="F1429">
        <v>42</v>
      </c>
      <c r="G1429">
        <v>14</v>
      </c>
      <c r="H1429">
        <v>14</v>
      </c>
      <c r="I1429" s="379">
        <v>1.8715277777777799E-2</v>
      </c>
      <c r="J1429">
        <v>42</v>
      </c>
      <c r="K1429">
        <v>23</v>
      </c>
      <c r="L1429">
        <v>55</v>
      </c>
      <c r="N1429" t="s">
        <v>2868</v>
      </c>
      <c r="O1429" s="379">
        <v>4.1666666666666699E-2</v>
      </c>
    </row>
    <row r="1430" spans="1:15">
      <c r="A1430">
        <v>3166</v>
      </c>
      <c r="B1430" s="379">
        <v>44606.635983796303</v>
      </c>
      <c r="C1430">
        <v>1767</v>
      </c>
      <c r="D1430">
        <v>97</v>
      </c>
      <c r="E1430">
        <v>42</v>
      </c>
      <c r="F1430">
        <v>42</v>
      </c>
      <c r="G1430">
        <v>14</v>
      </c>
      <c r="H1430">
        <v>14</v>
      </c>
      <c r="I1430" s="379">
        <v>2.43634259259259E-2</v>
      </c>
      <c r="J1430">
        <v>42</v>
      </c>
      <c r="K1430">
        <v>23</v>
      </c>
      <c r="L1430">
        <v>55</v>
      </c>
      <c r="N1430" t="s">
        <v>2868</v>
      </c>
      <c r="O1430" s="379">
        <v>4.1666666666666699E-2</v>
      </c>
    </row>
    <row r="1431" spans="1:15">
      <c r="A1431">
        <v>3167</v>
      </c>
      <c r="B1431" s="379">
        <v>44606.634444444397</v>
      </c>
      <c r="C1431">
        <v>1763</v>
      </c>
      <c r="D1431">
        <v>97</v>
      </c>
      <c r="E1431">
        <v>42</v>
      </c>
      <c r="F1431">
        <v>42</v>
      </c>
      <c r="G1431">
        <v>14</v>
      </c>
      <c r="H1431">
        <v>14</v>
      </c>
      <c r="I1431" s="379">
        <v>3.2627314814814803E-2</v>
      </c>
      <c r="J1431">
        <v>42</v>
      </c>
      <c r="K1431">
        <v>34</v>
      </c>
      <c r="L1431">
        <v>81</v>
      </c>
      <c r="N1431" t="s">
        <v>2868</v>
      </c>
      <c r="O1431" s="379">
        <v>4.1666666666666699E-2</v>
      </c>
    </row>
    <row r="1432" spans="1:15">
      <c r="A1432">
        <v>3168</v>
      </c>
      <c r="B1432" s="379">
        <v>44606.635717592602</v>
      </c>
      <c r="C1432">
        <v>1761</v>
      </c>
      <c r="D1432">
        <v>97</v>
      </c>
      <c r="E1432">
        <v>42</v>
      </c>
      <c r="F1432">
        <v>42</v>
      </c>
      <c r="G1432">
        <v>14</v>
      </c>
      <c r="H1432">
        <v>14</v>
      </c>
      <c r="I1432" s="379">
        <v>3.3009259259259301E-2</v>
      </c>
      <c r="J1432">
        <v>42</v>
      </c>
      <c r="K1432">
        <v>32</v>
      </c>
      <c r="L1432">
        <v>76</v>
      </c>
      <c r="N1432" t="s">
        <v>2868</v>
      </c>
      <c r="O1432" s="379">
        <v>4.1666666666666699E-2</v>
      </c>
    </row>
    <row r="1433" spans="1:15">
      <c r="A1433">
        <v>3169</v>
      </c>
      <c r="B1433" s="379">
        <v>44606.635787036997</v>
      </c>
      <c r="C1433">
        <v>1766</v>
      </c>
      <c r="D1433">
        <v>97</v>
      </c>
      <c r="E1433">
        <v>42</v>
      </c>
      <c r="F1433">
        <v>42</v>
      </c>
      <c r="G1433">
        <v>14</v>
      </c>
      <c r="H1433">
        <v>14</v>
      </c>
      <c r="I1433" s="379">
        <v>3.3136574074074103E-2</v>
      </c>
      <c r="J1433">
        <v>42</v>
      </c>
      <c r="K1433">
        <v>40</v>
      </c>
      <c r="L1433">
        <v>95</v>
      </c>
      <c r="N1433" t="s">
        <v>2868</v>
      </c>
      <c r="O1433" s="379">
        <v>4.1666666666666699E-2</v>
      </c>
    </row>
    <row r="1434" spans="1:15">
      <c r="A1434">
        <v>3170</v>
      </c>
      <c r="B1434" s="379">
        <v>44606.634606481501</v>
      </c>
      <c r="C1434">
        <v>1764</v>
      </c>
      <c r="D1434">
        <v>97</v>
      </c>
      <c r="E1434">
        <v>42</v>
      </c>
      <c r="F1434">
        <v>42</v>
      </c>
      <c r="G1434">
        <v>14</v>
      </c>
      <c r="H1434">
        <v>14</v>
      </c>
      <c r="I1434" s="379">
        <v>3.5092592592592599E-2</v>
      </c>
      <c r="J1434">
        <v>42</v>
      </c>
      <c r="K1434">
        <v>28</v>
      </c>
      <c r="L1434">
        <v>67</v>
      </c>
      <c r="N1434" t="s">
        <v>2868</v>
      </c>
      <c r="O1434" s="379">
        <v>4.1666666666666699E-2</v>
      </c>
    </row>
    <row r="1435" spans="1:15">
      <c r="A1435">
        <v>3171</v>
      </c>
      <c r="B1435" s="379">
        <v>44606.635266203702</v>
      </c>
      <c r="C1435">
        <v>1762</v>
      </c>
      <c r="D1435">
        <v>97</v>
      </c>
      <c r="E1435">
        <v>42</v>
      </c>
      <c r="F1435">
        <v>42</v>
      </c>
      <c r="G1435">
        <v>14</v>
      </c>
      <c r="H1435">
        <v>14</v>
      </c>
      <c r="I1435" s="379">
        <v>3.6458333333333301E-2</v>
      </c>
      <c r="J1435">
        <v>42</v>
      </c>
      <c r="K1435">
        <v>34</v>
      </c>
      <c r="L1435">
        <v>81</v>
      </c>
      <c r="N1435" t="s">
        <v>2868</v>
      </c>
      <c r="O1435" s="379">
        <v>4.1666666666666699E-2</v>
      </c>
    </row>
    <row r="1436" spans="1:15">
      <c r="A1436">
        <v>3172</v>
      </c>
      <c r="B1436" s="379">
        <v>44606.634212962999</v>
      </c>
      <c r="C1436">
        <v>1759</v>
      </c>
      <c r="D1436">
        <v>97</v>
      </c>
      <c r="E1436">
        <v>42</v>
      </c>
      <c r="F1436">
        <v>42</v>
      </c>
      <c r="G1436">
        <v>14</v>
      </c>
      <c r="H1436">
        <v>14</v>
      </c>
      <c r="I1436" s="379">
        <v>3.7812499999999999E-2</v>
      </c>
      <c r="J1436">
        <v>42</v>
      </c>
      <c r="K1436">
        <v>31</v>
      </c>
      <c r="L1436">
        <v>74</v>
      </c>
      <c r="N1436" t="s">
        <v>2868</v>
      </c>
      <c r="O1436" s="379">
        <v>4.1666666666666699E-2</v>
      </c>
    </row>
    <row r="1437" spans="1:15">
      <c r="A1437">
        <v>3173</v>
      </c>
      <c r="B1437" s="379">
        <v>44606.637048611097</v>
      </c>
      <c r="C1437">
        <v>1768</v>
      </c>
      <c r="D1437">
        <v>97</v>
      </c>
      <c r="E1437">
        <v>42</v>
      </c>
      <c r="F1437">
        <v>42</v>
      </c>
      <c r="G1437">
        <v>14</v>
      </c>
      <c r="H1437">
        <v>14</v>
      </c>
      <c r="I1437" s="379">
        <v>3.6817129629629602E-2</v>
      </c>
      <c r="J1437">
        <v>42</v>
      </c>
      <c r="K1437">
        <v>32</v>
      </c>
      <c r="L1437">
        <v>76</v>
      </c>
      <c r="N1437" t="s">
        <v>2868</v>
      </c>
      <c r="O1437" s="379">
        <v>4.1666666666666699E-2</v>
      </c>
    </row>
    <row r="1438" spans="1:15">
      <c r="A1438">
        <v>3174</v>
      </c>
      <c r="B1438" s="379">
        <v>44606.635127314803</v>
      </c>
      <c r="C1438">
        <v>1765</v>
      </c>
      <c r="D1438">
        <v>97</v>
      </c>
      <c r="E1438">
        <v>42</v>
      </c>
      <c r="F1438">
        <v>42</v>
      </c>
      <c r="G1438">
        <v>14</v>
      </c>
      <c r="H1438">
        <v>14</v>
      </c>
      <c r="I1438" s="379">
        <v>4.1365740740740703E-2</v>
      </c>
      <c r="J1438">
        <v>42</v>
      </c>
      <c r="K1438">
        <v>30</v>
      </c>
      <c r="L1438">
        <v>71</v>
      </c>
      <c r="N1438" t="s">
        <v>2868</v>
      </c>
      <c r="O1438" s="379">
        <v>4.1666666666666699E-2</v>
      </c>
    </row>
    <row r="1439" spans="1:15">
      <c r="A1439">
        <v>3175</v>
      </c>
      <c r="B1439" s="379">
        <v>44606.636956018498</v>
      </c>
      <c r="C1439">
        <v>1769</v>
      </c>
      <c r="D1439">
        <v>97</v>
      </c>
      <c r="E1439">
        <v>42</v>
      </c>
      <c r="F1439">
        <v>42</v>
      </c>
      <c r="G1439">
        <v>14</v>
      </c>
      <c r="H1439">
        <v>14</v>
      </c>
      <c r="I1439" s="379">
        <v>3.9710648148148099E-2</v>
      </c>
      <c r="J1439">
        <v>42</v>
      </c>
      <c r="K1439">
        <v>36</v>
      </c>
      <c r="L1439">
        <v>86</v>
      </c>
      <c r="N1439" t="s">
        <v>2868</v>
      </c>
      <c r="O1439" s="379">
        <v>4.1666666666666699E-2</v>
      </c>
    </row>
    <row r="1440" spans="1:15">
      <c r="A1440">
        <v>3176</v>
      </c>
      <c r="B1440" s="379">
        <v>44606.637835648202</v>
      </c>
      <c r="C1440">
        <v>1771</v>
      </c>
      <c r="D1440">
        <v>97</v>
      </c>
      <c r="E1440">
        <v>42</v>
      </c>
      <c r="F1440">
        <v>42</v>
      </c>
      <c r="G1440">
        <v>14</v>
      </c>
      <c r="H1440">
        <v>14</v>
      </c>
      <c r="I1440" s="379">
        <v>4.0833333333333298E-2</v>
      </c>
      <c r="J1440">
        <v>42</v>
      </c>
      <c r="K1440">
        <v>15</v>
      </c>
      <c r="L1440">
        <v>36</v>
      </c>
      <c r="N1440" t="s">
        <v>2868</v>
      </c>
      <c r="O1440" s="379">
        <v>4.1666666666666699E-2</v>
      </c>
    </row>
    <row r="1441" spans="1:15">
      <c r="A1441">
        <v>3177</v>
      </c>
      <c r="B1441" s="379">
        <v>44606.637384259302</v>
      </c>
      <c r="C1441">
        <v>1770</v>
      </c>
      <c r="D1441">
        <v>97</v>
      </c>
      <c r="E1441">
        <v>42</v>
      </c>
      <c r="F1441">
        <v>29</v>
      </c>
      <c r="G1441">
        <v>14</v>
      </c>
      <c r="H1441">
        <v>9</v>
      </c>
      <c r="I1441" s="379">
        <v>4.1678240740740703E-2</v>
      </c>
      <c r="J1441">
        <v>42</v>
      </c>
      <c r="K1441">
        <v>19</v>
      </c>
      <c r="L1441">
        <v>45</v>
      </c>
      <c r="N1441" t="s">
        <v>2868</v>
      </c>
      <c r="O1441" s="379">
        <v>4.1666666666666699E-2</v>
      </c>
    </row>
    <row r="1442" spans="1:15">
      <c r="A1442">
        <v>3178</v>
      </c>
      <c r="B1442" s="379">
        <v>44606.759143518502</v>
      </c>
      <c r="C1442">
        <v>1772</v>
      </c>
      <c r="D1442">
        <v>97</v>
      </c>
      <c r="E1442">
        <v>42</v>
      </c>
      <c r="F1442">
        <v>42</v>
      </c>
      <c r="G1442">
        <v>14</v>
      </c>
      <c r="H1442">
        <v>14</v>
      </c>
      <c r="I1442" s="379">
        <v>2.5798611111111099E-2</v>
      </c>
      <c r="J1442">
        <v>42</v>
      </c>
      <c r="K1442">
        <v>35</v>
      </c>
      <c r="L1442">
        <v>83</v>
      </c>
      <c r="N1442" t="s">
        <v>2868</v>
      </c>
      <c r="O1442" s="379">
        <v>4.1666666666666699E-2</v>
      </c>
    </row>
    <row r="1443" spans="1:15">
      <c r="A1443">
        <v>3179</v>
      </c>
      <c r="B1443" s="379">
        <v>44606.864097222198</v>
      </c>
      <c r="C1443">
        <v>1773</v>
      </c>
      <c r="D1443">
        <v>97</v>
      </c>
      <c r="E1443">
        <v>42</v>
      </c>
      <c r="F1443">
        <v>42</v>
      </c>
      <c r="G1443">
        <v>14</v>
      </c>
      <c r="H1443">
        <v>14</v>
      </c>
      <c r="I1443" s="379">
        <v>3.6111111111111101E-2</v>
      </c>
      <c r="J1443">
        <v>42</v>
      </c>
      <c r="K1443">
        <v>39</v>
      </c>
      <c r="L1443">
        <v>93</v>
      </c>
      <c r="N1443" t="s">
        <v>2868</v>
      </c>
      <c r="O1443" s="379">
        <v>4.1666666666666699E-2</v>
      </c>
    </row>
    <row r="1444" spans="1:15">
      <c r="A1444">
        <v>3180</v>
      </c>
      <c r="B1444" s="379">
        <v>44607.474548611099</v>
      </c>
      <c r="C1444">
        <v>1781</v>
      </c>
      <c r="D1444">
        <v>97</v>
      </c>
      <c r="E1444">
        <v>42</v>
      </c>
      <c r="F1444">
        <v>0</v>
      </c>
      <c r="G1444">
        <v>14</v>
      </c>
      <c r="H1444">
        <v>0</v>
      </c>
      <c r="I1444" s="379">
        <v>4.6296296296296301E-5</v>
      </c>
      <c r="J1444">
        <v>42</v>
      </c>
      <c r="K1444">
        <v>0</v>
      </c>
      <c r="L1444">
        <v>0</v>
      </c>
      <c r="N1444" t="s">
        <v>2868</v>
      </c>
      <c r="O1444" s="379">
        <v>4.1666666666666699E-2</v>
      </c>
    </row>
    <row r="1445" spans="1:15">
      <c r="A1445">
        <v>3181</v>
      </c>
      <c r="B1445" s="379">
        <v>44607.4749421296</v>
      </c>
      <c r="C1445">
        <v>1783</v>
      </c>
      <c r="D1445">
        <v>97</v>
      </c>
      <c r="E1445">
        <v>42</v>
      </c>
      <c r="F1445">
        <v>0</v>
      </c>
      <c r="G1445">
        <v>14</v>
      </c>
      <c r="H1445">
        <v>0</v>
      </c>
      <c r="I1445" s="379">
        <v>2.31481481481481E-5</v>
      </c>
      <c r="J1445">
        <v>42</v>
      </c>
      <c r="K1445">
        <v>0</v>
      </c>
      <c r="L1445">
        <v>0</v>
      </c>
      <c r="N1445" t="s">
        <v>2868</v>
      </c>
      <c r="O1445" s="379">
        <v>4.1666666666666699E-2</v>
      </c>
    </row>
    <row r="1446" spans="1:15">
      <c r="A1446">
        <v>3182</v>
      </c>
      <c r="B1446" s="379">
        <v>44607.473703703698</v>
      </c>
      <c r="C1446">
        <v>1776</v>
      </c>
      <c r="D1446">
        <v>97</v>
      </c>
      <c r="E1446">
        <v>42</v>
      </c>
      <c r="F1446">
        <v>42</v>
      </c>
      <c r="G1446">
        <v>14</v>
      </c>
      <c r="H1446">
        <v>14</v>
      </c>
      <c r="I1446" s="379">
        <v>1.68981481481481E-2</v>
      </c>
      <c r="J1446">
        <v>42</v>
      </c>
      <c r="K1446">
        <v>39</v>
      </c>
      <c r="L1446">
        <v>93</v>
      </c>
      <c r="N1446" t="s">
        <v>2868</v>
      </c>
      <c r="O1446" s="379">
        <v>4.1666666666666699E-2</v>
      </c>
    </row>
    <row r="1447" spans="1:15">
      <c r="A1447">
        <v>3183</v>
      </c>
      <c r="B1447" s="379">
        <v>44607.473263888904</v>
      </c>
      <c r="C1447">
        <v>1778</v>
      </c>
      <c r="D1447">
        <v>97</v>
      </c>
      <c r="E1447">
        <v>42</v>
      </c>
      <c r="F1447">
        <v>42</v>
      </c>
      <c r="G1447">
        <v>14</v>
      </c>
      <c r="H1447">
        <v>14</v>
      </c>
      <c r="I1447" s="379">
        <v>1.8576388888888899E-2</v>
      </c>
      <c r="J1447">
        <v>42</v>
      </c>
      <c r="K1447">
        <v>36</v>
      </c>
      <c r="L1447">
        <v>86</v>
      </c>
      <c r="N1447" t="s">
        <v>2868</v>
      </c>
      <c r="O1447" s="379">
        <v>4.1666666666666699E-2</v>
      </c>
    </row>
    <row r="1448" spans="1:15">
      <c r="A1448">
        <v>3184</v>
      </c>
      <c r="B1448" s="379">
        <v>44607.473009259302</v>
      </c>
      <c r="C1448">
        <v>1775</v>
      </c>
      <c r="D1448">
        <v>97</v>
      </c>
      <c r="E1448">
        <v>42</v>
      </c>
      <c r="F1448">
        <v>42</v>
      </c>
      <c r="G1448">
        <v>14</v>
      </c>
      <c r="H1448">
        <v>14</v>
      </c>
      <c r="I1448" s="379">
        <v>1.9328703703703699E-2</v>
      </c>
      <c r="J1448">
        <v>42</v>
      </c>
      <c r="K1448">
        <v>41</v>
      </c>
      <c r="L1448">
        <v>98</v>
      </c>
      <c r="N1448" t="s">
        <v>2868</v>
      </c>
      <c r="O1448" s="379">
        <v>4.1666666666666699E-2</v>
      </c>
    </row>
    <row r="1449" spans="1:15">
      <c r="A1449">
        <v>3185</v>
      </c>
      <c r="B1449" s="379">
        <v>44607.473009259302</v>
      </c>
      <c r="C1449">
        <v>1774</v>
      </c>
      <c r="D1449">
        <v>97</v>
      </c>
      <c r="E1449">
        <v>42</v>
      </c>
      <c r="F1449">
        <v>42</v>
      </c>
      <c r="G1449">
        <v>14</v>
      </c>
      <c r="H1449">
        <v>14</v>
      </c>
      <c r="I1449" s="379">
        <v>2.1678240740740699E-2</v>
      </c>
      <c r="J1449">
        <v>42</v>
      </c>
      <c r="K1449">
        <v>34</v>
      </c>
      <c r="L1449">
        <v>81</v>
      </c>
      <c r="N1449" t="s">
        <v>2868</v>
      </c>
      <c r="O1449" s="379">
        <v>4.1666666666666699E-2</v>
      </c>
    </row>
    <row r="1450" spans="1:15">
      <c r="A1450">
        <v>3186</v>
      </c>
      <c r="B1450" s="379">
        <v>44607.474004629599</v>
      </c>
      <c r="C1450">
        <v>1780</v>
      </c>
      <c r="D1450">
        <v>97</v>
      </c>
      <c r="E1450">
        <v>42</v>
      </c>
      <c r="F1450">
        <v>42</v>
      </c>
      <c r="G1450">
        <v>14</v>
      </c>
      <c r="H1450">
        <v>14</v>
      </c>
      <c r="I1450" s="379">
        <v>2.2824074074074101E-2</v>
      </c>
      <c r="J1450">
        <v>42</v>
      </c>
      <c r="K1450">
        <v>38</v>
      </c>
      <c r="L1450">
        <v>90</v>
      </c>
      <c r="N1450" t="s">
        <v>2868</v>
      </c>
      <c r="O1450" s="379">
        <v>4.1666666666666699E-2</v>
      </c>
    </row>
    <row r="1451" spans="1:15">
      <c r="A1451">
        <v>3187</v>
      </c>
      <c r="B1451" s="379">
        <v>44607.4738657407</v>
      </c>
      <c r="C1451">
        <v>1777</v>
      </c>
      <c r="D1451">
        <v>97</v>
      </c>
      <c r="E1451">
        <v>42</v>
      </c>
      <c r="F1451">
        <v>42</v>
      </c>
      <c r="G1451">
        <v>14</v>
      </c>
      <c r="H1451">
        <v>14</v>
      </c>
      <c r="I1451" s="379">
        <v>2.35416666666667E-2</v>
      </c>
      <c r="J1451">
        <v>42</v>
      </c>
      <c r="K1451">
        <v>39</v>
      </c>
      <c r="L1451">
        <v>93</v>
      </c>
      <c r="N1451" t="s">
        <v>2868</v>
      </c>
      <c r="O1451" s="379">
        <v>4.1666666666666699E-2</v>
      </c>
    </row>
    <row r="1452" spans="1:15">
      <c r="A1452">
        <v>3188</v>
      </c>
      <c r="B1452" s="379">
        <v>44607.474016203698</v>
      </c>
      <c r="C1452">
        <v>1779</v>
      </c>
      <c r="D1452">
        <v>97</v>
      </c>
      <c r="E1452">
        <v>42</v>
      </c>
      <c r="F1452">
        <v>42</v>
      </c>
      <c r="G1452">
        <v>14</v>
      </c>
      <c r="H1452">
        <v>14</v>
      </c>
      <c r="I1452" s="379">
        <v>2.4513888888888901E-2</v>
      </c>
      <c r="J1452">
        <v>42</v>
      </c>
      <c r="K1452">
        <v>30</v>
      </c>
      <c r="L1452">
        <v>71</v>
      </c>
      <c r="N1452" t="s">
        <v>2868</v>
      </c>
      <c r="O1452" s="379">
        <v>4.1666666666666699E-2</v>
      </c>
    </row>
    <row r="1453" spans="1:15">
      <c r="A1453">
        <v>3189</v>
      </c>
      <c r="B1453" s="379">
        <v>44607.474143518499</v>
      </c>
      <c r="C1453">
        <v>1782</v>
      </c>
      <c r="D1453">
        <v>97</v>
      </c>
      <c r="E1453">
        <v>42</v>
      </c>
      <c r="F1453">
        <v>42</v>
      </c>
      <c r="G1453">
        <v>14</v>
      </c>
      <c r="H1453">
        <v>14</v>
      </c>
      <c r="I1453" s="379">
        <v>2.5254629629629599E-2</v>
      </c>
      <c r="J1453">
        <v>42</v>
      </c>
      <c r="K1453">
        <v>34</v>
      </c>
      <c r="L1453">
        <v>81</v>
      </c>
      <c r="N1453" t="s">
        <v>2868</v>
      </c>
      <c r="O1453" s="379">
        <v>4.1666666666666699E-2</v>
      </c>
    </row>
    <row r="1454" spans="1:15">
      <c r="A1454">
        <v>3190</v>
      </c>
      <c r="B1454" s="379">
        <v>44607.475983796299</v>
      </c>
      <c r="C1454">
        <v>1786</v>
      </c>
      <c r="D1454">
        <v>97</v>
      </c>
      <c r="E1454">
        <v>42</v>
      </c>
      <c r="F1454">
        <v>42</v>
      </c>
      <c r="G1454">
        <v>14</v>
      </c>
      <c r="H1454">
        <v>14</v>
      </c>
      <c r="I1454" s="379">
        <v>2.3587962962963002E-2</v>
      </c>
      <c r="J1454">
        <v>42</v>
      </c>
      <c r="K1454">
        <v>41</v>
      </c>
      <c r="L1454">
        <v>98</v>
      </c>
      <c r="N1454" t="s">
        <v>2868</v>
      </c>
      <c r="O1454" s="379">
        <v>4.1666666666666699E-2</v>
      </c>
    </row>
    <row r="1455" spans="1:15">
      <c r="A1455">
        <v>3191</v>
      </c>
      <c r="B1455" s="379">
        <v>44607.474872685198</v>
      </c>
      <c r="C1455">
        <v>1785</v>
      </c>
      <c r="D1455">
        <v>97</v>
      </c>
      <c r="E1455">
        <v>42</v>
      </c>
      <c r="F1455">
        <v>42</v>
      </c>
      <c r="G1455">
        <v>14</v>
      </c>
      <c r="H1455">
        <v>14</v>
      </c>
      <c r="I1455" s="379">
        <v>2.6724537037037002E-2</v>
      </c>
      <c r="J1455">
        <v>42</v>
      </c>
      <c r="K1455">
        <v>37</v>
      </c>
      <c r="L1455">
        <v>88</v>
      </c>
      <c r="N1455" t="s">
        <v>2868</v>
      </c>
      <c r="O1455" s="379">
        <v>4.1666666666666699E-2</v>
      </c>
    </row>
    <row r="1456" spans="1:15">
      <c r="A1456">
        <v>3192</v>
      </c>
      <c r="B1456" s="379">
        <v>44607.477314814802</v>
      </c>
      <c r="C1456">
        <v>1787</v>
      </c>
      <c r="D1456">
        <v>97</v>
      </c>
      <c r="E1456">
        <v>42</v>
      </c>
      <c r="F1456">
        <v>42</v>
      </c>
      <c r="G1456">
        <v>14</v>
      </c>
      <c r="H1456">
        <v>14</v>
      </c>
      <c r="I1456" s="379">
        <v>2.9456018518518499E-2</v>
      </c>
      <c r="J1456">
        <v>42</v>
      </c>
      <c r="K1456">
        <v>36</v>
      </c>
      <c r="L1456">
        <v>86</v>
      </c>
      <c r="N1456" t="s">
        <v>2868</v>
      </c>
      <c r="O1456" s="379">
        <v>4.1666666666666699E-2</v>
      </c>
    </row>
    <row r="1457" spans="1:15">
      <c r="A1457">
        <v>3193</v>
      </c>
      <c r="B1457" s="379">
        <v>44607.4749421296</v>
      </c>
      <c r="C1457">
        <v>1784</v>
      </c>
      <c r="D1457">
        <v>97</v>
      </c>
      <c r="E1457">
        <v>42</v>
      </c>
      <c r="F1457">
        <v>42</v>
      </c>
      <c r="G1457">
        <v>14</v>
      </c>
      <c r="H1457">
        <v>14</v>
      </c>
      <c r="I1457" s="379">
        <v>4.1597222222222202E-2</v>
      </c>
      <c r="J1457">
        <v>42</v>
      </c>
      <c r="K1457">
        <v>37</v>
      </c>
      <c r="L1457">
        <v>88</v>
      </c>
      <c r="N1457" t="s">
        <v>2868</v>
      </c>
      <c r="O1457" s="379">
        <v>4.1666666666666699E-2</v>
      </c>
    </row>
    <row r="1458" spans="1:15">
      <c r="A1458">
        <v>3194</v>
      </c>
      <c r="B1458" s="379">
        <v>44607.486516203702</v>
      </c>
      <c r="C1458">
        <v>1788</v>
      </c>
      <c r="D1458">
        <v>97</v>
      </c>
      <c r="E1458">
        <v>42</v>
      </c>
      <c r="F1458">
        <v>42</v>
      </c>
      <c r="G1458">
        <v>14</v>
      </c>
      <c r="H1458">
        <v>14</v>
      </c>
      <c r="I1458" s="379">
        <v>3.21759259259259E-2</v>
      </c>
      <c r="J1458">
        <v>42</v>
      </c>
      <c r="K1458">
        <v>35</v>
      </c>
      <c r="L1458">
        <v>83</v>
      </c>
      <c r="N1458" t="s">
        <v>2868</v>
      </c>
      <c r="O1458" s="379">
        <v>4.1666666666666699E-2</v>
      </c>
    </row>
    <row r="1459" spans="1:15">
      <c r="A1459">
        <v>3195</v>
      </c>
      <c r="B1459" s="379">
        <v>44607.781469907401</v>
      </c>
      <c r="C1459">
        <v>1789</v>
      </c>
      <c r="D1459">
        <v>97</v>
      </c>
      <c r="E1459">
        <v>42</v>
      </c>
      <c r="F1459">
        <v>42</v>
      </c>
      <c r="G1459">
        <v>14</v>
      </c>
      <c r="H1459">
        <v>14</v>
      </c>
      <c r="I1459" s="379">
        <v>2.6354166666666699E-2</v>
      </c>
      <c r="J1459">
        <v>42</v>
      </c>
      <c r="K1459">
        <v>39</v>
      </c>
      <c r="L1459">
        <v>93</v>
      </c>
      <c r="N1459" t="s">
        <v>2868</v>
      </c>
      <c r="O1459" s="379">
        <v>4.1666666666666699E-2</v>
      </c>
    </row>
    <row r="1460" spans="1:15">
      <c r="A1460">
        <v>3196</v>
      </c>
      <c r="B1460" s="379">
        <v>44607.930416666699</v>
      </c>
      <c r="C1460">
        <v>1790</v>
      </c>
      <c r="D1460">
        <v>97</v>
      </c>
      <c r="E1460">
        <v>42</v>
      </c>
      <c r="F1460">
        <v>42</v>
      </c>
      <c r="G1460">
        <v>14</v>
      </c>
      <c r="H1460">
        <v>14</v>
      </c>
      <c r="I1460" s="379">
        <v>2.7824074074074098E-2</v>
      </c>
      <c r="J1460">
        <v>42</v>
      </c>
      <c r="K1460">
        <v>39</v>
      </c>
      <c r="L1460">
        <v>93</v>
      </c>
      <c r="N1460" t="s">
        <v>2868</v>
      </c>
      <c r="O1460" s="379">
        <v>4.1666666666666699E-2</v>
      </c>
    </row>
    <row r="1461" spans="1:15">
      <c r="A1461">
        <v>3197</v>
      </c>
      <c r="B1461" s="379">
        <v>44609.112245370401</v>
      </c>
      <c r="C1461">
        <v>1791</v>
      </c>
      <c r="D1461">
        <v>97</v>
      </c>
      <c r="E1461">
        <v>42</v>
      </c>
      <c r="F1461">
        <v>42</v>
      </c>
      <c r="G1461">
        <v>14</v>
      </c>
      <c r="H1461">
        <v>14</v>
      </c>
      <c r="I1461" s="379">
        <v>2.4826388888888901E-2</v>
      </c>
      <c r="J1461">
        <v>42</v>
      </c>
      <c r="K1461">
        <v>39</v>
      </c>
      <c r="L1461">
        <v>93</v>
      </c>
      <c r="N1461" t="s">
        <v>2868</v>
      </c>
      <c r="O1461" s="379">
        <v>4.1666666666666699E-2</v>
      </c>
    </row>
    <row r="1462" spans="1:15">
      <c r="A1462">
        <v>3198</v>
      </c>
      <c r="B1462" s="379">
        <v>44612.691620370402</v>
      </c>
      <c r="C1462">
        <v>1792</v>
      </c>
      <c r="D1462">
        <v>97</v>
      </c>
      <c r="E1462">
        <v>42</v>
      </c>
      <c r="F1462">
        <v>42</v>
      </c>
      <c r="G1462">
        <v>14</v>
      </c>
      <c r="H1462">
        <v>14</v>
      </c>
      <c r="I1462" s="379">
        <v>2.00694444444444E-2</v>
      </c>
      <c r="J1462">
        <v>42</v>
      </c>
      <c r="K1462">
        <v>39</v>
      </c>
      <c r="L1462">
        <v>93</v>
      </c>
      <c r="N1462" t="s">
        <v>2868</v>
      </c>
      <c r="O1462" s="379">
        <v>4.1666666666666699E-2</v>
      </c>
    </row>
    <row r="1463" spans="1:15">
      <c r="A1463">
        <v>3199</v>
      </c>
      <c r="B1463" s="379">
        <v>44613.964062500003</v>
      </c>
      <c r="C1463">
        <v>1793</v>
      </c>
      <c r="D1463">
        <v>97</v>
      </c>
      <c r="E1463">
        <v>42</v>
      </c>
      <c r="F1463">
        <v>42</v>
      </c>
      <c r="G1463">
        <v>14</v>
      </c>
      <c r="H1463">
        <v>14</v>
      </c>
      <c r="I1463" s="379">
        <v>3.1990740740740702E-2</v>
      </c>
      <c r="J1463">
        <v>42</v>
      </c>
      <c r="K1463">
        <v>37</v>
      </c>
      <c r="L1463">
        <v>88</v>
      </c>
      <c r="N1463" t="s">
        <v>2868</v>
      </c>
      <c r="O1463" s="379">
        <v>4.1666666666666699E-2</v>
      </c>
    </row>
    <row r="1464" spans="1:15">
      <c r="A1464">
        <v>3200</v>
      </c>
      <c r="B1464" s="379">
        <v>44614.122789351903</v>
      </c>
      <c r="C1464">
        <v>1794</v>
      </c>
      <c r="D1464">
        <v>97</v>
      </c>
      <c r="E1464">
        <v>42</v>
      </c>
      <c r="F1464">
        <v>42</v>
      </c>
      <c r="G1464">
        <v>14</v>
      </c>
      <c r="H1464">
        <v>14</v>
      </c>
      <c r="I1464" s="379">
        <v>1.7465277777777798E-2</v>
      </c>
      <c r="J1464">
        <v>42</v>
      </c>
      <c r="K1464">
        <v>40</v>
      </c>
      <c r="L1464">
        <v>95</v>
      </c>
      <c r="N1464" t="s">
        <v>2868</v>
      </c>
      <c r="O1464" s="379">
        <v>4.1666666666666699E-2</v>
      </c>
    </row>
    <row r="1465" spans="1:15">
      <c r="A1465">
        <v>3201</v>
      </c>
      <c r="B1465" s="379">
        <v>44614.400474536997</v>
      </c>
      <c r="C1465">
        <v>1802</v>
      </c>
      <c r="D1465">
        <v>97</v>
      </c>
      <c r="E1465">
        <v>42</v>
      </c>
      <c r="F1465">
        <v>42</v>
      </c>
      <c r="G1465">
        <v>14</v>
      </c>
      <c r="H1465">
        <v>14</v>
      </c>
      <c r="I1465" s="379">
        <v>1.39699074074074E-2</v>
      </c>
      <c r="J1465">
        <v>42</v>
      </c>
      <c r="K1465">
        <v>42</v>
      </c>
      <c r="L1465">
        <v>100</v>
      </c>
      <c r="N1465" t="s">
        <v>2868</v>
      </c>
      <c r="O1465" s="379">
        <v>4.1666666666666699E-2</v>
      </c>
    </row>
    <row r="1466" spans="1:15">
      <c r="A1466">
        <v>3202</v>
      </c>
      <c r="B1466" s="379">
        <v>44614.400162037004</v>
      </c>
      <c r="C1466">
        <v>1796</v>
      </c>
      <c r="D1466">
        <v>97</v>
      </c>
      <c r="E1466">
        <v>42</v>
      </c>
      <c r="F1466">
        <v>42</v>
      </c>
      <c r="G1466">
        <v>14</v>
      </c>
      <c r="H1466">
        <v>14</v>
      </c>
      <c r="I1466" s="379">
        <v>2.1678240740740699E-2</v>
      </c>
      <c r="J1466">
        <v>42</v>
      </c>
      <c r="K1466">
        <v>37</v>
      </c>
      <c r="L1466">
        <v>88</v>
      </c>
      <c r="N1466" t="s">
        <v>2868</v>
      </c>
      <c r="O1466" s="379">
        <v>4.1666666666666699E-2</v>
      </c>
    </row>
    <row r="1467" spans="1:15">
      <c r="A1467">
        <v>3203</v>
      </c>
      <c r="B1467" s="379">
        <v>44614.4005092593</v>
      </c>
      <c r="C1467">
        <v>1800</v>
      </c>
      <c r="D1467">
        <v>97</v>
      </c>
      <c r="E1467">
        <v>42</v>
      </c>
      <c r="F1467">
        <v>42</v>
      </c>
      <c r="G1467">
        <v>14</v>
      </c>
      <c r="H1467">
        <v>14</v>
      </c>
      <c r="I1467" s="379">
        <v>2.36111111111111E-2</v>
      </c>
      <c r="J1467">
        <v>42</v>
      </c>
      <c r="K1467">
        <v>39</v>
      </c>
      <c r="L1467">
        <v>93</v>
      </c>
      <c r="N1467" t="s">
        <v>2868</v>
      </c>
      <c r="O1467" s="379">
        <v>4.1666666666666699E-2</v>
      </c>
    </row>
    <row r="1468" spans="1:15">
      <c r="A1468">
        <v>3204</v>
      </c>
      <c r="B1468" s="379">
        <v>44614.400590277801</v>
      </c>
      <c r="C1468">
        <v>1804</v>
      </c>
      <c r="D1468">
        <v>97</v>
      </c>
      <c r="E1468">
        <v>42</v>
      </c>
      <c r="F1468">
        <v>42</v>
      </c>
      <c r="G1468">
        <v>14</v>
      </c>
      <c r="H1468">
        <v>14</v>
      </c>
      <c r="I1468" s="379">
        <v>2.4039351851851899E-2</v>
      </c>
      <c r="J1468">
        <v>42</v>
      </c>
      <c r="K1468">
        <v>41</v>
      </c>
      <c r="L1468">
        <v>98</v>
      </c>
      <c r="N1468" t="s">
        <v>2868</v>
      </c>
      <c r="O1468" s="379">
        <v>4.1666666666666699E-2</v>
      </c>
    </row>
    <row r="1469" spans="1:15">
      <c r="A1469">
        <v>3205</v>
      </c>
      <c r="B1469" s="379">
        <v>44614.400196759299</v>
      </c>
      <c r="C1469">
        <v>1798</v>
      </c>
      <c r="D1469">
        <v>97</v>
      </c>
      <c r="E1469">
        <v>42</v>
      </c>
      <c r="F1469">
        <v>42</v>
      </c>
      <c r="G1469">
        <v>14</v>
      </c>
      <c r="H1469">
        <v>14</v>
      </c>
      <c r="I1469" s="379">
        <v>2.6284722222222199E-2</v>
      </c>
      <c r="J1469">
        <v>42</v>
      </c>
      <c r="K1469">
        <v>40</v>
      </c>
      <c r="L1469">
        <v>95</v>
      </c>
      <c r="N1469" t="s">
        <v>2868</v>
      </c>
      <c r="O1469" s="379">
        <v>4.1666666666666699E-2</v>
      </c>
    </row>
    <row r="1470" spans="1:15">
      <c r="A1470">
        <v>3206</v>
      </c>
      <c r="B1470" s="379">
        <v>44614.400092592601</v>
      </c>
      <c r="C1470">
        <v>1799</v>
      </c>
      <c r="D1470">
        <v>97</v>
      </c>
      <c r="E1470">
        <v>42</v>
      </c>
      <c r="F1470">
        <v>42</v>
      </c>
      <c r="G1470">
        <v>14</v>
      </c>
      <c r="H1470">
        <v>14</v>
      </c>
      <c r="I1470" s="379">
        <v>2.78472222222222E-2</v>
      </c>
      <c r="J1470">
        <v>42</v>
      </c>
      <c r="K1470">
        <v>42</v>
      </c>
      <c r="L1470">
        <v>100</v>
      </c>
      <c r="N1470" t="s">
        <v>2868</v>
      </c>
      <c r="O1470" s="379">
        <v>4.1666666666666699E-2</v>
      </c>
    </row>
    <row r="1471" spans="1:15">
      <c r="A1471">
        <v>3207</v>
      </c>
      <c r="B1471" s="379">
        <v>44614.398715277799</v>
      </c>
      <c r="C1471">
        <v>1797</v>
      </c>
      <c r="D1471">
        <v>97</v>
      </c>
      <c r="E1471">
        <v>42</v>
      </c>
      <c r="F1471">
        <v>42</v>
      </c>
      <c r="G1471">
        <v>14</v>
      </c>
      <c r="H1471">
        <v>14</v>
      </c>
      <c r="I1471" s="379">
        <v>3.0497685185185201E-2</v>
      </c>
      <c r="J1471">
        <v>42</v>
      </c>
      <c r="K1471">
        <v>31</v>
      </c>
      <c r="L1471">
        <v>74</v>
      </c>
      <c r="N1471" t="s">
        <v>2868</v>
      </c>
      <c r="O1471" s="379">
        <v>4.1666666666666699E-2</v>
      </c>
    </row>
    <row r="1472" spans="1:15">
      <c r="A1472">
        <v>3208</v>
      </c>
      <c r="B1472" s="379">
        <v>44614.4007291667</v>
      </c>
      <c r="C1472">
        <v>1803</v>
      </c>
      <c r="D1472">
        <v>97</v>
      </c>
      <c r="E1472">
        <v>42</v>
      </c>
      <c r="F1472">
        <v>42</v>
      </c>
      <c r="G1472">
        <v>14</v>
      </c>
      <c r="H1472">
        <v>14</v>
      </c>
      <c r="I1472" s="379">
        <v>2.8692129629629599E-2</v>
      </c>
      <c r="J1472">
        <v>42</v>
      </c>
      <c r="K1472">
        <v>40</v>
      </c>
      <c r="L1472">
        <v>95</v>
      </c>
      <c r="N1472" t="s">
        <v>2868</v>
      </c>
      <c r="O1472" s="379">
        <v>4.1666666666666699E-2</v>
      </c>
    </row>
    <row r="1473" spans="1:15">
      <c r="A1473">
        <v>3209</v>
      </c>
      <c r="B1473" s="379">
        <v>44614.400752314803</v>
      </c>
      <c r="C1473">
        <v>1805</v>
      </c>
      <c r="D1473">
        <v>97</v>
      </c>
      <c r="E1473">
        <v>42</v>
      </c>
      <c r="F1473">
        <v>42</v>
      </c>
      <c r="G1473">
        <v>14</v>
      </c>
      <c r="H1473">
        <v>14</v>
      </c>
      <c r="I1473" s="379">
        <v>2.99074074074074E-2</v>
      </c>
      <c r="J1473">
        <v>42</v>
      </c>
      <c r="K1473">
        <v>36</v>
      </c>
      <c r="L1473">
        <v>86</v>
      </c>
      <c r="N1473" t="s">
        <v>2868</v>
      </c>
      <c r="O1473" s="379">
        <v>4.1666666666666699E-2</v>
      </c>
    </row>
    <row r="1474" spans="1:15">
      <c r="A1474">
        <v>3210</v>
      </c>
      <c r="B1474" s="379">
        <v>44614.401712963001</v>
      </c>
      <c r="C1474">
        <v>1807</v>
      </c>
      <c r="D1474">
        <v>97</v>
      </c>
      <c r="E1474">
        <v>42</v>
      </c>
      <c r="F1474">
        <v>42</v>
      </c>
      <c r="G1474">
        <v>14</v>
      </c>
      <c r="H1474">
        <v>14</v>
      </c>
      <c r="I1474" s="379">
        <v>3.1377314814814802E-2</v>
      </c>
      <c r="J1474">
        <v>42</v>
      </c>
      <c r="K1474">
        <v>30</v>
      </c>
      <c r="L1474">
        <v>71</v>
      </c>
      <c r="N1474" t="s">
        <v>2868</v>
      </c>
      <c r="O1474" s="379">
        <v>4.1666666666666699E-2</v>
      </c>
    </row>
    <row r="1475" spans="1:15">
      <c r="A1475">
        <v>3211</v>
      </c>
      <c r="B1475" s="379">
        <v>44614.4042708333</v>
      </c>
      <c r="C1475">
        <v>1808</v>
      </c>
      <c r="D1475">
        <v>97</v>
      </c>
      <c r="E1475">
        <v>42</v>
      </c>
      <c r="F1475">
        <v>42</v>
      </c>
      <c r="G1475">
        <v>14</v>
      </c>
      <c r="H1475">
        <v>14</v>
      </c>
      <c r="I1475" s="379">
        <v>2.96990740740741E-2</v>
      </c>
      <c r="J1475">
        <v>42</v>
      </c>
      <c r="K1475">
        <v>22</v>
      </c>
      <c r="L1475">
        <v>52</v>
      </c>
      <c r="N1475" t="s">
        <v>2868</v>
      </c>
      <c r="O1475" s="379">
        <v>4.1666666666666699E-2</v>
      </c>
    </row>
    <row r="1476" spans="1:15">
      <c r="A1476">
        <v>3212</v>
      </c>
      <c r="B1476" s="379">
        <v>44614.400486111103</v>
      </c>
      <c r="C1476">
        <v>1801</v>
      </c>
      <c r="D1476">
        <v>97</v>
      </c>
      <c r="E1476">
        <v>42</v>
      </c>
      <c r="F1476">
        <v>42</v>
      </c>
      <c r="G1476">
        <v>14</v>
      </c>
      <c r="H1476">
        <v>14</v>
      </c>
      <c r="I1476" s="379">
        <v>3.3912037037036998E-2</v>
      </c>
      <c r="J1476">
        <v>42</v>
      </c>
      <c r="K1476">
        <v>42</v>
      </c>
      <c r="L1476">
        <v>100</v>
      </c>
      <c r="N1476" t="s">
        <v>2868</v>
      </c>
      <c r="O1476" s="379">
        <v>4.1666666666666699E-2</v>
      </c>
    </row>
    <row r="1477" spans="1:15">
      <c r="A1477">
        <v>3213</v>
      </c>
      <c r="B1477" s="379">
        <v>44614.400925925896</v>
      </c>
      <c r="C1477">
        <v>1806</v>
      </c>
      <c r="D1477">
        <v>97</v>
      </c>
      <c r="E1477">
        <v>42</v>
      </c>
      <c r="F1477">
        <v>39</v>
      </c>
      <c r="G1477">
        <v>14</v>
      </c>
      <c r="H1477">
        <v>13</v>
      </c>
      <c r="I1477" s="379">
        <v>4.1678240740740703E-2</v>
      </c>
      <c r="J1477">
        <v>42</v>
      </c>
      <c r="K1477">
        <v>32</v>
      </c>
      <c r="L1477">
        <v>76</v>
      </c>
      <c r="N1477" t="s">
        <v>2868</v>
      </c>
      <c r="O1477" s="379">
        <v>4.1666666666666699E-2</v>
      </c>
    </row>
    <row r="1478" spans="1:15">
      <c r="A1478">
        <v>3214</v>
      </c>
      <c r="B1478" s="379">
        <v>44614.408032407402</v>
      </c>
      <c r="C1478">
        <v>1809</v>
      </c>
      <c r="D1478">
        <v>97</v>
      </c>
      <c r="E1478">
        <v>42</v>
      </c>
      <c r="F1478">
        <v>42</v>
      </c>
      <c r="G1478">
        <v>14</v>
      </c>
      <c r="H1478">
        <v>14</v>
      </c>
      <c r="I1478" s="379">
        <v>3.9745370370370403E-2</v>
      </c>
      <c r="J1478">
        <v>42</v>
      </c>
      <c r="K1478">
        <v>33</v>
      </c>
      <c r="L1478">
        <v>79</v>
      </c>
      <c r="N1478" t="s">
        <v>2868</v>
      </c>
      <c r="O1478" s="379">
        <v>4.1666666666666699E-2</v>
      </c>
    </row>
    <row r="1479" spans="1:15">
      <c r="A1479">
        <v>3215</v>
      </c>
      <c r="B1479" s="379">
        <v>44614.749710648102</v>
      </c>
      <c r="C1479">
        <v>1810</v>
      </c>
      <c r="D1479">
        <v>97</v>
      </c>
      <c r="E1479">
        <v>42</v>
      </c>
      <c r="F1479">
        <v>42</v>
      </c>
      <c r="G1479">
        <v>14</v>
      </c>
      <c r="H1479">
        <v>14</v>
      </c>
      <c r="I1479" s="379">
        <v>2.81944444444444E-2</v>
      </c>
      <c r="J1479">
        <v>42</v>
      </c>
      <c r="K1479">
        <v>39</v>
      </c>
      <c r="L1479">
        <v>93</v>
      </c>
      <c r="N1479" t="s">
        <v>2868</v>
      </c>
      <c r="O1479" s="379">
        <v>4.1666666666666699E-2</v>
      </c>
    </row>
    <row r="1480" spans="1:15">
      <c r="A1480">
        <v>3216</v>
      </c>
      <c r="B1480" s="379">
        <v>44614.7502662037</v>
      </c>
      <c r="C1480">
        <v>1811</v>
      </c>
      <c r="D1480">
        <v>97</v>
      </c>
      <c r="E1480">
        <v>42</v>
      </c>
      <c r="F1480">
        <v>42</v>
      </c>
      <c r="G1480">
        <v>14</v>
      </c>
      <c r="H1480">
        <v>14</v>
      </c>
      <c r="I1480" s="379">
        <v>3.02199074074074E-2</v>
      </c>
      <c r="J1480">
        <v>42</v>
      </c>
      <c r="K1480">
        <v>40</v>
      </c>
      <c r="L1480">
        <v>95</v>
      </c>
      <c r="N1480" t="s">
        <v>2868</v>
      </c>
      <c r="O1480" s="379">
        <v>4.1666666666666699E-2</v>
      </c>
    </row>
    <row r="1481" spans="1:15">
      <c r="A1481">
        <v>3217</v>
      </c>
      <c r="B1481" s="379">
        <v>44614.7805324074</v>
      </c>
      <c r="C1481">
        <v>1812</v>
      </c>
      <c r="D1481">
        <v>97</v>
      </c>
      <c r="E1481">
        <v>42</v>
      </c>
      <c r="F1481">
        <v>42</v>
      </c>
      <c r="G1481">
        <v>14</v>
      </c>
      <c r="H1481">
        <v>14</v>
      </c>
      <c r="I1481" s="379">
        <v>2.5115740740740699E-2</v>
      </c>
      <c r="J1481">
        <v>42</v>
      </c>
      <c r="K1481">
        <v>39</v>
      </c>
      <c r="L1481">
        <v>93</v>
      </c>
      <c r="N1481" t="s">
        <v>2868</v>
      </c>
      <c r="O1481" s="379">
        <v>4.1666666666666699E-2</v>
      </c>
    </row>
    <row r="1482" spans="1:15">
      <c r="A1482">
        <v>3218</v>
      </c>
      <c r="B1482" s="379">
        <v>44614.9835648148</v>
      </c>
      <c r="C1482">
        <v>1813</v>
      </c>
      <c r="D1482">
        <v>97</v>
      </c>
      <c r="E1482">
        <v>42</v>
      </c>
      <c r="F1482">
        <v>42</v>
      </c>
      <c r="G1482">
        <v>14</v>
      </c>
      <c r="H1482">
        <v>14</v>
      </c>
      <c r="I1482" s="379">
        <v>3.47916666666667E-2</v>
      </c>
      <c r="J1482">
        <v>42</v>
      </c>
      <c r="K1482">
        <v>35</v>
      </c>
      <c r="L1482">
        <v>83</v>
      </c>
      <c r="N1482" t="s">
        <v>2868</v>
      </c>
      <c r="O1482" s="379">
        <v>4.1666666666666699E-2</v>
      </c>
    </row>
    <row r="1483" spans="1:15">
      <c r="A1483">
        <v>3219</v>
      </c>
      <c r="B1483" s="379">
        <v>44616.723888888897</v>
      </c>
      <c r="C1483">
        <v>1814</v>
      </c>
      <c r="D1483">
        <v>97</v>
      </c>
      <c r="E1483">
        <v>42</v>
      </c>
      <c r="F1483">
        <v>42</v>
      </c>
      <c r="G1483">
        <v>14</v>
      </c>
      <c r="H1483">
        <v>14</v>
      </c>
      <c r="I1483" s="379">
        <v>3.8738425925925898E-2</v>
      </c>
      <c r="J1483">
        <v>42</v>
      </c>
      <c r="K1483">
        <v>40</v>
      </c>
      <c r="L1483">
        <v>95</v>
      </c>
      <c r="N1483" t="s">
        <v>2868</v>
      </c>
      <c r="O1483" s="379">
        <v>4.1666666666666699E-2</v>
      </c>
    </row>
    <row r="1484" spans="1:15">
      <c r="A1484">
        <v>3220</v>
      </c>
      <c r="B1484" s="379">
        <v>44619.922303240703</v>
      </c>
      <c r="C1484">
        <v>1815</v>
      </c>
      <c r="D1484">
        <v>97</v>
      </c>
      <c r="E1484">
        <v>42</v>
      </c>
      <c r="F1484">
        <v>42</v>
      </c>
      <c r="G1484">
        <v>14</v>
      </c>
      <c r="H1484">
        <v>14</v>
      </c>
      <c r="I1484" s="379">
        <v>1.3379629629629601E-2</v>
      </c>
      <c r="J1484">
        <v>42</v>
      </c>
      <c r="K1484">
        <v>30</v>
      </c>
      <c r="L1484">
        <v>71</v>
      </c>
      <c r="N1484" t="s">
        <v>2868</v>
      </c>
      <c r="O1484" s="379">
        <v>4.1666666666666699E-2</v>
      </c>
    </row>
    <row r="1485" spans="1:15">
      <c r="A1485">
        <v>3221</v>
      </c>
      <c r="B1485" s="379">
        <v>44651.5950115741</v>
      </c>
      <c r="C1485">
        <v>1338</v>
      </c>
      <c r="D1485">
        <v>96</v>
      </c>
      <c r="E1485">
        <v>20</v>
      </c>
      <c r="F1485">
        <v>0</v>
      </c>
      <c r="G1485">
        <v>5</v>
      </c>
      <c r="H1485">
        <v>0</v>
      </c>
      <c r="I1485" s="379">
        <v>9.9537037037036999E-4</v>
      </c>
      <c r="J1485">
        <v>20</v>
      </c>
      <c r="K1485">
        <v>0</v>
      </c>
      <c r="L1485">
        <v>0</v>
      </c>
      <c r="N1485" t="s">
        <v>4618</v>
      </c>
      <c r="O1485" s="379">
        <v>4.1666666666666699E-2</v>
      </c>
    </row>
    <row r="1486" spans="1:15">
      <c r="A1486">
        <v>3222</v>
      </c>
      <c r="B1486" s="379">
        <v>44651.596736111103</v>
      </c>
      <c r="C1486">
        <v>1338</v>
      </c>
      <c r="D1486">
        <v>96</v>
      </c>
      <c r="E1486">
        <v>20</v>
      </c>
      <c r="F1486">
        <v>20</v>
      </c>
      <c r="G1486">
        <v>5</v>
      </c>
      <c r="H1486">
        <v>5</v>
      </c>
      <c r="I1486" s="379">
        <v>9.1435185185185196E-4</v>
      </c>
      <c r="J1486">
        <v>20</v>
      </c>
      <c r="K1486">
        <v>3</v>
      </c>
      <c r="L1486">
        <v>15</v>
      </c>
      <c r="N1486" t="s">
        <v>4619</v>
      </c>
      <c r="O1486" s="379">
        <v>4.1666666666666699E-2</v>
      </c>
    </row>
    <row r="1487" spans="1:15">
      <c r="A1487">
        <v>3223</v>
      </c>
      <c r="B1487" s="379">
        <v>44662.627280092602</v>
      </c>
      <c r="C1487">
        <v>1791</v>
      </c>
      <c r="D1487">
        <v>96</v>
      </c>
      <c r="E1487">
        <v>20</v>
      </c>
      <c r="F1487">
        <v>20</v>
      </c>
      <c r="G1487">
        <v>5</v>
      </c>
      <c r="H1487">
        <v>5</v>
      </c>
      <c r="I1487" s="379">
        <v>2.2499999999999999E-2</v>
      </c>
      <c r="J1487">
        <v>20</v>
      </c>
      <c r="K1487">
        <v>7</v>
      </c>
      <c r="L1487">
        <v>35</v>
      </c>
      <c r="N1487" t="s">
        <v>4619</v>
      </c>
      <c r="O1487" s="379">
        <v>4.1666666666666699E-2</v>
      </c>
    </row>
    <row r="1488" spans="1:15">
      <c r="A1488">
        <v>3224</v>
      </c>
      <c r="B1488" s="379">
        <v>44662.627511574101</v>
      </c>
      <c r="C1488">
        <v>1766</v>
      </c>
      <c r="D1488">
        <v>96</v>
      </c>
      <c r="E1488">
        <v>20</v>
      </c>
      <c r="F1488">
        <v>20</v>
      </c>
      <c r="G1488">
        <v>5</v>
      </c>
      <c r="H1488">
        <v>5</v>
      </c>
      <c r="I1488" s="379">
        <v>3.4108796296296297E-2</v>
      </c>
      <c r="J1488">
        <v>20</v>
      </c>
      <c r="K1488">
        <v>13</v>
      </c>
      <c r="L1488">
        <v>65</v>
      </c>
      <c r="N1488" t="s">
        <v>4619</v>
      </c>
      <c r="O1488" s="379">
        <v>4.1666666666666699E-2</v>
      </c>
    </row>
    <row r="1489" spans="1:15">
      <c r="A1489">
        <v>3225</v>
      </c>
      <c r="B1489" s="379">
        <v>44662.628425925897</v>
      </c>
      <c r="C1489">
        <v>1761</v>
      </c>
      <c r="D1489">
        <v>96</v>
      </c>
      <c r="E1489">
        <v>20</v>
      </c>
      <c r="F1489">
        <v>20</v>
      </c>
      <c r="G1489">
        <v>5</v>
      </c>
      <c r="H1489">
        <v>5</v>
      </c>
      <c r="I1489" s="379">
        <v>3.3877314814814798E-2</v>
      </c>
      <c r="J1489">
        <v>20</v>
      </c>
      <c r="K1489">
        <v>16</v>
      </c>
      <c r="L1489">
        <v>80</v>
      </c>
      <c r="N1489" t="s">
        <v>4619</v>
      </c>
      <c r="O1489" s="379">
        <v>4.1666666666666699E-2</v>
      </c>
    </row>
    <row r="1490" spans="1:15">
      <c r="A1490">
        <v>3226</v>
      </c>
      <c r="B1490" s="379">
        <v>44662.626875000002</v>
      </c>
      <c r="C1490">
        <v>1764</v>
      </c>
      <c r="D1490">
        <v>96</v>
      </c>
      <c r="E1490">
        <v>20</v>
      </c>
      <c r="F1490">
        <v>20</v>
      </c>
      <c r="G1490">
        <v>5</v>
      </c>
      <c r="H1490">
        <v>5</v>
      </c>
      <c r="I1490" s="379">
        <v>3.8055555555555599E-2</v>
      </c>
      <c r="J1490">
        <v>20</v>
      </c>
      <c r="K1490">
        <v>15</v>
      </c>
      <c r="L1490">
        <v>75</v>
      </c>
      <c r="N1490" t="s">
        <v>4619</v>
      </c>
      <c r="O1490" s="379">
        <v>4.1666666666666699E-2</v>
      </c>
    </row>
    <row r="1491" spans="1:15">
      <c r="A1491">
        <v>3227</v>
      </c>
      <c r="B1491" s="379">
        <v>44662.6269328704</v>
      </c>
      <c r="C1491">
        <v>1759</v>
      </c>
      <c r="D1491">
        <v>96</v>
      </c>
      <c r="E1491">
        <v>20</v>
      </c>
      <c r="F1491">
        <v>20</v>
      </c>
      <c r="G1491">
        <v>5</v>
      </c>
      <c r="H1491">
        <v>5</v>
      </c>
      <c r="I1491" s="379">
        <v>4.1134259259259301E-2</v>
      </c>
      <c r="J1491">
        <v>20</v>
      </c>
      <c r="K1491">
        <v>11</v>
      </c>
      <c r="L1491">
        <v>55</v>
      </c>
      <c r="N1491" t="s">
        <v>4619</v>
      </c>
      <c r="O1491" s="379">
        <v>4.1666666666666699E-2</v>
      </c>
    </row>
    <row r="1492" spans="1:15">
      <c r="A1492">
        <v>3228</v>
      </c>
      <c r="B1492" s="379">
        <v>44662.626898148097</v>
      </c>
      <c r="C1492">
        <v>1763</v>
      </c>
      <c r="D1492">
        <v>96</v>
      </c>
      <c r="E1492">
        <v>20</v>
      </c>
      <c r="F1492">
        <v>0</v>
      </c>
      <c r="G1492">
        <v>5</v>
      </c>
      <c r="H1492">
        <v>0</v>
      </c>
      <c r="I1492" s="379">
        <v>4.1678240740740703E-2</v>
      </c>
      <c r="J1492">
        <v>20</v>
      </c>
      <c r="K1492">
        <v>0</v>
      </c>
      <c r="L1492">
        <v>0</v>
      </c>
      <c r="N1492" t="s">
        <v>4619</v>
      </c>
      <c r="O1492" s="379">
        <v>4.1666666666666699E-2</v>
      </c>
    </row>
    <row r="1493" spans="1:15">
      <c r="A1493">
        <v>3229</v>
      </c>
      <c r="B1493" s="379">
        <v>44662.628541666701</v>
      </c>
      <c r="C1493">
        <v>1767</v>
      </c>
      <c r="D1493">
        <v>96</v>
      </c>
      <c r="E1493">
        <v>20</v>
      </c>
      <c r="F1493">
        <v>20</v>
      </c>
      <c r="G1493">
        <v>5</v>
      </c>
      <c r="H1493">
        <v>5</v>
      </c>
      <c r="I1493" s="379">
        <v>4.1226851851851903E-2</v>
      </c>
      <c r="J1493">
        <v>20</v>
      </c>
      <c r="K1493">
        <v>16</v>
      </c>
      <c r="L1493">
        <v>80</v>
      </c>
      <c r="N1493" t="s">
        <v>4619</v>
      </c>
      <c r="O1493" s="379">
        <v>4.1666666666666699E-2</v>
      </c>
    </row>
    <row r="1494" spans="1:15">
      <c r="A1494">
        <v>3230</v>
      </c>
      <c r="B1494" s="379">
        <v>44662.628391203703</v>
      </c>
      <c r="C1494">
        <v>1762</v>
      </c>
      <c r="D1494">
        <v>96</v>
      </c>
      <c r="E1494">
        <v>20</v>
      </c>
      <c r="F1494">
        <v>0</v>
      </c>
      <c r="G1494">
        <v>5</v>
      </c>
      <c r="H1494">
        <v>0</v>
      </c>
      <c r="I1494" s="379">
        <v>4.1678240740740703E-2</v>
      </c>
      <c r="J1494">
        <v>20</v>
      </c>
      <c r="K1494">
        <v>0</v>
      </c>
      <c r="L1494">
        <v>0</v>
      </c>
      <c r="N1494" t="s">
        <v>4619</v>
      </c>
      <c r="O1494" s="379">
        <v>4.1666666666666699E-2</v>
      </c>
    </row>
    <row r="1495" spans="1:15">
      <c r="A1495">
        <v>3231</v>
      </c>
      <c r="B1495" s="379">
        <v>44662.628495370402</v>
      </c>
      <c r="C1495">
        <v>1765</v>
      </c>
      <c r="D1495">
        <v>96</v>
      </c>
      <c r="E1495">
        <v>20</v>
      </c>
      <c r="F1495">
        <v>0</v>
      </c>
      <c r="G1495">
        <v>5</v>
      </c>
      <c r="H1495">
        <v>0</v>
      </c>
      <c r="I1495" s="379">
        <v>4.1678240740740703E-2</v>
      </c>
      <c r="J1495">
        <v>20</v>
      </c>
      <c r="K1495">
        <v>0</v>
      </c>
      <c r="L1495">
        <v>0</v>
      </c>
      <c r="N1495" t="s">
        <v>4619</v>
      </c>
      <c r="O1495" s="379">
        <v>4.1666666666666699E-2</v>
      </c>
    </row>
    <row r="1496" spans="1:15">
      <c r="A1496">
        <v>3232</v>
      </c>
      <c r="B1496" s="379">
        <v>44662.628576388903</v>
      </c>
      <c r="C1496">
        <v>1768</v>
      </c>
      <c r="D1496">
        <v>96</v>
      </c>
      <c r="E1496">
        <v>20</v>
      </c>
      <c r="F1496">
        <v>0</v>
      </c>
      <c r="G1496">
        <v>5</v>
      </c>
      <c r="H1496">
        <v>0</v>
      </c>
      <c r="I1496" s="379">
        <v>4.1678240740740703E-2</v>
      </c>
      <c r="J1496">
        <v>20</v>
      </c>
      <c r="K1496">
        <v>0</v>
      </c>
      <c r="L1496">
        <v>0</v>
      </c>
      <c r="N1496" t="s">
        <v>4619</v>
      </c>
      <c r="O1496" s="379">
        <v>4.1666666666666699E-2</v>
      </c>
    </row>
    <row r="1497" spans="1:15">
      <c r="A1497">
        <v>3233</v>
      </c>
      <c r="B1497" s="379">
        <v>44662.628622685203</v>
      </c>
      <c r="C1497">
        <v>1769</v>
      </c>
      <c r="D1497">
        <v>96</v>
      </c>
      <c r="E1497">
        <v>20</v>
      </c>
      <c r="F1497">
        <v>0</v>
      </c>
      <c r="G1497">
        <v>5</v>
      </c>
      <c r="H1497">
        <v>0</v>
      </c>
      <c r="I1497" s="379">
        <v>4.1678240740740703E-2</v>
      </c>
      <c r="J1497">
        <v>20</v>
      </c>
      <c r="K1497">
        <v>0</v>
      </c>
      <c r="L1497">
        <v>0</v>
      </c>
      <c r="N1497" t="s">
        <v>4619</v>
      </c>
      <c r="O1497" s="379">
        <v>4.1666666666666699E-2</v>
      </c>
    </row>
    <row r="1498" spans="1:15">
      <c r="A1498">
        <v>3234</v>
      </c>
      <c r="B1498" s="379">
        <v>44662.6305208333</v>
      </c>
      <c r="C1498">
        <v>1792</v>
      </c>
      <c r="D1498">
        <v>96</v>
      </c>
      <c r="E1498">
        <v>20</v>
      </c>
      <c r="F1498">
        <v>20</v>
      </c>
      <c r="G1498">
        <v>5</v>
      </c>
      <c r="H1498">
        <v>5</v>
      </c>
      <c r="I1498" s="379">
        <v>4.0381944444444401E-2</v>
      </c>
      <c r="J1498">
        <v>20</v>
      </c>
      <c r="K1498">
        <v>13</v>
      </c>
      <c r="L1498">
        <v>65</v>
      </c>
      <c r="N1498" t="s">
        <v>4619</v>
      </c>
      <c r="O1498" s="379">
        <v>4.1666666666666699E-2</v>
      </c>
    </row>
    <row r="1499" spans="1:15">
      <c r="A1499">
        <v>3235</v>
      </c>
      <c r="B1499" s="379">
        <v>44663.538935185199</v>
      </c>
      <c r="C1499">
        <v>1816</v>
      </c>
      <c r="D1499">
        <v>96</v>
      </c>
      <c r="E1499">
        <v>20</v>
      </c>
      <c r="F1499">
        <v>20</v>
      </c>
      <c r="G1499">
        <v>5</v>
      </c>
      <c r="H1499">
        <v>5</v>
      </c>
      <c r="I1499" s="379">
        <v>4.54861111111111E-3</v>
      </c>
      <c r="J1499">
        <v>20</v>
      </c>
      <c r="K1499">
        <v>4</v>
      </c>
      <c r="L1499">
        <v>20</v>
      </c>
      <c r="N1499" t="s">
        <v>4619</v>
      </c>
      <c r="O1499" s="379">
        <v>4.1666666666666699E-2</v>
      </c>
    </row>
    <row r="1500" spans="1:15">
      <c r="A1500">
        <v>3236</v>
      </c>
      <c r="B1500" s="379">
        <v>44663.548842592601</v>
      </c>
      <c r="C1500">
        <v>1831</v>
      </c>
      <c r="D1500">
        <v>96</v>
      </c>
      <c r="E1500">
        <v>20</v>
      </c>
      <c r="F1500">
        <v>20</v>
      </c>
      <c r="G1500">
        <v>5</v>
      </c>
      <c r="H1500">
        <v>5</v>
      </c>
      <c r="I1500" s="379">
        <v>1.95833333333333E-2</v>
      </c>
      <c r="J1500">
        <v>20</v>
      </c>
      <c r="K1500">
        <v>10</v>
      </c>
      <c r="L1500">
        <v>50</v>
      </c>
      <c r="N1500" t="s">
        <v>4619</v>
      </c>
      <c r="O1500" s="379">
        <v>4.1666666666666699E-2</v>
      </c>
    </row>
    <row r="1501" spans="1:15">
      <c r="A1501">
        <v>3237</v>
      </c>
      <c r="B1501" s="379">
        <v>44663.568946759297</v>
      </c>
      <c r="C1501">
        <v>1831</v>
      </c>
      <c r="D1501">
        <v>97</v>
      </c>
      <c r="E1501">
        <v>42</v>
      </c>
      <c r="F1501">
        <v>0</v>
      </c>
      <c r="G1501">
        <v>14</v>
      </c>
      <c r="H1501">
        <v>0</v>
      </c>
      <c r="I1501" s="379">
        <v>9.2592592592592602E-5</v>
      </c>
      <c r="J1501">
        <v>42</v>
      </c>
      <c r="K1501">
        <v>0</v>
      </c>
      <c r="L1501">
        <v>0</v>
      </c>
      <c r="N1501" t="s">
        <v>2868</v>
      </c>
      <c r="O1501" s="379">
        <v>4.1666666666666699E-2</v>
      </c>
    </row>
    <row r="1502" spans="1:15">
      <c r="A1502">
        <v>3238</v>
      </c>
      <c r="B1502" s="379">
        <v>44663.5472337963</v>
      </c>
      <c r="C1502">
        <v>1823</v>
      </c>
      <c r="D1502">
        <v>96</v>
      </c>
      <c r="E1502">
        <v>20</v>
      </c>
      <c r="F1502">
        <v>20</v>
      </c>
      <c r="G1502">
        <v>5</v>
      </c>
      <c r="H1502">
        <v>5</v>
      </c>
      <c r="I1502" s="379">
        <v>2.6145833333333299E-2</v>
      </c>
      <c r="J1502">
        <v>20</v>
      </c>
      <c r="K1502">
        <v>8</v>
      </c>
      <c r="L1502">
        <v>40</v>
      </c>
      <c r="N1502" t="s">
        <v>4619</v>
      </c>
      <c r="O1502" s="379">
        <v>4.1666666666666699E-2</v>
      </c>
    </row>
    <row r="1503" spans="1:15">
      <c r="A1503">
        <v>3239</v>
      </c>
      <c r="B1503" s="379">
        <v>44663.546701388899</v>
      </c>
      <c r="C1503">
        <v>1818</v>
      </c>
      <c r="D1503">
        <v>96</v>
      </c>
      <c r="E1503">
        <v>20</v>
      </c>
      <c r="F1503">
        <v>20</v>
      </c>
      <c r="G1503">
        <v>5</v>
      </c>
      <c r="H1503">
        <v>5</v>
      </c>
      <c r="I1503" s="379">
        <v>3.1539351851851902E-2</v>
      </c>
      <c r="J1503">
        <v>20</v>
      </c>
      <c r="K1503">
        <v>10</v>
      </c>
      <c r="L1503">
        <v>50</v>
      </c>
      <c r="N1503" t="s">
        <v>4619</v>
      </c>
      <c r="O1503" s="379">
        <v>4.1666666666666699E-2</v>
      </c>
    </row>
    <row r="1504" spans="1:15">
      <c r="A1504">
        <v>3240</v>
      </c>
      <c r="B1504" s="379">
        <v>44663.547557870399</v>
      </c>
      <c r="C1504">
        <v>1829</v>
      </c>
      <c r="D1504">
        <v>96</v>
      </c>
      <c r="E1504">
        <v>20</v>
      </c>
      <c r="F1504">
        <v>20</v>
      </c>
      <c r="G1504">
        <v>5</v>
      </c>
      <c r="H1504">
        <v>5</v>
      </c>
      <c r="I1504" s="379">
        <v>3.2500000000000001E-2</v>
      </c>
      <c r="J1504">
        <v>20</v>
      </c>
      <c r="K1504">
        <v>11</v>
      </c>
      <c r="L1504">
        <v>55</v>
      </c>
      <c r="N1504" t="s">
        <v>4619</v>
      </c>
      <c r="O1504" s="379">
        <v>4.1666666666666699E-2</v>
      </c>
    </row>
    <row r="1505" spans="1:15">
      <c r="A1505">
        <v>3241</v>
      </c>
      <c r="B1505" s="379">
        <v>44663.547129629602</v>
      </c>
      <c r="C1505">
        <v>1822</v>
      </c>
      <c r="D1505">
        <v>96</v>
      </c>
      <c r="E1505">
        <v>20</v>
      </c>
      <c r="F1505">
        <v>20</v>
      </c>
      <c r="G1505">
        <v>5</v>
      </c>
      <c r="H1505">
        <v>5</v>
      </c>
      <c r="I1505" s="379">
        <v>3.4131944444444402E-2</v>
      </c>
      <c r="J1505">
        <v>20</v>
      </c>
      <c r="K1505">
        <v>15</v>
      </c>
      <c r="L1505">
        <v>75</v>
      </c>
      <c r="N1505" t="s">
        <v>4619</v>
      </c>
      <c r="O1505" s="379">
        <v>4.1666666666666699E-2</v>
      </c>
    </row>
    <row r="1506" spans="1:15">
      <c r="A1506">
        <v>3242</v>
      </c>
      <c r="B1506" s="379">
        <v>44663.570069444402</v>
      </c>
      <c r="C1506">
        <v>1832</v>
      </c>
      <c r="D1506">
        <v>96</v>
      </c>
      <c r="E1506">
        <v>20</v>
      </c>
      <c r="F1506">
        <v>20</v>
      </c>
      <c r="G1506">
        <v>5</v>
      </c>
      <c r="H1506">
        <v>5</v>
      </c>
      <c r="I1506" s="379">
        <v>1.2337962962963E-2</v>
      </c>
      <c r="J1506">
        <v>20</v>
      </c>
      <c r="K1506">
        <v>12</v>
      </c>
      <c r="L1506">
        <v>60</v>
      </c>
      <c r="N1506" t="s">
        <v>4619</v>
      </c>
      <c r="O1506" s="379">
        <v>4.1666666666666699E-2</v>
      </c>
    </row>
    <row r="1507" spans="1:15">
      <c r="A1507">
        <v>3243</v>
      </c>
      <c r="B1507" s="379">
        <v>44663.546666666698</v>
      </c>
      <c r="C1507">
        <v>1826</v>
      </c>
      <c r="D1507">
        <v>96</v>
      </c>
      <c r="E1507">
        <v>20</v>
      </c>
      <c r="F1507">
        <v>20</v>
      </c>
      <c r="G1507">
        <v>5</v>
      </c>
      <c r="H1507">
        <v>5</v>
      </c>
      <c r="I1507" s="379">
        <v>3.5821759259259303E-2</v>
      </c>
      <c r="J1507">
        <v>20</v>
      </c>
      <c r="K1507">
        <v>12</v>
      </c>
      <c r="L1507">
        <v>60</v>
      </c>
      <c r="N1507" t="s">
        <v>4619</v>
      </c>
      <c r="O1507" s="379">
        <v>4.1666666666666699E-2</v>
      </c>
    </row>
    <row r="1508" spans="1:15">
      <c r="A1508">
        <v>3244</v>
      </c>
      <c r="B1508" s="379">
        <v>44663.547210648103</v>
      </c>
      <c r="C1508">
        <v>1824</v>
      </c>
      <c r="D1508">
        <v>96</v>
      </c>
      <c r="E1508">
        <v>20</v>
      </c>
      <c r="F1508">
        <v>20</v>
      </c>
      <c r="G1508">
        <v>5</v>
      </c>
      <c r="H1508">
        <v>5</v>
      </c>
      <c r="I1508" s="379">
        <v>3.5347222222222197E-2</v>
      </c>
      <c r="J1508">
        <v>20</v>
      </c>
      <c r="K1508">
        <v>4</v>
      </c>
      <c r="L1508">
        <v>20</v>
      </c>
      <c r="N1508" t="s">
        <v>4619</v>
      </c>
      <c r="O1508" s="379">
        <v>4.1666666666666699E-2</v>
      </c>
    </row>
    <row r="1509" spans="1:15">
      <c r="A1509">
        <v>3245</v>
      </c>
      <c r="B1509" s="379">
        <v>44663.547071759298</v>
      </c>
      <c r="C1509">
        <v>1819</v>
      </c>
      <c r="D1509">
        <v>96</v>
      </c>
      <c r="E1509">
        <v>20</v>
      </c>
      <c r="F1509">
        <v>20</v>
      </c>
      <c r="G1509">
        <v>5</v>
      </c>
      <c r="H1509">
        <v>5</v>
      </c>
      <c r="I1509" s="379">
        <v>3.8263888888888903E-2</v>
      </c>
      <c r="J1509">
        <v>20</v>
      </c>
      <c r="K1509">
        <v>9</v>
      </c>
      <c r="L1509">
        <v>45</v>
      </c>
      <c r="N1509" t="s">
        <v>4619</v>
      </c>
      <c r="O1509" s="379">
        <v>4.1666666666666699E-2</v>
      </c>
    </row>
    <row r="1510" spans="1:15">
      <c r="A1510">
        <v>3246</v>
      </c>
      <c r="B1510" s="379">
        <v>44663.546597222201</v>
      </c>
      <c r="C1510">
        <v>1825</v>
      </c>
      <c r="D1510">
        <v>96</v>
      </c>
      <c r="E1510">
        <v>20</v>
      </c>
      <c r="F1510">
        <v>20</v>
      </c>
      <c r="G1510">
        <v>5</v>
      </c>
      <c r="H1510">
        <v>5</v>
      </c>
      <c r="I1510" s="379">
        <v>4.0081018518518502E-2</v>
      </c>
      <c r="J1510">
        <v>20</v>
      </c>
      <c r="K1510">
        <v>17</v>
      </c>
      <c r="L1510">
        <v>85</v>
      </c>
      <c r="N1510" t="s">
        <v>4619</v>
      </c>
      <c r="O1510" s="379">
        <v>4.1666666666666699E-2</v>
      </c>
    </row>
    <row r="1511" spans="1:15">
      <c r="A1511">
        <v>3247</v>
      </c>
      <c r="B1511" s="379">
        <v>44663.546238425901</v>
      </c>
      <c r="C1511">
        <v>1820</v>
      </c>
      <c r="D1511">
        <v>96</v>
      </c>
      <c r="E1511">
        <v>20</v>
      </c>
      <c r="F1511">
        <v>0</v>
      </c>
      <c r="G1511">
        <v>5</v>
      </c>
      <c r="H1511">
        <v>0</v>
      </c>
      <c r="I1511" s="379">
        <v>4.1678240740740703E-2</v>
      </c>
      <c r="J1511">
        <v>20</v>
      </c>
      <c r="K1511">
        <v>0</v>
      </c>
      <c r="L1511">
        <v>0</v>
      </c>
      <c r="N1511" t="s">
        <v>4619</v>
      </c>
      <c r="O1511" s="379">
        <v>4.1666666666666699E-2</v>
      </c>
    </row>
    <row r="1512" spans="1:15">
      <c r="A1512">
        <v>3248</v>
      </c>
      <c r="B1512" s="379">
        <v>44663.546666666698</v>
      </c>
      <c r="C1512">
        <v>1821</v>
      </c>
      <c r="D1512">
        <v>96</v>
      </c>
      <c r="E1512">
        <v>20</v>
      </c>
      <c r="F1512">
        <v>20</v>
      </c>
      <c r="G1512">
        <v>5</v>
      </c>
      <c r="H1512">
        <v>5</v>
      </c>
      <c r="I1512" s="379">
        <v>4.1458333333333298E-2</v>
      </c>
      <c r="J1512">
        <v>20</v>
      </c>
      <c r="K1512">
        <v>15</v>
      </c>
      <c r="L1512">
        <v>75</v>
      </c>
      <c r="N1512" t="s">
        <v>4619</v>
      </c>
      <c r="O1512" s="379">
        <v>4.1666666666666699E-2</v>
      </c>
    </row>
    <row r="1513" spans="1:15">
      <c r="A1513">
        <v>3249</v>
      </c>
      <c r="B1513" s="379">
        <v>44663.546678240702</v>
      </c>
      <c r="C1513">
        <v>1817</v>
      </c>
      <c r="D1513">
        <v>96</v>
      </c>
      <c r="E1513">
        <v>20</v>
      </c>
      <c r="F1513">
        <v>0</v>
      </c>
      <c r="G1513">
        <v>5</v>
      </c>
      <c r="H1513">
        <v>0</v>
      </c>
      <c r="I1513" s="379">
        <v>4.1678240740740703E-2</v>
      </c>
      <c r="J1513">
        <v>20</v>
      </c>
      <c r="K1513">
        <v>0</v>
      </c>
      <c r="L1513">
        <v>0</v>
      </c>
      <c r="N1513" t="s">
        <v>4619</v>
      </c>
      <c r="O1513" s="379">
        <v>4.1666666666666699E-2</v>
      </c>
    </row>
    <row r="1514" spans="1:15">
      <c r="A1514">
        <v>3250</v>
      </c>
      <c r="B1514" s="379">
        <v>44663.547708333303</v>
      </c>
      <c r="C1514">
        <v>1828</v>
      </c>
      <c r="D1514">
        <v>96</v>
      </c>
      <c r="E1514">
        <v>20</v>
      </c>
      <c r="F1514">
        <v>0</v>
      </c>
      <c r="G1514">
        <v>5</v>
      </c>
      <c r="H1514">
        <v>0</v>
      </c>
      <c r="I1514" s="379">
        <v>4.1678240740740703E-2</v>
      </c>
      <c r="J1514">
        <v>20</v>
      </c>
      <c r="K1514">
        <v>0</v>
      </c>
      <c r="L1514">
        <v>0</v>
      </c>
      <c r="N1514" t="s">
        <v>4619</v>
      </c>
      <c r="O1514" s="379">
        <v>4.1666666666666699E-2</v>
      </c>
    </row>
    <row r="1515" spans="1:15">
      <c r="A1515">
        <v>3251</v>
      </c>
      <c r="B1515" s="379">
        <v>44666.474351851903</v>
      </c>
      <c r="C1515">
        <v>1833</v>
      </c>
      <c r="D1515">
        <v>58</v>
      </c>
      <c r="E1515">
        <v>25</v>
      </c>
      <c r="F1515">
        <v>20</v>
      </c>
      <c r="G1515">
        <v>5</v>
      </c>
      <c r="H1515">
        <v>2</v>
      </c>
      <c r="I1515" s="379">
        <v>2.2569444444444399E-3</v>
      </c>
      <c r="J1515">
        <v>25</v>
      </c>
      <c r="K1515">
        <v>7</v>
      </c>
      <c r="L1515">
        <v>28</v>
      </c>
      <c r="M1515" t="s">
        <v>164</v>
      </c>
      <c r="N1515" t="s">
        <v>2869</v>
      </c>
      <c r="O1515" s="379">
        <v>6.25E-2</v>
      </c>
    </row>
    <row r="1516" spans="1:15">
      <c r="A1516">
        <v>3252</v>
      </c>
      <c r="B1516" s="379">
        <v>44666.5072685185</v>
      </c>
      <c r="C1516">
        <v>1833</v>
      </c>
      <c r="D1516">
        <v>96</v>
      </c>
      <c r="E1516">
        <v>20</v>
      </c>
      <c r="F1516">
        <v>20</v>
      </c>
      <c r="G1516">
        <v>5</v>
      </c>
      <c r="H1516">
        <v>5</v>
      </c>
      <c r="I1516" s="379">
        <v>2.70833333333333E-3</v>
      </c>
      <c r="J1516">
        <v>20</v>
      </c>
      <c r="K1516">
        <v>2</v>
      </c>
      <c r="L1516">
        <v>10</v>
      </c>
      <c r="N1516" t="s">
        <v>4620</v>
      </c>
      <c r="O1516" s="379">
        <v>6.25E-2</v>
      </c>
    </row>
    <row r="1517" spans="1:15">
      <c r="A1517">
        <v>3253</v>
      </c>
      <c r="B1517" s="379">
        <v>44669.405138888898</v>
      </c>
      <c r="C1517">
        <v>1836</v>
      </c>
      <c r="D1517">
        <v>96</v>
      </c>
      <c r="E1517">
        <v>20</v>
      </c>
      <c r="F1517">
        <v>20</v>
      </c>
      <c r="G1517">
        <v>5</v>
      </c>
      <c r="H1517">
        <v>5</v>
      </c>
      <c r="I1517" s="379">
        <v>1.8460648148148202E-2</v>
      </c>
      <c r="J1517">
        <v>20</v>
      </c>
      <c r="K1517">
        <v>10</v>
      </c>
      <c r="L1517">
        <v>50</v>
      </c>
      <c r="N1517" t="s">
        <v>4620</v>
      </c>
      <c r="O1517" s="379">
        <v>6.25E-2</v>
      </c>
    </row>
    <row r="1518" spans="1:15">
      <c r="A1518">
        <v>3254</v>
      </c>
      <c r="B1518" s="379">
        <v>44669.404398148101</v>
      </c>
      <c r="C1518">
        <v>1835</v>
      </c>
      <c r="D1518">
        <v>96</v>
      </c>
      <c r="E1518">
        <v>20</v>
      </c>
      <c r="F1518">
        <v>20</v>
      </c>
      <c r="G1518">
        <v>5</v>
      </c>
      <c r="H1518">
        <v>5</v>
      </c>
      <c r="I1518" s="379">
        <v>3.5115740740740697E-2</v>
      </c>
      <c r="J1518">
        <v>20</v>
      </c>
      <c r="K1518">
        <v>14</v>
      </c>
      <c r="L1518">
        <v>70</v>
      </c>
      <c r="N1518" t="s">
        <v>4620</v>
      </c>
      <c r="O1518" s="379">
        <v>6.25E-2</v>
      </c>
    </row>
    <row r="1519" spans="1:15">
      <c r="A1519">
        <v>3255</v>
      </c>
      <c r="B1519" s="379">
        <v>44669.4042708333</v>
      </c>
      <c r="C1519">
        <v>1834</v>
      </c>
      <c r="D1519">
        <v>96</v>
      </c>
      <c r="E1519">
        <v>20</v>
      </c>
      <c r="F1519">
        <v>20</v>
      </c>
      <c r="G1519">
        <v>5</v>
      </c>
      <c r="H1519">
        <v>5</v>
      </c>
      <c r="I1519" s="379">
        <v>3.7152777777777798E-2</v>
      </c>
      <c r="J1519">
        <v>20</v>
      </c>
      <c r="K1519">
        <v>16</v>
      </c>
      <c r="L1519">
        <v>80</v>
      </c>
      <c r="N1519" t="s">
        <v>4620</v>
      </c>
      <c r="O1519" s="379">
        <v>6.25E-2</v>
      </c>
    </row>
    <row r="1520" spans="1:15">
      <c r="A1520">
        <v>3256</v>
      </c>
      <c r="B1520" s="379">
        <v>44669.409467592603</v>
      </c>
      <c r="C1520">
        <v>1837</v>
      </c>
      <c r="D1520">
        <v>97</v>
      </c>
      <c r="E1520">
        <v>42</v>
      </c>
      <c r="F1520">
        <v>0</v>
      </c>
      <c r="G1520">
        <v>14</v>
      </c>
      <c r="H1520">
        <v>0</v>
      </c>
      <c r="I1520" s="379">
        <v>4.1678240740740703E-2</v>
      </c>
      <c r="J1520">
        <v>42</v>
      </c>
      <c r="K1520">
        <v>0</v>
      </c>
      <c r="L1520">
        <v>0</v>
      </c>
      <c r="N1520" t="s">
        <v>2868</v>
      </c>
      <c r="O1520" s="379">
        <v>4.1666666666666699E-2</v>
      </c>
    </row>
    <row r="1521" spans="1:15">
      <c r="A1521">
        <v>3257</v>
      </c>
      <c r="B1521" s="379">
        <v>44669.473564814798</v>
      </c>
      <c r="C1521">
        <v>1852</v>
      </c>
      <c r="D1521">
        <v>97</v>
      </c>
      <c r="E1521">
        <v>42</v>
      </c>
      <c r="F1521">
        <v>9</v>
      </c>
      <c r="G1521">
        <v>14</v>
      </c>
      <c r="H1521">
        <v>3</v>
      </c>
      <c r="I1521" s="379">
        <v>7.9050925925925903E-3</v>
      </c>
      <c r="J1521">
        <v>42</v>
      </c>
      <c r="K1521">
        <v>9</v>
      </c>
      <c r="L1521">
        <v>21</v>
      </c>
      <c r="N1521" t="s">
        <v>2868</v>
      </c>
      <c r="O1521" s="379">
        <v>4.1666666666666699E-2</v>
      </c>
    </row>
    <row r="1522" spans="1:15">
      <c r="A1522">
        <v>3258</v>
      </c>
      <c r="B1522" s="379">
        <v>44669.471504629597</v>
      </c>
      <c r="C1522">
        <v>1840</v>
      </c>
      <c r="D1522">
        <v>96</v>
      </c>
      <c r="E1522">
        <v>20</v>
      </c>
      <c r="F1522">
        <v>20</v>
      </c>
      <c r="G1522">
        <v>5</v>
      </c>
      <c r="H1522">
        <v>5</v>
      </c>
      <c r="I1522" s="379">
        <v>2.1481481481481501E-2</v>
      </c>
      <c r="J1522">
        <v>20</v>
      </c>
      <c r="K1522">
        <v>16</v>
      </c>
      <c r="L1522">
        <v>80</v>
      </c>
      <c r="N1522" t="s">
        <v>4620</v>
      </c>
      <c r="O1522" s="379">
        <v>6.25E-2</v>
      </c>
    </row>
    <row r="1523" spans="1:15">
      <c r="A1523">
        <v>3259</v>
      </c>
      <c r="B1523" s="379">
        <v>44669.471516203703</v>
      </c>
      <c r="C1523">
        <v>1844</v>
      </c>
      <c r="D1523">
        <v>96</v>
      </c>
      <c r="E1523">
        <v>20</v>
      </c>
      <c r="F1523">
        <v>20</v>
      </c>
      <c r="G1523">
        <v>5</v>
      </c>
      <c r="H1523">
        <v>5</v>
      </c>
      <c r="I1523" s="379">
        <v>2.6585648148148101E-2</v>
      </c>
      <c r="J1523">
        <v>20</v>
      </c>
      <c r="K1523">
        <v>12</v>
      </c>
      <c r="L1523">
        <v>60</v>
      </c>
      <c r="N1523" t="s">
        <v>4620</v>
      </c>
      <c r="O1523" s="379">
        <v>6.25E-2</v>
      </c>
    </row>
    <row r="1524" spans="1:15">
      <c r="A1524">
        <v>3260</v>
      </c>
      <c r="B1524" s="379">
        <v>44669.4749421296</v>
      </c>
      <c r="C1524">
        <v>1855</v>
      </c>
      <c r="D1524">
        <v>96</v>
      </c>
      <c r="E1524">
        <v>20</v>
      </c>
      <c r="F1524">
        <v>20</v>
      </c>
      <c r="G1524">
        <v>5</v>
      </c>
      <c r="H1524">
        <v>5</v>
      </c>
      <c r="I1524" s="379">
        <v>3.3912037037036998E-2</v>
      </c>
      <c r="J1524">
        <v>20</v>
      </c>
      <c r="K1524">
        <v>16</v>
      </c>
      <c r="L1524">
        <v>80</v>
      </c>
      <c r="N1524" t="s">
        <v>4620</v>
      </c>
      <c r="O1524" s="379">
        <v>6.25E-2</v>
      </c>
    </row>
    <row r="1525" spans="1:15">
      <c r="A1525">
        <v>3261</v>
      </c>
      <c r="B1525" s="379">
        <v>44669.476377314801</v>
      </c>
      <c r="C1525">
        <v>1856</v>
      </c>
      <c r="D1525">
        <v>96</v>
      </c>
      <c r="E1525">
        <v>20</v>
      </c>
      <c r="F1525">
        <v>20</v>
      </c>
      <c r="G1525">
        <v>5</v>
      </c>
      <c r="H1525">
        <v>5</v>
      </c>
      <c r="I1525" s="379">
        <v>3.4328703703703702E-2</v>
      </c>
      <c r="J1525">
        <v>20</v>
      </c>
      <c r="K1525">
        <v>15</v>
      </c>
      <c r="L1525">
        <v>75</v>
      </c>
      <c r="N1525" t="s">
        <v>4620</v>
      </c>
      <c r="O1525" s="379">
        <v>6.25E-2</v>
      </c>
    </row>
    <row r="1526" spans="1:15">
      <c r="A1526">
        <v>3262</v>
      </c>
      <c r="B1526" s="379">
        <v>44669.472453703696</v>
      </c>
      <c r="C1526">
        <v>1847</v>
      </c>
      <c r="D1526">
        <v>96</v>
      </c>
      <c r="E1526">
        <v>20</v>
      </c>
      <c r="F1526">
        <v>20</v>
      </c>
      <c r="G1526">
        <v>5</v>
      </c>
      <c r="H1526">
        <v>5</v>
      </c>
      <c r="I1526" s="379">
        <v>4.01967592592593E-2</v>
      </c>
      <c r="J1526">
        <v>20</v>
      </c>
      <c r="K1526">
        <v>19</v>
      </c>
      <c r="L1526">
        <v>95</v>
      </c>
      <c r="N1526" t="s">
        <v>4620</v>
      </c>
      <c r="O1526" s="379">
        <v>6.25E-2</v>
      </c>
    </row>
    <row r="1527" spans="1:15">
      <c r="A1527">
        <v>3263</v>
      </c>
      <c r="B1527" s="379">
        <v>44669.482314814799</v>
      </c>
      <c r="C1527">
        <v>1858</v>
      </c>
      <c r="D1527">
        <v>96</v>
      </c>
      <c r="E1527">
        <v>20</v>
      </c>
      <c r="F1527">
        <v>20</v>
      </c>
      <c r="G1527">
        <v>5</v>
      </c>
      <c r="H1527">
        <v>5</v>
      </c>
      <c r="I1527" s="379">
        <v>3.0624999999999999E-2</v>
      </c>
      <c r="J1527">
        <v>20</v>
      </c>
      <c r="K1527">
        <v>15</v>
      </c>
      <c r="L1527">
        <v>75</v>
      </c>
      <c r="N1527" t="s">
        <v>4620</v>
      </c>
      <c r="O1527" s="379">
        <v>6.25E-2</v>
      </c>
    </row>
    <row r="1528" spans="1:15">
      <c r="A1528">
        <v>3264</v>
      </c>
      <c r="B1528" s="379">
        <v>44669.481064814798</v>
      </c>
      <c r="C1528">
        <v>1857</v>
      </c>
      <c r="D1528">
        <v>96</v>
      </c>
      <c r="E1528">
        <v>20</v>
      </c>
      <c r="F1528">
        <v>20</v>
      </c>
      <c r="G1528">
        <v>5</v>
      </c>
      <c r="H1528">
        <v>5</v>
      </c>
      <c r="I1528" s="379">
        <v>3.2164351851851902E-2</v>
      </c>
      <c r="J1528">
        <v>20</v>
      </c>
      <c r="K1528">
        <v>14</v>
      </c>
      <c r="L1528">
        <v>70</v>
      </c>
      <c r="N1528" t="s">
        <v>4620</v>
      </c>
      <c r="O1528" s="379">
        <v>6.25E-2</v>
      </c>
    </row>
    <row r="1529" spans="1:15">
      <c r="A1529">
        <v>3265</v>
      </c>
      <c r="B1529" s="379">
        <v>44669.4714467593</v>
      </c>
      <c r="C1529">
        <v>1841</v>
      </c>
      <c r="D1529">
        <v>96</v>
      </c>
      <c r="E1529">
        <v>20</v>
      </c>
      <c r="F1529">
        <v>20</v>
      </c>
      <c r="G1529">
        <v>5</v>
      </c>
      <c r="H1529">
        <v>5</v>
      </c>
      <c r="I1529" s="379">
        <v>5.3437499999999999E-2</v>
      </c>
      <c r="J1529">
        <v>20</v>
      </c>
      <c r="K1529">
        <v>16</v>
      </c>
      <c r="L1529">
        <v>80</v>
      </c>
      <c r="N1529" t="s">
        <v>4620</v>
      </c>
      <c r="O1529" s="379">
        <v>6.25E-2</v>
      </c>
    </row>
    <row r="1530" spans="1:15">
      <c r="A1530">
        <v>3266</v>
      </c>
      <c r="B1530" s="379">
        <v>44669.474305555603</v>
      </c>
      <c r="C1530">
        <v>1854</v>
      </c>
      <c r="D1530">
        <v>96</v>
      </c>
      <c r="E1530">
        <v>20</v>
      </c>
      <c r="F1530">
        <v>20</v>
      </c>
      <c r="G1530">
        <v>5</v>
      </c>
      <c r="H1530">
        <v>5</v>
      </c>
      <c r="I1530" s="379">
        <v>5.62384259259259E-2</v>
      </c>
      <c r="J1530">
        <v>20</v>
      </c>
      <c r="K1530">
        <v>14</v>
      </c>
      <c r="L1530">
        <v>70</v>
      </c>
      <c r="N1530" t="s">
        <v>4620</v>
      </c>
      <c r="O1530" s="379">
        <v>6.25E-2</v>
      </c>
    </row>
    <row r="1531" spans="1:15">
      <c r="A1531">
        <v>3267</v>
      </c>
      <c r="B1531" s="379">
        <v>44669.518043981501</v>
      </c>
      <c r="C1531">
        <v>1853</v>
      </c>
      <c r="D1531">
        <v>96</v>
      </c>
      <c r="E1531">
        <v>20</v>
      </c>
      <c r="F1531">
        <v>20</v>
      </c>
      <c r="G1531">
        <v>5</v>
      </c>
      <c r="H1531">
        <v>5</v>
      </c>
      <c r="I1531" s="379">
        <v>1.26157407407407E-2</v>
      </c>
      <c r="J1531">
        <v>20</v>
      </c>
      <c r="K1531">
        <v>7</v>
      </c>
      <c r="L1531">
        <v>35</v>
      </c>
      <c r="N1531" t="s">
        <v>4620</v>
      </c>
      <c r="O1531" s="379">
        <v>6.25E-2</v>
      </c>
    </row>
    <row r="1532" spans="1:15">
      <c r="A1532">
        <v>3268</v>
      </c>
      <c r="B1532" s="379">
        <v>44669.471817129597</v>
      </c>
      <c r="C1532">
        <v>1845</v>
      </c>
      <c r="D1532">
        <v>96</v>
      </c>
      <c r="E1532">
        <v>20</v>
      </c>
      <c r="F1532">
        <v>20</v>
      </c>
      <c r="G1532">
        <v>5</v>
      </c>
      <c r="H1532">
        <v>5</v>
      </c>
      <c r="I1532" s="379">
        <v>6.1030092592592601E-2</v>
      </c>
      <c r="J1532">
        <v>20</v>
      </c>
      <c r="K1532">
        <v>16</v>
      </c>
      <c r="L1532">
        <v>80</v>
      </c>
      <c r="N1532" t="s">
        <v>4620</v>
      </c>
      <c r="O1532" s="379">
        <v>6.25E-2</v>
      </c>
    </row>
    <row r="1533" spans="1:15">
      <c r="A1533">
        <v>3269</v>
      </c>
      <c r="B1533" s="379">
        <v>44669.472754629598</v>
      </c>
      <c r="C1533">
        <v>1849</v>
      </c>
      <c r="D1533">
        <v>96</v>
      </c>
      <c r="E1533">
        <v>20</v>
      </c>
      <c r="F1533">
        <v>20</v>
      </c>
      <c r="G1533">
        <v>5</v>
      </c>
      <c r="H1533">
        <v>5</v>
      </c>
      <c r="I1533" s="379">
        <v>6.0706018518518499E-2</v>
      </c>
      <c r="J1533">
        <v>20</v>
      </c>
      <c r="K1533">
        <v>16</v>
      </c>
      <c r="L1533">
        <v>80</v>
      </c>
      <c r="N1533" t="s">
        <v>4620</v>
      </c>
      <c r="O1533" s="379">
        <v>6.25E-2</v>
      </c>
    </row>
    <row r="1534" spans="1:15">
      <c r="A1534">
        <v>3270</v>
      </c>
      <c r="B1534" s="379">
        <v>44669.474201388897</v>
      </c>
      <c r="C1534">
        <v>1850</v>
      </c>
      <c r="D1534">
        <v>96</v>
      </c>
      <c r="E1534">
        <v>20</v>
      </c>
      <c r="F1534">
        <v>0</v>
      </c>
      <c r="G1534">
        <v>5</v>
      </c>
      <c r="H1534">
        <v>0</v>
      </c>
      <c r="I1534" s="379">
        <v>6.2511574074074094E-2</v>
      </c>
      <c r="J1534">
        <v>20</v>
      </c>
      <c r="K1534">
        <v>0</v>
      </c>
      <c r="L1534">
        <v>0</v>
      </c>
      <c r="N1534" t="s">
        <v>4620</v>
      </c>
      <c r="O1534" s="379">
        <v>6.25E-2</v>
      </c>
    </row>
    <row r="1535" spans="1:15">
      <c r="A1535">
        <v>3271</v>
      </c>
      <c r="B1535" s="379">
        <v>44669.547754629602</v>
      </c>
      <c r="C1535">
        <v>1859</v>
      </c>
      <c r="D1535">
        <v>96</v>
      </c>
      <c r="E1535">
        <v>20</v>
      </c>
      <c r="F1535">
        <v>20</v>
      </c>
      <c r="G1535">
        <v>5</v>
      </c>
      <c r="H1535">
        <v>5</v>
      </c>
      <c r="I1535" s="379">
        <v>2.44675925925926E-2</v>
      </c>
      <c r="J1535">
        <v>20</v>
      </c>
      <c r="K1535">
        <v>14</v>
      </c>
      <c r="L1535">
        <v>70</v>
      </c>
      <c r="N1535" t="s">
        <v>4620</v>
      </c>
      <c r="O1535" s="379">
        <v>6.25E-2</v>
      </c>
    </row>
    <row r="1536" spans="1:15">
      <c r="A1536">
        <v>3272</v>
      </c>
      <c r="B1536" s="379">
        <v>44669.593807870398</v>
      </c>
      <c r="C1536">
        <v>1860</v>
      </c>
      <c r="D1536">
        <v>96</v>
      </c>
      <c r="E1536">
        <v>20</v>
      </c>
      <c r="F1536">
        <v>20</v>
      </c>
      <c r="G1536">
        <v>5</v>
      </c>
      <c r="H1536">
        <v>5</v>
      </c>
      <c r="I1536" s="379">
        <v>2.8692129629629599E-2</v>
      </c>
      <c r="J1536">
        <v>20</v>
      </c>
      <c r="K1536">
        <v>11</v>
      </c>
      <c r="L1536">
        <v>55</v>
      </c>
      <c r="N1536" t="s">
        <v>4620</v>
      </c>
      <c r="O1536" s="379">
        <v>6.25E-2</v>
      </c>
    </row>
    <row r="1537" spans="1:15">
      <c r="A1537">
        <v>3273</v>
      </c>
      <c r="B1537" s="379">
        <v>44669.627604166701</v>
      </c>
      <c r="C1537">
        <v>1866</v>
      </c>
      <c r="D1537">
        <v>96</v>
      </c>
      <c r="E1537">
        <v>20</v>
      </c>
      <c r="F1537">
        <v>0</v>
      </c>
      <c r="G1537">
        <v>5</v>
      </c>
      <c r="H1537">
        <v>0</v>
      </c>
      <c r="I1537" s="379">
        <v>1.1574074074074101E-5</v>
      </c>
      <c r="J1537">
        <v>20</v>
      </c>
      <c r="K1537">
        <v>0</v>
      </c>
      <c r="L1537">
        <v>0</v>
      </c>
      <c r="N1537" t="s">
        <v>4620</v>
      </c>
      <c r="O1537" s="379">
        <v>6.25E-2</v>
      </c>
    </row>
    <row r="1538" spans="1:15">
      <c r="A1538">
        <v>3274</v>
      </c>
      <c r="B1538" s="379">
        <v>44669.623819444401</v>
      </c>
      <c r="C1538">
        <v>1861</v>
      </c>
      <c r="D1538">
        <v>96</v>
      </c>
      <c r="E1538">
        <v>20</v>
      </c>
      <c r="F1538">
        <v>20</v>
      </c>
      <c r="G1538">
        <v>5</v>
      </c>
      <c r="H1538">
        <v>5</v>
      </c>
      <c r="I1538" s="379">
        <v>2.6956018518518501E-2</v>
      </c>
      <c r="J1538">
        <v>20</v>
      </c>
      <c r="K1538">
        <v>8</v>
      </c>
      <c r="L1538">
        <v>40</v>
      </c>
      <c r="N1538" t="s">
        <v>4620</v>
      </c>
      <c r="O1538" s="379">
        <v>6.25E-2</v>
      </c>
    </row>
    <row r="1539" spans="1:15">
      <c r="A1539">
        <v>3275</v>
      </c>
      <c r="B1539" s="379">
        <v>44669.629270833299</v>
      </c>
      <c r="C1539">
        <v>1867</v>
      </c>
      <c r="D1539">
        <v>96</v>
      </c>
      <c r="E1539">
        <v>20</v>
      </c>
      <c r="F1539">
        <v>20</v>
      </c>
      <c r="G1539">
        <v>5</v>
      </c>
      <c r="H1539">
        <v>5</v>
      </c>
      <c r="I1539" s="379">
        <v>3.1238425925925899E-2</v>
      </c>
      <c r="J1539">
        <v>20</v>
      </c>
      <c r="K1539">
        <v>17</v>
      </c>
      <c r="L1539">
        <v>85</v>
      </c>
      <c r="N1539" t="s">
        <v>4620</v>
      </c>
      <c r="O1539" s="379">
        <v>6.25E-2</v>
      </c>
    </row>
    <row r="1540" spans="1:15">
      <c r="A1540">
        <v>3276</v>
      </c>
      <c r="B1540" s="379">
        <v>44669.624618055597</v>
      </c>
      <c r="C1540">
        <v>1864</v>
      </c>
      <c r="D1540">
        <v>96</v>
      </c>
      <c r="E1540">
        <v>20</v>
      </c>
      <c r="F1540">
        <v>20</v>
      </c>
      <c r="G1540">
        <v>5</v>
      </c>
      <c r="H1540">
        <v>5</v>
      </c>
      <c r="I1540" s="379">
        <v>3.7025462962963003E-2</v>
      </c>
      <c r="J1540">
        <v>20</v>
      </c>
      <c r="K1540">
        <v>14</v>
      </c>
      <c r="L1540">
        <v>70</v>
      </c>
      <c r="N1540" t="s">
        <v>4620</v>
      </c>
      <c r="O1540" s="379">
        <v>6.25E-2</v>
      </c>
    </row>
    <row r="1541" spans="1:15">
      <c r="A1541">
        <v>3277</v>
      </c>
      <c r="B1541" s="379">
        <v>44669.627592592602</v>
      </c>
      <c r="C1541">
        <v>1865</v>
      </c>
      <c r="D1541">
        <v>96</v>
      </c>
      <c r="E1541">
        <v>20</v>
      </c>
      <c r="F1541">
        <v>20</v>
      </c>
      <c r="G1541">
        <v>5</v>
      </c>
      <c r="H1541">
        <v>5</v>
      </c>
      <c r="I1541" s="379">
        <v>3.6388888888888901E-2</v>
      </c>
      <c r="J1541">
        <v>20</v>
      </c>
      <c r="K1541">
        <v>16</v>
      </c>
      <c r="L1541">
        <v>80</v>
      </c>
      <c r="N1541" t="s">
        <v>4620</v>
      </c>
      <c r="O1541" s="379">
        <v>6.25E-2</v>
      </c>
    </row>
    <row r="1542" spans="1:15">
      <c r="A1542">
        <v>3278</v>
      </c>
      <c r="B1542" s="379">
        <v>44669.623761574097</v>
      </c>
      <c r="C1542">
        <v>1862</v>
      </c>
      <c r="D1542">
        <v>96</v>
      </c>
      <c r="E1542">
        <v>20</v>
      </c>
      <c r="F1542">
        <v>20</v>
      </c>
      <c r="G1542">
        <v>5</v>
      </c>
      <c r="H1542">
        <v>5</v>
      </c>
      <c r="I1542" s="379">
        <v>4.2893518518518498E-2</v>
      </c>
      <c r="J1542">
        <v>20</v>
      </c>
      <c r="K1542">
        <v>15</v>
      </c>
      <c r="L1542">
        <v>75</v>
      </c>
      <c r="N1542" t="s">
        <v>4620</v>
      </c>
      <c r="O1542" s="379">
        <v>6.25E-2</v>
      </c>
    </row>
    <row r="1543" spans="1:15">
      <c r="A1543">
        <v>3279</v>
      </c>
      <c r="B1543" s="379">
        <v>44669.625775462999</v>
      </c>
      <c r="C1543">
        <v>1863</v>
      </c>
      <c r="D1543">
        <v>96</v>
      </c>
      <c r="E1543">
        <v>20</v>
      </c>
      <c r="F1543">
        <v>20</v>
      </c>
      <c r="G1543">
        <v>5</v>
      </c>
      <c r="H1543">
        <v>5</v>
      </c>
      <c r="I1543" s="379">
        <v>4.5763888888888903E-2</v>
      </c>
      <c r="J1543">
        <v>20</v>
      </c>
      <c r="K1543">
        <v>17</v>
      </c>
      <c r="L1543">
        <v>85</v>
      </c>
      <c r="N1543" t="s">
        <v>4620</v>
      </c>
      <c r="O1543" s="379">
        <v>6.25E-2</v>
      </c>
    </row>
    <row r="1544" spans="1:15">
      <c r="A1544">
        <v>3280</v>
      </c>
      <c r="B1544" s="379">
        <v>44670.6319560185</v>
      </c>
      <c r="C1544">
        <v>1882</v>
      </c>
      <c r="D1544">
        <v>96</v>
      </c>
      <c r="E1544">
        <v>20</v>
      </c>
      <c r="F1544">
        <v>20</v>
      </c>
      <c r="G1544">
        <v>5</v>
      </c>
      <c r="H1544">
        <v>5</v>
      </c>
      <c r="I1544" s="379">
        <v>3.7141203703703697E-2</v>
      </c>
      <c r="J1544">
        <v>20</v>
      </c>
      <c r="K1544">
        <v>12</v>
      </c>
      <c r="L1544">
        <v>60</v>
      </c>
      <c r="N1544" t="s">
        <v>4620</v>
      </c>
      <c r="O1544" s="379">
        <v>6.25E-2</v>
      </c>
    </row>
    <row r="1545" spans="1:15">
      <c r="A1545">
        <v>3281</v>
      </c>
      <c r="B1545" s="379">
        <v>44670.6336226852</v>
      </c>
      <c r="C1545">
        <v>1883</v>
      </c>
      <c r="D1545">
        <v>96</v>
      </c>
      <c r="E1545">
        <v>20</v>
      </c>
      <c r="F1545">
        <v>20</v>
      </c>
      <c r="G1545">
        <v>5</v>
      </c>
      <c r="H1545">
        <v>5</v>
      </c>
      <c r="I1545" s="379">
        <v>3.6157407407407402E-2</v>
      </c>
      <c r="J1545">
        <v>20</v>
      </c>
      <c r="K1545">
        <v>14</v>
      </c>
      <c r="L1545">
        <v>70</v>
      </c>
      <c r="N1545" t="s">
        <v>4620</v>
      </c>
      <c r="O1545" s="379">
        <v>6.25E-2</v>
      </c>
    </row>
    <row r="1546" spans="1:15">
      <c r="A1546">
        <v>3282</v>
      </c>
      <c r="B1546" s="379">
        <v>44670.630532407398</v>
      </c>
      <c r="C1546">
        <v>1873</v>
      </c>
      <c r="D1546">
        <v>96</v>
      </c>
      <c r="E1546">
        <v>20</v>
      </c>
      <c r="F1546">
        <v>20</v>
      </c>
      <c r="G1546">
        <v>5</v>
      </c>
      <c r="H1546">
        <v>5</v>
      </c>
      <c r="I1546" s="379">
        <v>4.52893518518519E-2</v>
      </c>
      <c r="J1546">
        <v>20</v>
      </c>
      <c r="K1546">
        <v>17</v>
      </c>
      <c r="L1546">
        <v>85</v>
      </c>
      <c r="N1546" t="s">
        <v>4620</v>
      </c>
      <c r="O1546" s="379">
        <v>6.25E-2</v>
      </c>
    </row>
    <row r="1547" spans="1:15">
      <c r="A1547">
        <v>3283</v>
      </c>
      <c r="B1547" s="379">
        <v>44670.630810185197</v>
      </c>
      <c r="C1547">
        <v>1868</v>
      </c>
      <c r="D1547">
        <v>96</v>
      </c>
      <c r="E1547">
        <v>20</v>
      </c>
      <c r="F1547">
        <v>20</v>
      </c>
      <c r="G1547">
        <v>5</v>
      </c>
      <c r="H1547">
        <v>5</v>
      </c>
      <c r="I1547" s="379">
        <v>4.7013888888888897E-2</v>
      </c>
      <c r="J1547">
        <v>20</v>
      </c>
      <c r="K1547">
        <v>12</v>
      </c>
      <c r="L1547">
        <v>60</v>
      </c>
      <c r="N1547" t="s">
        <v>4620</v>
      </c>
      <c r="O1547" s="379">
        <v>6.25E-2</v>
      </c>
    </row>
    <row r="1548" spans="1:15">
      <c r="A1548">
        <v>3284</v>
      </c>
      <c r="B1548" s="379">
        <v>44670.630439814799</v>
      </c>
      <c r="C1548">
        <v>1871</v>
      </c>
      <c r="D1548">
        <v>96</v>
      </c>
      <c r="E1548">
        <v>20</v>
      </c>
      <c r="F1548">
        <v>20</v>
      </c>
      <c r="G1548">
        <v>5</v>
      </c>
      <c r="H1548">
        <v>5</v>
      </c>
      <c r="I1548" s="379">
        <v>4.9421296296296303E-2</v>
      </c>
      <c r="J1548">
        <v>20</v>
      </c>
      <c r="K1548">
        <v>15</v>
      </c>
      <c r="L1548">
        <v>75</v>
      </c>
      <c r="N1548" t="s">
        <v>4620</v>
      </c>
      <c r="O1548" s="379">
        <v>6.25E-2</v>
      </c>
    </row>
    <row r="1549" spans="1:15">
      <c r="A1549">
        <v>3285</v>
      </c>
      <c r="B1549" s="379">
        <v>44670.630555555603</v>
      </c>
      <c r="C1549">
        <v>1880</v>
      </c>
      <c r="D1549">
        <v>96</v>
      </c>
      <c r="E1549">
        <v>20</v>
      </c>
      <c r="F1549">
        <v>20</v>
      </c>
      <c r="G1549">
        <v>5</v>
      </c>
      <c r="H1549">
        <v>5</v>
      </c>
      <c r="I1549" s="379">
        <v>4.9768518518518497E-2</v>
      </c>
      <c r="J1549">
        <v>20</v>
      </c>
      <c r="K1549">
        <v>11</v>
      </c>
      <c r="L1549">
        <v>55</v>
      </c>
      <c r="N1549" t="s">
        <v>4620</v>
      </c>
      <c r="O1549" s="379">
        <v>6.25E-2</v>
      </c>
    </row>
    <row r="1550" spans="1:15">
      <c r="A1550">
        <v>3286</v>
      </c>
      <c r="B1550" s="379">
        <v>44670.629085648201</v>
      </c>
      <c r="C1550">
        <v>1877</v>
      </c>
      <c r="D1550">
        <v>96</v>
      </c>
      <c r="E1550">
        <v>20</v>
      </c>
      <c r="F1550">
        <v>20</v>
      </c>
      <c r="G1550">
        <v>5</v>
      </c>
      <c r="H1550">
        <v>5</v>
      </c>
      <c r="I1550" s="379">
        <v>5.15856481481482E-2</v>
      </c>
      <c r="J1550">
        <v>20</v>
      </c>
      <c r="K1550">
        <v>18</v>
      </c>
      <c r="L1550">
        <v>90</v>
      </c>
      <c r="N1550" t="s">
        <v>4620</v>
      </c>
      <c r="O1550" s="379">
        <v>6.25E-2</v>
      </c>
    </row>
    <row r="1551" spans="1:15">
      <c r="A1551">
        <v>3287</v>
      </c>
      <c r="B1551" s="379">
        <v>44670.630451388897</v>
      </c>
      <c r="C1551">
        <v>1875</v>
      </c>
      <c r="D1551">
        <v>96</v>
      </c>
      <c r="E1551">
        <v>20</v>
      </c>
      <c r="F1551">
        <v>20</v>
      </c>
      <c r="G1551">
        <v>5</v>
      </c>
      <c r="H1551">
        <v>5</v>
      </c>
      <c r="I1551" s="379">
        <v>5.1249999999999997E-2</v>
      </c>
      <c r="J1551">
        <v>20</v>
      </c>
      <c r="K1551">
        <v>15</v>
      </c>
      <c r="L1551">
        <v>75</v>
      </c>
      <c r="N1551" t="s">
        <v>4620</v>
      </c>
      <c r="O1551" s="379">
        <v>6.25E-2</v>
      </c>
    </row>
    <row r="1552" spans="1:15">
      <c r="A1552">
        <v>3288</v>
      </c>
      <c r="B1552" s="379">
        <v>44670.630532407398</v>
      </c>
      <c r="C1552">
        <v>1878</v>
      </c>
      <c r="D1552">
        <v>96</v>
      </c>
      <c r="E1552">
        <v>20</v>
      </c>
      <c r="F1552">
        <v>20</v>
      </c>
      <c r="G1552">
        <v>5</v>
      </c>
      <c r="H1552">
        <v>5</v>
      </c>
      <c r="I1552" s="379">
        <v>5.2268518518518499E-2</v>
      </c>
      <c r="J1552">
        <v>20</v>
      </c>
      <c r="K1552">
        <v>18</v>
      </c>
      <c r="L1552">
        <v>90</v>
      </c>
      <c r="N1552" t="s">
        <v>4620</v>
      </c>
      <c r="O1552" s="379">
        <v>6.25E-2</v>
      </c>
    </row>
    <row r="1553" spans="1:15">
      <c r="A1553">
        <v>3289</v>
      </c>
      <c r="B1553" s="379">
        <v>44670.630405092597</v>
      </c>
      <c r="C1553">
        <v>1870</v>
      </c>
      <c r="D1553">
        <v>96</v>
      </c>
      <c r="E1553">
        <v>20</v>
      </c>
      <c r="F1553">
        <v>20</v>
      </c>
      <c r="G1553">
        <v>5</v>
      </c>
      <c r="H1553">
        <v>5</v>
      </c>
      <c r="I1553" s="379">
        <v>5.26273148148148E-2</v>
      </c>
      <c r="J1553">
        <v>20</v>
      </c>
      <c r="K1553">
        <v>16</v>
      </c>
      <c r="L1553">
        <v>80</v>
      </c>
      <c r="N1553" t="s">
        <v>4620</v>
      </c>
      <c r="O1553" s="379">
        <v>6.25E-2</v>
      </c>
    </row>
    <row r="1554" spans="1:15">
      <c r="A1554">
        <v>3290</v>
      </c>
      <c r="B1554" s="379">
        <v>44670.630393518499</v>
      </c>
      <c r="C1554">
        <v>1872</v>
      </c>
      <c r="D1554">
        <v>96</v>
      </c>
      <c r="E1554">
        <v>20</v>
      </c>
      <c r="F1554">
        <v>20</v>
      </c>
      <c r="G1554">
        <v>5</v>
      </c>
      <c r="H1554">
        <v>5</v>
      </c>
      <c r="I1554" s="379">
        <v>5.4189814814814802E-2</v>
      </c>
      <c r="J1554">
        <v>20</v>
      </c>
      <c r="K1554">
        <v>15</v>
      </c>
      <c r="L1554">
        <v>75</v>
      </c>
      <c r="N1554" t="s">
        <v>4620</v>
      </c>
      <c r="O1554" s="379">
        <v>6.25E-2</v>
      </c>
    </row>
    <row r="1555" spans="1:15">
      <c r="A1555">
        <v>3291</v>
      </c>
      <c r="B1555" s="379">
        <v>44670.630578703698</v>
      </c>
      <c r="C1555">
        <v>1879</v>
      </c>
      <c r="D1555">
        <v>96</v>
      </c>
      <c r="E1555">
        <v>20</v>
      </c>
      <c r="F1555">
        <v>20</v>
      </c>
      <c r="G1555">
        <v>5</v>
      </c>
      <c r="H1555">
        <v>5</v>
      </c>
      <c r="I1555" s="379">
        <v>5.6469907407407399E-2</v>
      </c>
      <c r="J1555">
        <v>20</v>
      </c>
      <c r="K1555">
        <v>15</v>
      </c>
      <c r="L1555">
        <v>75</v>
      </c>
      <c r="N1555" t="s">
        <v>4620</v>
      </c>
      <c r="O1555" s="379">
        <v>6.25E-2</v>
      </c>
    </row>
    <row r="1556" spans="1:15">
      <c r="A1556">
        <v>3292</v>
      </c>
      <c r="B1556" s="379">
        <v>44670.630046296297</v>
      </c>
      <c r="C1556">
        <v>1881</v>
      </c>
      <c r="D1556">
        <v>96</v>
      </c>
      <c r="E1556">
        <v>20</v>
      </c>
      <c r="F1556">
        <v>20</v>
      </c>
      <c r="G1556">
        <v>5</v>
      </c>
      <c r="H1556">
        <v>5</v>
      </c>
      <c r="I1556" s="379">
        <v>6.25E-2</v>
      </c>
      <c r="J1556">
        <v>20</v>
      </c>
      <c r="K1556">
        <v>9</v>
      </c>
      <c r="L1556">
        <v>45</v>
      </c>
      <c r="N1556" t="s">
        <v>4620</v>
      </c>
      <c r="O1556" s="379">
        <v>6.25E-2</v>
      </c>
    </row>
    <row r="1557" spans="1:15">
      <c r="A1557">
        <v>3293</v>
      </c>
      <c r="B1557" s="379">
        <v>44670.630532407398</v>
      </c>
      <c r="C1557">
        <v>1876</v>
      </c>
      <c r="D1557">
        <v>96</v>
      </c>
      <c r="E1557">
        <v>20</v>
      </c>
      <c r="F1557">
        <v>0</v>
      </c>
      <c r="G1557">
        <v>5</v>
      </c>
      <c r="H1557">
        <v>0</v>
      </c>
      <c r="I1557" s="379">
        <v>6.2511574074074094E-2</v>
      </c>
      <c r="J1557">
        <v>20</v>
      </c>
      <c r="K1557">
        <v>0</v>
      </c>
      <c r="L1557">
        <v>0</v>
      </c>
      <c r="N1557" t="s">
        <v>4620</v>
      </c>
      <c r="O1557" s="379">
        <v>6.25E-2</v>
      </c>
    </row>
    <row r="1558" spans="1:15">
      <c r="A1558">
        <v>3294</v>
      </c>
      <c r="B1558" s="379">
        <v>44670.685185185197</v>
      </c>
      <c r="C1558">
        <v>1884</v>
      </c>
      <c r="D1558">
        <v>96</v>
      </c>
      <c r="E1558">
        <v>20</v>
      </c>
      <c r="F1558">
        <v>20</v>
      </c>
      <c r="G1558">
        <v>5</v>
      </c>
      <c r="H1558">
        <v>5</v>
      </c>
      <c r="I1558" s="379">
        <v>1.9918981481481499E-2</v>
      </c>
      <c r="J1558">
        <v>20</v>
      </c>
      <c r="K1558">
        <v>13</v>
      </c>
      <c r="L1558">
        <v>65</v>
      </c>
      <c r="N1558" t="s">
        <v>4620</v>
      </c>
      <c r="O1558" s="379">
        <v>6.25E-2</v>
      </c>
    </row>
    <row r="1559" spans="1:15">
      <c r="A1559">
        <v>3295</v>
      </c>
      <c r="B1559" s="379">
        <v>44676.544872685197</v>
      </c>
      <c r="C1559">
        <v>1885</v>
      </c>
      <c r="D1559">
        <v>58</v>
      </c>
      <c r="E1559">
        <v>25</v>
      </c>
      <c r="F1559">
        <v>0</v>
      </c>
      <c r="G1559">
        <v>5</v>
      </c>
      <c r="H1559">
        <v>0</v>
      </c>
      <c r="I1559" s="379">
        <v>2.32638888888889E-3</v>
      </c>
      <c r="J1559">
        <v>25</v>
      </c>
      <c r="K1559">
        <v>0</v>
      </c>
      <c r="L1559">
        <v>0</v>
      </c>
      <c r="M1559" t="s">
        <v>164</v>
      </c>
      <c r="N1559" t="s">
        <v>2869</v>
      </c>
      <c r="O1559" s="379">
        <v>6.25E-2</v>
      </c>
    </row>
    <row r="1560" spans="1:15">
      <c r="A1560">
        <v>3296</v>
      </c>
      <c r="B1560" s="379">
        <v>44676.555983796301</v>
      </c>
      <c r="C1560">
        <v>1890</v>
      </c>
      <c r="D1560">
        <v>58</v>
      </c>
      <c r="E1560">
        <v>25</v>
      </c>
      <c r="F1560">
        <v>25</v>
      </c>
      <c r="G1560">
        <v>5</v>
      </c>
      <c r="H1560">
        <v>5</v>
      </c>
      <c r="I1560" s="379">
        <v>1.06828703703704E-2</v>
      </c>
      <c r="J1560">
        <v>25</v>
      </c>
      <c r="K1560">
        <v>6</v>
      </c>
      <c r="L1560">
        <v>24</v>
      </c>
      <c r="M1560" t="s">
        <v>164</v>
      </c>
      <c r="N1560" t="s">
        <v>2869</v>
      </c>
      <c r="O1560" s="379">
        <v>6.25E-2</v>
      </c>
    </row>
    <row r="1561" spans="1:15">
      <c r="A1561">
        <v>3297</v>
      </c>
      <c r="B1561" s="379">
        <v>44676.567418981504</v>
      </c>
      <c r="C1561">
        <v>1891</v>
      </c>
      <c r="D1561">
        <v>58</v>
      </c>
      <c r="E1561">
        <v>25</v>
      </c>
      <c r="F1561">
        <v>25</v>
      </c>
      <c r="G1561">
        <v>5</v>
      </c>
      <c r="H1561">
        <v>5</v>
      </c>
      <c r="I1561" s="379">
        <v>8.6111111111111093E-3</v>
      </c>
      <c r="J1561">
        <v>25</v>
      </c>
      <c r="K1561">
        <v>5</v>
      </c>
      <c r="L1561">
        <v>20</v>
      </c>
      <c r="M1561" t="s">
        <v>164</v>
      </c>
      <c r="N1561" t="s">
        <v>2869</v>
      </c>
      <c r="O1561" s="379">
        <v>6.25E-2</v>
      </c>
    </row>
    <row r="1562" spans="1:15">
      <c r="A1562">
        <v>3298</v>
      </c>
      <c r="B1562" s="379">
        <v>44676.5472800926</v>
      </c>
      <c r="C1562">
        <v>1886</v>
      </c>
      <c r="D1562">
        <v>96</v>
      </c>
      <c r="E1562">
        <v>20</v>
      </c>
      <c r="F1562">
        <v>20</v>
      </c>
      <c r="G1562">
        <v>5</v>
      </c>
      <c r="H1562">
        <v>5</v>
      </c>
      <c r="I1562" s="379">
        <v>4.05092592592593E-2</v>
      </c>
      <c r="J1562">
        <v>20</v>
      </c>
      <c r="K1562">
        <v>17</v>
      </c>
      <c r="L1562">
        <v>85</v>
      </c>
      <c r="N1562" t="s">
        <v>4620</v>
      </c>
      <c r="O1562" s="379">
        <v>6.25E-2</v>
      </c>
    </row>
    <row r="1563" spans="1:15">
      <c r="A1563">
        <v>3299</v>
      </c>
      <c r="B1563" s="379">
        <v>44677.480972222198</v>
      </c>
      <c r="C1563">
        <v>1892</v>
      </c>
      <c r="D1563">
        <v>58</v>
      </c>
      <c r="E1563">
        <v>25</v>
      </c>
      <c r="F1563">
        <v>25</v>
      </c>
      <c r="G1563">
        <v>5</v>
      </c>
      <c r="H1563">
        <v>5</v>
      </c>
      <c r="I1563" s="379">
        <v>3.5370370370370399E-2</v>
      </c>
      <c r="J1563">
        <v>25</v>
      </c>
      <c r="K1563">
        <v>18</v>
      </c>
      <c r="L1563">
        <v>72</v>
      </c>
      <c r="M1563" t="s">
        <v>1857</v>
      </c>
      <c r="N1563" t="s">
        <v>2869</v>
      </c>
      <c r="O1563" s="379">
        <v>6.25E-2</v>
      </c>
    </row>
    <row r="1564" spans="1:15">
      <c r="A1564">
        <v>3300</v>
      </c>
      <c r="B1564" s="379">
        <v>44677.485300925902</v>
      </c>
      <c r="C1564">
        <v>1893</v>
      </c>
      <c r="D1564">
        <v>58</v>
      </c>
      <c r="E1564">
        <v>25</v>
      </c>
      <c r="F1564">
        <v>25</v>
      </c>
      <c r="G1564">
        <v>5</v>
      </c>
      <c r="H1564">
        <v>5</v>
      </c>
      <c r="I1564" s="379">
        <v>3.8263888888888903E-2</v>
      </c>
      <c r="J1564">
        <v>25</v>
      </c>
      <c r="K1564">
        <v>17</v>
      </c>
      <c r="L1564">
        <v>68</v>
      </c>
      <c r="M1564" t="s">
        <v>164</v>
      </c>
      <c r="N1564" t="s">
        <v>2869</v>
      </c>
      <c r="O1564" s="379">
        <v>6.25E-2</v>
      </c>
    </row>
    <row r="1565" spans="1:15">
      <c r="A1565">
        <v>3301</v>
      </c>
      <c r="B1565" s="379">
        <v>44677.496249999997</v>
      </c>
      <c r="C1565">
        <v>1895</v>
      </c>
      <c r="D1565">
        <v>58</v>
      </c>
      <c r="E1565">
        <v>25</v>
      </c>
      <c r="F1565">
        <v>0</v>
      </c>
      <c r="G1565">
        <v>5</v>
      </c>
      <c r="H1565">
        <v>0</v>
      </c>
      <c r="I1565" s="379">
        <v>6.2511574074074094E-2</v>
      </c>
      <c r="J1565">
        <v>25</v>
      </c>
      <c r="K1565">
        <v>0</v>
      </c>
      <c r="L1565">
        <v>0</v>
      </c>
      <c r="M1565" t="s">
        <v>164</v>
      </c>
      <c r="N1565" t="s">
        <v>2869</v>
      </c>
      <c r="O1565" s="379">
        <v>6.25E-2</v>
      </c>
    </row>
    <row r="1566" spans="1:15">
      <c r="A1566">
        <v>3302</v>
      </c>
      <c r="B1566" s="379">
        <v>44677.566689814797</v>
      </c>
      <c r="C1566">
        <v>1896</v>
      </c>
      <c r="D1566">
        <v>58</v>
      </c>
      <c r="E1566">
        <v>25</v>
      </c>
      <c r="F1566">
        <v>25</v>
      </c>
      <c r="G1566">
        <v>5</v>
      </c>
      <c r="H1566">
        <v>5</v>
      </c>
      <c r="I1566" s="379">
        <v>8.3333333333333295E-4</v>
      </c>
      <c r="J1566">
        <v>25</v>
      </c>
      <c r="K1566">
        <v>5</v>
      </c>
      <c r="L1566">
        <v>20</v>
      </c>
      <c r="M1566" t="s">
        <v>164</v>
      </c>
      <c r="N1566" t="s">
        <v>2869</v>
      </c>
      <c r="O1566" s="379">
        <v>6.25E-2</v>
      </c>
    </row>
    <row r="1567" spans="1:15">
      <c r="A1567">
        <v>3303</v>
      </c>
      <c r="B1567" s="379">
        <v>44677.634201388901</v>
      </c>
      <c r="C1567">
        <v>1898</v>
      </c>
      <c r="D1567">
        <v>96</v>
      </c>
      <c r="E1567">
        <v>20</v>
      </c>
      <c r="F1567">
        <v>20</v>
      </c>
      <c r="G1567">
        <v>5</v>
      </c>
      <c r="H1567">
        <v>5</v>
      </c>
      <c r="I1567" s="379">
        <v>4.3483796296296298E-2</v>
      </c>
      <c r="J1567">
        <v>20</v>
      </c>
      <c r="K1567">
        <v>16</v>
      </c>
      <c r="L1567">
        <v>80</v>
      </c>
      <c r="N1567" t="s">
        <v>4620</v>
      </c>
      <c r="O1567" s="379">
        <v>6.25E-2</v>
      </c>
    </row>
    <row r="1568" spans="1:15">
      <c r="A1568">
        <v>3304</v>
      </c>
      <c r="B1568" s="379">
        <v>44677.838391203702</v>
      </c>
      <c r="C1568">
        <v>1899</v>
      </c>
      <c r="D1568">
        <v>58</v>
      </c>
      <c r="E1568">
        <v>25</v>
      </c>
      <c r="F1568">
        <v>25</v>
      </c>
      <c r="G1568">
        <v>5</v>
      </c>
      <c r="H1568">
        <v>5</v>
      </c>
      <c r="I1568" s="379">
        <v>3.0092592592592601E-2</v>
      </c>
      <c r="J1568">
        <v>25</v>
      </c>
      <c r="K1568">
        <v>13</v>
      </c>
      <c r="L1568">
        <v>52</v>
      </c>
      <c r="M1568" t="s">
        <v>164</v>
      </c>
      <c r="N1568" t="s">
        <v>2869</v>
      </c>
      <c r="O1568" s="379">
        <v>6.25E-2</v>
      </c>
    </row>
    <row r="1569" spans="1:15">
      <c r="A1569">
        <v>3305</v>
      </c>
      <c r="B1569" s="379">
        <v>44679.6860185185</v>
      </c>
      <c r="C1569">
        <v>1900</v>
      </c>
      <c r="D1569">
        <v>58</v>
      </c>
      <c r="E1569">
        <v>25</v>
      </c>
      <c r="F1569">
        <v>25</v>
      </c>
      <c r="G1569">
        <v>5</v>
      </c>
      <c r="H1569">
        <v>5</v>
      </c>
      <c r="I1569" s="379">
        <v>3.32175925925926E-3</v>
      </c>
      <c r="J1569">
        <v>25</v>
      </c>
      <c r="K1569">
        <v>11</v>
      </c>
      <c r="L1569">
        <v>44</v>
      </c>
      <c r="M1569" t="s">
        <v>164</v>
      </c>
      <c r="N1569" t="s">
        <v>2869</v>
      </c>
      <c r="O1569" s="379">
        <v>6.25E-2</v>
      </c>
    </row>
    <row r="1570" spans="1:15">
      <c r="A1570">
        <v>3306</v>
      </c>
      <c r="B1570" s="379">
        <v>44680.833703703698</v>
      </c>
      <c r="C1570">
        <v>1901</v>
      </c>
      <c r="D1570">
        <v>58</v>
      </c>
      <c r="E1570">
        <v>25</v>
      </c>
      <c r="F1570">
        <v>25</v>
      </c>
      <c r="G1570">
        <v>5</v>
      </c>
      <c r="H1570">
        <v>5</v>
      </c>
      <c r="I1570" s="379">
        <v>2.8229166666666701E-2</v>
      </c>
      <c r="J1570">
        <v>25</v>
      </c>
      <c r="K1570">
        <v>11</v>
      </c>
      <c r="L1570">
        <v>44</v>
      </c>
      <c r="M1570" t="s">
        <v>164</v>
      </c>
      <c r="N1570" t="s">
        <v>2869</v>
      </c>
      <c r="O1570" s="379">
        <v>6.25E-2</v>
      </c>
    </row>
    <row r="1571" spans="1:15">
      <c r="A1571">
        <v>3307</v>
      </c>
      <c r="B1571" s="379">
        <v>44684.4050347222</v>
      </c>
      <c r="C1571">
        <v>1930</v>
      </c>
      <c r="D1571">
        <v>96</v>
      </c>
      <c r="E1571">
        <v>20</v>
      </c>
      <c r="F1571">
        <v>20</v>
      </c>
      <c r="G1571">
        <v>5</v>
      </c>
      <c r="H1571">
        <v>5</v>
      </c>
      <c r="I1571" s="379">
        <v>3.2511574074074102E-2</v>
      </c>
      <c r="J1571">
        <v>20</v>
      </c>
      <c r="K1571">
        <v>16</v>
      </c>
      <c r="L1571">
        <v>80</v>
      </c>
      <c r="N1571" t="s">
        <v>4620</v>
      </c>
      <c r="O1571" s="379">
        <v>6.25E-2</v>
      </c>
    </row>
    <row r="1572" spans="1:15">
      <c r="A1572">
        <v>3308</v>
      </c>
      <c r="B1572" s="379">
        <v>44684.405381944402</v>
      </c>
      <c r="C1572">
        <v>1927</v>
      </c>
      <c r="D1572">
        <v>96</v>
      </c>
      <c r="E1572">
        <v>20</v>
      </c>
      <c r="F1572">
        <v>20</v>
      </c>
      <c r="G1572">
        <v>5</v>
      </c>
      <c r="H1572">
        <v>5</v>
      </c>
      <c r="I1572" s="379">
        <v>3.2777777777777801E-2</v>
      </c>
      <c r="J1572">
        <v>20</v>
      </c>
      <c r="K1572">
        <v>18</v>
      </c>
      <c r="L1572">
        <v>90</v>
      </c>
      <c r="N1572" t="s">
        <v>4620</v>
      </c>
      <c r="O1572" s="379">
        <v>6.25E-2</v>
      </c>
    </row>
    <row r="1573" spans="1:15">
      <c r="A1573">
        <v>3309</v>
      </c>
      <c r="B1573" s="379">
        <v>44684.404953703699</v>
      </c>
      <c r="C1573">
        <v>1921</v>
      </c>
      <c r="D1573">
        <v>96</v>
      </c>
      <c r="E1573">
        <v>20</v>
      </c>
      <c r="F1573">
        <v>20</v>
      </c>
      <c r="G1573">
        <v>5</v>
      </c>
      <c r="H1573">
        <v>5</v>
      </c>
      <c r="I1573" s="379">
        <v>3.6006944444444397E-2</v>
      </c>
      <c r="J1573">
        <v>20</v>
      </c>
      <c r="K1573">
        <v>8</v>
      </c>
      <c r="L1573">
        <v>40</v>
      </c>
      <c r="N1573" t="s">
        <v>4620</v>
      </c>
      <c r="O1573" s="379">
        <v>6.25E-2</v>
      </c>
    </row>
    <row r="1574" spans="1:15">
      <c r="A1574">
        <v>3310</v>
      </c>
      <c r="B1574" s="379">
        <v>44684.405335648102</v>
      </c>
      <c r="C1574">
        <v>1931</v>
      </c>
      <c r="D1574">
        <v>96</v>
      </c>
      <c r="E1574">
        <v>20</v>
      </c>
      <c r="F1574">
        <v>20</v>
      </c>
      <c r="G1574">
        <v>5</v>
      </c>
      <c r="H1574">
        <v>5</v>
      </c>
      <c r="I1574" s="379">
        <v>3.6863425925925897E-2</v>
      </c>
      <c r="J1574">
        <v>20</v>
      </c>
      <c r="K1574">
        <v>17</v>
      </c>
      <c r="L1574">
        <v>85</v>
      </c>
      <c r="N1574" t="s">
        <v>4620</v>
      </c>
      <c r="O1574" s="379">
        <v>6.25E-2</v>
      </c>
    </row>
    <row r="1575" spans="1:15">
      <c r="A1575">
        <v>3311</v>
      </c>
      <c r="B1575" s="379">
        <v>44684.402418981503</v>
      </c>
      <c r="C1575">
        <v>1904</v>
      </c>
      <c r="D1575">
        <v>96</v>
      </c>
      <c r="E1575">
        <v>20</v>
      </c>
      <c r="F1575">
        <v>20</v>
      </c>
      <c r="G1575">
        <v>5</v>
      </c>
      <c r="H1575">
        <v>5</v>
      </c>
      <c r="I1575" s="379">
        <v>4.0937500000000002E-2</v>
      </c>
      <c r="J1575">
        <v>20</v>
      </c>
      <c r="K1575">
        <v>16</v>
      </c>
      <c r="L1575">
        <v>80</v>
      </c>
      <c r="N1575" t="s">
        <v>4620</v>
      </c>
      <c r="O1575" s="379">
        <v>6.25E-2</v>
      </c>
    </row>
    <row r="1576" spans="1:15">
      <c r="A1576">
        <v>3312</v>
      </c>
      <c r="B1576" s="379">
        <v>44684.405405092599</v>
      </c>
      <c r="C1576">
        <v>1929</v>
      </c>
      <c r="D1576">
        <v>96</v>
      </c>
      <c r="E1576">
        <v>20</v>
      </c>
      <c r="F1576">
        <v>20</v>
      </c>
      <c r="G1576">
        <v>5</v>
      </c>
      <c r="H1576">
        <v>5</v>
      </c>
      <c r="I1576" s="379">
        <v>4.0486111111111098E-2</v>
      </c>
      <c r="J1576">
        <v>20</v>
      </c>
      <c r="K1576">
        <v>14</v>
      </c>
      <c r="L1576">
        <v>70</v>
      </c>
      <c r="N1576" t="s">
        <v>4620</v>
      </c>
      <c r="O1576" s="379">
        <v>6.25E-2</v>
      </c>
    </row>
    <row r="1577" spans="1:15">
      <c r="A1577">
        <v>3313</v>
      </c>
      <c r="B1577" s="379">
        <v>44684.404027777797</v>
      </c>
      <c r="C1577">
        <v>1924</v>
      </c>
      <c r="D1577">
        <v>96</v>
      </c>
      <c r="E1577">
        <v>20</v>
      </c>
      <c r="F1577">
        <v>20</v>
      </c>
      <c r="G1577">
        <v>5</v>
      </c>
      <c r="H1577">
        <v>5</v>
      </c>
      <c r="I1577" s="379">
        <v>5.1331018518518498E-2</v>
      </c>
      <c r="J1577">
        <v>20</v>
      </c>
      <c r="K1577">
        <v>16</v>
      </c>
      <c r="L1577">
        <v>80</v>
      </c>
      <c r="N1577" t="s">
        <v>4620</v>
      </c>
      <c r="O1577" s="379">
        <v>6.25E-2</v>
      </c>
    </row>
    <row r="1578" spans="1:15">
      <c r="A1578">
        <v>3314</v>
      </c>
      <c r="B1578" s="379">
        <v>44684.448773148099</v>
      </c>
      <c r="C1578">
        <v>1911</v>
      </c>
      <c r="D1578">
        <v>58</v>
      </c>
      <c r="E1578">
        <v>25</v>
      </c>
      <c r="F1578">
        <v>5</v>
      </c>
      <c r="G1578">
        <v>5</v>
      </c>
      <c r="H1578">
        <v>0</v>
      </c>
      <c r="I1578" s="379">
        <v>7.5694444444444403E-3</v>
      </c>
      <c r="J1578">
        <v>25</v>
      </c>
      <c r="K1578">
        <v>2</v>
      </c>
      <c r="L1578">
        <v>8</v>
      </c>
      <c r="M1578" t="s">
        <v>164</v>
      </c>
      <c r="N1578" t="s">
        <v>2869</v>
      </c>
      <c r="O1578" s="379">
        <v>6.25E-2</v>
      </c>
    </row>
    <row r="1579" spans="1:15">
      <c r="A1579">
        <v>3315</v>
      </c>
      <c r="B1579" s="379">
        <v>44684.452997685199</v>
      </c>
      <c r="C1579">
        <v>1813</v>
      </c>
      <c r="D1579">
        <v>58</v>
      </c>
      <c r="E1579">
        <v>25</v>
      </c>
      <c r="F1579">
        <v>1</v>
      </c>
      <c r="G1579">
        <v>5</v>
      </c>
      <c r="H1579">
        <v>0</v>
      </c>
      <c r="I1579" s="379">
        <v>3.7384259259259302E-3</v>
      </c>
      <c r="J1579">
        <v>25</v>
      </c>
      <c r="K1579">
        <v>0</v>
      </c>
      <c r="L1579">
        <v>0</v>
      </c>
      <c r="M1579" t="s">
        <v>164</v>
      </c>
      <c r="N1579" t="s">
        <v>2869</v>
      </c>
      <c r="O1579" s="379">
        <v>6.25E-2</v>
      </c>
    </row>
    <row r="1580" spans="1:15">
      <c r="A1580">
        <v>3316</v>
      </c>
      <c r="B1580" s="379">
        <v>44684.409004629597</v>
      </c>
      <c r="C1580">
        <v>1934</v>
      </c>
      <c r="D1580">
        <v>96</v>
      </c>
      <c r="E1580">
        <v>20</v>
      </c>
      <c r="F1580">
        <v>20</v>
      </c>
      <c r="G1580">
        <v>5</v>
      </c>
      <c r="H1580">
        <v>5</v>
      </c>
      <c r="I1580" s="379">
        <v>4.80439814814815E-2</v>
      </c>
      <c r="J1580">
        <v>20</v>
      </c>
      <c r="K1580">
        <v>12</v>
      </c>
      <c r="L1580">
        <v>60</v>
      </c>
      <c r="N1580" t="s">
        <v>4620</v>
      </c>
      <c r="O1580" s="379">
        <v>6.25E-2</v>
      </c>
    </row>
    <row r="1581" spans="1:15">
      <c r="A1581">
        <v>3317</v>
      </c>
      <c r="B1581" s="379">
        <v>44684.404305555603</v>
      </c>
      <c r="C1581">
        <v>1917</v>
      </c>
      <c r="D1581">
        <v>96</v>
      </c>
      <c r="E1581">
        <v>20</v>
      </c>
      <c r="F1581">
        <v>20</v>
      </c>
      <c r="G1581">
        <v>5</v>
      </c>
      <c r="H1581">
        <v>5</v>
      </c>
      <c r="I1581" s="379">
        <v>5.4768518518518501E-2</v>
      </c>
      <c r="J1581">
        <v>20</v>
      </c>
      <c r="K1581">
        <v>14</v>
      </c>
      <c r="L1581">
        <v>70</v>
      </c>
      <c r="N1581" t="s">
        <v>4620</v>
      </c>
      <c r="O1581" s="379">
        <v>6.25E-2</v>
      </c>
    </row>
    <row r="1582" spans="1:15">
      <c r="A1582">
        <v>3318</v>
      </c>
      <c r="B1582" s="379">
        <v>44684.404351851903</v>
      </c>
      <c r="C1582">
        <v>1922</v>
      </c>
      <c r="D1582">
        <v>96</v>
      </c>
      <c r="E1582">
        <v>20</v>
      </c>
      <c r="F1582">
        <v>20</v>
      </c>
      <c r="G1582">
        <v>5</v>
      </c>
      <c r="H1582">
        <v>5</v>
      </c>
      <c r="I1582" s="379">
        <v>5.5682870370370403E-2</v>
      </c>
      <c r="J1582">
        <v>20</v>
      </c>
      <c r="K1582">
        <v>13</v>
      </c>
      <c r="L1582">
        <v>65</v>
      </c>
      <c r="N1582" t="s">
        <v>4620</v>
      </c>
      <c r="O1582" s="379">
        <v>6.25E-2</v>
      </c>
    </row>
    <row r="1583" spans="1:15">
      <c r="A1583">
        <v>3319</v>
      </c>
      <c r="B1583" s="379">
        <v>44684.445902777799</v>
      </c>
      <c r="C1583">
        <v>1935</v>
      </c>
      <c r="D1583">
        <v>97</v>
      </c>
      <c r="E1583">
        <v>42</v>
      </c>
      <c r="F1583">
        <v>42</v>
      </c>
      <c r="G1583">
        <v>14</v>
      </c>
      <c r="H1583">
        <v>14</v>
      </c>
      <c r="I1583" s="379">
        <v>1.4502314814814799E-2</v>
      </c>
      <c r="J1583">
        <v>42</v>
      </c>
      <c r="K1583">
        <v>35</v>
      </c>
      <c r="L1583">
        <v>83</v>
      </c>
      <c r="N1583" t="s">
        <v>2868</v>
      </c>
      <c r="O1583" s="379">
        <v>4.1666666666666699E-2</v>
      </c>
    </row>
    <row r="1584" spans="1:15">
      <c r="A1584">
        <v>3320</v>
      </c>
      <c r="B1584" s="379">
        <v>44684.401446759301</v>
      </c>
      <c r="C1584">
        <v>1902</v>
      </c>
      <c r="D1584">
        <v>96</v>
      </c>
      <c r="E1584">
        <v>20</v>
      </c>
      <c r="F1584">
        <v>20</v>
      </c>
      <c r="G1584">
        <v>5</v>
      </c>
      <c r="H1584">
        <v>5</v>
      </c>
      <c r="I1584" s="379">
        <v>5.9374999999999997E-2</v>
      </c>
      <c r="J1584">
        <v>20</v>
      </c>
      <c r="K1584">
        <v>16</v>
      </c>
      <c r="L1584">
        <v>80</v>
      </c>
      <c r="N1584" t="s">
        <v>4620</v>
      </c>
      <c r="O1584" s="379">
        <v>6.25E-2</v>
      </c>
    </row>
    <row r="1585" spans="1:15">
      <c r="A1585">
        <v>3321</v>
      </c>
      <c r="B1585" s="379">
        <v>44684.402789351901</v>
      </c>
      <c r="C1585">
        <v>1916</v>
      </c>
      <c r="D1585">
        <v>96</v>
      </c>
      <c r="E1585">
        <v>20</v>
      </c>
      <c r="F1585">
        <v>20</v>
      </c>
      <c r="G1585">
        <v>5</v>
      </c>
      <c r="H1585">
        <v>5</v>
      </c>
      <c r="I1585" s="379">
        <v>5.8090277777777803E-2</v>
      </c>
      <c r="J1585">
        <v>20</v>
      </c>
      <c r="K1585">
        <v>8</v>
      </c>
      <c r="L1585">
        <v>40</v>
      </c>
      <c r="N1585" t="s">
        <v>4620</v>
      </c>
      <c r="O1585" s="379">
        <v>6.25E-2</v>
      </c>
    </row>
    <row r="1586" spans="1:15">
      <c r="A1586">
        <v>3322</v>
      </c>
      <c r="B1586" s="379">
        <v>44684.401469907403</v>
      </c>
      <c r="C1586">
        <v>1905</v>
      </c>
      <c r="D1586">
        <v>96</v>
      </c>
      <c r="E1586">
        <v>20</v>
      </c>
      <c r="F1586">
        <v>20</v>
      </c>
      <c r="G1586">
        <v>5</v>
      </c>
      <c r="H1586">
        <v>5</v>
      </c>
      <c r="I1586" s="379">
        <v>5.9629629629629602E-2</v>
      </c>
      <c r="J1586">
        <v>20</v>
      </c>
      <c r="K1586">
        <v>7</v>
      </c>
      <c r="L1586">
        <v>35</v>
      </c>
      <c r="N1586" t="s">
        <v>4620</v>
      </c>
      <c r="O1586" s="379">
        <v>6.25E-2</v>
      </c>
    </row>
    <row r="1587" spans="1:15">
      <c r="A1587">
        <v>3323</v>
      </c>
      <c r="B1587" s="379">
        <v>44684.404039351903</v>
      </c>
      <c r="C1587">
        <v>1914</v>
      </c>
      <c r="D1587">
        <v>96</v>
      </c>
      <c r="E1587">
        <v>20</v>
      </c>
      <c r="F1587">
        <v>20</v>
      </c>
      <c r="G1587">
        <v>5</v>
      </c>
      <c r="H1587">
        <v>5</v>
      </c>
      <c r="I1587" s="379">
        <v>5.8564814814814799E-2</v>
      </c>
      <c r="J1587">
        <v>20</v>
      </c>
      <c r="K1587">
        <v>16</v>
      </c>
      <c r="L1587">
        <v>80</v>
      </c>
      <c r="N1587" t="s">
        <v>4620</v>
      </c>
      <c r="O1587" s="379">
        <v>6.25E-2</v>
      </c>
    </row>
    <row r="1588" spans="1:15">
      <c r="A1588">
        <v>3324</v>
      </c>
      <c r="B1588" s="379">
        <v>44684.405219907399</v>
      </c>
      <c r="C1588">
        <v>1915</v>
      </c>
      <c r="D1588">
        <v>96</v>
      </c>
      <c r="E1588">
        <v>20</v>
      </c>
      <c r="F1588">
        <v>20</v>
      </c>
      <c r="G1588">
        <v>5</v>
      </c>
      <c r="H1588">
        <v>5</v>
      </c>
      <c r="I1588" s="379">
        <v>5.77546296296296E-2</v>
      </c>
      <c r="J1588">
        <v>20</v>
      </c>
      <c r="K1588">
        <v>14</v>
      </c>
      <c r="L1588">
        <v>70</v>
      </c>
      <c r="N1588" t="s">
        <v>4620</v>
      </c>
      <c r="O1588" s="379">
        <v>6.25E-2</v>
      </c>
    </row>
    <row r="1589" spans="1:15">
      <c r="A1589">
        <v>3325</v>
      </c>
      <c r="B1589" s="379">
        <v>44684.405219907399</v>
      </c>
      <c r="C1589">
        <v>1903</v>
      </c>
      <c r="D1589">
        <v>96</v>
      </c>
      <c r="E1589">
        <v>20</v>
      </c>
      <c r="F1589">
        <v>20</v>
      </c>
      <c r="G1589">
        <v>5</v>
      </c>
      <c r="H1589">
        <v>5</v>
      </c>
      <c r="I1589" s="379">
        <v>5.9849537037037E-2</v>
      </c>
      <c r="J1589">
        <v>20</v>
      </c>
      <c r="K1589">
        <v>19</v>
      </c>
      <c r="L1589">
        <v>95</v>
      </c>
      <c r="N1589" t="s">
        <v>4620</v>
      </c>
      <c r="O1589" s="379">
        <v>6.25E-2</v>
      </c>
    </row>
    <row r="1590" spans="1:15">
      <c r="A1590">
        <v>3326</v>
      </c>
      <c r="B1590" s="379">
        <v>44684.404305555603</v>
      </c>
      <c r="C1590">
        <v>1925</v>
      </c>
      <c r="D1590">
        <v>96</v>
      </c>
      <c r="E1590">
        <v>20</v>
      </c>
      <c r="F1590">
        <v>0</v>
      </c>
      <c r="G1590">
        <v>5</v>
      </c>
      <c r="H1590">
        <v>0</v>
      </c>
      <c r="I1590" s="379">
        <v>6.2511574074074094E-2</v>
      </c>
      <c r="J1590">
        <v>20</v>
      </c>
      <c r="K1590">
        <v>0</v>
      </c>
      <c r="L1590">
        <v>0</v>
      </c>
      <c r="N1590" t="s">
        <v>4620</v>
      </c>
      <c r="O1590" s="379">
        <v>6.25E-2</v>
      </c>
    </row>
    <row r="1591" spans="1:15">
      <c r="A1591">
        <v>3327</v>
      </c>
      <c r="B1591" s="379">
        <v>44684.466736111099</v>
      </c>
      <c r="C1591">
        <v>1938</v>
      </c>
      <c r="D1591">
        <v>58</v>
      </c>
      <c r="E1591">
        <v>25</v>
      </c>
      <c r="F1591">
        <v>0</v>
      </c>
      <c r="G1591">
        <v>5</v>
      </c>
      <c r="H1591">
        <v>0</v>
      </c>
      <c r="I1591" s="379">
        <v>3.9351851851851901E-4</v>
      </c>
      <c r="J1591">
        <v>25</v>
      </c>
      <c r="K1591">
        <v>0</v>
      </c>
      <c r="L1591">
        <v>0</v>
      </c>
      <c r="M1591" t="s">
        <v>164</v>
      </c>
      <c r="N1591" t="s">
        <v>2869</v>
      </c>
      <c r="O1591" s="379">
        <v>6.25E-2</v>
      </c>
    </row>
    <row r="1592" spans="1:15">
      <c r="A1592">
        <v>3328</v>
      </c>
      <c r="B1592" s="379">
        <v>44684.4671759259</v>
      </c>
      <c r="C1592">
        <v>1939</v>
      </c>
      <c r="D1592">
        <v>96</v>
      </c>
      <c r="E1592">
        <v>20</v>
      </c>
      <c r="F1592">
        <v>20</v>
      </c>
      <c r="G1592">
        <v>5</v>
      </c>
      <c r="H1592">
        <v>5</v>
      </c>
      <c r="I1592" s="379">
        <v>8.2175925925925895E-4</v>
      </c>
      <c r="J1592">
        <v>20</v>
      </c>
      <c r="K1592">
        <v>3</v>
      </c>
      <c r="L1592">
        <v>15</v>
      </c>
      <c r="N1592" t="s">
        <v>4620</v>
      </c>
      <c r="O1592" s="379">
        <v>6.25E-2</v>
      </c>
    </row>
    <row r="1593" spans="1:15">
      <c r="A1593">
        <v>3329</v>
      </c>
      <c r="B1593" s="379">
        <v>44684.406365740702</v>
      </c>
      <c r="C1593">
        <v>1932</v>
      </c>
      <c r="D1593">
        <v>96</v>
      </c>
      <c r="E1593">
        <v>20</v>
      </c>
      <c r="F1593">
        <v>0</v>
      </c>
      <c r="G1593">
        <v>5</v>
      </c>
      <c r="H1593">
        <v>0</v>
      </c>
      <c r="I1593" s="379">
        <v>6.2511574074074094E-2</v>
      </c>
      <c r="J1593">
        <v>20</v>
      </c>
      <c r="K1593">
        <v>0</v>
      </c>
      <c r="L1593">
        <v>0</v>
      </c>
      <c r="N1593" t="s">
        <v>4620</v>
      </c>
      <c r="O1593" s="379">
        <v>6.25E-2</v>
      </c>
    </row>
    <row r="1594" spans="1:15">
      <c r="A1594">
        <v>3330</v>
      </c>
      <c r="B1594" s="379">
        <v>44684.407604166699</v>
      </c>
      <c r="C1594">
        <v>1933</v>
      </c>
      <c r="D1594">
        <v>96</v>
      </c>
      <c r="E1594">
        <v>20</v>
      </c>
      <c r="F1594">
        <v>0</v>
      </c>
      <c r="G1594">
        <v>5</v>
      </c>
      <c r="H1594">
        <v>0</v>
      </c>
      <c r="I1594" s="379">
        <v>6.2511574074074094E-2</v>
      </c>
      <c r="J1594">
        <v>20</v>
      </c>
      <c r="K1594">
        <v>0</v>
      </c>
      <c r="L1594">
        <v>0</v>
      </c>
      <c r="N1594" t="s">
        <v>4620</v>
      </c>
      <c r="O1594" s="379">
        <v>6.25E-2</v>
      </c>
    </row>
    <row r="1595" spans="1:15">
      <c r="A1595">
        <v>3331</v>
      </c>
      <c r="B1595" s="379">
        <v>44684.467164351903</v>
      </c>
      <c r="C1595">
        <v>1942</v>
      </c>
      <c r="D1595">
        <v>96</v>
      </c>
      <c r="E1595">
        <v>20</v>
      </c>
      <c r="F1595">
        <v>20</v>
      </c>
      <c r="G1595">
        <v>5</v>
      </c>
      <c r="H1595">
        <v>5</v>
      </c>
      <c r="I1595" s="379">
        <v>9.6180555555555602E-3</v>
      </c>
      <c r="J1595">
        <v>20</v>
      </c>
      <c r="K1595">
        <v>10</v>
      </c>
      <c r="L1595">
        <v>50</v>
      </c>
      <c r="N1595" t="s">
        <v>4620</v>
      </c>
      <c r="O1595" s="379">
        <v>6.25E-2</v>
      </c>
    </row>
    <row r="1596" spans="1:15">
      <c r="A1596">
        <v>3332</v>
      </c>
      <c r="B1596" s="379">
        <v>44684.461377314801</v>
      </c>
      <c r="C1596">
        <v>1937</v>
      </c>
      <c r="D1596">
        <v>96</v>
      </c>
      <c r="E1596">
        <v>20</v>
      </c>
      <c r="F1596">
        <v>20</v>
      </c>
      <c r="G1596">
        <v>5</v>
      </c>
      <c r="H1596">
        <v>5</v>
      </c>
      <c r="I1596" s="379">
        <v>2.1631944444444402E-2</v>
      </c>
      <c r="J1596">
        <v>20</v>
      </c>
      <c r="K1596">
        <v>11</v>
      </c>
      <c r="L1596">
        <v>55</v>
      </c>
      <c r="N1596" t="s">
        <v>4620</v>
      </c>
      <c r="O1596" s="379">
        <v>6.25E-2</v>
      </c>
    </row>
    <row r="1597" spans="1:15">
      <c r="A1597">
        <v>3333</v>
      </c>
      <c r="B1597" s="379">
        <v>44684.458206018498</v>
      </c>
      <c r="C1597">
        <v>1936</v>
      </c>
      <c r="D1597">
        <v>96</v>
      </c>
      <c r="E1597">
        <v>20</v>
      </c>
      <c r="F1597">
        <v>0</v>
      </c>
      <c r="G1597">
        <v>5</v>
      </c>
      <c r="H1597">
        <v>0</v>
      </c>
      <c r="I1597" s="379">
        <v>6.2511574074074094E-2</v>
      </c>
      <c r="J1597">
        <v>20</v>
      </c>
      <c r="K1597">
        <v>0</v>
      </c>
      <c r="L1597">
        <v>0</v>
      </c>
      <c r="N1597" t="s">
        <v>4620</v>
      </c>
      <c r="O1597" s="379">
        <v>6.25E-2</v>
      </c>
    </row>
    <row r="1598" spans="1:15">
      <c r="A1598">
        <v>3334</v>
      </c>
      <c r="B1598" s="379">
        <v>44684.492789351898</v>
      </c>
      <c r="C1598">
        <v>1943</v>
      </c>
      <c r="D1598">
        <v>97</v>
      </c>
      <c r="E1598">
        <v>42</v>
      </c>
      <c r="F1598">
        <v>0</v>
      </c>
      <c r="G1598">
        <v>14</v>
      </c>
      <c r="H1598">
        <v>0</v>
      </c>
      <c r="I1598" s="379">
        <v>4.1678240740740703E-2</v>
      </c>
      <c r="J1598">
        <v>42</v>
      </c>
      <c r="K1598">
        <v>0</v>
      </c>
      <c r="L1598">
        <v>0</v>
      </c>
      <c r="N1598" t="s">
        <v>2868</v>
      </c>
      <c r="O1598" s="379">
        <v>4.1666666666666699E-2</v>
      </c>
    </row>
    <row r="1599" spans="1:15">
      <c r="A1599">
        <v>3335</v>
      </c>
      <c r="B1599" s="379">
        <v>44685.961585648103</v>
      </c>
      <c r="C1599">
        <v>1944</v>
      </c>
      <c r="D1599">
        <v>58</v>
      </c>
      <c r="E1599">
        <v>25</v>
      </c>
      <c r="F1599">
        <v>25</v>
      </c>
      <c r="G1599">
        <v>5</v>
      </c>
      <c r="H1599">
        <v>5</v>
      </c>
      <c r="I1599" s="379">
        <v>2.5115740740740702E-3</v>
      </c>
      <c r="J1599">
        <v>25</v>
      </c>
      <c r="K1599">
        <v>2</v>
      </c>
      <c r="L1599">
        <v>8</v>
      </c>
      <c r="M1599" t="s">
        <v>164</v>
      </c>
      <c r="N1599" t="s">
        <v>2869</v>
      </c>
      <c r="O1599" s="379">
        <v>6.25E-2</v>
      </c>
    </row>
    <row r="1600" spans="1:15">
      <c r="A1600">
        <v>3336</v>
      </c>
      <c r="B1600" s="379">
        <v>44698.499363425901</v>
      </c>
      <c r="C1600">
        <v>1946</v>
      </c>
      <c r="D1600">
        <v>97</v>
      </c>
      <c r="E1600">
        <v>42</v>
      </c>
      <c r="F1600">
        <v>42</v>
      </c>
      <c r="G1600">
        <v>14</v>
      </c>
      <c r="H1600">
        <v>14</v>
      </c>
      <c r="I1600" s="379">
        <v>1.9629629629629601E-2</v>
      </c>
      <c r="J1600">
        <v>42</v>
      </c>
      <c r="K1600">
        <v>39</v>
      </c>
      <c r="L1600">
        <v>93</v>
      </c>
      <c r="N1600" t="s">
        <v>2868</v>
      </c>
      <c r="O1600" s="379">
        <v>4.1666666666666699E-2</v>
      </c>
    </row>
    <row r="1601" spans="1:15">
      <c r="A1601">
        <v>3337</v>
      </c>
      <c r="B1601" s="379">
        <v>44698.488333333298</v>
      </c>
      <c r="C1601">
        <v>1945</v>
      </c>
      <c r="D1601">
        <v>97</v>
      </c>
      <c r="E1601">
        <v>42</v>
      </c>
      <c r="F1601">
        <v>23</v>
      </c>
      <c r="G1601">
        <v>14</v>
      </c>
      <c r="H1601">
        <v>7</v>
      </c>
      <c r="I1601" s="379">
        <v>4.1678240740740703E-2</v>
      </c>
      <c r="J1601">
        <v>42</v>
      </c>
      <c r="K1601">
        <v>19</v>
      </c>
      <c r="L1601">
        <v>45</v>
      </c>
      <c r="N1601" t="s">
        <v>2868</v>
      </c>
      <c r="O1601" s="379">
        <v>4.1666666666666699E-2</v>
      </c>
    </row>
    <row r="1602" spans="1:15">
      <c r="A1602">
        <v>3338</v>
      </c>
      <c r="B1602" s="379">
        <v>44711.979340277801</v>
      </c>
      <c r="C1602">
        <v>1947</v>
      </c>
      <c r="D1602">
        <v>97</v>
      </c>
      <c r="E1602">
        <v>42</v>
      </c>
      <c r="F1602">
        <v>42</v>
      </c>
      <c r="G1602">
        <v>14</v>
      </c>
      <c r="H1602">
        <v>14</v>
      </c>
      <c r="I1602" s="379">
        <v>9.4791666666666705E-3</v>
      </c>
      <c r="J1602">
        <v>42</v>
      </c>
      <c r="K1602">
        <v>41</v>
      </c>
      <c r="L1602">
        <v>98</v>
      </c>
      <c r="N1602" t="s">
        <v>2868</v>
      </c>
      <c r="O1602" s="379">
        <v>4.1666666666666699E-2</v>
      </c>
    </row>
    <row r="1603" spans="1:15">
      <c r="A1603">
        <v>3339</v>
      </c>
      <c r="B1603" s="379">
        <v>44712.068217592598</v>
      </c>
      <c r="C1603">
        <v>1948</v>
      </c>
      <c r="D1603">
        <v>97</v>
      </c>
      <c r="E1603">
        <v>42</v>
      </c>
      <c r="F1603">
        <v>42</v>
      </c>
      <c r="G1603">
        <v>14</v>
      </c>
      <c r="H1603">
        <v>14</v>
      </c>
      <c r="I1603" s="379">
        <v>3.1863425925925899E-2</v>
      </c>
      <c r="J1603">
        <v>42</v>
      </c>
      <c r="K1603">
        <v>40</v>
      </c>
      <c r="L1603">
        <v>95</v>
      </c>
      <c r="N1603" t="s">
        <v>2868</v>
      </c>
      <c r="O1603" s="379">
        <v>4.1666666666666699E-2</v>
      </c>
    </row>
    <row r="1604" spans="1:15">
      <c r="A1604">
        <v>3340</v>
      </c>
      <c r="B1604" s="379">
        <v>44783.438020833302</v>
      </c>
      <c r="C1604">
        <v>1949</v>
      </c>
      <c r="D1604">
        <v>97</v>
      </c>
      <c r="E1604">
        <v>42</v>
      </c>
      <c r="F1604">
        <v>0</v>
      </c>
      <c r="G1604">
        <v>14</v>
      </c>
      <c r="H1604">
        <v>0</v>
      </c>
      <c r="I1604" s="379">
        <v>2.31481481481481E-5</v>
      </c>
      <c r="J1604">
        <v>42</v>
      </c>
      <c r="K1604">
        <v>0</v>
      </c>
      <c r="L1604">
        <v>0</v>
      </c>
      <c r="N1604" t="s">
        <v>2868</v>
      </c>
      <c r="O1604" s="379">
        <v>4.1666666666666699E-2</v>
      </c>
    </row>
    <row r="1605" spans="1:15">
      <c r="A1605">
        <v>3341</v>
      </c>
      <c r="B1605" s="379">
        <v>44783.438055555598</v>
      </c>
      <c r="C1605">
        <v>1949</v>
      </c>
      <c r="D1605">
        <v>58</v>
      </c>
      <c r="E1605">
        <v>25</v>
      </c>
      <c r="F1605">
        <v>0</v>
      </c>
      <c r="G1605">
        <v>5</v>
      </c>
      <c r="H1605">
        <v>0</v>
      </c>
      <c r="I1605" s="379">
        <v>0</v>
      </c>
      <c r="J1605">
        <v>25</v>
      </c>
      <c r="K1605">
        <v>0</v>
      </c>
      <c r="L1605">
        <v>0</v>
      </c>
      <c r="M1605" t="s">
        <v>164</v>
      </c>
      <c r="N1605" t="s">
        <v>2869</v>
      </c>
      <c r="O1605" s="379">
        <v>6.25E-2</v>
      </c>
    </row>
    <row r="1606" spans="1:15">
      <c r="A1606">
        <v>3342</v>
      </c>
      <c r="B1606" s="379">
        <v>44801.751018518502</v>
      </c>
      <c r="C1606">
        <v>1654</v>
      </c>
      <c r="D1606">
        <v>96</v>
      </c>
      <c r="E1606">
        <v>20</v>
      </c>
      <c r="F1606">
        <v>11</v>
      </c>
      <c r="G1606">
        <v>5</v>
      </c>
      <c r="H1606">
        <v>1</v>
      </c>
      <c r="I1606" s="379">
        <v>6.2511574074074094E-2</v>
      </c>
      <c r="J1606">
        <v>20</v>
      </c>
      <c r="K1606">
        <v>2</v>
      </c>
      <c r="L1606">
        <v>10</v>
      </c>
      <c r="N1606" t="s">
        <v>4620</v>
      </c>
      <c r="O1606" s="379">
        <v>6.25E-2</v>
      </c>
    </row>
    <row r="1607" spans="1:15">
      <c r="A1607">
        <v>3345</v>
      </c>
      <c r="B1607" s="379">
        <v>44806.545856481498</v>
      </c>
      <c r="C1607">
        <v>1654</v>
      </c>
      <c r="D1607">
        <v>82</v>
      </c>
      <c r="E1607">
        <v>42</v>
      </c>
      <c r="F1607">
        <v>0</v>
      </c>
      <c r="G1607">
        <v>14</v>
      </c>
      <c r="H1607">
        <v>0</v>
      </c>
      <c r="I1607" s="379">
        <v>4.1678240740740703E-2</v>
      </c>
      <c r="J1607">
        <v>42</v>
      </c>
      <c r="K1607">
        <v>0</v>
      </c>
      <c r="L1607">
        <v>0</v>
      </c>
      <c r="M1607" t="s">
        <v>164</v>
      </c>
      <c r="N1607" t="s">
        <v>2868</v>
      </c>
      <c r="O1607" s="379">
        <v>4.1666666666666699E-2</v>
      </c>
    </row>
    <row r="1608" spans="1:15">
      <c r="A1608">
        <v>3346</v>
      </c>
      <c r="B1608" s="379">
        <v>44806.586712962999</v>
      </c>
      <c r="C1608">
        <v>1951</v>
      </c>
      <c r="D1608">
        <v>82</v>
      </c>
      <c r="E1608">
        <v>42</v>
      </c>
      <c r="F1608">
        <v>42</v>
      </c>
      <c r="G1608">
        <v>14</v>
      </c>
      <c r="H1608">
        <v>14</v>
      </c>
      <c r="I1608" s="379">
        <v>1.9085648148148102E-2</v>
      </c>
      <c r="J1608">
        <v>42</v>
      </c>
      <c r="K1608">
        <v>34</v>
      </c>
      <c r="L1608">
        <v>81</v>
      </c>
      <c r="M1608" t="s">
        <v>164</v>
      </c>
      <c r="N1608" t="s">
        <v>2868</v>
      </c>
      <c r="O1608" s="379">
        <v>4.1666666666666699E-2</v>
      </c>
    </row>
    <row r="1609" spans="1:15">
      <c r="A1609">
        <v>3347</v>
      </c>
      <c r="B1609" s="379">
        <v>44806.594594907401</v>
      </c>
      <c r="C1609">
        <v>1990</v>
      </c>
      <c r="D1609">
        <v>82</v>
      </c>
      <c r="E1609">
        <v>42</v>
      </c>
      <c r="F1609">
        <v>42</v>
      </c>
      <c r="G1609">
        <v>14</v>
      </c>
      <c r="H1609">
        <v>14</v>
      </c>
      <c r="I1609" s="379">
        <v>1.2708333333333301E-2</v>
      </c>
      <c r="J1609">
        <v>42</v>
      </c>
      <c r="K1609">
        <v>41</v>
      </c>
      <c r="L1609">
        <v>98</v>
      </c>
      <c r="M1609" t="s">
        <v>1856</v>
      </c>
      <c r="N1609" t="s">
        <v>2868</v>
      </c>
      <c r="O1609" s="379">
        <v>4.1666666666666699E-2</v>
      </c>
    </row>
    <row r="1610" spans="1:15">
      <c r="A1610">
        <v>3348</v>
      </c>
      <c r="B1610" s="379">
        <v>44806.584467592598</v>
      </c>
      <c r="C1610">
        <v>1957</v>
      </c>
      <c r="D1610">
        <v>82</v>
      </c>
      <c r="E1610">
        <v>42</v>
      </c>
      <c r="F1610">
        <v>42</v>
      </c>
      <c r="G1610">
        <v>14</v>
      </c>
      <c r="H1610">
        <v>14</v>
      </c>
      <c r="I1610" s="379">
        <v>2.5902777777777799E-2</v>
      </c>
      <c r="J1610">
        <v>42</v>
      </c>
      <c r="K1610">
        <v>38</v>
      </c>
      <c r="L1610">
        <v>90</v>
      </c>
      <c r="M1610" t="s">
        <v>1853</v>
      </c>
      <c r="N1610" t="s">
        <v>2868</v>
      </c>
      <c r="O1610" s="379">
        <v>4.1666666666666699E-2</v>
      </c>
    </row>
    <row r="1611" spans="1:15">
      <c r="A1611">
        <v>3349</v>
      </c>
      <c r="B1611" s="379">
        <v>44806.602546296301</v>
      </c>
      <c r="C1611">
        <v>1988</v>
      </c>
      <c r="D1611">
        <v>82</v>
      </c>
      <c r="E1611">
        <v>42</v>
      </c>
      <c r="F1611">
        <v>42</v>
      </c>
      <c r="G1611">
        <v>14</v>
      </c>
      <c r="H1611">
        <v>14</v>
      </c>
      <c r="I1611" s="379">
        <v>1.5717592592592599E-2</v>
      </c>
      <c r="J1611">
        <v>42</v>
      </c>
      <c r="K1611">
        <v>40</v>
      </c>
      <c r="L1611">
        <v>95</v>
      </c>
      <c r="M1611" t="s">
        <v>1856</v>
      </c>
      <c r="N1611" t="s">
        <v>2868</v>
      </c>
      <c r="O1611" s="379">
        <v>4.1666666666666699E-2</v>
      </c>
    </row>
    <row r="1612" spans="1:15">
      <c r="A1612">
        <v>3350</v>
      </c>
      <c r="B1612" s="379">
        <v>44806.605231481502</v>
      </c>
      <c r="C1612">
        <v>1974</v>
      </c>
      <c r="D1612">
        <v>82</v>
      </c>
      <c r="E1612">
        <v>42</v>
      </c>
      <c r="F1612">
        <v>42</v>
      </c>
      <c r="G1612">
        <v>14</v>
      </c>
      <c r="H1612">
        <v>14</v>
      </c>
      <c r="I1612" s="379">
        <v>1.4618055555555599E-2</v>
      </c>
      <c r="J1612">
        <v>42</v>
      </c>
      <c r="K1612">
        <v>39</v>
      </c>
      <c r="L1612">
        <v>93</v>
      </c>
      <c r="M1612" t="s">
        <v>1853</v>
      </c>
      <c r="N1612" t="s">
        <v>2868</v>
      </c>
      <c r="O1612" s="379">
        <v>4.1666666666666699E-2</v>
      </c>
    </row>
    <row r="1613" spans="1:15">
      <c r="A1613">
        <v>3351</v>
      </c>
      <c r="B1613" s="379">
        <v>44806.595914351798</v>
      </c>
      <c r="C1613">
        <v>1959</v>
      </c>
      <c r="D1613">
        <v>82</v>
      </c>
      <c r="E1613">
        <v>42</v>
      </c>
      <c r="F1613">
        <v>42</v>
      </c>
      <c r="G1613">
        <v>14</v>
      </c>
      <c r="H1613">
        <v>14</v>
      </c>
      <c r="I1613" s="379">
        <v>2.9224537037037E-2</v>
      </c>
      <c r="J1613">
        <v>42</v>
      </c>
      <c r="K1613">
        <v>37</v>
      </c>
      <c r="L1613">
        <v>88</v>
      </c>
      <c r="M1613" t="s">
        <v>1853</v>
      </c>
      <c r="N1613" t="s">
        <v>2868</v>
      </c>
      <c r="O1613" s="379">
        <v>4.1666666666666699E-2</v>
      </c>
    </row>
    <row r="1614" spans="1:15">
      <c r="A1614">
        <v>3352</v>
      </c>
      <c r="B1614" s="379">
        <v>44806.622314814798</v>
      </c>
      <c r="C1614">
        <v>1983</v>
      </c>
      <c r="D1614">
        <v>82</v>
      </c>
      <c r="E1614">
        <v>42</v>
      </c>
      <c r="F1614">
        <v>42</v>
      </c>
      <c r="G1614">
        <v>14</v>
      </c>
      <c r="H1614">
        <v>14</v>
      </c>
      <c r="I1614" s="379">
        <v>1.3831018518518499E-2</v>
      </c>
      <c r="J1614">
        <v>42</v>
      </c>
      <c r="K1614">
        <v>33</v>
      </c>
      <c r="L1614">
        <v>79</v>
      </c>
      <c r="M1614" t="s">
        <v>164</v>
      </c>
      <c r="N1614" t="s">
        <v>2868</v>
      </c>
      <c r="O1614" s="379">
        <v>4.1666666666666699E-2</v>
      </c>
    </row>
    <row r="1615" spans="1:15">
      <c r="A1615">
        <v>3353</v>
      </c>
      <c r="B1615" s="379">
        <v>44806.628854166702</v>
      </c>
      <c r="C1615">
        <v>1994</v>
      </c>
      <c r="D1615">
        <v>82</v>
      </c>
      <c r="E1615">
        <v>42</v>
      </c>
      <c r="F1615">
        <v>42</v>
      </c>
      <c r="G1615">
        <v>14</v>
      </c>
      <c r="H1615">
        <v>14</v>
      </c>
      <c r="I1615" s="379">
        <v>1.4201388888888901E-2</v>
      </c>
      <c r="J1615">
        <v>42</v>
      </c>
      <c r="K1615">
        <v>40</v>
      </c>
      <c r="L1615">
        <v>95</v>
      </c>
      <c r="M1615" t="s">
        <v>1856</v>
      </c>
      <c r="N1615" t="s">
        <v>2868</v>
      </c>
      <c r="O1615" s="379">
        <v>4.1666666666666699E-2</v>
      </c>
    </row>
    <row r="1616" spans="1:15">
      <c r="A1616">
        <v>3354</v>
      </c>
      <c r="B1616" s="379">
        <v>44806.619756944398</v>
      </c>
      <c r="C1616">
        <v>1965</v>
      </c>
      <c r="D1616">
        <v>82</v>
      </c>
      <c r="E1616">
        <v>42</v>
      </c>
      <c r="F1616">
        <v>42</v>
      </c>
      <c r="G1616">
        <v>14</v>
      </c>
      <c r="H1616">
        <v>14</v>
      </c>
      <c r="I1616" s="379">
        <v>2.60185185185185E-2</v>
      </c>
      <c r="J1616">
        <v>42</v>
      </c>
      <c r="K1616">
        <v>40</v>
      </c>
      <c r="L1616">
        <v>95</v>
      </c>
      <c r="M1616" t="s">
        <v>1856</v>
      </c>
      <c r="N1616" t="s">
        <v>2868</v>
      </c>
      <c r="O1616" s="379">
        <v>4.1666666666666699E-2</v>
      </c>
    </row>
    <row r="1617" spans="1:15">
      <c r="A1617">
        <v>3355</v>
      </c>
      <c r="B1617" s="379">
        <v>44806.636435185203</v>
      </c>
      <c r="C1617">
        <v>1962</v>
      </c>
      <c r="D1617">
        <v>82</v>
      </c>
      <c r="E1617">
        <v>42</v>
      </c>
      <c r="F1617">
        <v>42</v>
      </c>
      <c r="G1617">
        <v>14</v>
      </c>
      <c r="H1617">
        <v>14</v>
      </c>
      <c r="I1617" s="379">
        <v>1.27199074074074E-2</v>
      </c>
      <c r="J1617">
        <v>42</v>
      </c>
      <c r="K1617">
        <v>40</v>
      </c>
      <c r="L1617">
        <v>95</v>
      </c>
      <c r="M1617" t="s">
        <v>1856</v>
      </c>
      <c r="N1617" t="s">
        <v>2868</v>
      </c>
      <c r="O1617" s="379">
        <v>4.1666666666666699E-2</v>
      </c>
    </row>
    <row r="1618" spans="1:15">
      <c r="A1618">
        <v>3356</v>
      </c>
      <c r="B1618" s="379">
        <v>44806.641562500001</v>
      </c>
      <c r="C1618">
        <v>1993</v>
      </c>
      <c r="D1618">
        <v>82</v>
      </c>
      <c r="E1618">
        <v>42</v>
      </c>
      <c r="F1618">
        <v>42</v>
      </c>
      <c r="G1618">
        <v>14</v>
      </c>
      <c r="H1618">
        <v>14</v>
      </c>
      <c r="I1618" s="379">
        <v>2.3321759259259299E-2</v>
      </c>
      <c r="J1618">
        <v>42</v>
      </c>
      <c r="K1618">
        <v>41</v>
      </c>
      <c r="L1618">
        <v>98</v>
      </c>
      <c r="M1618" t="s">
        <v>1856</v>
      </c>
      <c r="N1618" t="s">
        <v>2868</v>
      </c>
      <c r="O1618" s="379">
        <v>4.1666666666666699E-2</v>
      </c>
    </row>
    <row r="1619" spans="1:15">
      <c r="A1619">
        <v>3357</v>
      </c>
      <c r="B1619" s="379">
        <v>44806.675474536998</v>
      </c>
      <c r="C1619">
        <v>1953</v>
      </c>
      <c r="D1619">
        <v>82</v>
      </c>
      <c r="E1619">
        <v>42</v>
      </c>
      <c r="F1619">
        <v>42</v>
      </c>
      <c r="G1619">
        <v>14</v>
      </c>
      <c r="H1619">
        <v>14</v>
      </c>
      <c r="I1619" s="379">
        <v>1.2951388888888899E-2</v>
      </c>
      <c r="J1619">
        <v>42</v>
      </c>
      <c r="K1619">
        <v>40</v>
      </c>
      <c r="L1619">
        <v>95</v>
      </c>
      <c r="M1619" t="s">
        <v>1856</v>
      </c>
      <c r="N1619" t="s">
        <v>2868</v>
      </c>
      <c r="O1619" s="379">
        <v>4.1666666666666699E-2</v>
      </c>
    </row>
    <row r="1620" spans="1:15">
      <c r="A1620">
        <v>3358</v>
      </c>
      <c r="B1620" s="379">
        <v>44806.677523148202</v>
      </c>
      <c r="C1620">
        <v>1984</v>
      </c>
      <c r="D1620">
        <v>82</v>
      </c>
      <c r="E1620">
        <v>42</v>
      </c>
      <c r="F1620">
        <v>42</v>
      </c>
      <c r="G1620">
        <v>14</v>
      </c>
      <c r="H1620">
        <v>14</v>
      </c>
      <c r="I1620" s="379">
        <v>1.6273148148148099E-2</v>
      </c>
      <c r="J1620">
        <v>42</v>
      </c>
      <c r="K1620">
        <v>41</v>
      </c>
      <c r="L1620">
        <v>98</v>
      </c>
      <c r="M1620" t="s">
        <v>1856</v>
      </c>
      <c r="N1620" t="s">
        <v>2868</v>
      </c>
      <c r="O1620" s="379">
        <v>4.1666666666666699E-2</v>
      </c>
    </row>
    <row r="1621" spans="1:15">
      <c r="A1621">
        <v>3359</v>
      </c>
      <c r="B1621" s="379">
        <v>44806.674988425897</v>
      </c>
      <c r="C1621">
        <v>1964</v>
      </c>
      <c r="D1621">
        <v>82</v>
      </c>
      <c r="E1621">
        <v>42</v>
      </c>
      <c r="F1621">
        <v>42</v>
      </c>
      <c r="G1621">
        <v>14</v>
      </c>
      <c r="H1621">
        <v>14</v>
      </c>
      <c r="I1621" s="379">
        <v>2.2048611111111099E-2</v>
      </c>
      <c r="J1621">
        <v>42</v>
      </c>
      <c r="K1621">
        <v>37</v>
      </c>
      <c r="L1621">
        <v>88</v>
      </c>
      <c r="M1621" t="s">
        <v>1853</v>
      </c>
      <c r="N1621" t="s">
        <v>2868</v>
      </c>
      <c r="O1621" s="379">
        <v>4.1666666666666699E-2</v>
      </c>
    </row>
    <row r="1622" spans="1:15">
      <c r="A1622">
        <v>3360</v>
      </c>
      <c r="B1622" s="379">
        <v>44806.6867361111</v>
      </c>
      <c r="C1622">
        <v>1975</v>
      </c>
      <c r="D1622">
        <v>82</v>
      </c>
      <c r="E1622">
        <v>42</v>
      </c>
      <c r="F1622">
        <v>42</v>
      </c>
      <c r="G1622">
        <v>14</v>
      </c>
      <c r="H1622">
        <v>14</v>
      </c>
      <c r="I1622" s="379">
        <v>1.16898148148148E-2</v>
      </c>
      <c r="J1622">
        <v>42</v>
      </c>
      <c r="K1622">
        <v>37</v>
      </c>
      <c r="L1622">
        <v>88</v>
      </c>
      <c r="M1622" t="s">
        <v>1853</v>
      </c>
      <c r="N1622" t="s">
        <v>2868</v>
      </c>
      <c r="O1622" s="379">
        <v>4.1666666666666699E-2</v>
      </c>
    </row>
    <row r="1623" spans="1:15">
      <c r="A1623">
        <v>3361</v>
      </c>
      <c r="B1623" s="379">
        <v>44806.677928240701</v>
      </c>
      <c r="C1623">
        <v>1999</v>
      </c>
      <c r="D1623">
        <v>82</v>
      </c>
      <c r="E1623">
        <v>42</v>
      </c>
      <c r="F1623">
        <v>42</v>
      </c>
      <c r="G1623">
        <v>14</v>
      </c>
      <c r="H1623">
        <v>14</v>
      </c>
      <c r="I1623" s="379">
        <v>2.7210648148148098E-2</v>
      </c>
      <c r="J1623">
        <v>42</v>
      </c>
      <c r="K1623">
        <v>40</v>
      </c>
      <c r="L1623">
        <v>95</v>
      </c>
      <c r="M1623" t="s">
        <v>1856</v>
      </c>
      <c r="N1623" t="s">
        <v>2868</v>
      </c>
      <c r="O1623" s="379">
        <v>4.1666666666666699E-2</v>
      </c>
    </row>
    <row r="1624" spans="1:15">
      <c r="A1624">
        <v>3362</v>
      </c>
      <c r="B1624" s="379">
        <v>44806.721921296303</v>
      </c>
      <c r="C1624">
        <v>1979</v>
      </c>
      <c r="D1624">
        <v>97</v>
      </c>
      <c r="E1624">
        <v>42</v>
      </c>
      <c r="F1624">
        <v>42</v>
      </c>
      <c r="G1624">
        <v>14</v>
      </c>
      <c r="H1624">
        <v>14</v>
      </c>
      <c r="I1624" s="379">
        <v>1.14236111111111E-2</v>
      </c>
      <c r="J1624">
        <v>42</v>
      </c>
      <c r="K1624">
        <v>42</v>
      </c>
      <c r="L1624">
        <v>100</v>
      </c>
      <c r="N1624" t="s">
        <v>2868</v>
      </c>
      <c r="O1624" s="379">
        <v>4.1666666666666699E-2</v>
      </c>
    </row>
    <row r="1625" spans="1:15">
      <c r="A1625">
        <v>3363</v>
      </c>
      <c r="B1625" s="379">
        <v>44806.724004629599</v>
      </c>
      <c r="C1625">
        <v>1954</v>
      </c>
      <c r="D1625">
        <v>82</v>
      </c>
      <c r="E1625">
        <v>42</v>
      </c>
      <c r="F1625">
        <v>42</v>
      </c>
      <c r="G1625">
        <v>14</v>
      </c>
      <c r="H1625">
        <v>14</v>
      </c>
      <c r="I1625" s="379">
        <v>1.1608796296296299E-2</v>
      </c>
      <c r="J1625">
        <v>42</v>
      </c>
      <c r="K1625">
        <v>39</v>
      </c>
      <c r="L1625">
        <v>93</v>
      </c>
      <c r="M1625" t="s">
        <v>1853</v>
      </c>
      <c r="N1625" t="s">
        <v>2868</v>
      </c>
      <c r="O1625" s="379">
        <v>4.1666666666666699E-2</v>
      </c>
    </row>
    <row r="1626" spans="1:15">
      <c r="A1626">
        <v>3364</v>
      </c>
      <c r="B1626" s="379">
        <v>44806.727129629602</v>
      </c>
      <c r="C1626">
        <v>1969</v>
      </c>
      <c r="D1626">
        <v>82</v>
      </c>
      <c r="E1626">
        <v>42</v>
      </c>
      <c r="F1626">
        <v>42</v>
      </c>
      <c r="G1626">
        <v>14</v>
      </c>
      <c r="H1626">
        <v>14</v>
      </c>
      <c r="I1626" s="379">
        <v>1.7418981481481501E-2</v>
      </c>
      <c r="J1626">
        <v>42</v>
      </c>
      <c r="K1626">
        <v>38</v>
      </c>
      <c r="L1626">
        <v>90</v>
      </c>
      <c r="M1626" t="s">
        <v>1853</v>
      </c>
      <c r="N1626" t="s">
        <v>2868</v>
      </c>
      <c r="O1626" s="379">
        <v>4.1666666666666699E-2</v>
      </c>
    </row>
    <row r="1627" spans="1:15">
      <c r="A1627">
        <v>3365</v>
      </c>
      <c r="B1627" s="379">
        <v>44806.726990740703</v>
      </c>
      <c r="C1627">
        <v>1970</v>
      </c>
      <c r="D1627">
        <v>82</v>
      </c>
      <c r="E1627">
        <v>42</v>
      </c>
      <c r="F1627">
        <v>42</v>
      </c>
      <c r="G1627">
        <v>14</v>
      </c>
      <c r="H1627">
        <v>14</v>
      </c>
      <c r="I1627" s="379">
        <v>1.8055555555555599E-2</v>
      </c>
      <c r="J1627">
        <v>42</v>
      </c>
      <c r="K1627">
        <v>39</v>
      </c>
      <c r="L1627">
        <v>93</v>
      </c>
      <c r="M1627" t="s">
        <v>1853</v>
      </c>
      <c r="N1627" t="s">
        <v>2868</v>
      </c>
      <c r="O1627" s="379">
        <v>4.1666666666666699E-2</v>
      </c>
    </row>
    <row r="1628" spans="1:15">
      <c r="A1628">
        <v>3366</v>
      </c>
      <c r="B1628" s="379">
        <v>44806.722546296303</v>
      </c>
      <c r="C1628">
        <v>1986</v>
      </c>
      <c r="D1628">
        <v>82</v>
      </c>
      <c r="E1628">
        <v>42</v>
      </c>
      <c r="F1628">
        <v>42</v>
      </c>
      <c r="G1628">
        <v>14</v>
      </c>
      <c r="H1628">
        <v>14</v>
      </c>
      <c r="I1628" s="379">
        <v>2.27430555555556E-2</v>
      </c>
      <c r="J1628">
        <v>42</v>
      </c>
      <c r="K1628">
        <v>42</v>
      </c>
      <c r="L1628">
        <v>100</v>
      </c>
      <c r="M1628" t="s">
        <v>1857</v>
      </c>
      <c r="N1628" t="s">
        <v>2868</v>
      </c>
      <c r="O1628" s="379">
        <v>4.1666666666666699E-2</v>
      </c>
    </row>
    <row r="1629" spans="1:15">
      <c r="A1629">
        <v>3367</v>
      </c>
      <c r="B1629" s="379">
        <v>44806.735937500001</v>
      </c>
      <c r="C1629">
        <v>1981</v>
      </c>
      <c r="D1629">
        <v>82</v>
      </c>
      <c r="E1629">
        <v>42</v>
      </c>
      <c r="F1629">
        <v>42</v>
      </c>
      <c r="G1629">
        <v>14</v>
      </c>
      <c r="H1629">
        <v>14</v>
      </c>
      <c r="I1629" s="379">
        <v>1.02199074074074E-2</v>
      </c>
      <c r="J1629">
        <v>42</v>
      </c>
      <c r="K1629">
        <v>39</v>
      </c>
      <c r="L1629">
        <v>93</v>
      </c>
      <c r="M1629" t="s">
        <v>1853</v>
      </c>
      <c r="N1629" t="s">
        <v>2868</v>
      </c>
      <c r="O1629" s="379">
        <v>4.1666666666666699E-2</v>
      </c>
    </row>
    <row r="1630" spans="1:15">
      <c r="A1630">
        <v>3368</v>
      </c>
      <c r="B1630" s="379">
        <v>44806.748912037001</v>
      </c>
      <c r="C1630">
        <v>1963</v>
      </c>
      <c r="D1630">
        <v>82</v>
      </c>
      <c r="E1630">
        <v>42</v>
      </c>
      <c r="F1630">
        <v>42</v>
      </c>
      <c r="G1630">
        <v>14</v>
      </c>
      <c r="H1630">
        <v>14</v>
      </c>
      <c r="I1630" s="379">
        <v>1.1574074074074099E-2</v>
      </c>
      <c r="J1630">
        <v>42</v>
      </c>
      <c r="K1630">
        <v>38</v>
      </c>
      <c r="L1630">
        <v>90</v>
      </c>
      <c r="M1630" t="s">
        <v>1853</v>
      </c>
      <c r="N1630" t="s">
        <v>2868</v>
      </c>
      <c r="O1630" s="379">
        <v>4.1666666666666699E-2</v>
      </c>
    </row>
    <row r="1631" spans="1:15">
      <c r="A1631">
        <v>3369</v>
      </c>
      <c r="B1631" s="379">
        <v>44806.764537037001</v>
      </c>
      <c r="C1631">
        <v>1961</v>
      </c>
      <c r="D1631">
        <v>82</v>
      </c>
      <c r="E1631">
        <v>42</v>
      </c>
      <c r="F1631">
        <v>42</v>
      </c>
      <c r="G1631">
        <v>14</v>
      </c>
      <c r="H1631">
        <v>14</v>
      </c>
      <c r="I1631" s="379">
        <v>1.8958333333333299E-2</v>
      </c>
      <c r="J1631">
        <v>42</v>
      </c>
      <c r="K1631">
        <v>33</v>
      </c>
      <c r="L1631">
        <v>79</v>
      </c>
      <c r="M1631" t="s">
        <v>164</v>
      </c>
      <c r="N1631" t="s">
        <v>2868</v>
      </c>
      <c r="O1631" s="379">
        <v>4.1666666666666699E-2</v>
      </c>
    </row>
    <row r="1632" spans="1:15">
      <c r="A1632">
        <v>3370</v>
      </c>
      <c r="B1632" s="379">
        <v>44806.780821759297</v>
      </c>
      <c r="C1632">
        <v>1973</v>
      </c>
      <c r="D1632">
        <v>82</v>
      </c>
      <c r="E1632">
        <v>42</v>
      </c>
      <c r="F1632">
        <v>42</v>
      </c>
      <c r="G1632">
        <v>14</v>
      </c>
      <c r="H1632">
        <v>14</v>
      </c>
      <c r="I1632" s="379">
        <v>8.86574074074074E-3</v>
      </c>
      <c r="J1632">
        <v>42</v>
      </c>
      <c r="K1632">
        <v>40</v>
      </c>
      <c r="L1632">
        <v>95</v>
      </c>
      <c r="M1632" t="s">
        <v>1856</v>
      </c>
      <c r="N1632" t="s">
        <v>2868</v>
      </c>
      <c r="O1632" s="379">
        <v>4.1666666666666699E-2</v>
      </c>
    </row>
    <row r="1633" spans="1:15">
      <c r="A1633">
        <v>3371</v>
      </c>
      <c r="B1633" s="379">
        <v>44806.779594907399</v>
      </c>
      <c r="C1633">
        <v>1978</v>
      </c>
      <c r="D1633">
        <v>82</v>
      </c>
      <c r="E1633">
        <v>42</v>
      </c>
      <c r="F1633">
        <v>42</v>
      </c>
      <c r="G1633">
        <v>14</v>
      </c>
      <c r="H1633">
        <v>14</v>
      </c>
      <c r="I1633" s="379">
        <v>2.4837962962962999E-2</v>
      </c>
      <c r="J1633">
        <v>42</v>
      </c>
      <c r="K1633">
        <v>39</v>
      </c>
      <c r="L1633">
        <v>93</v>
      </c>
      <c r="M1633" t="s">
        <v>1853</v>
      </c>
      <c r="N1633" t="s">
        <v>2868</v>
      </c>
      <c r="O1633" s="379">
        <v>4.1666666666666699E-2</v>
      </c>
    </row>
    <row r="1634" spans="1:15">
      <c r="A1634">
        <v>3372</v>
      </c>
      <c r="B1634" s="379">
        <v>44806.794571759303</v>
      </c>
      <c r="C1634">
        <v>1972</v>
      </c>
      <c r="D1634">
        <v>82</v>
      </c>
      <c r="E1634">
        <v>42</v>
      </c>
      <c r="F1634">
        <v>42</v>
      </c>
      <c r="G1634">
        <v>14</v>
      </c>
      <c r="H1634">
        <v>14</v>
      </c>
      <c r="I1634" s="379">
        <v>1.9016203703703698E-2</v>
      </c>
      <c r="J1634">
        <v>42</v>
      </c>
      <c r="K1634">
        <v>42</v>
      </c>
      <c r="L1634">
        <v>100</v>
      </c>
      <c r="M1634" t="s">
        <v>1857</v>
      </c>
      <c r="N1634" t="s">
        <v>2868</v>
      </c>
      <c r="O1634" s="379">
        <v>4.1666666666666699E-2</v>
      </c>
    </row>
    <row r="1635" spans="1:15">
      <c r="A1635">
        <v>3373</v>
      </c>
      <c r="B1635" s="379">
        <v>44806.814583333296</v>
      </c>
      <c r="C1635">
        <v>1996</v>
      </c>
      <c r="D1635">
        <v>82</v>
      </c>
      <c r="E1635">
        <v>42</v>
      </c>
      <c r="F1635">
        <v>42</v>
      </c>
      <c r="G1635">
        <v>14</v>
      </c>
      <c r="H1635">
        <v>14</v>
      </c>
      <c r="I1635" s="379">
        <v>1.0127314814814801E-2</v>
      </c>
      <c r="J1635">
        <v>42</v>
      </c>
      <c r="K1635">
        <v>21</v>
      </c>
      <c r="L1635">
        <v>50</v>
      </c>
      <c r="M1635" t="s">
        <v>164</v>
      </c>
      <c r="N1635" t="s">
        <v>2868</v>
      </c>
      <c r="O1635" s="379">
        <v>4.1666666666666699E-2</v>
      </c>
    </row>
    <row r="1636" spans="1:15">
      <c r="A1636">
        <v>3374</v>
      </c>
      <c r="B1636" s="379">
        <v>44806.8125462963</v>
      </c>
      <c r="C1636">
        <v>1952</v>
      </c>
      <c r="D1636">
        <v>82</v>
      </c>
      <c r="E1636">
        <v>42</v>
      </c>
      <c r="F1636">
        <v>42</v>
      </c>
      <c r="G1636">
        <v>14</v>
      </c>
      <c r="H1636">
        <v>14</v>
      </c>
      <c r="I1636" s="379">
        <v>2.6689814814814802E-2</v>
      </c>
      <c r="J1636">
        <v>42</v>
      </c>
      <c r="K1636">
        <v>35</v>
      </c>
      <c r="L1636">
        <v>83</v>
      </c>
      <c r="M1636" t="s">
        <v>164</v>
      </c>
      <c r="N1636" t="s">
        <v>2868</v>
      </c>
      <c r="O1636" s="379">
        <v>4.1666666666666699E-2</v>
      </c>
    </row>
    <row r="1637" spans="1:15">
      <c r="A1637">
        <v>3375</v>
      </c>
      <c r="B1637" s="379">
        <v>44806.837939814803</v>
      </c>
      <c r="C1637">
        <v>1968</v>
      </c>
      <c r="D1637">
        <v>82</v>
      </c>
      <c r="E1637">
        <v>42</v>
      </c>
      <c r="F1637">
        <v>42</v>
      </c>
      <c r="G1637">
        <v>14</v>
      </c>
      <c r="H1637">
        <v>14</v>
      </c>
      <c r="I1637" s="379">
        <v>7.8935185185185202E-3</v>
      </c>
      <c r="J1637">
        <v>42</v>
      </c>
      <c r="K1637">
        <v>39</v>
      </c>
      <c r="L1637">
        <v>93</v>
      </c>
      <c r="M1637" t="s">
        <v>1853</v>
      </c>
      <c r="N1637" t="s">
        <v>2868</v>
      </c>
      <c r="O1637" s="379">
        <v>4.1666666666666699E-2</v>
      </c>
    </row>
    <row r="1638" spans="1:15">
      <c r="A1638">
        <v>3376</v>
      </c>
      <c r="B1638" s="379">
        <v>44806.824386574102</v>
      </c>
      <c r="C1638">
        <v>1956</v>
      </c>
      <c r="D1638">
        <v>82</v>
      </c>
      <c r="E1638">
        <v>42</v>
      </c>
      <c r="F1638">
        <v>42</v>
      </c>
      <c r="G1638">
        <v>14</v>
      </c>
      <c r="H1638">
        <v>14</v>
      </c>
      <c r="I1638" s="379">
        <v>2.18171296296296E-2</v>
      </c>
      <c r="J1638">
        <v>42</v>
      </c>
      <c r="K1638">
        <v>40</v>
      </c>
      <c r="L1638">
        <v>95</v>
      </c>
      <c r="M1638" t="s">
        <v>1856</v>
      </c>
      <c r="N1638" t="s">
        <v>2868</v>
      </c>
      <c r="O1638" s="379">
        <v>4.1666666666666699E-2</v>
      </c>
    </row>
    <row r="1639" spans="1:15">
      <c r="A1639">
        <v>3377</v>
      </c>
      <c r="B1639" s="379">
        <v>44806.832372685203</v>
      </c>
      <c r="C1639">
        <v>1950</v>
      </c>
      <c r="D1639">
        <v>82</v>
      </c>
      <c r="E1639">
        <v>42</v>
      </c>
      <c r="F1639">
        <v>42</v>
      </c>
      <c r="G1639">
        <v>14</v>
      </c>
      <c r="H1639">
        <v>14</v>
      </c>
      <c r="I1639" s="379">
        <v>1.5543981481481501E-2</v>
      </c>
      <c r="J1639">
        <v>42</v>
      </c>
      <c r="K1639">
        <v>38</v>
      </c>
      <c r="L1639">
        <v>90</v>
      </c>
      <c r="M1639" t="s">
        <v>1853</v>
      </c>
      <c r="N1639" t="s">
        <v>2868</v>
      </c>
      <c r="O1639" s="379">
        <v>4.1666666666666699E-2</v>
      </c>
    </row>
    <row r="1640" spans="1:15">
      <c r="A1640">
        <v>3378</v>
      </c>
      <c r="B1640" s="379">
        <v>44806.854409722197</v>
      </c>
      <c r="C1640">
        <v>1967</v>
      </c>
      <c r="D1640">
        <v>82</v>
      </c>
      <c r="E1640">
        <v>42</v>
      </c>
      <c r="F1640">
        <v>42</v>
      </c>
      <c r="G1640">
        <v>14</v>
      </c>
      <c r="H1640">
        <v>14</v>
      </c>
      <c r="I1640" s="379">
        <v>1.0833333333333301E-2</v>
      </c>
      <c r="J1640">
        <v>42</v>
      </c>
      <c r="K1640">
        <v>20</v>
      </c>
      <c r="L1640">
        <v>48</v>
      </c>
      <c r="M1640" t="s">
        <v>164</v>
      </c>
      <c r="N1640" t="s">
        <v>2868</v>
      </c>
      <c r="O1640" s="379">
        <v>4.1666666666666699E-2</v>
      </c>
    </row>
    <row r="1641" spans="1:15">
      <c r="A1641">
        <v>3379</v>
      </c>
      <c r="B1641" s="379">
        <v>44806.849826388898</v>
      </c>
      <c r="C1641">
        <v>1992</v>
      </c>
      <c r="D1641">
        <v>82</v>
      </c>
      <c r="E1641">
        <v>42</v>
      </c>
      <c r="F1641">
        <v>42</v>
      </c>
      <c r="G1641">
        <v>14</v>
      </c>
      <c r="H1641">
        <v>14</v>
      </c>
      <c r="I1641" s="379">
        <v>1.77199074074074E-2</v>
      </c>
      <c r="J1641">
        <v>42</v>
      </c>
      <c r="K1641">
        <v>36</v>
      </c>
      <c r="L1641">
        <v>86</v>
      </c>
      <c r="M1641" t="s">
        <v>1853</v>
      </c>
      <c r="N1641" t="s">
        <v>2868</v>
      </c>
      <c r="O1641" s="379">
        <v>4.1666666666666699E-2</v>
      </c>
    </row>
    <row r="1642" spans="1:15">
      <c r="A1642">
        <v>3380</v>
      </c>
      <c r="B1642" s="379">
        <v>44806.852500000001</v>
      </c>
      <c r="C1642">
        <v>1985</v>
      </c>
      <c r="D1642">
        <v>82</v>
      </c>
      <c r="E1642">
        <v>42</v>
      </c>
      <c r="F1642">
        <v>42</v>
      </c>
      <c r="G1642">
        <v>14</v>
      </c>
      <c r="H1642">
        <v>14</v>
      </c>
      <c r="I1642" s="379">
        <v>1.51736111111111E-2</v>
      </c>
      <c r="J1642">
        <v>42</v>
      </c>
      <c r="K1642">
        <v>40</v>
      </c>
      <c r="L1642">
        <v>95</v>
      </c>
      <c r="M1642" t="s">
        <v>1856</v>
      </c>
      <c r="N1642" t="s">
        <v>2868</v>
      </c>
      <c r="O1642" s="379">
        <v>4.1666666666666699E-2</v>
      </c>
    </row>
    <row r="1643" spans="1:15">
      <c r="A1643">
        <v>3381</v>
      </c>
      <c r="B1643" s="379">
        <v>44806.848680555602</v>
      </c>
      <c r="C1643">
        <v>1991</v>
      </c>
      <c r="D1643">
        <v>82</v>
      </c>
      <c r="E1643">
        <v>42</v>
      </c>
      <c r="F1643">
        <v>42</v>
      </c>
      <c r="G1643">
        <v>14</v>
      </c>
      <c r="H1643">
        <v>14</v>
      </c>
      <c r="I1643" s="379">
        <v>2.2291666666666699E-2</v>
      </c>
      <c r="J1643">
        <v>42</v>
      </c>
      <c r="K1643">
        <v>38</v>
      </c>
      <c r="L1643">
        <v>90</v>
      </c>
      <c r="M1643" t="s">
        <v>1853</v>
      </c>
      <c r="N1643" t="s">
        <v>2868</v>
      </c>
      <c r="O1643" s="379">
        <v>4.1666666666666699E-2</v>
      </c>
    </row>
    <row r="1644" spans="1:15">
      <c r="A1644">
        <v>3382</v>
      </c>
      <c r="B1644" s="379">
        <v>44806.843182870398</v>
      </c>
      <c r="C1644">
        <v>1989</v>
      </c>
      <c r="D1644">
        <v>82</v>
      </c>
      <c r="E1644">
        <v>42</v>
      </c>
      <c r="F1644">
        <v>42</v>
      </c>
      <c r="G1644">
        <v>14</v>
      </c>
      <c r="H1644">
        <v>14</v>
      </c>
      <c r="I1644" s="379">
        <v>3.1053240740740701E-2</v>
      </c>
      <c r="J1644">
        <v>42</v>
      </c>
      <c r="K1644">
        <v>38</v>
      </c>
      <c r="L1644">
        <v>90</v>
      </c>
      <c r="M1644" t="s">
        <v>1853</v>
      </c>
      <c r="N1644" t="s">
        <v>2868</v>
      </c>
      <c r="O1644" s="379">
        <v>4.1666666666666699E-2</v>
      </c>
    </row>
    <row r="1645" spans="1:15">
      <c r="A1645">
        <v>3383</v>
      </c>
      <c r="B1645" s="379">
        <v>44806.8416319444</v>
      </c>
      <c r="C1645">
        <v>1980</v>
      </c>
      <c r="D1645">
        <v>82</v>
      </c>
      <c r="E1645">
        <v>42</v>
      </c>
      <c r="F1645">
        <v>42</v>
      </c>
      <c r="G1645">
        <v>14</v>
      </c>
      <c r="H1645">
        <v>14</v>
      </c>
      <c r="I1645" s="379">
        <v>3.2847222222222201E-2</v>
      </c>
      <c r="J1645">
        <v>42</v>
      </c>
      <c r="K1645">
        <v>39</v>
      </c>
      <c r="L1645">
        <v>93</v>
      </c>
      <c r="M1645" t="s">
        <v>1853</v>
      </c>
      <c r="N1645" t="s">
        <v>2868</v>
      </c>
      <c r="O1645" s="379">
        <v>4.1666666666666699E-2</v>
      </c>
    </row>
    <row r="1646" spans="1:15">
      <c r="A1646">
        <v>3384</v>
      </c>
      <c r="B1646" s="379">
        <v>44806.868298611102</v>
      </c>
      <c r="C1646">
        <v>1995</v>
      </c>
      <c r="D1646">
        <v>82</v>
      </c>
      <c r="E1646">
        <v>42</v>
      </c>
      <c r="F1646">
        <v>42</v>
      </c>
      <c r="G1646">
        <v>14</v>
      </c>
      <c r="H1646">
        <v>14</v>
      </c>
      <c r="I1646" s="379">
        <v>1.0590277777777799E-2</v>
      </c>
      <c r="J1646">
        <v>42</v>
      </c>
      <c r="K1646">
        <v>39</v>
      </c>
      <c r="L1646">
        <v>93</v>
      </c>
      <c r="M1646" t="s">
        <v>1853</v>
      </c>
      <c r="N1646" t="s">
        <v>2868</v>
      </c>
      <c r="O1646" s="379">
        <v>4.1666666666666699E-2</v>
      </c>
    </row>
    <row r="1647" spans="1:15">
      <c r="A1647">
        <v>3385</v>
      </c>
      <c r="B1647" s="379">
        <v>44806.864594907398</v>
      </c>
      <c r="C1647">
        <v>1998</v>
      </c>
      <c r="D1647">
        <v>82</v>
      </c>
      <c r="E1647">
        <v>42</v>
      </c>
      <c r="F1647">
        <v>42</v>
      </c>
      <c r="G1647">
        <v>14</v>
      </c>
      <c r="H1647">
        <v>14</v>
      </c>
      <c r="I1647" s="379">
        <v>1.42824074074074E-2</v>
      </c>
      <c r="J1647">
        <v>42</v>
      </c>
      <c r="K1647">
        <v>38</v>
      </c>
      <c r="L1647">
        <v>90</v>
      </c>
      <c r="M1647" t="s">
        <v>1853</v>
      </c>
      <c r="N1647" t="s">
        <v>2868</v>
      </c>
      <c r="O1647" s="379">
        <v>4.1666666666666699E-2</v>
      </c>
    </row>
    <row r="1648" spans="1:15">
      <c r="A1648">
        <v>3386</v>
      </c>
      <c r="B1648" s="379">
        <v>44806.860127314802</v>
      </c>
      <c r="C1648">
        <v>1982</v>
      </c>
      <c r="D1648">
        <v>97</v>
      </c>
      <c r="E1648">
        <v>42</v>
      </c>
      <c r="F1648">
        <v>42</v>
      </c>
      <c r="G1648">
        <v>14</v>
      </c>
      <c r="H1648">
        <v>14</v>
      </c>
      <c r="I1648" s="379">
        <v>1.92708333333333E-2</v>
      </c>
      <c r="J1648">
        <v>42</v>
      </c>
      <c r="K1648">
        <v>39</v>
      </c>
      <c r="L1648">
        <v>93</v>
      </c>
      <c r="N1648" t="s">
        <v>2868</v>
      </c>
      <c r="O1648" s="379">
        <v>4.1666666666666699E-2</v>
      </c>
    </row>
    <row r="1649" spans="1:15">
      <c r="A1649">
        <v>3387</v>
      </c>
      <c r="B1649" s="379">
        <v>44806.862280092602</v>
      </c>
      <c r="C1649">
        <v>1997</v>
      </c>
      <c r="D1649">
        <v>82</v>
      </c>
      <c r="E1649">
        <v>42</v>
      </c>
      <c r="F1649">
        <v>42</v>
      </c>
      <c r="G1649">
        <v>14</v>
      </c>
      <c r="H1649">
        <v>14</v>
      </c>
      <c r="I1649" s="379">
        <v>2.0775462962962999E-2</v>
      </c>
      <c r="J1649">
        <v>42</v>
      </c>
      <c r="K1649">
        <v>33</v>
      </c>
      <c r="L1649">
        <v>79</v>
      </c>
      <c r="M1649" t="s">
        <v>164</v>
      </c>
      <c r="N1649" t="s">
        <v>2868</v>
      </c>
      <c r="O1649" s="379">
        <v>4.1666666666666699E-2</v>
      </c>
    </row>
    <row r="1650" spans="1:15">
      <c r="A1650">
        <v>3388</v>
      </c>
      <c r="B1650" s="379">
        <v>44806.866898148102</v>
      </c>
      <c r="C1650">
        <v>1966</v>
      </c>
      <c r="D1650">
        <v>82</v>
      </c>
      <c r="E1650">
        <v>42</v>
      </c>
      <c r="F1650">
        <v>42</v>
      </c>
      <c r="G1650">
        <v>14</v>
      </c>
      <c r="H1650">
        <v>14</v>
      </c>
      <c r="I1650" s="379">
        <v>1.66203703703704E-2</v>
      </c>
      <c r="J1650">
        <v>42</v>
      </c>
      <c r="K1650">
        <v>38</v>
      </c>
      <c r="L1650">
        <v>90</v>
      </c>
      <c r="M1650" t="s">
        <v>1853</v>
      </c>
      <c r="N1650" t="s">
        <v>2868</v>
      </c>
      <c r="O1650" s="379">
        <v>4.1666666666666699E-2</v>
      </c>
    </row>
    <row r="1651" spans="1:15">
      <c r="A1651">
        <v>3389</v>
      </c>
      <c r="B1651" s="379">
        <v>44806.863090277802</v>
      </c>
      <c r="C1651">
        <v>1960</v>
      </c>
      <c r="D1651">
        <v>97</v>
      </c>
      <c r="E1651">
        <v>42</v>
      </c>
      <c r="F1651">
        <v>34</v>
      </c>
      <c r="G1651">
        <v>14</v>
      </c>
      <c r="H1651">
        <v>11</v>
      </c>
      <c r="I1651" s="379">
        <v>2.4976851851851899E-2</v>
      </c>
      <c r="J1651">
        <v>42</v>
      </c>
      <c r="K1651">
        <v>23</v>
      </c>
      <c r="L1651">
        <v>55</v>
      </c>
      <c r="N1651" t="s">
        <v>2868</v>
      </c>
      <c r="O1651" s="379">
        <v>4.1666666666666699E-2</v>
      </c>
    </row>
    <row r="1652" spans="1:15">
      <c r="A1652">
        <v>3390</v>
      </c>
      <c r="B1652" s="379">
        <v>44806.883101851898</v>
      </c>
      <c r="C1652">
        <v>1977</v>
      </c>
      <c r="D1652">
        <v>82</v>
      </c>
      <c r="E1652">
        <v>42</v>
      </c>
      <c r="F1652">
        <v>42</v>
      </c>
      <c r="G1652">
        <v>14</v>
      </c>
      <c r="H1652">
        <v>14</v>
      </c>
      <c r="I1652" s="379">
        <v>1.9710648148148099E-2</v>
      </c>
      <c r="J1652">
        <v>42</v>
      </c>
      <c r="K1652">
        <v>35</v>
      </c>
      <c r="L1652">
        <v>83</v>
      </c>
      <c r="M1652" t="s">
        <v>164</v>
      </c>
      <c r="N1652" t="s">
        <v>2868</v>
      </c>
      <c r="O1652" s="379">
        <v>4.1666666666666699E-2</v>
      </c>
    </row>
    <row r="1653" spans="1:15">
      <c r="A1653">
        <v>3391</v>
      </c>
      <c r="B1653" s="379">
        <v>44806.891145833302</v>
      </c>
      <c r="C1653">
        <v>1971</v>
      </c>
      <c r="D1653">
        <v>82</v>
      </c>
      <c r="E1653">
        <v>42</v>
      </c>
      <c r="F1653">
        <v>42</v>
      </c>
      <c r="G1653">
        <v>14</v>
      </c>
      <c r="H1653">
        <v>14</v>
      </c>
      <c r="I1653" s="379">
        <v>1.7731481481481501E-2</v>
      </c>
      <c r="J1653">
        <v>42</v>
      </c>
      <c r="K1653">
        <v>39</v>
      </c>
      <c r="L1653">
        <v>93</v>
      </c>
      <c r="M1653" t="s">
        <v>1853</v>
      </c>
      <c r="N1653" t="s">
        <v>2868</v>
      </c>
      <c r="O1653" s="379">
        <v>4.1666666666666699E-2</v>
      </c>
    </row>
    <row r="1654" spans="1:15">
      <c r="A1654">
        <v>3392</v>
      </c>
      <c r="B1654" s="379">
        <v>44806.888113425899</v>
      </c>
      <c r="C1654">
        <v>1960</v>
      </c>
      <c r="D1654">
        <v>82</v>
      </c>
      <c r="E1654">
        <v>42</v>
      </c>
      <c r="F1654">
        <v>42</v>
      </c>
      <c r="G1654">
        <v>14</v>
      </c>
      <c r="H1654">
        <v>14</v>
      </c>
      <c r="I1654" s="379">
        <v>2.9444444444444402E-2</v>
      </c>
      <c r="J1654">
        <v>42</v>
      </c>
      <c r="K1654">
        <v>34</v>
      </c>
      <c r="L1654">
        <v>81</v>
      </c>
      <c r="M1654" t="s">
        <v>164</v>
      </c>
      <c r="N1654" t="s">
        <v>2868</v>
      </c>
      <c r="O1654" s="379">
        <v>4.1666666666666699E-2</v>
      </c>
    </row>
    <row r="1655" spans="1:15">
      <c r="A1655">
        <v>3393</v>
      </c>
      <c r="B1655" s="379">
        <v>44806.894942129598</v>
      </c>
      <c r="C1655">
        <v>1987</v>
      </c>
      <c r="D1655">
        <v>82</v>
      </c>
      <c r="E1655">
        <v>42</v>
      </c>
      <c r="F1655">
        <v>42</v>
      </c>
      <c r="G1655">
        <v>14</v>
      </c>
      <c r="H1655">
        <v>14</v>
      </c>
      <c r="I1655" s="379">
        <v>3.19097222222222E-2</v>
      </c>
      <c r="J1655">
        <v>42</v>
      </c>
      <c r="K1655">
        <v>41</v>
      </c>
      <c r="L1655">
        <v>98</v>
      </c>
      <c r="M1655" t="s">
        <v>1856</v>
      </c>
      <c r="N1655" t="s">
        <v>2868</v>
      </c>
      <c r="O1655" s="379">
        <v>4.1666666666666699E-2</v>
      </c>
    </row>
    <row r="1656" spans="1:15">
      <c r="A1656">
        <v>3394</v>
      </c>
      <c r="B1656" s="379">
        <v>44811.814212963</v>
      </c>
      <c r="C1656">
        <v>1988</v>
      </c>
      <c r="D1656">
        <v>58</v>
      </c>
      <c r="E1656">
        <v>25</v>
      </c>
      <c r="F1656">
        <v>25</v>
      </c>
      <c r="G1656">
        <v>5</v>
      </c>
      <c r="H1656">
        <v>5</v>
      </c>
      <c r="I1656" s="379">
        <v>2.8067129629629602E-2</v>
      </c>
      <c r="J1656">
        <v>25</v>
      </c>
      <c r="K1656">
        <v>22</v>
      </c>
      <c r="L1656">
        <v>88</v>
      </c>
      <c r="M1656" t="s">
        <v>1857</v>
      </c>
      <c r="N1656" t="s">
        <v>2869</v>
      </c>
      <c r="O1656" s="379">
        <v>4.1666666666666699E-2</v>
      </c>
    </row>
    <row r="1657" spans="1:15">
      <c r="A1657">
        <v>3395</v>
      </c>
      <c r="B1657" s="379">
        <v>44811.901307870401</v>
      </c>
      <c r="C1657">
        <v>1990</v>
      </c>
      <c r="D1657">
        <v>58</v>
      </c>
      <c r="E1657">
        <v>25</v>
      </c>
      <c r="F1657">
        <v>25</v>
      </c>
      <c r="G1657">
        <v>5</v>
      </c>
      <c r="H1657">
        <v>5</v>
      </c>
      <c r="I1657" s="379">
        <v>2.68055555555556E-2</v>
      </c>
      <c r="J1657">
        <v>25</v>
      </c>
      <c r="K1657">
        <v>24</v>
      </c>
      <c r="L1657">
        <v>96</v>
      </c>
      <c r="M1657" t="s">
        <v>1857</v>
      </c>
      <c r="N1657" t="s">
        <v>2869</v>
      </c>
      <c r="O1657" s="379">
        <v>4.1666666666666699E-2</v>
      </c>
    </row>
    <row r="1658" spans="1:15">
      <c r="A1658">
        <v>3396</v>
      </c>
      <c r="B1658" s="379">
        <v>44812.498865740701</v>
      </c>
      <c r="C1658">
        <v>1951</v>
      </c>
      <c r="D1658">
        <v>82</v>
      </c>
      <c r="E1658">
        <v>42</v>
      </c>
      <c r="F1658">
        <v>42</v>
      </c>
      <c r="G1658">
        <v>14</v>
      </c>
      <c r="H1658">
        <v>14</v>
      </c>
      <c r="I1658" s="379">
        <v>1.1990740740740699E-2</v>
      </c>
      <c r="J1658">
        <v>42</v>
      </c>
      <c r="K1658">
        <v>42</v>
      </c>
      <c r="L1658">
        <v>100</v>
      </c>
      <c r="M1658" t="s">
        <v>1857</v>
      </c>
      <c r="N1658" t="s">
        <v>2868</v>
      </c>
      <c r="O1658" s="379">
        <v>4.1666666666666699E-2</v>
      </c>
    </row>
    <row r="1659" spans="1:15">
      <c r="A1659">
        <v>3397</v>
      </c>
      <c r="B1659" s="379">
        <v>44812.520196759302</v>
      </c>
      <c r="C1659">
        <v>1951</v>
      </c>
      <c r="D1659">
        <v>58</v>
      </c>
      <c r="E1659">
        <v>25</v>
      </c>
      <c r="F1659">
        <v>25</v>
      </c>
      <c r="G1659">
        <v>5</v>
      </c>
      <c r="H1659">
        <v>5</v>
      </c>
      <c r="I1659" s="379">
        <v>2.2673611111111099E-2</v>
      </c>
      <c r="J1659">
        <v>25</v>
      </c>
      <c r="K1659">
        <v>12</v>
      </c>
      <c r="L1659">
        <v>48</v>
      </c>
      <c r="M1659" t="s">
        <v>164</v>
      </c>
      <c r="N1659" t="s">
        <v>2869</v>
      </c>
      <c r="O1659" s="379">
        <v>4.1666666666666699E-2</v>
      </c>
    </row>
    <row r="1660" spans="1:15">
      <c r="A1660">
        <v>3398</v>
      </c>
      <c r="B1660" s="379">
        <v>44812.675162036998</v>
      </c>
      <c r="C1660">
        <v>1998</v>
      </c>
      <c r="D1660">
        <v>58</v>
      </c>
      <c r="E1660">
        <v>25</v>
      </c>
      <c r="F1660">
        <v>25</v>
      </c>
      <c r="G1660">
        <v>5</v>
      </c>
      <c r="H1660">
        <v>5</v>
      </c>
      <c r="I1660" s="379">
        <v>1.1122685185185201E-2</v>
      </c>
      <c r="J1660">
        <v>25</v>
      </c>
      <c r="K1660">
        <v>23</v>
      </c>
      <c r="L1660">
        <v>92</v>
      </c>
      <c r="M1660" t="s">
        <v>1857</v>
      </c>
      <c r="N1660" t="s">
        <v>2869</v>
      </c>
      <c r="O1660" s="379">
        <v>4.1666666666666699E-2</v>
      </c>
    </row>
    <row r="1661" spans="1:15">
      <c r="A1661">
        <v>3399</v>
      </c>
      <c r="B1661" s="379">
        <v>44812.675844907397</v>
      </c>
      <c r="C1661">
        <v>1983</v>
      </c>
      <c r="D1661">
        <v>82</v>
      </c>
      <c r="E1661">
        <v>42</v>
      </c>
      <c r="F1661">
        <v>42</v>
      </c>
      <c r="G1661">
        <v>14</v>
      </c>
      <c r="H1661">
        <v>14</v>
      </c>
      <c r="I1661" s="379">
        <v>1.2175925925925901E-2</v>
      </c>
      <c r="J1661">
        <v>42</v>
      </c>
      <c r="K1661">
        <v>42</v>
      </c>
      <c r="L1661">
        <v>100</v>
      </c>
      <c r="M1661" t="s">
        <v>1857</v>
      </c>
      <c r="N1661" t="s">
        <v>2868</v>
      </c>
      <c r="O1661" s="379">
        <v>4.1666666666666699E-2</v>
      </c>
    </row>
    <row r="1662" spans="1:15">
      <c r="A1662">
        <v>3400</v>
      </c>
      <c r="B1662" s="379">
        <v>44812.702071759297</v>
      </c>
      <c r="C1662">
        <v>1997</v>
      </c>
      <c r="D1662">
        <v>82</v>
      </c>
      <c r="E1662">
        <v>42</v>
      </c>
      <c r="F1662">
        <v>42</v>
      </c>
      <c r="G1662">
        <v>14</v>
      </c>
      <c r="H1662">
        <v>14</v>
      </c>
      <c r="I1662" s="379">
        <v>7.4421296296296301E-3</v>
      </c>
      <c r="J1662">
        <v>42</v>
      </c>
      <c r="K1662">
        <v>40</v>
      </c>
      <c r="L1662">
        <v>95</v>
      </c>
      <c r="M1662" t="s">
        <v>1856</v>
      </c>
      <c r="N1662" t="s">
        <v>2868</v>
      </c>
      <c r="O1662" s="379">
        <v>4.1666666666666699E-2</v>
      </c>
    </row>
    <row r="1663" spans="1:15">
      <c r="A1663">
        <v>3401</v>
      </c>
      <c r="B1663" s="379">
        <v>44812.688159722202</v>
      </c>
      <c r="C1663">
        <v>1983</v>
      </c>
      <c r="D1663">
        <v>58</v>
      </c>
      <c r="E1663">
        <v>25</v>
      </c>
      <c r="F1663">
        <v>25</v>
      </c>
      <c r="G1663">
        <v>5</v>
      </c>
      <c r="H1663">
        <v>5</v>
      </c>
      <c r="I1663" s="379">
        <v>2.29282407407407E-2</v>
      </c>
      <c r="J1663">
        <v>25</v>
      </c>
      <c r="K1663">
        <v>18</v>
      </c>
      <c r="L1663">
        <v>72</v>
      </c>
      <c r="M1663" t="s">
        <v>1857</v>
      </c>
      <c r="N1663" t="s">
        <v>2869</v>
      </c>
      <c r="O1663" s="379">
        <v>4.1666666666666699E-2</v>
      </c>
    </row>
    <row r="1664" spans="1:15">
      <c r="A1664">
        <v>3402</v>
      </c>
      <c r="B1664" s="379">
        <v>44813.140231481499</v>
      </c>
      <c r="C1664">
        <v>1952</v>
      </c>
      <c r="D1664">
        <v>82</v>
      </c>
      <c r="E1664">
        <v>42</v>
      </c>
      <c r="F1664">
        <v>42</v>
      </c>
      <c r="G1664">
        <v>14</v>
      </c>
      <c r="H1664">
        <v>14</v>
      </c>
      <c r="I1664" s="379">
        <v>1.12384259259259E-2</v>
      </c>
      <c r="J1664">
        <v>42</v>
      </c>
      <c r="K1664">
        <v>38</v>
      </c>
      <c r="L1664">
        <v>90</v>
      </c>
      <c r="M1664" t="s">
        <v>1853</v>
      </c>
      <c r="N1664" t="s">
        <v>2868</v>
      </c>
      <c r="O1664" s="379">
        <v>4.1666666666666699E-2</v>
      </c>
    </row>
    <row r="1665" spans="1:15">
      <c r="A1665">
        <v>3403</v>
      </c>
      <c r="B1665" s="379">
        <v>44813.155601851897</v>
      </c>
      <c r="C1665">
        <v>1952</v>
      </c>
      <c r="D1665">
        <v>58</v>
      </c>
      <c r="E1665">
        <v>25</v>
      </c>
      <c r="F1665">
        <v>25</v>
      </c>
      <c r="G1665">
        <v>5</v>
      </c>
      <c r="H1665">
        <v>5</v>
      </c>
      <c r="I1665" s="379">
        <v>3.90277777777778E-2</v>
      </c>
      <c r="J1665">
        <v>25</v>
      </c>
      <c r="K1665">
        <v>18</v>
      </c>
      <c r="L1665">
        <v>72</v>
      </c>
      <c r="M1665" t="s">
        <v>1857</v>
      </c>
      <c r="N1665" t="s">
        <v>2869</v>
      </c>
      <c r="O1665" s="379">
        <v>4.1666666666666699E-2</v>
      </c>
    </row>
    <row r="1666" spans="1:15">
      <c r="A1666">
        <v>3404</v>
      </c>
      <c r="B1666" s="379">
        <v>44813.582557870403</v>
      </c>
      <c r="C1666">
        <v>1984</v>
      </c>
      <c r="D1666">
        <v>82</v>
      </c>
      <c r="E1666">
        <v>42</v>
      </c>
      <c r="F1666">
        <v>0</v>
      </c>
      <c r="G1666">
        <v>14</v>
      </c>
      <c r="H1666">
        <v>0</v>
      </c>
      <c r="I1666" s="379">
        <v>1.2731481481481499E-4</v>
      </c>
      <c r="J1666">
        <v>42</v>
      </c>
      <c r="K1666">
        <v>0</v>
      </c>
      <c r="L1666">
        <v>0</v>
      </c>
      <c r="M1666" t="s">
        <v>164</v>
      </c>
      <c r="N1666" t="s">
        <v>2868</v>
      </c>
      <c r="O1666" s="379">
        <v>4.1666666666666699E-2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05D7-967A-494A-94D0-67878C12893D}">
  <sheetPr>
    <tabColor rgb="FF7030A0"/>
  </sheetPr>
  <dimension ref="A1:F1958"/>
  <sheetViews>
    <sheetView workbookViewId="0">
      <selection activeCell="C14" sqref="C14"/>
    </sheetView>
  </sheetViews>
  <sheetFormatPr defaultColWidth="9.140625" defaultRowHeight="15"/>
  <cols>
    <col min="1" max="1" width="10.140625" style="173" bestFit="1" customWidth="1"/>
    <col min="2" max="2" width="13.7109375" style="173" customWidth="1"/>
    <col min="3" max="3" width="24.140625" style="173" customWidth="1"/>
    <col min="4" max="4" width="12.5703125" style="173" customWidth="1"/>
    <col min="5" max="5" width="12.7109375" style="173" customWidth="1"/>
    <col min="6" max="6" width="18.28515625" style="173" customWidth="1"/>
    <col min="7" max="16384" width="9.140625" style="173"/>
  </cols>
  <sheetData>
    <row r="1" spans="1:6">
      <c r="A1" s="429" t="s">
        <v>150</v>
      </c>
      <c r="B1" s="429" t="s">
        <v>155</v>
      </c>
      <c r="C1" s="429" t="s">
        <v>156</v>
      </c>
      <c r="D1" s="429" t="s">
        <v>4628</v>
      </c>
      <c r="E1" s="429" t="s">
        <v>4629</v>
      </c>
      <c r="F1" s="429" t="s">
        <v>4630</v>
      </c>
    </row>
    <row r="2" spans="1:6">
      <c r="A2" s="430">
        <f>Results!B2</f>
        <v>42252.468807870398</v>
      </c>
      <c r="B2" s="173" t="str">
        <f>VLOOKUP(Results!C2,Users!$A$2:$F$784,6,FALSE)</f>
        <v>Свиноренко</v>
      </c>
      <c r="C2" s="173" t="str">
        <f>VLOOKUP(Results!D2,Tests!$A$2:$C$21,3,FALSE)</f>
        <v>Специалист MS Excel 2010</v>
      </c>
      <c r="D2" s="173" t="str">
        <f>IFERROR(VLOOKUP(VLOOKUP(Results!C2,Users!$A$2:$E$784,5,FALSE),Groops!$A$2:$E$28,2,FALSE),"удалено")</f>
        <v>ИИБС-15-2</v>
      </c>
      <c r="E2" s="173">
        <f>Results!K2</f>
        <v>13</v>
      </c>
      <c r="F2" s="173">
        <f>Results!J2</f>
        <v>25</v>
      </c>
    </row>
    <row r="3" spans="1:6">
      <c r="A3" s="430">
        <f>Results!B3</f>
        <v>42252.469270833302</v>
      </c>
      <c r="B3" s="173" t="str">
        <f>VLOOKUP(Results!C3,Users!$A$2:$F$784,6,FALSE)</f>
        <v>Апросимова</v>
      </c>
      <c r="C3" s="173" t="str">
        <f>VLOOKUP(Results!D3,Tests!$A$2:$C$21,3,FALSE)</f>
        <v>Специалист MS Excel 2010</v>
      </c>
      <c r="D3" s="173" t="str">
        <f>IFERROR(VLOOKUP(VLOOKUP(Results!C3,Users!$A$2:$E$784,5,FALSE),Groops!$A$2:$E$28,2,FALSE),"удалено")</f>
        <v>ИИБС-15-1</v>
      </c>
      <c r="E3" s="173">
        <f>Results!K3</f>
        <v>15</v>
      </c>
      <c r="F3" s="173">
        <f>Results!J3</f>
        <v>25</v>
      </c>
    </row>
    <row r="4" spans="1:6">
      <c r="A4" s="430">
        <f>Results!B4</f>
        <v>42252.469432870399</v>
      </c>
      <c r="B4" s="173" t="str">
        <f>VLOOKUP(Results!C4,Users!$A$2:$F$784,6,FALSE)</f>
        <v>Хаматьяров</v>
      </c>
      <c r="C4" s="173" t="str">
        <f>VLOOKUP(Results!D4,Tests!$A$2:$C$21,3,FALSE)</f>
        <v>Специалист MS Excel 2010</v>
      </c>
      <c r="D4" s="173" t="str">
        <f>IFERROR(VLOOKUP(VLOOKUP(Results!C4,Users!$A$2:$E$784,5,FALSE),Groops!$A$2:$E$28,2,FALSE),"удалено")</f>
        <v>ИИБС-15-2</v>
      </c>
      <c r="E4" s="173">
        <f>Results!K4</f>
        <v>13</v>
      </c>
      <c r="F4" s="173">
        <f>Results!J4</f>
        <v>25</v>
      </c>
    </row>
    <row r="5" spans="1:6">
      <c r="A5" s="430">
        <f>Results!B5</f>
        <v>42252.468819444402</v>
      </c>
      <c r="B5" s="173" t="str">
        <f>VLOOKUP(Results!C5,Users!$A$2:$F$784,6,FALSE)</f>
        <v>Григорьева</v>
      </c>
      <c r="C5" s="173" t="str">
        <f>VLOOKUP(Results!D5,Tests!$A$2:$C$21,3,FALSE)</f>
        <v>Специалист MS Excel 2010</v>
      </c>
      <c r="D5" s="173" t="str">
        <f>IFERROR(VLOOKUP(VLOOKUP(Results!C5,Users!$A$2:$E$784,5,FALSE),Groops!$A$2:$E$28,2,FALSE),"удалено")</f>
        <v>ИИБС-15-2</v>
      </c>
      <c r="E5" s="173">
        <f>Results!K5</f>
        <v>18</v>
      </c>
      <c r="F5" s="173">
        <f>Results!J5</f>
        <v>25</v>
      </c>
    </row>
    <row r="6" spans="1:6">
      <c r="A6" s="430">
        <f>Results!B6</f>
        <v>42252.468865740702</v>
      </c>
      <c r="B6" s="173" t="str">
        <f>VLOOKUP(Results!C6,Users!$A$2:$F$784,6,FALSE)</f>
        <v>Татушин</v>
      </c>
      <c r="C6" s="173" t="str">
        <f>VLOOKUP(Results!D6,Tests!$A$2:$C$21,3,FALSE)</f>
        <v>Специалист MS Excel 2010</v>
      </c>
      <c r="D6" s="173" t="str">
        <f>IFERROR(VLOOKUP(VLOOKUP(Results!C6,Users!$A$2:$E$784,5,FALSE),Groops!$A$2:$E$28,2,FALSE),"удалено")</f>
        <v>ИИБС-15-1</v>
      </c>
      <c r="E6" s="173">
        <f>Results!K6</f>
        <v>12</v>
      </c>
      <c r="F6" s="173">
        <f>Results!J6</f>
        <v>25</v>
      </c>
    </row>
    <row r="7" spans="1:6">
      <c r="A7" s="430">
        <f>Results!B7</f>
        <v>42252.469537037003</v>
      </c>
      <c r="B7" s="173" t="str">
        <f>VLOOKUP(Results!C7,Users!$A$2:$F$784,6,FALSE)</f>
        <v>Юбин</v>
      </c>
      <c r="C7" s="173" t="str">
        <f>VLOOKUP(Results!D7,Tests!$A$2:$C$21,3,FALSE)</f>
        <v>Специалист MS Excel 2010</v>
      </c>
      <c r="D7" s="173" t="str">
        <f>IFERROR(VLOOKUP(VLOOKUP(Results!C7,Users!$A$2:$E$784,5,FALSE),Groops!$A$2:$E$28,2,FALSE),"удалено")</f>
        <v>ИИБС-15-2</v>
      </c>
      <c r="E7" s="173">
        <f>Results!K7</f>
        <v>8</v>
      </c>
      <c r="F7" s="173">
        <f>Results!J7</f>
        <v>25</v>
      </c>
    </row>
    <row r="8" spans="1:6">
      <c r="A8" s="430">
        <f>Results!B8</f>
        <v>42252.472858796304</v>
      </c>
      <c r="B8" s="173" t="str">
        <f>VLOOKUP(Results!C8,Users!$A$2:$F$784,6,FALSE)</f>
        <v>Лешуков</v>
      </c>
      <c r="C8" s="173" t="str">
        <f>VLOOKUP(Results!D8,Tests!$A$2:$C$21,3,FALSE)</f>
        <v>Специалист MS Excel 2010</v>
      </c>
      <c r="D8" s="173" t="str">
        <f>IFERROR(VLOOKUP(VLOOKUP(Results!C8,Users!$A$2:$E$784,5,FALSE),Groops!$A$2:$E$28,2,FALSE),"удалено")</f>
        <v>ИИБС-15-1</v>
      </c>
      <c r="E8" s="173">
        <f>Results!K8</f>
        <v>10</v>
      </c>
      <c r="F8" s="173">
        <f>Results!J8</f>
        <v>25</v>
      </c>
    </row>
    <row r="9" spans="1:6">
      <c r="A9" s="430">
        <f>Results!B9</f>
        <v>42252.469583333303</v>
      </c>
      <c r="B9" s="173" t="str">
        <f>VLOOKUP(Results!C9,Users!$A$2:$F$784,6,FALSE)</f>
        <v>Клименко</v>
      </c>
      <c r="C9" s="173" t="str">
        <f>VLOOKUP(Results!D9,Tests!$A$2:$C$21,3,FALSE)</f>
        <v>Специалист MS Excel 2010</v>
      </c>
      <c r="D9" s="173" t="str">
        <f>IFERROR(VLOOKUP(VLOOKUP(Results!C9,Users!$A$2:$E$784,5,FALSE),Groops!$A$2:$E$28,2,FALSE),"удалено")</f>
        <v>ИИБС-15-1</v>
      </c>
      <c r="E9" s="173">
        <f>Results!K9</f>
        <v>9</v>
      </c>
      <c r="F9" s="173">
        <f>Results!J9</f>
        <v>25</v>
      </c>
    </row>
    <row r="10" spans="1:6">
      <c r="A10" s="430">
        <f>Results!B10</f>
        <v>42252.468993055598</v>
      </c>
      <c r="B10" s="173" t="str">
        <f>VLOOKUP(Results!C10,Users!$A$2:$F$784,6,FALSE)</f>
        <v>Мажара</v>
      </c>
      <c r="C10" s="173" t="str">
        <f>VLOOKUP(Results!D10,Tests!$A$2:$C$21,3,FALSE)</f>
        <v>Специалист MS Excel 2010</v>
      </c>
      <c r="D10" s="173" t="str">
        <f>IFERROR(VLOOKUP(VLOOKUP(Results!C10,Users!$A$2:$E$784,5,FALSE),Groops!$A$2:$E$28,2,FALSE),"удалено")</f>
        <v>ИИБС-15-1</v>
      </c>
      <c r="E10" s="173">
        <f>Results!K10</f>
        <v>9</v>
      </c>
      <c r="F10" s="173">
        <f>Results!J10</f>
        <v>25</v>
      </c>
    </row>
    <row r="11" spans="1:6">
      <c r="A11" s="430">
        <f>Results!B11</f>
        <v>42252.468043981498</v>
      </c>
      <c r="B11" s="173" t="str">
        <f>VLOOKUP(Results!C11,Users!$A$2:$F$784,6,FALSE)</f>
        <v>Мирошников</v>
      </c>
      <c r="C11" s="173" t="str">
        <f>VLOOKUP(Results!D11,Tests!$A$2:$C$21,3,FALSE)</f>
        <v>Специалист MS Excel 2010</v>
      </c>
      <c r="D11" s="173" t="str">
        <f>IFERROR(VLOOKUP(VLOOKUP(Results!C11,Users!$A$2:$E$784,5,FALSE),Groops!$A$2:$E$28,2,FALSE),"удалено")</f>
        <v>ИИБС-15-2</v>
      </c>
      <c r="E11" s="173">
        <f>Results!K11</f>
        <v>13</v>
      </c>
      <c r="F11" s="173">
        <f>Results!J11</f>
        <v>25</v>
      </c>
    </row>
    <row r="12" spans="1:6">
      <c r="A12" s="430">
        <f>Results!B12</f>
        <v>42252.468865740702</v>
      </c>
      <c r="B12" s="173" t="str">
        <f>VLOOKUP(Results!C12,Users!$A$2:$F$784,6,FALSE)</f>
        <v>Зайцев</v>
      </c>
      <c r="C12" s="173" t="str">
        <f>VLOOKUP(Results!D12,Tests!$A$2:$C$21,3,FALSE)</f>
        <v>Специалист MS Excel 2010</v>
      </c>
      <c r="D12" s="173" t="str">
        <f>IFERROR(VLOOKUP(VLOOKUP(Results!C12,Users!$A$2:$E$784,5,FALSE),Groops!$A$2:$E$28,2,FALSE),"удалено")</f>
        <v>ИИБС-15-1</v>
      </c>
      <c r="E12" s="173">
        <f>Results!K12</f>
        <v>11</v>
      </c>
      <c r="F12" s="173">
        <f>Results!J12</f>
        <v>25</v>
      </c>
    </row>
    <row r="13" spans="1:6">
      <c r="A13" s="430">
        <f>Results!B13</f>
        <v>42252.470509259299</v>
      </c>
      <c r="B13" s="173" t="str">
        <f>VLOOKUP(Results!C13,Users!$A$2:$F$784,6,FALSE)</f>
        <v>Агаев</v>
      </c>
      <c r="C13" s="173" t="str">
        <f>VLOOKUP(Results!D13,Tests!$A$2:$C$21,3,FALSE)</f>
        <v>Специалист MS Excel 2010</v>
      </c>
      <c r="D13" s="173" t="str">
        <f>IFERROR(VLOOKUP(VLOOKUP(Results!C13,Users!$A$2:$E$784,5,FALSE),Groops!$A$2:$E$28,2,FALSE),"удалено")</f>
        <v>ИИБС-15-2</v>
      </c>
      <c r="E13" s="173">
        <f>Results!K13</f>
        <v>14</v>
      </c>
      <c r="F13" s="173">
        <f>Results!J13</f>
        <v>25</v>
      </c>
    </row>
    <row r="14" spans="1:6">
      <c r="A14" s="430">
        <f>Results!B14</f>
        <v>42252.469224537002</v>
      </c>
      <c r="B14" s="173" t="str">
        <f>VLOOKUP(Results!C14,Users!$A$2:$F$784,6,FALSE)</f>
        <v>Бабчик</v>
      </c>
      <c r="C14" s="173" t="str">
        <f>VLOOKUP(Results!D14,Tests!$A$2:$C$21,3,FALSE)</f>
        <v>Специалист MS Excel 2010</v>
      </c>
      <c r="D14" s="173" t="str">
        <f>IFERROR(VLOOKUP(VLOOKUP(Results!C14,Users!$A$2:$E$784,5,FALSE),Groops!$A$2:$E$28,2,FALSE),"удалено")</f>
        <v>ИИБС-15-1</v>
      </c>
      <c r="E14" s="173">
        <f>Results!K14</f>
        <v>15</v>
      </c>
      <c r="F14" s="173">
        <f>Results!J14</f>
        <v>25</v>
      </c>
    </row>
    <row r="15" spans="1:6">
      <c r="A15" s="430">
        <f>Results!B15</f>
        <v>42252.468506944402</v>
      </c>
      <c r="B15" s="173" t="str">
        <f>VLOOKUP(Results!C15,Users!$A$2:$F$784,6,FALSE)</f>
        <v>Павлов</v>
      </c>
      <c r="C15" s="173" t="str">
        <f>VLOOKUP(Results!D15,Tests!$A$2:$C$21,3,FALSE)</f>
        <v>Специалист MS Excel 2010</v>
      </c>
      <c r="D15" s="173" t="str">
        <f>IFERROR(VLOOKUP(VLOOKUP(Results!C15,Users!$A$2:$E$784,5,FALSE),Groops!$A$2:$E$28,2,FALSE),"удалено")</f>
        <v>ИИБС-15-2</v>
      </c>
      <c r="E15" s="173">
        <f>Results!K15</f>
        <v>12</v>
      </c>
      <c r="F15" s="173">
        <f>Results!J15</f>
        <v>25</v>
      </c>
    </row>
    <row r="16" spans="1:6">
      <c r="A16" s="430">
        <f>Results!B16</f>
        <v>42252.469317129602</v>
      </c>
      <c r="B16" s="173" t="str">
        <f>VLOOKUP(Results!C16,Users!$A$2:$F$784,6,FALSE)</f>
        <v>Асанова</v>
      </c>
      <c r="C16" s="173" t="str">
        <f>VLOOKUP(Results!D16,Tests!$A$2:$C$21,3,FALSE)</f>
        <v>Специалист MS Excel 2010</v>
      </c>
      <c r="D16" s="173" t="str">
        <f>IFERROR(VLOOKUP(VLOOKUP(Results!C16,Users!$A$2:$E$784,5,FALSE),Groops!$A$2:$E$28,2,FALSE),"удалено")</f>
        <v>ИИБС-15-1</v>
      </c>
      <c r="E16" s="173">
        <f>Results!K16</f>
        <v>8</v>
      </c>
      <c r="F16" s="173">
        <f>Results!J16</f>
        <v>25</v>
      </c>
    </row>
    <row r="17" spans="1:6">
      <c r="A17" s="430">
        <f>Results!B17</f>
        <v>42252.4702314815</v>
      </c>
      <c r="B17" s="173" t="str">
        <f>VLOOKUP(Results!C17,Users!$A$2:$F$784,6,FALSE)</f>
        <v>Гукаленко</v>
      </c>
      <c r="C17" s="173" t="str">
        <f>VLOOKUP(Results!D17,Tests!$A$2:$C$21,3,FALSE)</f>
        <v>Специалист MS Excel 2010</v>
      </c>
      <c r="D17" s="173" t="str">
        <f>IFERROR(VLOOKUP(VLOOKUP(Results!C17,Users!$A$2:$E$784,5,FALSE),Groops!$A$2:$E$28,2,FALSE),"удалено")</f>
        <v>ИИБС-15-1</v>
      </c>
      <c r="E17" s="173">
        <f>Results!K17</f>
        <v>16</v>
      </c>
      <c r="F17" s="173">
        <f>Results!J17</f>
        <v>25</v>
      </c>
    </row>
    <row r="18" spans="1:6">
      <c r="A18" s="430">
        <f>Results!B19</f>
        <v>42252.523564814801</v>
      </c>
      <c r="B18" s="173" t="str">
        <f>VLOOKUP(Results!C19,Users!$A$2:$F$784,6,FALSE)</f>
        <v>Корнюхин</v>
      </c>
      <c r="C18" s="173" t="str">
        <f>VLOOKUP(Results!D19,Tests!$A$2:$C$21,3,FALSE)</f>
        <v>Пользователь MS Excel 2010</v>
      </c>
      <c r="D18" s="173" t="str">
        <f>IFERROR(VLOOKUP(VLOOKUP(Results!C19,Users!$A$2:$E$784,5,FALSE),Groops!$A$2:$E$28,2,FALSE),"удалено")</f>
        <v>ИИБС-15-1</v>
      </c>
      <c r="E18" s="173">
        <f>Results!K19</f>
        <v>29</v>
      </c>
      <c r="F18" s="173">
        <f>Results!J19</f>
        <v>42</v>
      </c>
    </row>
    <row r="19" spans="1:6">
      <c r="A19" s="430">
        <f>Results!B20</f>
        <v>42252.523460648103</v>
      </c>
      <c r="B19" s="173" t="str">
        <f>VLOOKUP(Results!C20,Users!$A$2:$F$784,6,FALSE)</f>
        <v>Мирошников</v>
      </c>
      <c r="C19" s="173" t="str">
        <f>VLOOKUP(Results!D20,Tests!$A$2:$C$21,3,FALSE)</f>
        <v>Пользователь MS Excel 2010</v>
      </c>
      <c r="D19" s="173" t="str">
        <f>IFERROR(VLOOKUP(VLOOKUP(Results!C20,Users!$A$2:$E$784,5,FALSE),Groops!$A$2:$E$28,2,FALSE),"удалено")</f>
        <v>ИИБС-15-2</v>
      </c>
      <c r="E19" s="173">
        <f>Results!K20</f>
        <v>36</v>
      </c>
      <c r="F19" s="173">
        <f>Results!J20</f>
        <v>42</v>
      </c>
    </row>
    <row r="20" spans="1:6">
      <c r="A20" s="430">
        <f>Results!B21</f>
        <v>42252.523807870399</v>
      </c>
      <c r="B20" s="173" t="str">
        <f>VLOOKUP(Results!C21,Users!$A$2:$F$784,6,FALSE)</f>
        <v>Булгакова</v>
      </c>
      <c r="C20" s="173" t="str">
        <f>VLOOKUP(Results!D21,Tests!$A$2:$C$21,3,FALSE)</f>
        <v>Пользователь MS Excel 2010</v>
      </c>
      <c r="D20" s="173" t="str">
        <f>IFERROR(VLOOKUP(VLOOKUP(Results!C21,Users!$A$2:$E$784,5,FALSE),Groops!$A$2:$E$28,2,FALSE),"удалено")</f>
        <v>ИИБС-15-2</v>
      </c>
      <c r="E20" s="173">
        <f>Results!K21</f>
        <v>36</v>
      </c>
      <c r="F20" s="173">
        <f>Results!J21</f>
        <v>42</v>
      </c>
    </row>
    <row r="21" spans="1:6">
      <c r="A21" s="430">
        <f>Results!B22</f>
        <v>42252.523472222201</v>
      </c>
      <c r="B21" s="173" t="str">
        <f>VLOOKUP(Results!C22,Users!$A$2:$F$784,6,FALSE)</f>
        <v>Гудков</v>
      </c>
      <c r="C21" s="173" t="str">
        <f>VLOOKUP(Results!D22,Tests!$A$2:$C$21,3,FALSE)</f>
        <v>Пользователь MS Excel 2010</v>
      </c>
      <c r="D21" s="173" t="str">
        <f>IFERROR(VLOOKUP(VLOOKUP(Results!C22,Users!$A$2:$E$784,5,FALSE),Groops!$A$2:$E$28,2,FALSE),"удалено")</f>
        <v>ИИБС-15-2</v>
      </c>
      <c r="E21" s="173">
        <f>Results!K22</f>
        <v>29</v>
      </c>
      <c r="F21" s="173">
        <f>Results!J22</f>
        <v>42</v>
      </c>
    </row>
    <row r="22" spans="1:6">
      <c r="A22" s="430">
        <f>Results!B23</f>
        <v>42252.523761574099</v>
      </c>
      <c r="B22" s="173" t="str">
        <f>VLOOKUP(Results!C23,Users!$A$2:$F$784,6,FALSE)</f>
        <v>Петров</v>
      </c>
      <c r="C22" s="173" t="str">
        <f>VLOOKUP(Results!D23,Tests!$A$2:$C$21,3,FALSE)</f>
        <v>Пользователь MS Excel 2010</v>
      </c>
      <c r="D22" s="173" t="str">
        <f>IFERROR(VLOOKUP(VLOOKUP(Results!C23,Users!$A$2:$E$784,5,FALSE),Groops!$A$2:$E$28,2,FALSE),"удалено")</f>
        <v>ИИБС-15-2</v>
      </c>
      <c r="E22" s="173">
        <f>Results!K23</f>
        <v>27</v>
      </c>
      <c r="F22" s="173">
        <f>Results!J23</f>
        <v>42</v>
      </c>
    </row>
    <row r="23" spans="1:6">
      <c r="A23" s="430">
        <f>Results!B24</f>
        <v>42252.523831018501</v>
      </c>
      <c r="B23" s="173" t="str">
        <f>VLOOKUP(Results!C24,Users!$A$2:$F$784,6,FALSE)</f>
        <v>Ларионов</v>
      </c>
      <c r="C23" s="173" t="str">
        <f>VLOOKUP(Results!D24,Tests!$A$2:$C$21,3,FALSE)</f>
        <v>Пользователь MS Excel 2010</v>
      </c>
      <c r="D23" s="173" t="str">
        <f>IFERROR(VLOOKUP(VLOOKUP(Results!C24,Users!$A$2:$E$784,5,FALSE),Groops!$A$2:$E$28,2,FALSE),"удалено")</f>
        <v>ИИБС-15-1</v>
      </c>
      <c r="E23" s="173">
        <f>Results!K24</f>
        <v>31</v>
      </c>
      <c r="F23" s="173">
        <f>Results!J24</f>
        <v>42</v>
      </c>
    </row>
    <row r="24" spans="1:6">
      <c r="A24" s="430">
        <f>Results!B25</f>
        <v>42252.5235300926</v>
      </c>
      <c r="B24" s="173" t="str">
        <f>VLOOKUP(Results!C25,Users!$A$2:$F$784,6,FALSE)</f>
        <v>Анохин</v>
      </c>
      <c r="C24" s="173" t="str">
        <f>VLOOKUP(Results!D25,Tests!$A$2:$C$21,3,FALSE)</f>
        <v>Пользователь MS Excel 2010</v>
      </c>
      <c r="D24" s="173" t="str">
        <f>IFERROR(VLOOKUP(VLOOKUP(Results!C25,Users!$A$2:$E$784,5,FALSE),Groops!$A$2:$E$28,2,FALSE),"удалено")</f>
        <v>ИИБС-15-1</v>
      </c>
      <c r="E24" s="173">
        <f>Results!K25</f>
        <v>29</v>
      </c>
      <c r="F24" s="173">
        <f>Results!J25</f>
        <v>42</v>
      </c>
    </row>
    <row r="25" spans="1:6">
      <c r="A25" s="430">
        <f>Results!B26</f>
        <v>42252.5239351852</v>
      </c>
      <c r="B25" s="173" t="str">
        <f>VLOOKUP(Results!C26,Users!$A$2:$F$784,6,FALSE)</f>
        <v>Шестова</v>
      </c>
      <c r="C25" s="173" t="str">
        <f>VLOOKUP(Results!D26,Tests!$A$2:$C$21,3,FALSE)</f>
        <v>Пользователь MS Excel 2010</v>
      </c>
      <c r="D25" s="173" t="str">
        <f>IFERROR(VLOOKUP(VLOOKUP(Results!C26,Users!$A$2:$E$784,5,FALSE),Groops!$A$2:$E$28,2,FALSE),"удалено")</f>
        <v>ИИБС-15-2</v>
      </c>
      <c r="E25" s="173">
        <f>Results!K26</f>
        <v>28</v>
      </c>
      <c r="F25" s="173">
        <f>Results!J26</f>
        <v>42</v>
      </c>
    </row>
    <row r="26" spans="1:6">
      <c r="A26" s="430">
        <f>Results!B27</f>
        <v>42252.5237962963</v>
      </c>
      <c r="B26" s="173" t="str">
        <f>VLOOKUP(Results!C27,Users!$A$2:$F$784,6,FALSE)</f>
        <v>Буянова</v>
      </c>
      <c r="C26" s="173" t="str">
        <f>VLOOKUP(Results!D27,Tests!$A$2:$C$21,3,FALSE)</f>
        <v>Пользователь MS Excel 2010</v>
      </c>
      <c r="D26" s="173" t="str">
        <f>IFERROR(VLOOKUP(VLOOKUP(Results!C27,Users!$A$2:$E$784,5,FALSE),Groops!$A$2:$E$28,2,FALSE),"удалено")</f>
        <v>ИИБС-15-2</v>
      </c>
      <c r="E26" s="173">
        <f>Results!K27</f>
        <v>34</v>
      </c>
      <c r="F26" s="173">
        <f>Results!J27</f>
        <v>42</v>
      </c>
    </row>
    <row r="27" spans="1:6">
      <c r="A27" s="430">
        <f>Results!B28</f>
        <v>42469.702465277798</v>
      </c>
      <c r="B27" s="173" t="str">
        <f>VLOOKUP(Results!C28,Users!$A$2:$F$784,6,FALSE)</f>
        <v>Колчина</v>
      </c>
      <c r="C27" s="173" t="str">
        <f>VLOOKUP(Results!D28,Tests!$A$2:$C$21,3,FALSE)</f>
        <v>Учебный тест</v>
      </c>
      <c r="D27" s="173" t="str">
        <f>IFERROR(VLOOKUP(VLOOKUP(Results!C28,Users!$A$2:$E$784,5,FALSE),Groops!$A$2:$E$28,2,FALSE),"удалено")</f>
        <v>Олимпиада 2016</v>
      </c>
      <c r="E27" s="173">
        <f>Results!K28</f>
        <v>0</v>
      </c>
      <c r="F27" s="173">
        <f>Results!J28</f>
        <v>130</v>
      </c>
    </row>
    <row r="28" spans="1:6">
      <c r="A28" s="430">
        <f>Results!B29</f>
        <v>42475.781631944403</v>
      </c>
      <c r="B28" s="173" t="str">
        <f>VLOOKUP(Results!C29,Users!$A$2:$F$784,6,FALSE)</f>
        <v>Петров</v>
      </c>
      <c r="C28" s="173" t="str">
        <f>VLOOKUP(Results!D29,Tests!$A$2:$C$21,3,FALSE)</f>
        <v>Excel (Акатова)</v>
      </c>
      <c r="D28" s="173" t="str">
        <f>IFERROR(VLOOKUP(VLOOKUP(Results!C29,Users!$A$2:$E$784,5,FALSE),Groops!$A$2:$E$28,2,FALSE),"удалено")</f>
        <v>ИИБС-15-2</v>
      </c>
      <c r="E28" s="173">
        <f>Results!K29</f>
        <v>10</v>
      </c>
      <c r="F28" s="173">
        <f>Results!J29</f>
        <v>10</v>
      </c>
    </row>
    <row r="29" spans="1:6">
      <c r="A29" s="430">
        <f>Results!B30</f>
        <v>42475.7821064815</v>
      </c>
      <c r="B29" s="173" t="str">
        <f>VLOOKUP(Results!C30,Users!$A$2:$F$784,6,FALSE)</f>
        <v>Петров</v>
      </c>
      <c r="C29" s="173" t="str">
        <f>VLOOKUP(Results!D30,Tests!$A$2:$C$21,3,FALSE)</f>
        <v>Методы разработки: RUP (Кумсков)</v>
      </c>
      <c r="D29" s="173" t="str">
        <f>IFERROR(VLOOKUP(VLOOKUP(Results!C30,Users!$A$2:$E$784,5,FALSE),Groops!$A$2:$E$28,2,FALSE),"удалено")</f>
        <v>ИИБС-15-2</v>
      </c>
      <c r="E29" s="173">
        <f>Results!K30</f>
        <v>10</v>
      </c>
      <c r="F29" s="173">
        <f>Results!J30</f>
        <v>10</v>
      </c>
    </row>
    <row r="30" spans="1:6">
      <c r="A30" s="430">
        <f>Results!B31</f>
        <v>42475.7835416667</v>
      </c>
      <c r="B30" s="173" t="str">
        <f>VLOOKUP(Results!C31,Users!$A$2:$F$784,6,FALSE)</f>
        <v>Петров</v>
      </c>
      <c r="C30" s="173" t="str">
        <f>VLOOKUP(Results!D31,Tests!$A$2:$C$21,3,FALSE)</f>
        <v>Управление ИТ-сервисами (Боганов)</v>
      </c>
      <c r="D30" s="173" t="str">
        <f>IFERROR(VLOOKUP(VLOOKUP(Results!C31,Users!$A$2:$E$784,5,FALSE),Groops!$A$2:$E$28,2,FALSE),"удалено")</f>
        <v>ИИБС-15-2</v>
      </c>
      <c r="E30" s="173">
        <f>Results!K31</f>
        <v>10</v>
      </c>
      <c r="F30" s="173">
        <f>Results!J31</f>
        <v>10</v>
      </c>
    </row>
    <row r="31" spans="1:6">
      <c r="A31" s="430">
        <f>Results!B32</f>
        <v>42252.469120370399</v>
      </c>
      <c r="B31" s="173" t="str">
        <f>VLOOKUP(Results!C32,Users!$A$2:$F$784,6,FALSE)</f>
        <v>Зыкин</v>
      </c>
      <c r="C31" s="173" t="str">
        <f>VLOOKUP(Results!D32,Tests!$A$2:$C$21,3,FALSE)</f>
        <v>Специалист MS Excel 2010</v>
      </c>
      <c r="D31" s="173" t="str">
        <f>IFERROR(VLOOKUP(VLOOKUP(Results!C32,Users!$A$2:$E$784,5,FALSE),Groops!$A$2:$E$28,2,FALSE),"удалено")</f>
        <v>ИИБС-15-1</v>
      </c>
      <c r="E31" s="173">
        <f>Results!K32</f>
        <v>11</v>
      </c>
      <c r="F31" s="173">
        <f>Results!J32</f>
        <v>25</v>
      </c>
    </row>
    <row r="32" spans="1:6">
      <c r="A32" s="430">
        <f>Results!B33</f>
        <v>42252.523506944402</v>
      </c>
      <c r="B32" s="173" t="str">
        <f>VLOOKUP(Results!C33,Users!$A$2:$F$784,6,FALSE)</f>
        <v>Марин</v>
      </c>
      <c r="C32" s="173" t="str">
        <f>VLOOKUP(Results!D33,Tests!$A$2:$C$21,3,FALSE)</f>
        <v>Пользователь MS Excel 2010</v>
      </c>
      <c r="D32" s="173" t="str">
        <f>IFERROR(VLOOKUP(VLOOKUP(Results!C33,Users!$A$2:$E$784,5,FALSE),Groops!$A$2:$E$28,2,FALSE),"удалено")</f>
        <v>ИИБС-15-2</v>
      </c>
      <c r="E32" s="173">
        <f>Results!K33</f>
        <v>34</v>
      </c>
      <c r="F32" s="173">
        <f>Results!J33</f>
        <v>42</v>
      </c>
    </row>
    <row r="33" spans="1:6">
      <c r="A33" s="430">
        <f>Results!B34</f>
        <v>42252.523912037002</v>
      </c>
      <c r="B33" s="173" t="str">
        <f>VLOOKUP(Results!C34,Users!$A$2:$F$784,6,FALSE)</f>
        <v>Клименко</v>
      </c>
      <c r="C33" s="173" t="str">
        <f>VLOOKUP(Results!D34,Tests!$A$2:$C$21,3,FALSE)</f>
        <v>Пользователь MS Excel 2010</v>
      </c>
      <c r="D33" s="173" t="str">
        <f>IFERROR(VLOOKUP(VLOOKUP(Results!C34,Users!$A$2:$E$784,5,FALSE),Groops!$A$2:$E$28,2,FALSE),"удалено")</f>
        <v>ИИБС-15-1</v>
      </c>
      <c r="E33" s="173">
        <f>Results!K34</f>
        <v>30</v>
      </c>
      <c r="F33" s="173">
        <f>Results!J34</f>
        <v>42</v>
      </c>
    </row>
    <row r="34" spans="1:6">
      <c r="A34" s="430">
        <f>Results!B35</f>
        <v>42252.5233912037</v>
      </c>
      <c r="B34" s="173" t="str">
        <f>VLOOKUP(Results!C35,Users!$A$2:$F$784,6,FALSE)</f>
        <v>Веденина</v>
      </c>
      <c r="C34" s="173" t="str">
        <f>VLOOKUP(Results!D35,Tests!$A$2:$C$21,3,FALSE)</f>
        <v>Пользователь MS Excel 2010</v>
      </c>
      <c r="D34" s="173" t="str">
        <f>IFERROR(VLOOKUP(VLOOKUP(Results!C35,Users!$A$2:$E$784,5,FALSE),Groops!$A$2:$E$28,2,FALSE),"удалено")</f>
        <v>ИИБС-15-2</v>
      </c>
      <c r="E34" s="173">
        <f>Results!K35</f>
        <v>28</v>
      </c>
      <c r="F34" s="173">
        <f>Results!J35</f>
        <v>42</v>
      </c>
    </row>
    <row r="35" spans="1:6">
      <c r="A35" s="430">
        <f>Results!B36</f>
        <v>42252.5238888889</v>
      </c>
      <c r="B35" s="173" t="str">
        <f>VLOOKUP(Results!C36,Users!$A$2:$F$784,6,FALSE)</f>
        <v>Бабчик</v>
      </c>
      <c r="C35" s="173" t="str">
        <f>VLOOKUP(Results!D36,Tests!$A$2:$C$21,3,FALSE)</f>
        <v>Пользователь MS Excel 2010</v>
      </c>
      <c r="D35" s="173" t="str">
        <f>IFERROR(VLOOKUP(VLOOKUP(Results!C36,Users!$A$2:$E$784,5,FALSE),Groops!$A$2:$E$28,2,FALSE),"удалено")</f>
        <v>ИИБС-15-1</v>
      </c>
      <c r="E35" s="173">
        <f>Results!K36</f>
        <v>28</v>
      </c>
      <c r="F35" s="173">
        <f>Results!J36</f>
        <v>42</v>
      </c>
    </row>
    <row r="36" spans="1:6">
      <c r="A36" s="430">
        <f>Results!B37</f>
        <v>42252.523495370398</v>
      </c>
      <c r="B36" s="173" t="str">
        <f>VLOOKUP(Results!C37,Users!$A$2:$F$784,6,FALSE)</f>
        <v>Бондаренко</v>
      </c>
      <c r="C36" s="173" t="str">
        <f>VLOOKUP(Results!D37,Tests!$A$2:$C$21,3,FALSE)</f>
        <v>Пользователь MS Excel 2010</v>
      </c>
      <c r="D36" s="173" t="str">
        <f>IFERROR(VLOOKUP(VLOOKUP(Results!C37,Users!$A$2:$E$784,5,FALSE),Groops!$A$2:$E$28,2,FALSE),"удалено")</f>
        <v>ИИБС-15-2</v>
      </c>
      <c r="E36" s="173">
        <f>Results!K37</f>
        <v>36</v>
      </c>
      <c r="F36" s="173">
        <f>Results!J37</f>
        <v>42</v>
      </c>
    </row>
    <row r="37" spans="1:6">
      <c r="A37" s="430">
        <f>Results!B38</f>
        <v>42252.523541666698</v>
      </c>
      <c r="B37" s="173" t="str">
        <f>VLOOKUP(Results!C38,Users!$A$2:$F$784,6,FALSE)</f>
        <v>Агаев</v>
      </c>
      <c r="C37" s="173" t="str">
        <f>VLOOKUP(Results!D38,Tests!$A$2:$C$21,3,FALSE)</f>
        <v>Пользователь MS Excel 2010</v>
      </c>
      <c r="D37" s="173" t="str">
        <f>IFERROR(VLOOKUP(VLOOKUP(Results!C38,Users!$A$2:$E$784,5,FALSE),Groops!$A$2:$E$28,2,FALSE),"удалено")</f>
        <v>ИИБС-15-2</v>
      </c>
      <c r="E37" s="173">
        <f>Results!K38</f>
        <v>35</v>
      </c>
      <c r="F37" s="173">
        <f>Results!J38</f>
        <v>42</v>
      </c>
    </row>
    <row r="38" spans="1:6">
      <c r="A38" s="430">
        <f>Results!B39</f>
        <v>42252.523807870399</v>
      </c>
      <c r="B38" s="173" t="str">
        <f>VLOOKUP(Results!C39,Users!$A$2:$F$784,6,FALSE)</f>
        <v>Васильев</v>
      </c>
      <c r="C38" s="173" t="str">
        <f>VLOOKUP(Results!D39,Tests!$A$2:$C$21,3,FALSE)</f>
        <v>Пользователь MS Excel 2010</v>
      </c>
      <c r="D38" s="173" t="str">
        <f>IFERROR(VLOOKUP(VLOOKUP(Results!C39,Users!$A$2:$E$784,5,FALSE),Groops!$A$2:$E$28,2,FALSE),"удалено")</f>
        <v>ИИБС-15-1</v>
      </c>
      <c r="E38" s="173">
        <f>Results!K39</f>
        <v>31</v>
      </c>
      <c r="F38" s="173">
        <f>Results!J39</f>
        <v>42</v>
      </c>
    </row>
    <row r="39" spans="1:6">
      <c r="A39" s="430">
        <f>Results!B40</f>
        <v>42252.526990740698</v>
      </c>
      <c r="B39" s="173" t="str">
        <f>VLOOKUP(Results!C40,Users!$A$2:$F$784,6,FALSE)</f>
        <v>Григорьева</v>
      </c>
      <c r="C39" s="173" t="str">
        <f>VLOOKUP(Results!D40,Tests!$A$2:$C$21,3,FALSE)</f>
        <v>Пользователь MS Excel 2010</v>
      </c>
      <c r="D39" s="173" t="str">
        <f>IFERROR(VLOOKUP(VLOOKUP(Results!C40,Users!$A$2:$E$784,5,FALSE),Groops!$A$2:$E$28,2,FALSE),"удалено")</f>
        <v>ИИБС-15-2</v>
      </c>
      <c r="E39" s="173">
        <f>Results!K40</f>
        <v>41</v>
      </c>
      <c r="F39" s="173">
        <f>Results!J40</f>
        <v>42</v>
      </c>
    </row>
    <row r="40" spans="1:6">
      <c r="A40" s="430">
        <f>Results!B41</f>
        <v>42252.523495370398</v>
      </c>
      <c r="B40" s="173" t="str">
        <f>VLOOKUP(Results!C41,Users!$A$2:$F$784,6,FALSE)</f>
        <v>Кокорев</v>
      </c>
      <c r="C40" s="173" t="str">
        <f>VLOOKUP(Results!D41,Tests!$A$2:$C$21,3,FALSE)</f>
        <v>Пользователь MS Excel 2010</v>
      </c>
      <c r="D40" s="173" t="str">
        <f>IFERROR(VLOOKUP(VLOOKUP(Results!C41,Users!$A$2:$E$784,5,FALSE),Groops!$A$2:$E$28,2,FALSE),"удалено")</f>
        <v>ИИБС-15-1</v>
      </c>
      <c r="E40" s="173">
        <f>Results!K41</f>
        <v>31</v>
      </c>
      <c r="F40" s="173">
        <f>Results!J41</f>
        <v>42</v>
      </c>
    </row>
    <row r="41" spans="1:6">
      <c r="A41" s="430">
        <f>Results!B42</f>
        <v>42252.5239814815</v>
      </c>
      <c r="B41" s="173" t="str">
        <f>VLOOKUP(Results!C42,Users!$A$2:$F$784,6,FALSE)</f>
        <v>Зыкин</v>
      </c>
      <c r="C41" s="173" t="str">
        <f>VLOOKUP(Results!D42,Tests!$A$2:$C$21,3,FALSE)</f>
        <v>Пользователь MS Excel 2010</v>
      </c>
      <c r="D41" s="173" t="str">
        <f>IFERROR(VLOOKUP(VLOOKUP(Results!C42,Users!$A$2:$E$784,5,FALSE),Groops!$A$2:$E$28,2,FALSE),"удалено")</f>
        <v>ИИБС-15-1</v>
      </c>
      <c r="E41" s="173">
        <f>Results!K42</f>
        <v>35</v>
      </c>
      <c r="F41" s="173">
        <f>Results!J42</f>
        <v>42</v>
      </c>
    </row>
    <row r="42" spans="1:6">
      <c r="A42" s="430">
        <f>Results!B43</f>
        <v>42252.524884259299</v>
      </c>
      <c r="B42" s="173" t="str">
        <f>VLOOKUP(Results!C43,Users!$A$2:$F$784,6,FALSE)</f>
        <v>Павлов</v>
      </c>
      <c r="C42" s="173" t="str">
        <f>VLOOKUP(Results!D43,Tests!$A$2:$C$21,3,FALSE)</f>
        <v>Пользователь MS Excel 2010</v>
      </c>
      <c r="D42" s="173" t="str">
        <f>IFERROR(VLOOKUP(VLOOKUP(Results!C43,Users!$A$2:$E$784,5,FALSE),Groops!$A$2:$E$28,2,FALSE),"удалено")</f>
        <v>ИИБС-15-2</v>
      </c>
      <c r="E42" s="173">
        <f>Results!K43</f>
        <v>39</v>
      </c>
      <c r="F42" s="173">
        <f>Results!J43</f>
        <v>42</v>
      </c>
    </row>
    <row r="43" spans="1:6">
      <c r="A43" s="430">
        <f>Results!B44</f>
        <v>42252.523773148103</v>
      </c>
      <c r="B43" s="173" t="str">
        <f>VLOOKUP(Results!C44,Users!$A$2:$F$784,6,FALSE)</f>
        <v>Свиноренко</v>
      </c>
      <c r="C43" s="173" t="str">
        <f>VLOOKUP(Results!D44,Tests!$A$2:$C$21,3,FALSE)</f>
        <v>Пользователь MS Excel 2010</v>
      </c>
      <c r="D43" s="173" t="str">
        <f>IFERROR(VLOOKUP(VLOOKUP(Results!C44,Users!$A$2:$E$784,5,FALSE),Groops!$A$2:$E$28,2,FALSE),"удалено")</f>
        <v>ИИБС-15-2</v>
      </c>
      <c r="E43" s="173">
        <f>Results!K44</f>
        <v>35</v>
      </c>
      <c r="F43" s="173">
        <f>Results!J44</f>
        <v>42</v>
      </c>
    </row>
    <row r="44" spans="1:6">
      <c r="A44" s="430">
        <f>Results!B45</f>
        <v>42252.52375</v>
      </c>
      <c r="B44" s="173" t="str">
        <f>VLOOKUP(Results!C45,Users!$A$2:$F$784,6,FALSE)</f>
        <v>Рожкова</v>
      </c>
      <c r="C44" s="173" t="str">
        <f>VLOOKUP(Results!D45,Tests!$A$2:$C$21,3,FALSE)</f>
        <v>Пользователь MS Excel 2010</v>
      </c>
      <c r="D44" s="173" t="str">
        <f>IFERROR(VLOOKUP(VLOOKUP(Results!C45,Users!$A$2:$E$784,5,FALSE),Groops!$A$2:$E$28,2,FALSE),"удалено")</f>
        <v>ИИБС-15-1</v>
      </c>
      <c r="E44" s="173">
        <f>Results!K45</f>
        <v>40</v>
      </c>
      <c r="F44" s="173">
        <f>Results!J45</f>
        <v>42</v>
      </c>
    </row>
    <row r="45" spans="1:6">
      <c r="A45" s="430">
        <f>Results!B46</f>
        <v>42252.523912037002</v>
      </c>
      <c r="B45" s="173" t="str">
        <f>VLOOKUP(Results!C46,Users!$A$2:$F$784,6,FALSE)</f>
        <v>Гукаленко</v>
      </c>
      <c r="C45" s="173" t="str">
        <f>VLOOKUP(Results!D46,Tests!$A$2:$C$21,3,FALSE)</f>
        <v>Пользователь MS Excel 2010</v>
      </c>
      <c r="D45" s="173" t="str">
        <f>IFERROR(VLOOKUP(VLOOKUP(Results!C46,Users!$A$2:$E$784,5,FALSE),Groops!$A$2:$E$28,2,FALSE),"удалено")</f>
        <v>ИИБС-15-1</v>
      </c>
      <c r="E45" s="173">
        <f>Results!K46</f>
        <v>39</v>
      </c>
      <c r="F45" s="173">
        <f>Results!J46</f>
        <v>42</v>
      </c>
    </row>
    <row r="46" spans="1:6">
      <c r="A46" s="430">
        <f>Results!B47</f>
        <v>42252.5241550926</v>
      </c>
      <c r="B46" s="173" t="str">
        <f>VLOOKUP(Results!C47,Users!$A$2:$F$784,6,FALSE)</f>
        <v>Юбин</v>
      </c>
      <c r="C46" s="173" t="str">
        <f>VLOOKUP(Results!D47,Tests!$A$2:$C$21,3,FALSE)</f>
        <v>Пользователь MS Excel 2010</v>
      </c>
      <c r="D46" s="173" t="str">
        <f>IFERROR(VLOOKUP(VLOOKUP(Results!C47,Users!$A$2:$E$784,5,FALSE),Groops!$A$2:$E$28,2,FALSE),"удалено")</f>
        <v>ИИБС-15-2</v>
      </c>
      <c r="E46" s="173">
        <f>Results!K47</f>
        <v>35</v>
      </c>
      <c r="F46" s="173">
        <f>Results!J47</f>
        <v>42</v>
      </c>
    </row>
    <row r="47" spans="1:6">
      <c r="A47" s="430">
        <f>Results!B48</f>
        <v>42252.523865740703</v>
      </c>
      <c r="B47" s="173" t="str">
        <f>VLOOKUP(Results!C48,Users!$A$2:$F$784,6,FALSE)</f>
        <v>Татушин</v>
      </c>
      <c r="C47" s="173" t="str">
        <f>VLOOKUP(Results!D48,Tests!$A$2:$C$21,3,FALSE)</f>
        <v>Пользователь MS Excel 2010</v>
      </c>
      <c r="D47" s="173" t="str">
        <f>IFERROR(VLOOKUP(VLOOKUP(Results!C48,Users!$A$2:$E$784,5,FALSE),Groops!$A$2:$E$28,2,FALSE),"удалено")</f>
        <v>ИИБС-15-1</v>
      </c>
      <c r="E47" s="173">
        <f>Results!K48</f>
        <v>31</v>
      </c>
      <c r="F47" s="173">
        <f>Results!J48</f>
        <v>42</v>
      </c>
    </row>
    <row r="48" spans="1:6">
      <c r="A48" s="430">
        <f>Results!B49</f>
        <v>42252.523553240702</v>
      </c>
      <c r="B48" s="173" t="str">
        <f>VLOOKUP(Results!C49,Users!$A$2:$F$784,6,FALSE)</f>
        <v>Апросимова</v>
      </c>
      <c r="C48" s="173" t="str">
        <f>VLOOKUP(Results!D49,Tests!$A$2:$C$21,3,FALSE)</f>
        <v>Пользователь MS Excel 2010</v>
      </c>
      <c r="D48" s="173" t="str">
        <f>IFERROR(VLOOKUP(VLOOKUP(Results!C49,Users!$A$2:$E$784,5,FALSE),Groops!$A$2:$E$28,2,FALSE),"удалено")</f>
        <v>ИИБС-15-1</v>
      </c>
      <c r="E48" s="173">
        <f>Results!K49</f>
        <v>30</v>
      </c>
      <c r="F48" s="173">
        <f>Results!J49</f>
        <v>42</v>
      </c>
    </row>
    <row r="49" spans="1:6">
      <c r="A49" s="430">
        <f>Results!B50</f>
        <v>42252.523553240702</v>
      </c>
      <c r="B49" s="173" t="str">
        <f>VLOOKUP(Results!C50,Users!$A$2:$F$784,6,FALSE)</f>
        <v>Константинов</v>
      </c>
      <c r="C49" s="173" t="str">
        <f>VLOOKUP(Results!D50,Tests!$A$2:$C$21,3,FALSE)</f>
        <v>Пользователь MS Excel 2010</v>
      </c>
      <c r="D49" s="173" t="str">
        <f>IFERROR(VLOOKUP(VLOOKUP(Results!C50,Users!$A$2:$E$784,5,FALSE),Groops!$A$2:$E$28,2,FALSE),"удалено")</f>
        <v>ИИБС-15-1</v>
      </c>
      <c r="E49" s="173">
        <f>Results!K50</f>
        <v>34</v>
      </c>
      <c r="F49" s="173">
        <f>Results!J50</f>
        <v>42</v>
      </c>
    </row>
    <row r="50" spans="1:6">
      <c r="A50" s="430">
        <f>Results!B51</f>
        <v>42252.528402777803</v>
      </c>
      <c r="B50" s="173" t="str">
        <f>VLOOKUP(Results!C51,Users!$A$2:$F$784,6,FALSE)</f>
        <v>Мажара</v>
      </c>
      <c r="C50" s="173" t="str">
        <f>VLOOKUP(Results!D51,Tests!$A$2:$C$21,3,FALSE)</f>
        <v>Пользователь MS Excel 2010</v>
      </c>
      <c r="D50" s="173" t="str">
        <f>IFERROR(VLOOKUP(VLOOKUP(Results!C51,Users!$A$2:$E$784,5,FALSE),Groops!$A$2:$E$28,2,FALSE),"удалено")</f>
        <v>ИИБС-15-1</v>
      </c>
      <c r="E50" s="173">
        <f>Results!K51</f>
        <v>25</v>
      </c>
      <c r="F50" s="173">
        <f>Results!J51</f>
        <v>42</v>
      </c>
    </row>
    <row r="51" spans="1:6">
      <c r="A51" s="430">
        <f>Results!B52</f>
        <v>42252.523993055598</v>
      </c>
      <c r="B51" s="173" t="str">
        <f>VLOOKUP(Results!C52,Users!$A$2:$F$784,6,FALSE)</f>
        <v>Зайцев</v>
      </c>
      <c r="C51" s="173" t="str">
        <f>VLOOKUP(Results!D52,Tests!$A$2:$C$21,3,FALSE)</f>
        <v>Пользователь MS Excel 2010</v>
      </c>
      <c r="D51" s="173" t="str">
        <f>IFERROR(VLOOKUP(VLOOKUP(Results!C52,Users!$A$2:$E$784,5,FALSE),Groops!$A$2:$E$28,2,FALSE),"удалено")</f>
        <v>ИИБС-15-1</v>
      </c>
      <c r="E51" s="173">
        <f>Results!K52</f>
        <v>34</v>
      </c>
      <c r="F51" s="173">
        <f>Results!J52</f>
        <v>42</v>
      </c>
    </row>
    <row r="52" spans="1:6">
      <c r="A52" s="430">
        <f>Results!B53</f>
        <v>42252.523946759298</v>
      </c>
      <c r="B52" s="173" t="str">
        <f>VLOOKUP(Results!C53,Users!$A$2:$F$784,6,FALSE)</f>
        <v>Асанова</v>
      </c>
      <c r="C52" s="173" t="str">
        <f>VLOOKUP(Results!D53,Tests!$A$2:$C$21,3,FALSE)</f>
        <v>Пользователь MS Excel 2010</v>
      </c>
      <c r="D52" s="173" t="str">
        <f>IFERROR(VLOOKUP(VLOOKUP(Results!C53,Users!$A$2:$E$784,5,FALSE),Groops!$A$2:$E$28,2,FALSE),"удалено")</f>
        <v>ИИБС-15-1</v>
      </c>
      <c r="E52" s="173">
        <f>Results!K53</f>
        <v>26</v>
      </c>
      <c r="F52" s="173">
        <f>Results!J53</f>
        <v>42</v>
      </c>
    </row>
    <row r="53" spans="1:6">
      <c r="A53" s="430">
        <f>Results!B54</f>
        <v>42252.523587962998</v>
      </c>
      <c r="B53" s="173" t="str">
        <f>VLOOKUP(Results!C54,Users!$A$2:$F$784,6,FALSE)</f>
        <v>Расулов</v>
      </c>
      <c r="C53" s="173" t="str">
        <f>VLOOKUP(Results!D54,Tests!$A$2:$C$21,3,FALSE)</f>
        <v>Пользователь MS Excel 2010</v>
      </c>
      <c r="D53" s="173" t="str">
        <f>IFERROR(VLOOKUP(VLOOKUP(Results!C54,Users!$A$2:$E$784,5,FALSE),Groops!$A$2:$E$28,2,FALSE),"удалено")</f>
        <v>ИИБС-15-2</v>
      </c>
      <c r="E53" s="173">
        <f>Results!K54</f>
        <v>30</v>
      </c>
      <c r="F53" s="173">
        <f>Results!J54</f>
        <v>42</v>
      </c>
    </row>
    <row r="54" spans="1:6">
      <c r="A54" s="430">
        <f>Results!B55</f>
        <v>42252.5234375</v>
      </c>
      <c r="B54" s="173" t="str">
        <f>VLOOKUP(Results!C55,Users!$A$2:$F$784,6,FALSE)</f>
        <v>Лешуков</v>
      </c>
      <c r="C54" s="173" t="str">
        <f>VLOOKUP(Results!D55,Tests!$A$2:$C$21,3,FALSE)</f>
        <v>Пользователь MS Excel 2010</v>
      </c>
      <c r="D54" s="173" t="str">
        <f>IFERROR(VLOOKUP(VLOOKUP(Results!C55,Users!$A$2:$E$784,5,FALSE),Groops!$A$2:$E$28,2,FALSE),"удалено")</f>
        <v>ИИБС-15-1</v>
      </c>
      <c r="E54" s="173">
        <f>Results!K55</f>
        <v>32</v>
      </c>
      <c r="F54" s="173">
        <f>Results!J55</f>
        <v>42</v>
      </c>
    </row>
    <row r="55" spans="1:6">
      <c r="A55" s="430">
        <f>Results!B56</f>
        <v>42252.5238425926</v>
      </c>
      <c r="B55" s="173" t="str">
        <f>VLOOKUP(Results!C56,Users!$A$2:$F$784,6,FALSE)</f>
        <v>Хаматьяров</v>
      </c>
      <c r="C55" s="173" t="str">
        <f>VLOOKUP(Results!D56,Tests!$A$2:$C$21,3,FALSE)</f>
        <v>Пользователь MS Excel 2010</v>
      </c>
      <c r="D55" s="173" t="str">
        <f>IFERROR(VLOOKUP(VLOOKUP(Results!C56,Users!$A$2:$E$784,5,FALSE),Groops!$A$2:$E$28,2,FALSE),"удалено")</f>
        <v>ИИБС-15-2</v>
      </c>
      <c r="E55" s="173">
        <f>Results!K56</f>
        <v>33</v>
      </c>
      <c r="F55" s="173">
        <f>Results!J56</f>
        <v>42</v>
      </c>
    </row>
    <row r="56" spans="1:6">
      <c r="A56" s="430">
        <f>Results!B57</f>
        <v>42258.460428240702</v>
      </c>
      <c r="B56" s="173" t="str">
        <f>VLOOKUP(Results!C57,Users!$A$2:$F$784,6,FALSE)</f>
        <v>Корнюхин</v>
      </c>
      <c r="C56" s="173" t="str">
        <f>VLOOKUP(Results!D57,Tests!$A$2:$C$21,3,FALSE)</f>
        <v>Пользователь MS Excel 2010</v>
      </c>
      <c r="D56" s="173" t="str">
        <f>IFERROR(VLOOKUP(VLOOKUP(Results!C57,Users!$A$2:$E$784,5,FALSE),Groops!$A$2:$E$28,2,FALSE),"удалено")</f>
        <v>ИИБС-15-1</v>
      </c>
      <c r="E56" s="173">
        <f>Results!K57</f>
        <v>35</v>
      </c>
      <c r="F56" s="173">
        <f>Results!J57</f>
        <v>42</v>
      </c>
    </row>
    <row r="57" spans="1:6">
      <c r="A57" s="430">
        <f>Results!B58</f>
        <v>42258.461238425902</v>
      </c>
      <c r="B57" s="173" t="str">
        <f>VLOOKUP(Results!C58,Users!$A$2:$F$784,6,FALSE)</f>
        <v>Петров</v>
      </c>
      <c r="C57" s="173" t="str">
        <f>VLOOKUP(Results!D58,Tests!$A$2:$C$21,3,FALSE)</f>
        <v>Пользователь MS Excel 2010</v>
      </c>
      <c r="D57" s="173" t="str">
        <f>IFERROR(VLOOKUP(VLOOKUP(Results!C58,Users!$A$2:$E$784,5,FALSE),Groops!$A$2:$E$28,2,FALSE),"удалено")</f>
        <v>ИИБС-15-2</v>
      </c>
      <c r="E57" s="173">
        <f>Results!K58</f>
        <v>35</v>
      </c>
      <c r="F57" s="173">
        <f>Results!J58</f>
        <v>42</v>
      </c>
    </row>
    <row r="58" spans="1:6">
      <c r="A58" s="430">
        <f>Results!B59</f>
        <v>42258.461863425902</v>
      </c>
      <c r="B58" s="173" t="str">
        <f>VLOOKUP(Results!C59,Users!$A$2:$F$784,6,FALSE)</f>
        <v>Гудков</v>
      </c>
      <c r="C58" s="173" t="str">
        <f>VLOOKUP(Results!D59,Tests!$A$2:$C$21,3,FALSE)</f>
        <v>Пользователь MS Excel 2010</v>
      </c>
      <c r="D58" s="173" t="str">
        <f>IFERROR(VLOOKUP(VLOOKUP(Results!C59,Users!$A$2:$E$784,5,FALSE),Groops!$A$2:$E$28,2,FALSE),"удалено")</f>
        <v>ИИБС-15-2</v>
      </c>
      <c r="E58" s="173">
        <f>Results!K59</f>
        <v>37</v>
      </c>
      <c r="F58" s="173">
        <f>Results!J59</f>
        <v>42</v>
      </c>
    </row>
    <row r="59" spans="1:6">
      <c r="A59" s="430">
        <f>Results!B60</f>
        <v>42258.460405092599</v>
      </c>
      <c r="B59" s="173" t="str">
        <f>VLOOKUP(Results!C60,Users!$A$2:$F$784,6,FALSE)</f>
        <v>Шестова</v>
      </c>
      <c r="C59" s="173" t="str">
        <f>VLOOKUP(Results!D60,Tests!$A$2:$C$21,3,FALSE)</f>
        <v>Пользователь MS Excel 2010</v>
      </c>
      <c r="D59" s="173" t="str">
        <f>IFERROR(VLOOKUP(VLOOKUP(Results!C60,Users!$A$2:$E$784,5,FALSE),Groops!$A$2:$E$28,2,FALSE),"удалено")</f>
        <v>ИИБС-15-2</v>
      </c>
      <c r="E59" s="173">
        <f>Results!K60</f>
        <v>37</v>
      </c>
      <c r="F59" s="173">
        <f>Results!J60</f>
        <v>42</v>
      </c>
    </row>
    <row r="60" spans="1:6">
      <c r="A60" s="430">
        <f>Results!B61</f>
        <v>42258.463298611103</v>
      </c>
      <c r="B60" s="173" t="str">
        <f>VLOOKUP(Results!C61,Users!$A$2:$F$784,6,FALSE)</f>
        <v>Клименко</v>
      </c>
      <c r="C60" s="173" t="str">
        <f>VLOOKUP(Results!D61,Tests!$A$2:$C$21,3,FALSE)</f>
        <v>Пользователь MS Excel 2010</v>
      </c>
      <c r="D60" s="173" t="str">
        <f>IFERROR(VLOOKUP(VLOOKUP(Results!C61,Users!$A$2:$E$784,5,FALSE),Groops!$A$2:$E$28,2,FALSE),"удалено")</f>
        <v>ИИБС-15-1</v>
      </c>
      <c r="E60" s="173">
        <f>Results!K61</f>
        <v>40</v>
      </c>
      <c r="F60" s="173">
        <f>Results!J61</f>
        <v>42</v>
      </c>
    </row>
    <row r="61" spans="1:6">
      <c r="A61" s="430">
        <f>Results!B62</f>
        <v>41877.458831018499</v>
      </c>
      <c r="B61" s="173" t="e">
        <f>VLOOKUP(Results!C62,Users!$A$2:$F$784,6,FALSE)</f>
        <v>#N/A</v>
      </c>
      <c r="C61" s="173" t="str">
        <f>VLOOKUP(Results!D62,Tests!$A$2:$C$21,3,FALSE)</f>
        <v>Специалист MS Excel 2010</v>
      </c>
      <c r="D61" s="173" t="str">
        <f>IFERROR(VLOOKUP(VLOOKUP(Results!C62,Users!$A$2:$E$784,5,FALSE),Groops!$A$2:$E$28,2,FALSE),"удалено")</f>
        <v>удалено</v>
      </c>
      <c r="E61" s="173">
        <f>Results!K62</f>
        <v>0</v>
      </c>
      <c r="F61" s="173">
        <f>Results!J62</f>
        <v>25</v>
      </c>
    </row>
    <row r="62" spans="1:6">
      <c r="A62" s="430">
        <f>Results!B63</f>
        <v>42258.461134259298</v>
      </c>
      <c r="B62" s="173" t="str">
        <f>VLOOKUP(Results!C63,Users!$A$2:$F$784,6,FALSE)</f>
        <v>Мажара</v>
      </c>
      <c r="C62" s="173" t="str">
        <f>VLOOKUP(Results!D63,Tests!$A$2:$C$21,3,FALSE)</f>
        <v>Пользователь MS Excel 2010</v>
      </c>
      <c r="D62" s="173" t="str">
        <f>IFERROR(VLOOKUP(VLOOKUP(Results!C63,Users!$A$2:$E$784,5,FALSE),Groops!$A$2:$E$28,2,FALSE),"удалено")</f>
        <v>ИИБС-15-1</v>
      </c>
      <c r="E62" s="173">
        <f>Results!K63</f>
        <v>37</v>
      </c>
      <c r="F62" s="173">
        <f>Results!J63</f>
        <v>42</v>
      </c>
    </row>
    <row r="63" spans="1:6">
      <c r="A63" s="430">
        <f>Results!B64</f>
        <v>42258.464340277802</v>
      </c>
      <c r="B63" s="173" t="str">
        <f>VLOOKUP(Results!C64,Users!$A$2:$F$784,6,FALSE)</f>
        <v>Асанова</v>
      </c>
      <c r="C63" s="173" t="str">
        <f>VLOOKUP(Results!D64,Tests!$A$2:$C$21,3,FALSE)</f>
        <v>Пользователь MS Excel 2010</v>
      </c>
      <c r="D63" s="173" t="str">
        <f>IFERROR(VLOOKUP(VLOOKUP(Results!C64,Users!$A$2:$E$784,5,FALSE),Groops!$A$2:$E$28,2,FALSE),"удалено")</f>
        <v>ИИБС-15-1</v>
      </c>
      <c r="E63" s="173">
        <f>Results!K64</f>
        <v>33</v>
      </c>
      <c r="F63" s="173">
        <f>Results!J64</f>
        <v>42</v>
      </c>
    </row>
    <row r="64" spans="1:6">
      <c r="A64" s="430">
        <f>Results!B65</f>
        <v>42258.462071759299</v>
      </c>
      <c r="B64" s="173" t="str">
        <f>VLOOKUP(Results!C65,Users!$A$2:$F$784,6,FALSE)</f>
        <v>Ермолаев</v>
      </c>
      <c r="C64" s="173" t="str">
        <f>VLOOKUP(Results!D65,Tests!$A$2:$C$21,3,FALSE)</f>
        <v>Специалист MS Excel 2010</v>
      </c>
      <c r="D64" s="173" t="str">
        <f>IFERROR(VLOOKUP(VLOOKUP(Results!C65,Users!$A$2:$E$784,5,FALSE),Groops!$A$2:$E$28,2,FALSE),"удалено")</f>
        <v>ИИБС-15-2</v>
      </c>
      <c r="E64" s="173">
        <f>Results!K65</f>
        <v>15</v>
      </c>
      <c r="F64" s="173">
        <f>Results!J65</f>
        <v>25</v>
      </c>
    </row>
    <row r="65" spans="1:6">
      <c r="A65" s="430">
        <f>Results!B66</f>
        <v>42258.4610763889</v>
      </c>
      <c r="B65" s="173" t="str">
        <f>VLOOKUP(Results!C66,Users!$A$2:$F$784,6,FALSE)</f>
        <v>Шлюндин</v>
      </c>
      <c r="C65" s="173" t="str">
        <f>VLOOKUP(Results!D66,Tests!$A$2:$C$21,3,FALSE)</f>
        <v>Специалист MS Excel 2010</v>
      </c>
      <c r="D65" s="173" t="str">
        <f>IFERROR(VLOOKUP(VLOOKUP(Results!C66,Users!$A$2:$E$784,5,FALSE),Groops!$A$2:$E$28,2,FALSE),"удалено")</f>
        <v>ИИБС-15-2</v>
      </c>
      <c r="E65" s="173">
        <f>Results!K66</f>
        <v>13</v>
      </c>
      <c r="F65" s="173">
        <f>Results!J66</f>
        <v>25</v>
      </c>
    </row>
    <row r="66" spans="1:6">
      <c r="A66" s="430">
        <f>Results!B67</f>
        <v>42258.460416666698</v>
      </c>
      <c r="B66" s="173" t="str">
        <f>VLOOKUP(Results!C67,Users!$A$2:$F$784,6,FALSE)</f>
        <v>Апросимова</v>
      </c>
      <c r="C66" s="173" t="str">
        <f>VLOOKUP(Results!D67,Tests!$A$2:$C$21,3,FALSE)</f>
        <v>Пользователь MS Excel 2010</v>
      </c>
      <c r="D66" s="173" t="str">
        <f>IFERROR(VLOOKUP(VLOOKUP(Results!C67,Users!$A$2:$E$784,5,FALSE),Groops!$A$2:$E$28,2,FALSE),"удалено")</f>
        <v>ИИБС-15-1</v>
      </c>
      <c r="E66" s="173">
        <f>Results!K67</f>
        <v>37</v>
      </c>
      <c r="F66" s="173">
        <f>Results!J67</f>
        <v>42</v>
      </c>
    </row>
    <row r="67" spans="1:6">
      <c r="A67" s="430">
        <f>Results!B68</f>
        <v>42258.460752314801</v>
      </c>
      <c r="B67" s="173" t="str">
        <f>VLOOKUP(Results!C68,Users!$A$2:$F$784,6,FALSE)</f>
        <v>Анохин</v>
      </c>
      <c r="C67" s="173" t="str">
        <f>VLOOKUP(Results!D68,Tests!$A$2:$C$21,3,FALSE)</f>
        <v>Пользователь MS Excel 2010</v>
      </c>
      <c r="D67" s="173" t="str">
        <f>IFERROR(VLOOKUP(VLOOKUP(Results!C68,Users!$A$2:$E$784,5,FALSE),Groops!$A$2:$E$28,2,FALSE),"удалено")</f>
        <v>ИИБС-15-1</v>
      </c>
      <c r="E67" s="173">
        <f>Results!K68</f>
        <v>40</v>
      </c>
      <c r="F67" s="173">
        <f>Results!J68</f>
        <v>42</v>
      </c>
    </row>
    <row r="68" spans="1:6">
      <c r="A68" s="430">
        <f>Results!B69</f>
        <v>42258.4604398148</v>
      </c>
      <c r="B68" s="173" t="str">
        <f>VLOOKUP(Results!C69,Users!$A$2:$F$784,6,FALSE)</f>
        <v>Расулов</v>
      </c>
      <c r="C68" s="173" t="str">
        <f>VLOOKUP(Results!D69,Tests!$A$2:$C$21,3,FALSE)</f>
        <v>Пользователь MS Excel 2010</v>
      </c>
      <c r="D68" s="173" t="str">
        <f>IFERROR(VLOOKUP(VLOOKUP(Results!C69,Users!$A$2:$E$784,5,FALSE),Groops!$A$2:$E$28,2,FALSE),"удалено")</f>
        <v>ИИБС-15-2</v>
      </c>
      <c r="E68" s="173">
        <f>Results!K69</f>
        <v>33</v>
      </c>
      <c r="F68" s="173">
        <f>Results!J69</f>
        <v>42</v>
      </c>
    </row>
    <row r="69" spans="1:6">
      <c r="A69" s="430">
        <f>Results!B70</f>
        <v>42258.5015740741</v>
      </c>
      <c r="B69" s="173" t="str">
        <f>VLOOKUP(Results!C70,Users!$A$2:$F$784,6,FALSE)</f>
        <v>Бабчик</v>
      </c>
      <c r="C69" s="173" t="str">
        <f>VLOOKUP(Results!D70,Tests!$A$2:$C$21,3,FALSE)</f>
        <v>Пользователь MS Excel 2010</v>
      </c>
      <c r="D69" s="173" t="str">
        <f>IFERROR(VLOOKUP(VLOOKUP(Results!C70,Users!$A$2:$E$784,5,FALSE),Groops!$A$2:$E$28,2,FALSE),"удалено")</f>
        <v>ИИБС-15-1</v>
      </c>
      <c r="E69" s="173">
        <f>Results!K70</f>
        <v>38</v>
      </c>
      <c r="F69" s="173">
        <f>Results!J70</f>
        <v>42</v>
      </c>
    </row>
    <row r="70" spans="1:6">
      <c r="A70" s="430">
        <f>Results!B71</f>
        <v>42258.497048611098</v>
      </c>
      <c r="B70" s="173" t="str">
        <f>VLOOKUP(Results!C71,Users!$A$2:$F$784,6,FALSE)</f>
        <v>Ермолаев</v>
      </c>
      <c r="C70" s="173" t="str">
        <f>VLOOKUP(Results!D71,Tests!$A$2:$C$21,3,FALSE)</f>
        <v>Пользователь MS Excel 2010</v>
      </c>
      <c r="D70" s="173" t="str">
        <f>IFERROR(VLOOKUP(VLOOKUP(Results!C71,Users!$A$2:$E$784,5,FALSE),Groops!$A$2:$E$28,2,FALSE),"удалено")</f>
        <v>ИИБС-15-2</v>
      </c>
      <c r="E70" s="173">
        <f>Results!K71</f>
        <v>37</v>
      </c>
      <c r="F70" s="173">
        <f>Results!J71</f>
        <v>42</v>
      </c>
    </row>
    <row r="71" spans="1:6">
      <c r="A71" s="430">
        <f>Results!B72</f>
        <v>42258.505914351903</v>
      </c>
      <c r="B71" s="173" t="str">
        <f>VLOOKUP(Results!C72,Users!$A$2:$F$784,6,FALSE)</f>
        <v>Шлюндин</v>
      </c>
      <c r="C71" s="173" t="str">
        <f>VLOOKUP(Results!D72,Tests!$A$2:$C$21,3,FALSE)</f>
        <v>Пользователь MS Excel 2010</v>
      </c>
      <c r="D71" s="173" t="str">
        <f>IFERROR(VLOOKUP(VLOOKUP(Results!C72,Users!$A$2:$E$784,5,FALSE),Groops!$A$2:$E$28,2,FALSE),"удалено")</f>
        <v>ИИБС-15-2</v>
      </c>
      <c r="E71" s="173">
        <f>Results!K72</f>
        <v>36</v>
      </c>
      <c r="F71" s="173">
        <f>Results!J72</f>
        <v>42</v>
      </c>
    </row>
    <row r="72" spans="1:6">
      <c r="A72" s="430">
        <f>Results!B73</f>
        <v>42259.533032407402</v>
      </c>
      <c r="B72" s="173" t="str">
        <f>VLOOKUP(Results!C73,Users!$A$2:$F$784,6,FALSE)</f>
        <v>Веденина</v>
      </c>
      <c r="C72" s="173" t="str">
        <f>VLOOKUP(Results!D73,Tests!$A$2:$C$21,3,FALSE)</f>
        <v>Пользователь MS Excel 2010</v>
      </c>
      <c r="D72" s="173" t="str">
        <f>IFERROR(VLOOKUP(VLOOKUP(Results!C73,Users!$A$2:$E$784,5,FALSE),Groops!$A$2:$E$28,2,FALSE),"удалено")</f>
        <v>ИИБС-15-2</v>
      </c>
      <c r="E72" s="173">
        <f>Results!K73</f>
        <v>37</v>
      </c>
      <c r="F72" s="173">
        <f>Results!J73</f>
        <v>42</v>
      </c>
    </row>
    <row r="73" spans="1:6">
      <c r="A73" s="430">
        <f>Results!B74</f>
        <v>42275.477592592601</v>
      </c>
      <c r="B73" s="173" t="str">
        <f>VLOOKUP(Results!C74,Users!$A$2:$F$784,6,FALSE)</f>
        <v>Шестова</v>
      </c>
      <c r="C73" s="173" t="str">
        <f>VLOOKUP(Results!D74,Tests!$A$2:$C$21,3,FALSE)</f>
        <v>Специалист MS Excel 2010</v>
      </c>
      <c r="D73" s="173" t="str">
        <f>IFERROR(VLOOKUP(VLOOKUP(Results!C74,Users!$A$2:$E$784,5,FALSE),Groops!$A$2:$E$28,2,FALSE),"удалено")</f>
        <v>ИИБС-15-2</v>
      </c>
      <c r="E73" s="173">
        <f>Results!K74</f>
        <v>16</v>
      </c>
      <c r="F73" s="173">
        <f>Results!J74</f>
        <v>25</v>
      </c>
    </row>
    <row r="74" spans="1:6">
      <c r="A74" s="430">
        <f>Results!B75</f>
        <v>42275.477800925903</v>
      </c>
      <c r="B74" s="173" t="str">
        <f>VLOOKUP(Results!C75,Users!$A$2:$F$784,6,FALSE)</f>
        <v>Бондаренко</v>
      </c>
      <c r="C74" s="173" t="str">
        <f>VLOOKUP(Results!D75,Tests!$A$2:$C$21,3,FALSE)</f>
        <v>Специалист MS Excel 2010</v>
      </c>
      <c r="D74" s="173" t="str">
        <f>IFERROR(VLOOKUP(VLOOKUP(Results!C75,Users!$A$2:$E$784,5,FALSE),Groops!$A$2:$E$28,2,FALSE),"удалено")</f>
        <v>ИИБС-15-2</v>
      </c>
      <c r="E74" s="173">
        <f>Results!K75</f>
        <v>19</v>
      </c>
      <c r="F74" s="173">
        <f>Results!J75</f>
        <v>25</v>
      </c>
    </row>
    <row r="75" spans="1:6">
      <c r="A75" s="430">
        <f>Results!B76</f>
        <v>42275.478425925903</v>
      </c>
      <c r="B75" s="173" t="str">
        <f>VLOOKUP(Results!C76,Users!$A$2:$F$784,6,FALSE)</f>
        <v>Рожкова</v>
      </c>
      <c r="C75" s="173" t="str">
        <f>VLOOKUP(Results!D76,Tests!$A$2:$C$21,3,FALSE)</f>
        <v>Специалист MS Excel 2010</v>
      </c>
      <c r="D75" s="173" t="str">
        <f>IFERROR(VLOOKUP(VLOOKUP(Results!C76,Users!$A$2:$E$784,5,FALSE),Groops!$A$2:$E$28,2,FALSE),"удалено")</f>
        <v>ИИБС-15-1</v>
      </c>
      <c r="E75" s="173">
        <f>Results!K76</f>
        <v>22</v>
      </c>
      <c r="F75" s="173">
        <f>Results!J76</f>
        <v>25</v>
      </c>
    </row>
    <row r="76" spans="1:6">
      <c r="A76" s="430">
        <f>Results!B77</f>
        <v>42275.477222222202</v>
      </c>
      <c r="B76" s="173" t="str">
        <f>VLOOKUP(Results!C77,Users!$A$2:$F$784,6,FALSE)</f>
        <v>Зыкин</v>
      </c>
      <c r="C76" s="173" t="str">
        <f>VLOOKUP(Results!D77,Tests!$A$2:$C$21,3,FALSE)</f>
        <v>Специалист MS Excel 2010</v>
      </c>
      <c r="D76" s="173" t="str">
        <f>IFERROR(VLOOKUP(VLOOKUP(Results!C77,Users!$A$2:$E$784,5,FALSE),Groops!$A$2:$E$28,2,FALSE),"удалено")</f>
        <v>ИИБС-15-1</v>
      </c>
      <c r="E76" s="173">
        <f>Results!K77</f>
        <v>19</v>
      </c>
      <c r="F76" s="173">
        <f>Results!J77</f>
        <v>25</v>
      </c>
    </row>
    <row r="77" spans="1:6">
      <c r="A77" s="430">
        <f>Results!B78</f>
        <v>42275.477314814802</v>
      </c>
      <c r="B77" s="173" t="str">
        <f>VLOOKUP(Results!C78,Users!$A$2:$F$784,6,FALSE)</f>
        <v>Хаматьяров</v>
      </c>
      <c r="C77" s="173" t="str">
        <f>VLOOKUP(Results!D78,Tests!$A$2:$C$21,3,FALSE)</f>
        <v>Специалист MS Excel 2010</v>
      </c>
      <c r="D77" s="173" t="str">
        <f>IFERROR(VLOOKUP(VLOOKUP(Results!C78,Users!$A$2:$E$784,5,FALSE),Groops!$A$2:$E$28,2,FALSE),"удалено")</f>
        <v>ИИБС-15-2</v>
      </c>
      <c r="E77" s="173">
        <f>Results!K78</f>
        <v>17</v>
      </c>
      <c r="F77" s="173">
        <f>Results!J78</f>
        <v>25</v>
      </c>
    </row>
    <row r="78" spans="1:6">
      <c r="A78" s="430">
        <f>Results!B79</f>
        <v>42275.4777314815</v>
      </c>
      <c r="B78" s="173" t="str">
        <f>VLOOKUP(Results!C79,Users!$A$2:$F$784,6,FALSE)</f>
        <v>Кокорев</v>
      </c>
      <c r="C78" s="173" t="str">
        <f>VLOOKUP(Results!D79,Tests!$A$2:$C$21,3,FALSE)</f>
        <v>Специалист MS Excel 2010</v>
      </c>
      <c r="D78" s="173" t="str">
        <f>IFERROR(VLOOKUP(VLOOKUP(Results!C79,Users!$A$2:$E$784,5,FALSE),Groops!$A$2:$E$28,2,FALSE),"удалено")</f>
        <v>ИИБС-15-1</v>
      </c>
      <c r="E78" s="173">
        <f>Results!K79</f>
        <v>15</v>
      </c>
      <c r="F78" s="173">
        <f>Results!J79</f>
        <v>25</v>
      </c>
    </row>
    <row r="79" spans="1:6">
      <c r="A79" s="430">
        <f>Results!B80</f>
        <v>42275.477048611101</v>
      </c>
      <c r="B79" s="173" t="str">
        <f>VLOOKUP(Results!C80,Users!$A$2:$F$784,6,FALSE)</f>
        <v>Ларионов</v>
      </c>
      <c r="C79" s="173" t="str">
        <f>VLOOKUP(Results!D80,Tests!$A$2:$C$21,3,FALSE)</f>
        <v>Специалист MS Excel 2010</v>
      </c>
      <c r="D79" s="173" t="str">
        <f>IFERROR(VLOOKUP(VLOOKUP(Results!C80,Users!$A$2:$E$784,5,FALSE),Groops!$A$2:$E$28,2,FALSE),"удалено")</f>
        <v>ИИБС-15-1</v>
      </c>
      <c r="E79" s="173">
        <f>Results!K80</f>
        <v>17</v>
      </c>
      <c r="F79" s="173">
        <f>Results!J80</f>
        <v>25</v>
      </c>
    </row>
    <row r="80" spans="1:6">
      <c r="A80" s="430">
        <f>Results!B81</f>
        <v>42275.477175925902</v>
      </c>
      <c r="B80" s="173" t="str">
        <f>VLOOKUP(Results!C81,Users!$A$2:$F$784,6,FALSE)</f>
        <v>Корнюхин</v>
      </c>
      <c r="C80" s="173" t="str">
        <f>VLOOKUP(Results!D81,Tests!$A$2:$C$21,3,FALSE)</f>
        <v>Специалист MS Excel 2010</v>
      </c>
      <c r="D80" s="173" t="str">
        <f>IFERROR(VLOOKUP(VLOOKUP(Results!C81,Users!$A$2:$E$784,5,FALSE),Groops!$A$2:$E$28,2,FALSE),"удалено")</f>
        <v>ИИБС-15-1</v>
      </c>
      <c r="E80" s="173">
        <f>Results!K81</f>
        <v>15</v>
      </c>
      <c r="F80" s="173">
        <f>Results!J81</f>
        <v>25</v>
      </c>
    </row>
    <row r="81" spans="1:6">
      <c r="A81" s="430">
        <f>Results!B82</f>
        <v>42275.477476851898</v>
      </c>
      <c r="B81" s="173" t="str">
        <f>VLOOKUP(Results!C82,Users!$A$2:$F$784,6,FALSE)</f>
        <v>Клименко</v>
      </c>
      <c r="C81" s="173" t="str">
        <f>VLOOKUP(Results!D82,Tests!$A$2:$C$21,3,FALSE)</f>
        <v>Специалист MS Excel 2010</v>
      </c>
      <c r="D81" s="173" t="str">
        <f>IFERROR(VLOOKUP(VLOOKUP(Results!C82,Users!$A$2:$E$784,5,FALSE),Groops!$A$2:$E$28,2,FALSE),"удалено")</f>
        <v>ИИБС-15-1</v>
      </c>
      <c r="E81" s="173">
        <f>Results!K82</f>
        <v>20</v>
      </c>
      <c r="F81" s="173">
        <f>Results!J82</f>
        <v>25</v>
      </c>
    </row>
    <row r="82" spans="1:6">
      <c r="A82" s="430">
        <f>Results!B83</f>
        <v>42275.4770601852</v>
      </c>
      <c r="B82" s="173" t="str">
        <f>VLOOKUP(Results!C83,Users!$A$2:$F$784,6,FALSE)</f>
        <v>Мирошников</v>
      </c>
      <c r="C82" s="173" t="str">
        <f>VLOOKUP(Results!D83,Tests!$A$2:$C$21,3,FALSE)</f>
        <v>Специалист MS Excel 2010</v>
      </c>
      <c r="D82" s="173" t="str">
        <f>IFERROR(VLOOKUP(VLOOKUP(Results!C83,Users!$A$2:$E$784,5,FALSE),Groops!$A$2:$E$28,2,FALSE),"удалено")</f>
        <v>ИИБС-15-2</v>
      </c>
      <c r="E82" s="173">
        <f>Results!K83</f>
        <v>21</v>
      </c>
      <c r="F82" s="173">
        <f>Results!J83</f>
        <v>25</v>
      </c>
    </row>
    <row r="83" spans="1:6">
      <c r="A83" s="430">
        <f>Results!B84</f>
        <v>42275.479513888902</v>
      </c>
      <c r="B83" s="173" t="str">
        <f>VLOOKUP(Results!C84,Users!$A$2:$F$784,6,FALSE)</f>
        <v>Юбин</v>
      </c>
      <c r="C83" s="173" t="str">
        <f>VLOOKUP(Results!D84,Tests!$A$2:$C$21,3,FALSE)</f>
        <v>Специалист MS Excel 2010</v>
      </c>
      <c r="D83" s="173" t="str">
        <f>IFERROR(VLOOKUP(VLOOKUP(Results!C84,Users!$A$2:$E$784,5,FALSE),Groops!$A$2:$E$28,2,FALSE),"удалено")</f>
        <v>ИИБС-15-2</v>
      </c>
      <c r="E83" s="173">
        <f>Results!K84</f>
        <v>16</v>
      </c>
      <c r="F83" s="173">
        <f>Results!J84</f>
        <v>25</v>
      </c>
    </row>
    <row r="84" spans="1:6">
      <c r="A84" s="430">
        <f>Results!B85</f>
        <v>42275.477453703701</v>
      </c>
      <c r="B84" s="173" t="str">
        <f>VLOOKUP(Results!C85,Users!$A$2:$F$784,6,FALSE)</f>
        <v>Васильев</v>
      </c>
      <c r="C84" s="173" t="str">
        <f>VLOOKUP(Results!D85,Tests!$A$2:$C$21,3,FALSE)</f>
        <v>Специалист MS Excel 2010</v>
      </c>
      <c r="D84" s="173" t="str">
        <f>IFERROR(VLOOKUP(VLOOKUP(Results!C85,Users!$A$2:$E$784,5,FALSE),Groops!$A$2:$E$28,2,FALSE),"удалено")</f>
        <v>ИИБС-15-1</v>
      </c>
      <c r="E84" s="173">
        <f>Results!K85</f>
        <v>18</v>
      </c>
      <c r="F84" s="173">
        <f>Results!J85</f>
        <v>25</v>
      </c>
    </row>
    <row r="85" spans="1:6">
      <c r="A85" s="430">
        <f>Results!B86</f>
        <v>42275.477534722202</v>
      </c>
      <c r="B85" s="173" t="str">
        <f>VLOOKUP(Results!C86,Users!$A$2:$F$784,6,FALSE)</f>
        <v>Григорьева</v>
      </c>
      <c r="C85" s="173" t="str">
        <f>VLOOKUP(Results!D86,Tests!$A$2:$C$21,3,FALSE)</f>
        <v>Специалист MS Excel 2010</v>
      </c>
      <c r="D85" s="173" t="str">
        <f>IFERROR(VLOOKUP(VLOOKUP(Results!C86,Users!$A$2:$E$784,5,FALSE),Groops!$A$2:$E$28,2,FALSE),"удалено")</f>
        <v>ИИБС-15-2</v>
      </c>
      <c r="E85" s="173">
        <f>Results!K86</f>
        <v>25</v>
      </c>
      <c r="F85" s="173">
        <f>Results!J86</f>
        <v>25</v>
      </c>
    </row>
    <row r="86" spans="1:6">
      <c r="A86" s="430">
        <f>Results!B87</f>
        <v>42275.478078703702</v>
      </c>
      <c r="B86" s="173" t="str">
        <f>VLOOKUP(Results!C87,Users!$A$2:$F$784,6,FALSE)</f>
        <v>Булгакова</v>
      </c>
      <c r="C86" s="173" t="str">
        <f>VLOOKUP(Results!D87,Tests!$A$2:$C$21,3,FALSE)</f>
        <v>Специалист MS Excel 2010</v>
      </c>
      <c r="D86" s="173" t="str">
        <f>IFERROR(VLOOKUP(VLOOKUP(Results!C87,Users!$A$2:$E$784,5,FALSE),Groops!$A$2:$E$28,2,FALSE),"удалено")</f>
        <v>ИИБС-15-2</v>
      </c>
      <c r="E86" s="173">
        <f>Results!K87</f>
        <v>19</v>
      </c>
      <c r="F86" s="173">
        <f>Results!J87</f>
        <v>25</v>
      </c>
    </row>
    <row r="87" spans="1:6">
      <c r="A87" s="430">
        <f>Results!B88</f>
        <v>42275.481388888897</v>
      </c>
      <c r="B87" s="173" t="str">
        <f>VLOOKUP(Results!C88,Users!$A$2:$F$784,6,FALSE)</f>
        <v>Агаев</v>
      </c>
      <c r="C87" s="173" t="str">
        <f>VLOOKUP(Results!D88,Tests!$A$2:$C$21,3,FALSE)</f>
        <v>Специалист MS Excel 2010</v>
      </c>
      <c r="D87" s="173" t="str">
        <f>IFERROR(VLOOKUP(VLOOKUP(Results!C88,Users!$A$2:$E$784,5,FALSE),Groops!$A$2:$E$28,2,FALSE),"удалено")</f>
        <v>ИИБС-15-2</v>
      </c>
      <c r="E87" s="173">
        <f>Results!K88</f>
        <v>17</v>
      </c>
      <c r="F87" s="173">
        <f>Results!J88</f>
        <v>25</v>
      </c>
    </row>
    <row r="88" spans="1:6">
      <c r="A88" s="430">
        <f>Results!B89</f>
        <v>42275.478611111103</v>
      </c>
      <c r="B88" s="173" t="str">
        <f>VLOOKUP(Results!C89,Users!$A$2:$F$784,6,FALSE)</f>
        <v>Буянова</v>
      </c>
      <c r="C88" s="173" t="str">
        <f>VLOOKUP(Results!D89,Tests!$A$2:$C$21,3,FALSE)</f>
        <v>Специалист MS Excel 2010</v>
      </c>
      <c r="D88" s="173" t="str">
        <f>IFERROR(VLOOKUP(VLOOKUP(Results!C89,Users!$A$2:$E$784,5,FALSE),Groops!$A$2:$E$28,2,FALSE),"удалено")</f>
        <v>ИИБС-15-2</v>
      </c>
      <c r="E88" s="173">
        <f>Results!K89</f>
        <v>19</v>
      </c>
      <c r="F88" s="173">
        <f>Results!J89</f>
        <v>25</v>
      </c>
    </row>
    <row r="89" spans="1:6">
      <c r="A89" s="430">
        <f>Results!B90</f>
        <v>42275.477835648097</v>
      </c>
      <c r="B89" s="173" t="str">
        <f>VLOOKUP(Results!C90,Users!$A$2:$F$784,6,FALSE)</f>
        <v>Апросимова</v>
      </c>
      <c r="C89" s="173" t="str">
        <f>VLOOKUP(Results!D90,Tests!$A$2:$C$21,3,FALSE)</f>
        <v>Специалист MS Excel 2010</v>
      </c>
      <c r="D89" s="173" t="str">
        <f>IFERROR(VLOOKUP(VLOOKUP(Results!C90,Users!$A$2:$E$784,5,FALSE),Groops!$A$2:$E$28,2,FALSE),"удалено")</f>
        <v>ИИБС-15-1</v>
      </c>
      <c r="E89" s="173">
        <f>Results!K90</f>
        <v>15</v>
      </c>
      <c r="F89" s="173">
        <f>Results!J90</f>
        <v>25</v>
      </c>
    </row>
    <row r="90" spans="1:6">
      <c r="A90" s="430">
        <f>Results!B91</f>
        <v>42275.477627314802</v>
      </c>
      <c r="B90" s="173" t="str">
        <f>VLOOKUP(Results!C91,Users!$A$2:$F$784,6,FALSE)</f>
        <v>Лешуков</v>
      </c>
      <c r="C90" s="173" t="str">
        <f>VLOOKUP(Results!D91,Tests!$A$2:$C$21,3,FALSE)</f>
        <v>Специалист MS Excel 2010</v>
      </c>
      <c r="D90" s="173" t="str">
        <f>IFERROR(VLOOKUP(VLOOKUP(Results!C91,Users!$A$2:$E$784,5,FALSE),Groops!$A$2:$E$28,2,FALSE),"удалено")</f>
        <v>ИИБС-15-1</v>
      </c>
      <c r="E90" s="173">
        <f>Results!K91</f>
        <v>17</v>
      </c>
      <c r="F90" s="173">
        <f>Results!J91</f>
        <v>25</v>
      </c>
    </row>
    <row r="91" spans="1:6">
      <c r="A91" s="430">
        <f>Results!B92</f>
        <v>42252.468472222201</v>
      </c>
      <c r="B91" s="173" t="str">
        <f>VLOOKUP(Results!C92,Users!$A$2:$F$784,6,FALSE)</f>
        <v>Корнюхин</v>
      </c>
      <c r="C91" s="173" t="str">
        <f>VLOOKUP(Results!D92,Tests!$A$2:$C$21,3,FALSE)</f>
        <v>Специалист MS Excel 2010</v>
      </c>
      <c r="D91" s="173" t="str">
        <f>IFERROR(VLOOKUP(VLOOKUP(Results!C92,Users!$A$2:$E$784,5,FALSE),Groops!$A$2:$E$28,2,FALSE),"удалено")</f>
        <v>ИИБС-15-1</v>
      </c>
      <c r="E91" s="173">
        <f>Results!K92</f>
        <v>12</v>
      </c>
      <c r="F91" s="173">
        <f>Results!J92</f>
        <v>25</v>
      </c>
    </row>
    <row r="92" spans="1:6">
      <c r="A92" s="430">
        <f>Results!B93</f>
        <v>42252.468599537002</v>
      </c>
      <c r="B92" s="173" t="str">
        <f>VLOOKUP(Results!C93,Users!$A$2:$F$784,6,FALSE)</f>
        <v>Шестова</v>
      </c>
      <c r="C92" s="173" t="str">
        <f>VLOOKUP(Results!D93,Tests!$A$2:$C$21,3,FALSE)</f>
        <v>Специалист MS Excel 2010</v>
      </c>
      <c r="D92" s="173" t="str">
        <f>IFERROR(VLOOKUP(VLOOKUP(Results!C93,Users!$A$2:$E$784,5,FALSE),Groops!$A$2:$E$28,2,FALSE),"удалено")</f>
        <v>ИИБС-15-2</v>
      </c>
      <c r="E92" s="173">
        <f>Results!K93</f>
        <v>9</v>
      </c>
      <c r="F92" s="173">
        <f>Results!J93</f>
        <v>25</v>
      </c>
    </row>
    <row r="93" spans="1:6">
      <c r="A93" s="430">
        <f>Results!B94</f>
        <v>42252.469027777799</v>
      </c>
      <c r="B93" s="173" t="str">
        <f>VLOOKUP(Results!C94,Users!$A$2:$F$784,6,FALSE)</f>
        <v>Петров</v>
      </c>
      <c r="C93" s="173" t="str">
        <f>VLOOKUP(Results!D94,Tests!$A$2:$C$21,3,FALSE)</f>
        <v>Специалист MS Excel 2010</v>
      </c>
      <c r="D93" s="173" t="str">
        <f>IFERROR(VLOOKUP(VLOOKUP(Results!C94,Users!$A$2:$E$784,5,FALSE),Groops!$A$2:$E$28,2,FALSE),"удалено")</f>
        <v>ИИБС-15-2</v>
      </c>
      <c r="E93" s="173">
        <f>Results!K94</f>
        <v>11</v>
      </c>
      <c r="F93" s="173">
        <f>Results!J94</f>
        <v>25</v>
      </c>
    </row>
    <row r="94" spans="1:6">
      <c r="A94" s="430">
        <f>Results!B95</f>
        <v>42252.468865740702</v>
      </c>
      <c r="B94" s="173" t="str">
        <f>VLOOKUP(Results!C95,Users!$A$2:$F$784,6,FALSE)</f>
        <v>Гудков</v>
      </c>
      <c r="C94" s="173" t="str">
        <f>VLOOKUP(Results!D95,Tests!$A$2:$C$21,3,FALSE)</f>
        <v>Специалист MS Excel 2010</v>
      </c>
      <c r="D94" s="173" t="str">
        <f>IFERROR(VLOOKUP(VLOOKUP(Results!C95,Users!$A$2:$E$784,5,FALSE),Groops!$A$2:$E$28,2,FALSE),"удалено")</f>
        <v>ИИБС-15-2</v>
      </c>
      <c r="E94" s="173">
        <f>Results!K95</f>
        <v>16</v>
      </c>
      <c r="F94" s="173">
        <f>Results!J95</f>
        <v>25</v>
      </c>
    </row>
    <row r="95" spans="1:6">
      <c r="A95" s="430">
        <f>Results!B96</f>
        <v>42252.468530092599</v>
      </c>
      <c r="B95" s="173" t="str">
        <f>VLOOKUP(Results!C96,Users!$A$2:$F$784,6,FALSE)</f>
        <v>Кокорев</v>
      </c>
      <c r="C95" s="173" t="str">
        <f>VLOOKUP(Results!D96,Tests!$A$2:$C$21,3,FALSE)</f>
        <v>Специалист MS Excel 2010</v>
      </c>
      <c r="D95" s="173" t="str">
        <f>IFERROR(VLOOKUP(VLOOKUP(Results!C96,Users!$A$2:$E$784,5,FALSE),Groops!$A$2:$E$28,2,FALSE),"удалено")</f>
        <v>ИИБС-15-1</v>
      </c>
      <c r="E95" s="173">
        <f>Results!K96</f>
        <v>6</v>
      </c>
      <c r="F95" s="173">
        <f>Results!J96</f>
        <v>25</v>
      </c>
    </row>
    <row r="96" spans="1:6">
      <c r="A96" s="430">
        <f>Results!B97</f>
        <v>42252.468692129602</v>
      </c>
      <c r="B96" s="173" t="str">
        <f>VLOOKUP(Results!C97,Users!$A$2:$F$784,6,FALSE)</f>
        <v>Бондаренко</v>
      </c>
      <c r="C96" s="173" t="str">
        <f>VLOOKUP(Results!D97,Tests!$A$2:$C$21,3,FALSE)</f>
        <v>Специалист MS Excel 2010</v>
      </c>
      <c r="D96" s="173" t="str">
        <f>IFERROR(VLOOKUP(VLOOKUP(Results!C97,Users!$A$2:$E$784,5,FALSE),Groops!$A$2:$E$28,2,FALSE),"удалено")</f>
        <v>ИИБС-15-2</v>
      </c>
      <c r="E96" s="173">
        <f>Results!K97</f>
        <v>12</v>
      </c>
      <c r="F96" s="173">
        <f>Results!J97</f>
        <v>25</v>
      </c>
    </row>
    <row r="97" spans="1:6">
      <c r="A97" s="430">
        <f>Results!B98</f>
        <v>42252.4694212963</v>
      </c>
      <c r="B97" s="173" t="str">
        <f>VLOOKUP(Results!C98,Users!$A$2:$F$784,6,FALSE)</f>
        <v>Васильев</v>
      </c>
      <c r="C97" s="173" t="str">
        <f>VLOOKUP(Results!D98,Tests!$A$2:$C$21,3,FALSE)</f>
        <v>Специалист MS Excel 2010</v>
      </c>
      <c r="D97" s="173" t="str">
        <f>IFERROR(VLOOKUP(VLOOKUP(Results!C98,Users!$A$2:$E$784,5,FALSE),Groops!$A$2:$E$28,2,FALSE),"удалено")</f>
        <v>ИИБС-15-1</v>
      </c>
      <c r="E97" s="173">
        <f>Results!K98</f>
        <v>14</v>
      </c>
      <c r="F97" s="173">
        <f>Results!J98</f>
        <v>25</v>
      </c>
    </row>
    <row r="98" spans="1:6">
      <c r="A98" s="430">
        <f>Results!B99</f>
        <v>42252.46875</v>
      </c>
      <c r="B98" s="173" t="str">
        <f>VLOOKUP(Results!C99,Users!$A$2:$F$784,6,FALSE)</f>
        <v>Веденина</v>
      </c>
      <c r="C98" s="173" t="str">
        <f>VLOOKUP(Results!D99,Tests!$A$2:$C$21,3,FALSE)</f>
        <v>Специалист MS Excel 2010</v>
      </c>
      <c r="D98" s="173" t="str">
        <f>IFERROR(VLOOKUP(VLOOKUP(Results!C99,Users!$A$2:$E$784,5,FALSE),Groops!$A$2:$E$28,2,FALSE),"удалено")</f>
        <v>ИИБС-15-2</v>
      </c>
      <c r="E98" s="173">
        <f>Results!K99</f>
        <v>10</v>
      </c>
      <c r="F98" s="173">
        <f>Results!J99</f>
        <v>25</v>
      </c>
    </row>
    <row r="99" spans="1:6">
      <c r="A99" s="430">
        <f>Results!B100</f>
        <v>42252.473217592596</v>
      </c>
      <c r="B99" s="173" t="str">
        <f>VLOOKUP(Results!C100,Users!$A$2:$F$784,6,FALSE)</f>
        <v>Константинов</v>
      </c>
      <c r="C99" s="173" t="str">
        <f>VLOOKUP(Results!D100,Tests!$A$2:$C$21,3,FALSE)</f>
        <v>Специалист MS Excel 2010</v>
      </c>
      <c r="D99" s="173" t="str">
        <f>IFERROR(VLOOKUP(VLOOKUP(Results!C100,Users!$A$2:$E$784,5,FALSE),Groops!$A$2:$E$28,2,FALSE),"удалено")</f>
        <v>ИИБС-15-1</v>
      </c>
      <c r="E99" s="173">
        <f>Results!K100</f>
        <v>10</v>
      </c>
      <c r="F99" s="173">
        <f>Results!J100</f>
        <v>25</v>
      </c>
    </row>
    <row r="100" spans="1:6">
      <c r="A100" s="430">
        <f>Results!B101</f>
        <v>42252.469074074099</v>
      </c>
      <c r="B100" s="173" t="str">
        <f>VLOOKUP(Results!C101,Users!$A$2:$F$784,6,FALSE)</f>
        <v>Рожкова</v>
      </c>
      <c r="C100" s="173" t="str">
        <f>VLOOKUP(Results!D101,Tests!$A$2:$C$21,3,FALSE)</f>
        <v>Специалист MS Excel 2010</v>
      </c>
      <c r="D100" s="173" t="str">
        <f>IFERROR(VLOOKUP(VLOOKUP(Results!C101,Users!$A$2:$E$784,5,FALSE),Groops!$A$2:$E$28,2,FALSE),"удалено")</f>
        <v>ИИБС-15-1</v>
      </c>
      <c r="E100" s="173">
        <f>Results!K101</f>
        <v>15</v>
      </c>
      <c r="F100" s="173">
        <f>Results!J101</f>
        <v>25</v>
      </c>
    </row>
    <row r="101" spans="1:6">
      <c r="A101" s="430">
        <f>Results!B102</f>
        <v>42252.4687962963</v>
      </c>
      <c r="B101" s="173" t="str">
        <f>VLOOKUP(Results!C102,Users!$A$2:$F$784,6,FALSE)</f>
        <v>Булгакова</v>
      </c>
      <c r="C101" s="173" t="str">
        <f>VLOOKUP(Results!D102,Tests!$A$2:$C$21,3,FALSE)</f>
        <v>Специалист MS Excel 2010</v>
      </c>
      <c r="D101" s="173" t="str">
        <f>IFERROR(VLOOKUP(VLOOKUP(Results!C102,Users!$A$2:$E$784,5,FALSE),Groops!$A$2:$E$28,2,FALSE),"удалено")</f>
        <v>ИИБС-15-2</v>
      </c>
      <c r="E101" s="173">
        <f>Results!K102</f>
        <v>14</v>
      </c>
      <c r="F101" s="173">
        <f>Results!J102</f>
        <v>25</v>
      </c>
    </row>
    <row r="102" spans="1:6">
      <c r="A102" s="430">
        <f>Results!B103</f>
        <v>42252.468831018501</v>
      </c>
      <c r="B102" s="173" t="str">
        <f>VLOOKUP(Results!C103,Users!$A$2:$F$784,6,FALSE)</f>
        <v>Анохин</v>
      </c>
      <c r="C102" s="173" t="str">
        <f>VLOOKUP(Results!D103,Tests!$A$2:$C$21,3,FALSE)</f>
        <v>Специалист MS Excel 2010</v>
      </c>
      <c r="D102" s="173" t="str">
        <f>IFERROR(VLOOKUP(VLOOKUP(Results!C103,Users!$A$2:$E$784,5,FALSE),Groops!$A$2:$E$28,2,FALSE),"удалено")</f>
        <v>ИИБС-15-1</v>
      </c>
      <c r="E102" s="173">
        <f>Results!K103</f>
        <v>12</v>
      </c>
      <c r="F102" s="173">
        <f>Results!J103</f>
        <v>25</v>
      </c>
    </row>
    <row r="103" spans="1:6">
      <c r="A103" s="430">
        <f>Results!B104</f>
        <v>42252.468819444402</v>
      </c>
      <c r="B103" s="173" t="str">
        <f>VLOOKUP(Results!C104,Users!$A$2:$F$784,6,FALSE)</f>
        <v>Марин</v>
      </c>
      <c r="C103" s="173" t="str">
        <f>VLOOKUP(Results!D104,Tests!$A$2:$C$21,3,FALSE)</f>
        <v>Специалист MS Excel 2010</v>
      </c>
      <c r="D103" s="173" t="str">
        <f>IFERROR(VLOOKUP(VLOOKUP(Results!C104,Users!$A$2:$E$784,5,FALSE),Groops!$A$2:$E$28,2,FALSE),"удалено")</f>
        <v>ИИБС-15-2</v>
      </c>
      <c r="E103" s="173">
        <f>Results!K104</f>
        <v>10</v>
      </c>
      <c r="F103" s="173">
        <f>Results!J104</f>
        <v>25</v>
      </c>
    </row>
    <row r="104" spans="1:6">
      <c r="A104" s="430">
        <f>Results!B105</f>
        <v>42252.468472222201</v>
      </c>
      <c r="B104" s="173" t="str">
        <f>VLOOKUP(Results!C105,Users!$A$2:$F$784,6,FALSE)</f>
        <v>Ларионов</v>
      </c>
      <c r="C104" s="173" t="str">
        <f>VLOOKUP(Results!D105,Tests!$A$2:$C$21,3,FALSE)</f>
        <v>Специалист MS Excel 2010</v>
      </c>
      <c r="D104" s="173" t="str">
        <f>IFERROR(VLOOKUP(VLOOKUP(Results!C105,Users!$A$2:$E$784,5,FALSE),Groops!$A$2:$E$28,2,FALSE),"удалено")</f>
        <v>ИИБС-15-1</v>
      </c>
      <c r="E104" s="173">
        <f>Results!K105</f>
        <v>10</v>
      </c>
      <c r="F104" s="173">
        <f>Results!J105</f>
        <v>25</v>
      </c>
    </row>
    <row r="105" spans="1:6">
      <c r="A105" s="430">
        <f>Results!B106</f>
        <v>42252.468935185199</v>
      </c>
      <c r="B105" s="173" t="str">
        <f>VLOOKUP(Results!C106,Users!$A$2:$F$784,6,FALSE)</f>
        <v>Буянова</v>
      </c>
      <c r="C105" s="173" t="str">
        <f>VLOOKUP(Results!D106,Tests!$A$2:$C$21,3,FALSE)</f>
        <v>Специалист MS Excel 2010</v>
      </c>
      <c r="D105" s="173" t="str">
        <f>IFERROR(VLOOKUP(VLOOKUP(Results!C106,Users!$A$2:$E$784,5,FALSE),Groops!$A$2:$E$28,2,FALSE),"удалено")</f>
        <v>ИИБС-15-2</v>
      </c>
      <c r="E105" s="173">
        <f>Results!K106</f>
        <v>17</v>
      </c>
      <c r="F105" s="173">
        <f>Results!J106</f>
        <v>25</v>
      </c>
    </row>
    <row r="106" spans="1:6">
      <c r="A106" s="430">
        <f>Results!B107</f>
        <v>42252.468576388899</v>
      </c>
      <c r="B106" s="173" t="str">
        <f>VLOOKUP(Results!C107,Users!$A$2:$F$784,6,FALSE)</f>
        <v>Расулов</v>
      </c>
      <c r="C106" s="173" t="str">
        <f>VLOOKUP(Results!D107,Tests!$A$2:$C$21,3,FALSE)</f>
        <v>Специалист MS Excel 2010</v>
      </c>
      <c r="D106" s="173" t="str">
        <f>IFERROR(VLOOKUP(VLOOKUP(Results!C107,Users!$A$2:$E$784,5,FALSE),Groops!$A$2:$E$28,2,FALSE),"удалено")</f>
        <v>ИИБС-15-2</v>
      </c>
      <c r="E106" s="173">
        <f>Results!K107</f>
        <v>6</v>
      </c>
      <c r="F106" s="173">
        <f>Results!J107</f>
        <v>25</v>
      </c>
    </row>
    <row r="107" spans="1:6">
      <c r="A107" s="430">
        <f>Results!B108</f>
        <v>42275.477071759298</v>
      </c>
      <c r="B107" s="173" t="str">
        <f>VLOOKUP(Results!C108,Users!$A$2:$F$784,6,FALSE)</f>
        <v>Анохин</v>
      </c>
      <c r="C107" s="173" t="str">
        <f>VLOOKUP(Results!D108,Tests!$A$2:$C$21,3,FALSE)</f>
        <v>Специалист MS Excel 2010</v>
      </c>
      <c r="D107" s="173" t="str">
        <f>IFERROR(VLOOKUP(VLOOKUP(Results!C108,Users!$A$2:$E$784,5,FALSE),Groops!$A$2:$E$28,2,FALSE),"удалено")</f>
        <v>ИИБС-15-1</v>
      </c>
      <c r="E107" s="173">
        <f>Results!K108</f>
        <v>19</v>
      </c>
      <c r="F107" s="173">
        <f>Results!J108</f>
        <v>25</v>
      </c>
    </row>
    <row r="108" spans="1:6">
      <c r="A108" s="430">
        <f>Results!B109</f>
        <v>42275.477245370399</v>
      </c>
      <c r="B108" s="173" t="str">
        <f>VLOOKUP(Results!C109,Users!$A$2:$F$784,6,FALSE)</f>
        <v>Ермолаев</v>
      </c>
      <c r="C108" s="173" t="str">
        <f>VLOOKUP(Results!D109,Tests!$A$2:$C$21,3,FALSE)</f>
        <v>Специалист MS Excel 2010</v>
      </c>
      <c r="D108" s="173" t="str">
        <f>IFERROR(VLOOKUP(VLOOKUP(Results!C109,Users!$A$2:$E$784,5,FALSE),Groops!$A$2:$E$28,2,FALSE),"удалено")</f>
        <v>ИИБС-15-2</v>
      </c>
      <c r="E108" s="173">
        <f>Results!K109</f>
        <v>20</v>
      </c>
      <c r="F108" s="173">
        <f>Results!J109</f>
        <v>25</v>
      </c>
    </row>
    <row r="109" spans="1:6">
      <c r="A109" s="430">
        <f>Results!B110</f>
        <v>42275.482268518499</v>
      </c>
      <c r="B109" s="173" t="str">
        <f>VLOOKUP(Results!C110,Users!$A$2:$F$784,6,FALSE)</f>
        <v>Марин</v>
      </c>
      <c r="C109" s="173" t="str">
        <f>VLOOKUP(Results!D110,Tests!$A$2:$C$21,3,FALSE)</f>
        <v>Специалист MS Excel 2010</v>
      </c>
      <c r="D109" s="173" t="str">
        <f>IFERROR(VLOOKUP(VLOOKUP(Results!C110,Users!$A$2:$E$784,5,FALSE),Groops!$A$2:$E$28,2,FALSE),"удалено")</f>
        <v>ИИБС-15-2</v>
      </c>
      <c r="E109" s="173">
        <f>Results!K110</f>
        <v>20</v>
      </c>
      <c r="F109" s="173">
        <f>Results!J110</f>
        <v>25</v>
      </c>
    </row>
    <row r="110" spans="1:6">
      <c r="A110" s="430">
        <f>Results!B111</f>
        <v>42275.477175925902</v>
      </c>
      <c r="B110" s="173" t="str">
        <f>VLOOKUP(Results!C111,Users!$A$2:$F$784,6,FALSE)</f>
        <v>Веденина</v>
      </c>
      <c r="C110" s="173" t="str">
        <f>VLOOKUP(Results!D111,Tests!$A$2:$C$21,3,FALSE)</f>
        <v>Специалист MS Excel 2010</v>
      </c>
      <c r="D110" s="173" t="str">
        <f>IFERROR(VLOOKUP(VLOOKUP(Results!C111,Users!$A$2:$E$784,5,FALSE),Groops!$A$2:$E$28,2,FALSE),"удалено")</f>
        <v>ИИБС-15-2</v>
      </c>
      <c r="E110" s="173">
        <f>Results!K111</f>
        <v>12</v>
      </c>
      <c r="F110" s="173">
        <f>Results!J111</f>
        <v>25</v>
      </c>
    </row>
    <row r="111" spans="1:6">
      <c r="A111" s="430">
        <f>Results!B112</f>
        <v>42275.478009259299</v>
      </c>
      <c r="B111" s="173" t="str">
        <f>VLOOKUP(Results!C112,Users!$A$2:$F$784,6,FALSE)</f>
        <v>Петров</v>
      </c>
      <c r="C111" s="173" t="str">
        <f>VLOOKUP(Results!D112,Tests!$A$2:$C$21,3,FALSE)</f>
        <v>Специалист MS Excel 2010</v>
      </c>
      <c r="D111" s="173" t="str">
        <f>IFERROR(VLOOKUP(VLOOKUP(Results!C112,Users!$A$2:$E$784,5,FALSE),Groops!$A$2:$E$28,2,FALSE),"удалено")</f>
        <v>ИИБС-15-2</v>
      </c>
      <c r="E111" s="173">
        <f>Results!K112</f>
        <v>14</v>
      </c>
      <c r="F111" s="173">
        <f>Results!J112</f>
        <v>25</v>
      </c>
    </row>
    <row r="112" spans="1:6">
      <c r="A112" s="430">
        <f>Results!B113</f>
        <v>42275.477835648097</v>
      </c>
      <c r="B112" s="173" t="str">
        <f>VLOOKUP(Results!C113,Users!$A$2:$F$784,6,FALSE)</f>
        <v>Павлов</v>
      </c>
      <c r="C112" s="173" t="str">
        <f>VLOOKUP(Results!D113,Tests!$A$2:$C$21,3,FALSE)</f>
        <v>Специалист MS Excel 2010</v>
      </c>
      <c r="D112" s="173" t="str">
        <f>IFERROR(VLOOKUP(VLOOKUP(Results!C113,Users!$A$2:$E$784,5,FALSE),Groops!$A$2:$E$28,2,FALSE),"удалено")</f>
        <v>ИИБС-15-2</v>
      </c>
      <c r="E112" s="173">
        <f>Results!K113</f>
        <v>20</v>
      </c>
      <c r="F112" s="173">
        <f>Results!J113</f>
        <v>25</v>
      </c>
    </row>
    <row r="113" spans="1:6">
      <c r="A113" s="430">
        <f>Results!B114</f>
        <v>42275.477199074099</v>
      </c>
      <c r="B113" s="173" t="str">
        <f>VLOOKUP(Results!C114,Users!$A$2:$F$784,6,FALSE)</f>
        <v>Татушин</v>
      </c>
      <c r="C113" s="173" t="str">
        <f>VLOOKUP(Results!D114,Tests!$A$2:$C$21,3,FALSE)</f>
        <v>Специалист MS Excel 2010</v>
      </c>
      <c r="D113" s="173" t="str">
        <f>IFERROR(VLOOKUP(VLOOKUP(Results!C114,Users!$A$2:$E$784,5,FALSE),Groops!$A$2:$E$28,2,FALSE),"удалено")</f>
        <v>ИИБС-15-1</v>
      </c>
      <c r="E113" s="173">
        <f>Results!K114</f>
        <v>18</v>
      </c>
      <c r="F113" s="173">
        <f>Results!J114</f>
        <v>25</v>
      </c>
    </row>
    <row r="114" spans="1:6">
      <c r="A114" s="430">
        <f>Results!B115</f>
        <v>42275.477604166699</v>
      </c>
      <c r="B114" s="173" t="str">
        <f>VLOOKUP(Results!C115,Users!$A$2:$F$784,6,FALSE)</f>
        <v>Константинов</v>
      </c>
      <c r="C114" s="173" t="str">
        <f>VLOOKUP(Results!D115,Tests!$A$2:$C$21,3,FALSE)</f>
        <v>Специалист MS Excel 2010</v>
      </c>
      <c r="D114" s="173" t="str">
        <f>IFERROR(VLOOKUP(VLOOKUP(Results!C115,Users!$A$2:$E$784,5,FALSE),Groops!$A$2:$E$28,2,FALSE),"удалено")</f>
        <v>ИИБС-15-1</v>
      </c>
      <c r="E114" s="173">
        <f>Results!K115</f>
        <v>21</v>
      </c>
      <c r="F114" s="173">
        <f>Results!J115</f>
        <v>25</v>
      </c>
    </row>
    <row r="115" spans="1:6">
      <c r="A115" s="430">
        <f>Results!B116</f>
        <v>42275.478402777801</v>
      </c>
      <c r="B115" s="173" t="str">
        <f>VLOOKUP(Results!C116,Users!$A$2:$F$784,6,FALSE)</f>
        <v>Бабчик</v>
      </c>
      <c r="C115" s="173" t="str">
        <f>VLOOKUP(Results!D116,Tests!$A$2:$C$21,3,FALSE)</f>
        <v>Специалист MS Excel 2010</v>
      </c>
      <c r="D115" s="173" t="str">
        <f>IFERROR(VLOOKUP(VLOOKUP(Results!C116,Users!$A$2:$E$784,5,FALSE),Groops!$A$2:$E$28,2,FALSE),"удалено")</f>
        <v>ИИБС-15-1</v>
      </c>
      <c r="E115" s="173">
        <f>Results!K116</f>
        <v>22</v>
      </c>
      <c r="F115" s="173">
        <f>Results!J116</f>
        <v>25</v>
      </c>
    </row>
    <row r="116" spans="1:6">
      <c r="A116" s="430">
        <f>Results!B117</f>
        <v>42275.4773726852</v>
      </c>
      <c r="B116" s="173" t="str">
        <f>VLOOKUP(Results!C117,Users!$A$2:$F$784,6,FALSE)</f>
        <v>Зайцев</v>
      </c>
      <c r="C116" s="173" t="str">
        <f>VLOOKUP(Results!D117,Tests!$A$2:$C$21,3,FALSE)</f>
        <v>Специалист MS Excel 2010</v>
      </c>
      <c r="D116" s="173" t="str">
        <f>IFERROR(VLOOKUP(VLOOKUP(Results!C117,Users!$A$2:$E$784,5,FALSE),Groops!$A$2:$E$28,2,FALSE),"удалено")</f>
        <v>ИИБС-15-1</v>
      </c>
      <c r="E116" s="173">
        <f>Results!K117</f>
        <v>13</v>
      </c>
      <c r="F116" s="173">
        <f>Results!J117</f>
        <v>25</v>
      </c>
    </row>
    <row r="117" spans="1:6">
      <c r="A117" s="430">
        <f>Results!B118</f>
        <v>42275.4772337963</v>
      </c>
      <c r="B117" s="173" t="str">
        <f>VLOOKUP(Results!C118,Users!$A$2:$F$784,6,FALSE)</f>
        <v>Афанасьева</v>
      </c>
      <c r="C117" s="173" t="str">
        <f>VLOOKUP(Results!D118,Tests!$A$2:$C$21,3,FALSE)</f>
        <v>Специалист MS Excel 2010</v>
      </c>
      <c r="D117" s="173" t="str">
        <f>IFERROR(VLOOKUP(VLOOKUP(Results!C118,Users!$A$2:$E$784,5,FALSE),Groops!$A$2:$E$28,2,FALSE),"удалено")</f>
        <v>ИИБС-15-1</v>
      </c>
      <c r="E117" s="173">
        <f>Results!K118</f>
        <v>12</v>
      </c>
      <c r="F117" s="173">
        <f>Results!J118</f>
        <v>25</v>
      </c>
    </row>
    <row r="118" spans="1:6">
      <c r="A118" s="430">
        <f>Results!B119</f>
        <v>42475.784710648099</v>
      </c>
      <c r="B118" s="173" t="str">
        <f>VLOOKUP(Results!C119,Users!$A$2:$F$784,6,FALSE)</f>
        <v>Петров</v>
      </c>
      <c r="C118" s="173" t="str">
        <f>VLOOKUP(Results!D119,Tests!$A$2:$C$21,3,FALSE)</f>
        <v>Спецглавы математики (Пономарева)</v>
      </c>
      <c r="D118" s="173" t="str">
        <f>IFERROR(VLOOKUP(VLOOKUP(Results!C119,Users!$A$2:$E$784,5,FALSE),Groops!$A$2:$E$28,2,FALSE),"удалено")</f>
        <v>ИИБС-15-2</v>
      </c>
      <c r="E118" s="173">
        <f>Results!K119</f>
        <v>10</v>
      </c>
      <c r="F118" s="173">
        <f>Results!J119</f>
        <v>10</v>
      </c>
    </row>
    <row r="119" spans="1:6">
      <c r="A119" s="430">
        <f>Results!B120</f>
        <v>42475.785462963002</v>
      </c>
      <c r="B119" s="173" t="str">
        <f>VLOOKUP(Results!C120,Users!$A$2:$F$784,6,FALSE)</f>
        <v>Петров</v>
      </c>
      <c r="C119" s="173" t="str">
        <f>VLOOKUP(Results!D120,Tests!$A$2:$C$21,3,FALSE)</f>
        <v>Информационная безопасность (Кузнецов)</v>
      </c>
      <c r="D119" s="173" t="str">
        <f>IFERROR(VLOOKUP(VLOOKUP(Results!C120,Users!$A$2:$E$784,5,FALSE),Groops!$A$2:$E$28,2,FALSE),"удалено")</f>
        <v>ИИБС-15-2</v>
      </c>
      <c r="E119" s="173">
        <f>Results!K120</f>
        <v>10</v>
      </c>
      <c r="F119" s="173">
        <f>Results!J120</f>
        <v>10</v>
      </c>
    </row>
    <row r="120" spans="1:6">
      <c r="A120" s="430">
        <f>Results!B121</f>
        <v>42475.785914351902</v>
      </c>
      <c r="B120" s="173" t="str">
        <f>VLOOKUP(Results!C121,Users!$A$2:$F$784,6,FALSE)</f>
        <v>Петров</v>
      </c>
      <c r="C120" s="173" t="str">
        <f>VLOOKUP(Results!D121,Tests!$A$2:$C$21,3,FALSE)</f>
        <v>БО автоматизации: управление финансами (Тухбатов)</v>
      </c>
      <c r="D120" s="173" t="str">
        <f>IFERROR(VLOOKUP(VLOOKUP(Results!C121,Users!$A$2:$E$784,5,FALSE),Groops!$A$2:$E$28,2,FALSE),"удалено")</f>
        <v>ИИБС-15-2</v>
      </c>
      <c r="E120" s="173">
        <f>Results!K121</f>
        <v>10</v>
      </c>
      <c r="F120" s="173">
        <f>Results!J121</f>
        <v>10</v>
      </c>
    </row>
    <row r="121" spans="1:6">
      <c r="A121" s="430">
        <f>Results!B122</f>
        <v>42475.786655092597</v>
      </c>
      <c r="B121" s="173" t="str">
        <f>VLOOKUP(Results!C122,Users!$A$2:$F$784,6,FALSE)</f>
        <v>Петров</v>
      </c>
      <c r="C121" s="173" t="str">
        <f>VLOOKUP(Results!D122,Tests!$A$2:$C$21,3,FALSE)</f>
        <v>Анализ и обеспечение непрерывности бизнеса (Круглов)</v>
      </c>
      <c r="D121" s="173" t="str">
        <f>IFERROR(VLOOKUP(VLOOKUP(Results!C122,Users!$A$2:$E$784,5,FALSE),Groops!$A$2:$E$28,2,FALSE),"удалено")</f>
        <v>ИИБС-15-2</v>
      </c>
      <c r="E121" s="173">
        <f>Results!K122</f>
        <v>10</v>
      </c>
      <c r="F121" s="173">
        <f>Results!J122</f>
        <v>10</v>
      </c>
    </row>
    <row r="122" spans="1:6">
      <c r="A122" s="430">
        <f>Results!B123</f>
        <v>42275.477881944404</v>
      </c>
      <c r="B122" s="173" t="str">
        <f>VLOOKUP(Results!C123,Users!$A$2:$F$784,6,FALSE)</f>
        <v>Шлюндин</v>
      </c>
      <c r="C122" s="173" t="str">
        <f>VLOOKUP(Results!D123,Tests!$A$2:$C$21,3,FALSE)</f>
        <v>Специалист MS Excel 2010</v>
      </c>
      <c r="D122" s="173" t="str">
        <f>IFERROR(VLOOKUP(VLOOKUP(Results!C123,Users!$A$2:$E$784,5,FALSE),Groops!$A$2:$E$28,2,FALSE),"удалено")</f>
        <v>ИИБС-15-2</v>
      </c>
      <c r="E122" s="173">
        <f>Results!K123</f>
        <v>18</v>
      </c>
      <c r="F122" s="173">
        <f>Results!J123</f>
        <v>25</v>
      </c>
    </row>
    <row r="123" spans="1:6">
      <c r="A123" s="430">
        <f>Results!B124</f>
        <v>42275.477129629602</v>
      </c>
      <c r="B123" s="173" t="str">
        <f>VLOOKUP(Results!C124,Users!$A$2:$F$784,6,FALSE)</f>
        <v>Гудков</v>
      </c>
      <c r="C123" s="173" t="str">
        <f>VLOOKUP(Results!D124,Tests!$A$2:$C$21,3,FALSE)</f>
        <v>Специалист MS Excel 2010</v>
      </c>
      <c r="D123" s="173" t="str">
        <f>IFERROR(VLOOKUP(VLOOKUP(Results!C124,Users!$A$2:$E$784,5,FALSE),Groops!$A$2:$E$28,2,FALSE),"удалено")</f>
        <v>ИИБС-15-2</v>
      </c>
      <c r="E123" s="173">
        <f>Results!K124</f>
        <v>21</v>
      </c>
      <c r="F123" s="173">
        <f>Results!J124</f>
        <v>25</v>
      </c>
    </row>
    <row r="124" spans="1:6">
      <c r="A124" s="430">
        <f>Results!B125</f>
        <v>42275.477291666699</v>
      </c>
      <c r="B124" s="173" t="str">
        <f>VLOOKUP(Results!C125,Users!$A$2:$F$784,6,FALSE)</f>
        <v>Расулов</v>
      </c>
      <c r="C124" s="173" t="str">
        <f>VLOOKUP(Results!D125,Tests!$A$2:$C$21,3,FALSE)</f>
        <v>Специалист MS Excel 2010</v>
      </c>
      <c r="D124" s="173" t="str">
        <f>IFERROR(VLOOKUP(VLOOKUP(Results!C125,Users!$A$2:$E$784,5,FALSE),Groops!$A$2:$E$28,2,FALSE),"удалено")</f>
        <v>ИИБС-15-2</v>
      </c>
      <c r="E124" s="173">
        <f>Results!K125</f>
        <v>14</v>
      </c>
      <c r="F124" s="173">
        <f>Results!J125</f>
        <v>25</v>
      </c>
    </row>
    <row r="125" spans="1:6">
      <c r="A125" s="430">
        <f>Results!B126</f>
        <v>42275.477581018502</v>
      </c>
      <c r="B125" s="173" t="str">
        <f>VLOOKUP(Results!C126,Users!$A$2:$F$784,6,FALSE)</f>
        <v>Свиноренко</v>
      </c>
      <c r="C125" s="173" t="str">
        <f>VLOOKUP(Results!D126,Tests!$A$2:$C$21,3,FALSE)</f>
        <v>Специалист MS Excel 2010</v>
      </c>
      <c r="D125" s="173" t="str">
        <f>IFERROR(VLOOKUP(VLOOKUP(Results!C126,Users!$A$2:$E$784,5,FALSE),Groops!$A$2:$E$28,2,FALSE),"удалено")</f>
        <v>ИИБС-15-2</v>
      </c>
      <c r="E125" s="173">
        <f>Results!K126</f>
        <v>12</v>
      </c>
      <c r="F125" s="173">
        <f>Results!J126</f>
        <v>25</v>
      </c>
    </row>
    <row r="126" spans="1:6">
      <c r="A126" s="430">
        <f>Results!B127</f>
        <v>42275.477754629603</v>
      </c>
      <c r="B126" s="173" t="str">
        <f>VLOOKUP(Results!C127,Users!$A$2:$F$784,6,FALSE)</f>
        <v>Мажара</v>
      </c>
      <c r="C126" s="173" t="str">
        <f>VLOOKUP(Results!D127,Tests!$A$2:$C$21,3,FALSE)</f>
        <v>Специалист MS Excel 2010</v>
      </c>
      <c r="D126" s="173" t="str">
        <f>IFERROR(VLOOKUP(VLOOKUP(Results!C127,Users!$A$2:$E$784,5,FALSE),Groops!$A$2:$E$28,2,FALSE),"удалено")</f>
        <v>ИИБС-15-1</v>
      </c>
      <c r="E126" s="173">
        <f>Results!K127</f>
        <v>12</v>
      </c>
      <c r="F126" s="173">
        <f>Results!J127</f>
        <v>25</v>
      </c>
    </row>
    <row r="127" spans="1:6">
      <c r="A127" s="430">
        <f>Results!B128</f>
        <v>42275.478576388901</v>
      </c>
      <c r="B127" s="173" t="str">
        <f>VLOOKUP(Results!C128,Users!$A$2:$F$784,6,FALSE)</f>
        <v>Гукаленко</v>
      </c>
      <c r="C127" s="173" t="str">
        <f>VLOOKUP(Results!D128,Tests!$A$2:$C$21,3,FALSE)</f>
        <v>Специалист MS Excel 2010</v>
      </c>
      <c r="D127" s="173" t="str">
        <f>IFERROR(VLOOKUP(VLOOKUP(Results!C128,Users!$A$2:$E$784,5,FALSE),Groops!$A$2:$E$28,2,FALSE),"удалено")</f>
        <v>ИИБС-15-1</v>
      </c>
      <c r="E127" s="173">
        <f>Results!K128</f>
        <v>16</v>
      </c>
      <c r="F127" s="173">
        <f>Results!J128</f>
        <v>25</v>
      </c>
    </row>
    <row r="128" spans="1:6">
      <c r="A128" s="430">
        <f>Results!B129</f>
        <v>42275.478055555599</v>
      </c>
      <c r="B128" s="173" t="str">
        <f>VLOOKUP(Results!C129,Users!$A$2:$F$784,6,FALSE)</f>
        <v>Асанова</v>
      </c>
      <c r="C128" s="173" t="str">
        <f>VLOOKUP(Results!D129,Tests!$A$2:$C$21,3,FALSE)</f>
        <v>Специалист MS Excel 2010</v>
      </c>
      <c r="D128" s="173" t="str">
        <f>IFERROR(VLOOKUP(VLOOKUP(Results!C129,Users!$A$2:$E$784,5,FALSE),Groops!$A$2:$E$28,2,FALSE),"удалено")</f>
        <v>ИИБС-15-1</v>
      </c>
      <c r="E128" s="173">
        <f>Results!K129</f>
        <v>10</v>
      </c>
      <c r="F128" s="173">
        <f>Results!J129</f>
        <v>25</v>
      </c>
    </row>
    <row r="129" spans="1:6">
      <c r="A129" s="430">
        <f>Results!B130</f>
        <v>42476.975416666697</v>
      </c>
      <c r="B129" s="173" t="str">
        <f>VLOOKUP(Results!C130,Users!$A$2:$F$784,6,FALSE)</f>
        <v>Зыкин</v>
      </c>
      <c r="C129" s="173" t="str">
        <f>VLOOKUP(Results!D130,Tests!$A$2:$C$21,3,FALSE)</f>
        <v>Excel (Левицкая-Кузьмина)</v>
      </c>
      <c r="D129" s="173" t="str">
        <f>IFERROR(VLOOKUP(VLOOKUP(Results!C130,Users!$A$2:$E$784,5,FALSE),Groops!$A$2:$E$28,2,FALSE),"удалено")</f>
        <v>ИИБС-15-1</v>
      </c>
      <c r="E129" s="173">
        <f>Results!K130</f>
        <v>10</v>
      </c>
      <c r="F129" s="173">
        <f>Results!J130</f>
        <v>10</v>
      </c>
    </row>
    <row r="130" spans="1:6">
      <c r="A130" s="430">
        <f>Results!B131</f>
        <v>42476.977511574099</v>
      </c>
      <c r="B130" s="173" t="str">
        <f>VLOOKUP(Results!C131,Users!$A$2:$F$784,6,FALSE)</f>
        <v>Зыкин</v>
      </c>
      <c r="C130" s="173" t="str">
        <f>VLOOKUP(Results!D131,Tests!$A$2:$C$21,3,FALSE)</f>
        <v>Анализ и обеспечение непрерывности бизнеса (Круглов)</v>
      </c>
      <c r="D130" s="173" t="str">
        <f>IFERROR(VLOOKUP(VLOOKUP(Results!C131,Users!$A$2:$E$784,5,FALSE),Groops!$A$2:$E$28,2,FALSE),"удалено")</f>
        <v>ИИБС-15-1</v>
      </c>
      <c r="E130" s="173">
        <f>Results!K131</f>
        <v>10</v>
      </c>
      <c r="F130" s="173">
        <f>Results!J131</f>
        <v>10</v>
      </c>
    </row>
    <row r="131" spans="1:6">
      <c r="A131" s="430">
        <f>Results!B132</f>
        <v>42476.978888888902</v>
      </c>
      <c r="B131" s="173" t="str">
        <f>VLOOKUP(Results!C132,Users!$A$2:$F$784,6,FALSE)</f>
        <v>Зыкин</v>
      </c>
      <c r="C131" s="173" t="str">
        <f>VLOOKUP(Results!D132,Tests!$A$2:$C$21,3,FALSE)</f>
        <v>БО автоматизации: управление финансами (Тухбатов)</v>
      </c>
      <c r="D131" s="173" t="str">
        <f>IFERROR(VLOOKUP(VLOOKUP(Results!C132,Users!$A$2:$E$784,5,FALSE),Groops!$A$2:$E$28,2,FALSE),"удалено")</f>
        <v>ИИБС-15-1</v>
      </c>
      <c r="E131" s="173">
        <f>Results!K132</f>
        <v>10</v>
      </c>
      <c r="F131" s="173">
        <f>Results!J132</f>
        <v>10</v>
      </c>
    </row>
    <row r="132" spans="1:6">
      <c r="A132" s="430">
        <f>Results!B133</f>
        <v>42476.979687500003</v>
      </c>
      <c r="B132" s="173" t="str">
        <f>VLOOKUP(Results!C133,Users!$A$2:$F$784,6,FALSE)</f>
        <v>Зыкин</v>
      </c>
      <c r="C132" s="173" t="str">
        <f>VLOOKUP(Results!D133,Tests!$A$2:$C$21,3,FALSE)</f>
        <v>Внедрение ERP (Межуев)</v>
      </c>
      <c r="D132" s="173" t="str">
        <f>IFERROR(VLOOKUP(VLOOKUP(Results!C133,Users!$A$2:$E$784,5,FALSE),Groops!$A$2:$E$28,2,FALSE),"удалено")</f>
        <v>ИИБС-15-1</v>
      </c>
      <c r="E132" s="173">
        <f>Results!K133</f>
        <v>10</v>
      </c>
      <c r="F132" s="173">
        <f>Results!J133</f>
        <v>10</v>
      </c>
    </row>
    <row r="133" spans="1:6">
      <c r="A133" s="430">
        <f>Results!B134</f>
        <v>42476.980405092603</v>
      </c>
      <c r="B133" s="173" t="str">
        <f>VLOOKUP(Results!C134,Users!$A$2:$F$784,6,FALSE)</f>
        <v>Зыкин</v>
      </c>
      <c r="C133" s="173" t="str">
        <f>VLOOKUP(Results!D134,Tests!$A$2:$C$21,3,FALSE)</f>
        <v>Информационная безопасность (Кузнецов)</v>
      </c>
      <c r="D133" s="173" t="str">
        <f>IFERROR(VLOOKUP(VLOOKUP(Results!C134,Users!$A$2:$E$784,5,FALSE),Groops!$A$2:$E$28,2,FALSE),"удалено")</f>
        <v>ИИБС-15-1</v>
      </c>
      <c r="E133" s="173">
        <f>Results!K134</f>
        <v>10</v>
      </c>
      <c r="F133" s="173">
        <f>Results!J134</f>
        <v>10</v>
      </c>
    </row>
    <row r="134" spans="1:6">
      <c r="A134" s="430">
        <f>Results!B135</f>
        <v>42476.981249999997</v>
      </c>
      <c r="B134" s="173" t="str">
        <f>VLOOKUP(Results!C135,Users!$A$2:$F$784,6,FALSE)</f>
        <v>Зыкин</v>
      </c>
      <c r="C134" s="173" t="str">
        <f>VLOOKUP(Results!D135,Tests!$A$2:$C$21,3,FALSE)</f>
        <v>Методы обработки больших данных (Дюмин)</v>
      </c>
      <c r="D134" s="173" t="str">
        <f>IFERROR(VLOOKUP(VLOOKUP(Results!C135,Users!$A$2:$E$784,5,FALSE),Groops!$A$2:$E$28,2,FALSE),"удалено")</f>
        <v>ИИБС-15-1</v>
      </c>
      <c r="E134" s="173">
        <f>Results!K135</f>
        <v>10</v>
      </c>
      <c r="F134" s="173">
        <f>Results!J135</f>
        <v>10</v>
      </c>
    </row>
    <row r="135" spans="1:6">
      <c r="A135" s="430">
        <f>Results!B136</f>
        <v>42476.9827546296</v>
      </c>
      <c r="B135" s="173" t="str">
        <f>VLOOKUP(Results!C136,Users!$A$2:$F$784,6,FALSE)</f>
        <v>Зыкин</v>
      </c>
      <c r="C135" s="173" t="str">
        <f>VLOOKUP(Results!D136,Tests!$A$2:$C$21,3,FALSE)</f>
        <v>Методы разработки: RUP (Кумсков)</v>
      </c>
      <c r="D135" s="173" t="str">
        <f>IFERROR(VLOOKUP(VLOOKUP(Results!C136,Users!$A$2:$E$784,5,FALSE),Groops!$A$2:$E$28,2,FALSE),"удалено")</f>
        <v>ИИБС-15-1</v>
      </c>
      <c r="E135" s="173">
        <f>Results!K136</f>
        <v>10</v>
      </c>
      <c r="F135" s="173">
        <f>Results!J136</f>
        <v>10</v>
      </c>
    </row>
    <row r="136" spans="1:6">
      <c r="A136" s="430">
        <f>Results!B137</f>
        <v>42476.989699074104</v>
      </c>
      <c r="B136" s="173" t="str">
        <f>VLOOKUP(Results!C137,Users!$A$2:$F$784,6,FALSE)</f>
        <v>Зыкин</v>
      </c>
      <c r="C136" s="173" t="str">
        <f>VLOOKUP(Results!D137,Tests!$A$2:$C$21,3,FALSE)</f>
        <v>Спецглавы математики (Пономарева)</v>
      </c>
      <c r="D136" s="173" t="str">
        <f>IFERROR(VLOOKUP(VLOOKUP(Results!C137,Users!$A$2:$E$784,5,FALSE),Groops!$A$2:$E$28,2,FALSE),"удалено")</f>
        <v>ИИБС-15-1</v>
      </c>
      <c r="E136" s="173">
        <f>Results!K137</f>
        <v>10</v>
      </c>
      <c r="F136" s="173">
        <f>Results!J137</f>
        <v>10</v>
      </c>
    </row>
    <row r="137" spans="1:6">
      <c r="A137" s="430">
        <f>Results!B138</f>
        <v>42476.990405092598</v>
      </c>
      <c r="B137" s="173" t="str">
        <f>VLOOKUP(Results!C138,Users!$A$2:$F$784,6,FALSE)</f>
        <v>Зыкин</v>
      </c>
      <c r="C137" s="173" t="str">
        <f>VLOOKUP(Results!D138,Tests!$A$2:$C$21,3,FALSE)</f>
        <v>Управление ИТ-сервисами (Боганов)</v>
      </c>
      <c r="D137" s="173" t="str">
        <f>IFERROR(VLOOKUP(VLOOKUP(Results!C138,Users!$A$2:$E$784,5,FALSE),Groops!$A$2:$E$28,2,FALSE),"удалено")</f>
        <v>ИИБС-15-1</v>
      </c>
      <c r="E137" s="173">
        <f>Results!K138</f>
        <v>10</v>
      </c>
      <c r="F137" s="173">
        <f>Results!J138</f>
        <v>10</v>
      </c>
    </row>
    <row r="138" spans="1:6">
      <c r="A138" s="430">
        <f>Results!B139</f>
        <v>42477.699027777802</v>
      </c>
      <c r="B138" s="173" t="str">
        <f>VLOOKUP(Results!C139,Users!$A$2:$F$784,6,FALSE)</f>
        <v>Павлов</v>
      </c>
      <c r="C138" s="173" t="str">
        <f>VLOOKUP(Results!D139,Tests!$A$2:$C$21,3,FALSE)</f>
        <v>Excel (Акатова)</v>
      </c>
      <c r="D138" s="173" t="str">
        <f>IFERROR(VLOOKUP(VLOOKUP(Results!C139,Users!$A$2:$E$784,5,FALSE),Groops!$A$2:$E$28,2,FALSE),"удалено")</f>
        <v>ИИБС-15-2</v>
      </c>
      <c r="E138" s="173">
        <f>Results!K139</f>
        <v>10</v>
      </c>
      <c r="F138" s="173">
        <f>Results!J139</f>
        <v>10</v>
      </c>
    </row>
    <row r="139" spans="1:6">
      <c r="A139" s="430">
        <f>Results!B140</f>
        <v>42477.699780092596</v>
      </c>
      <c r="B139" s="173" t="str">
        <f>VLOOKUP(Results!C140,Users!$A$2:$F$784,6,FALSE)</f>
        <v>Павлов</v>
      </c>
      <c r="C139" s="173" t="str">
        <f>VLOOKUP(Results!D140,Tests!$A$2:$C$21,3,FALSE)</f>
        <v>Анализ и обеспечение непрерывности бизнеса (Круглов)</v>
      </c>
      <c r="D139" s="173" t="str">
        <f>IFERROR(VLOOKUP(VLOOKUP(Results!C140,Users!$A$2:$E$784,5,FALSE),Groops!$A$2:$E$28,2,FALSE),"удалено")</f>
        <v>ИИБС-15-2</v>
      </c>
      <c r="E139" s="173">
        <f>Results!K140</f>
        <v>10</v>
      </c>
      <c r="F139" s="173">
        <f>Results!J140</f>
        <v>10</v>
      </c>
    </row>
    <row r="140" spans="1:6">
      <c r="A140" s="430">
        <f>Results!B141</f>
        <v>42477.706979166702</v>
      </c>
      <c r="B140" s="173" t="str">
        <f>VLOOKUP(Results!C141,Users!$A$2:$F$784,6,FALSE)</f>
        <v>Павлов</v>
      </c>
      <c r="C140" s="173" t="str">
        <f>VLOOKUP(Results!D141,Tests!$A$2:$C$21,3,FALSE)</f>
        <v>Информационная безопасность (Кузнецов)</v>
      </c>
      <c r="D140" s="173" t="str">
        <f>IFERROR(VLOOKUP(VLOOKUP(Results!C141,Users!$A$2:$E$784,5,FALSE),Groops!$A$2:$E$28,2,FALSE),"удалено")</f>
        <v>ИИБС-15-2</v>
      </c>
      <c r="E140" s="173">
        <f>Results!K141</f>
        <v>10</v>
      </c>
      <c r="F140" s="173">
        <f>Results!J141</f>
        <v>10</v>
      </c>
    </row>
    <row r="141" spans="1:6">
      <c r="A141" s="430">
        <f>Results!B142</f>
        <v>42477.708032407398</v>
      </c>
      <c r="B141" s="173" t="str">
        <f>VLOOKUP(Results!C142,Users!$A$2:$F$784,6,FALSE)</f>
        <v>Павлов</v>
      </c>
      <c r="C141" s="173" t="str">
        <f>VLOOKUP(Results!D142,Tests!$A$2:$C$21,3,FALSE)</f>
        <v>Методы разработки: RUP (Кумсков)</v>
      </c>
      <c r="D141" s="173" t="str">
        <f>IFERROR(VLOOKUP(VLOOKUP(Results!C142,Users!$A$2:$E$784,5,FALSE),Groops!$A$2:$E$28,2,FALSE),"удалено")</f>
        <v>ИИБС-15-2</v>
      </c>
      <c r="E141" s="173">
        <f>Results!K142</f>
        <v>10</v>
      </c>
      <c r="F141" s="173">
        <f>Results!J142</f>
        <v>10</v>
      </c>
    </row>
    <row r="142" spans="1:6">
      <c r="A142" s="430">
        <f>Results!B143</f>
        <v>42477.712453703702</v>
      </c>
      <c r="B142" s="173" t="str">
        <f>VLOOKUP(Results!C143,Users!$A$2:$F$784,6,FALSE)</f>
        <v>Павлов</v>
      </c>
      <c r="C142" s="173" t="str">
        <f>VLOOKUP(Results!D143,Tests!$A$2:$C$21,3,FALSE)</f>
        <v>Спецглавы математики (Пономарева)</v>
      </c>
      <c r="D142" s="173" t="str">
        <f>IFERROR(VLOOKUP(VLOOKUP(Results!C143,Users!$A$2:$E$784,5,FALSE),Groops!$A$2:$E$28,2,FALSE),"удалено")</f>
        <v>ИИБС-15-2</v>
      </c>
      <c r="E142" s="173">
        <f>Results!K143</f>
        <v>10</v>
      </c>
      <c r="F142" s="173">
        <f>Results!J143</f>
        <v>10</v>
      </c>
    </row>
    <row r="143" spans="1:6">
      <c r="A143" s="430">
        <f>Results!B144</f>
        <v>42477.714236111096</v>
      </c>
      <c r="B143" s="173" t="str">
        <f>VLOOKUP(Results!C144,Users!$A$2:$F$784,6,FALSE)</f>
        <v>Павлов</v>
      </c>
      <c r="C143" s="173" t="str">
        <f>VLOOKUP(Results!D144,Tests!$A$2:$C$21,3,FALSE)</f>
        <v>Управление ИТ-сервисами (Боганов)</v>
      </c>
      <c r="D143" s="173" t="str">
        <f>IFERROR(VLOOKUP(VLOOKUP(Results!C144,Users!$A$2:$E$784,5,FALSE),Groops!$A$2:$E$28,2,FALSE),"удалено")</f>
        <v>ИИБС-15-2</v>
      </c>
      <c r="E143" s="173">
        <f>Results!K144</f>
        <v>10</v>
      </c>
      <c r="F143" s="173">
        <f>Results!J144</f>
        <v>10</v>
      </c>
    </row>
    <row r="144" spans="1:6">
      <c r="A144" s="430">
        <f>Results!B145</f>
        <v>42477.721979166701</v>
      </c>
      <c r="B144" s="173" t="str">
        <f>VLOOKUP(Results!C145,Users!$A$2:$F$784,6,FALSE)</f>
        <v>Васильев</v>
      </c>
      <c r="C144" s="173" t="str">
        <f>VLOOKUP(Results!D145,Tests!$A$2:$C$21,3,FALSE)</f>
        <v>Excel (Акатова)</v>
      </c>
      <c r="D144" s="173" t="str">
        <f>IFERROR(VLOOKUP(VLOOKUP(Results!C145,Users!$A$2:$E$784,5,FALSE),Groops!$A$2:$E$28,2,FALSE),"удалено")</f>
        <v>ИИБС-15-1</v>
      </c>
      <c r="E144" s="173">
        <f>Results!K145</f>
        <v>10</v>
      </c>
      <c r="F144" s="173">
        <f>Results!J145</f>
        <v>10</v>
      </c>
    </row>
    <row r="145" spans="1:6">
      <c r="A145" s="430">
        <f>Results!B146</f>
        <v>42477.722326388903</v>
      </c>
      <c r="B145" s="173" t="str">
        <f>VLOOKUP(Results!C146,Users!$A$2:$F$784,6,FALSE)</f>
        <v>Васильев</v>
      </c>
      <c r="C145" s="173" t="str">
        <f>VLOOKUP(Results!D146,Tests!$A$2:$C$21,3,FALSE)</f>
        <v>Excel (Левицкая-Кузьмина)</v>
      </c>
      <c r="D145" s="173" t="str">
        <f>IFERROR(VLOOKUP(VLOOKUP(Results!C146,Users!$A$2:$E$784,5,FALSE),Groops!$A$2:$E$28,2,FALSE),"удалено")</f>
        <v>ИИБС-15-1</v>
      </c>
      <c r="E145" s="173">
        <f>Results!K146</f>
        <v>10</v>
      </c>
      <c r="F145" s="173">
        <f>Results!J146</f>
        <v>10</v>
      </c>
    </row>
    <row r="146" spans="1:6">
      <c r="A146" s="430">
        <f>Results!B147</f>
        <v>42477.723217592596</v>
      </c>
      <c r="B146" s="173" t="str">
        <f>VLOOKUP(Results!C147,Users!$A$2:$F$784,6,FALSE)</f>
        <v>Васильев</v>
      </c>
      <c r="C146" s="173" t="str">
        <f>VLOOKUP(Results!D147,Tests!$A$2:$C$21,3,FALSE)</f>
        <v>Анализ и обеспечение непрерывности бизнеса (Круглов)</v>
      </c>
      <c r="D146" s="173" t="str">
        <f>IFERROR(VLOOKUP(VLOOKUP(Results!C147,Users!$A$2:$E$784,5,FALSE),Groops!$A$2:$E$28,2,FALSE),"удалено")</f>
        <v>ИИБС-15-1</v>
      </c>
      <c r="E146" s="173">
        <f>Results!K147</f>
        <v>10</v>
      </c>
      <c r="F146" s="173">
        <f>Results!J147</f>
        <v>10</v>
      </c>
    </row>
    <row r="147" spans="1:6">
      <c r="A147" s="430">
        <f>Results!B148</f>
        <v>42477.7253935185</v>
      </c>
      <c r="B147" s="173" t="str">
        <f>VLOOKUP(Results!C148,Users!$A$2:$F$784,6,FALSE)</f>
        <v>Васильев</v>
      </c>
      <c r="C147" s="173" t="str">
        <f>VLOOKUP(Results!D148,Tests!$A$2:$C$21,3,FALSE)</f>
        <v>БО автоматизации: управление финансами (Тухбатов)</v>
      </c>
      <c r="D147" s="173" t="str">
        <f>IFERROR(VLOOKUP(VLOOKUP(Results!C148,Users!$A$2:$E$784,5,FALSE),Groops!$A$2:$E$28,2,FALSE),"удалено")</f>
        <v>ИИБС-15-1</v>
      </c>
      <c r="E147" s="173">
        <f>Results!K148</f>
        <v>10</v>
      </c>
      <c r="F147" s="173">
        <f>Results!J148</f>
        <v>10</v>
      </c>
    </row>
    <row r="148" spans="1:6">
      <c r="A148" s="430">
        <f>Results!B149</f>
        <v>42477.725613425901</v>
      </c>
      <c r="B148" s="173" t="str">
        <f>VLOOKUP(Results!C149,Users!$A$2:$F$784,6,FALSE)</f>
        <v>Васильев</v>
      </c>
      <c r="C148" s="173" t="str">
        <f>VLOOKUP(Results!D149,Tests!$A$2:$C$21,3,FALSE)</f>
        <v>Внедрение ERP (Межуев)</v>
      </c>
      <c r="D148" s="173" t="str">
        <f>IFERROR(VLOOKUP(VLOOKUP(Results!C149,Users!$A$2:$E$784,5,FALSE),Groops!$A$2:$E$28,2,FALSE),"удалено")</f>
        <v>ИИБС-15-1</v>
      </c>
      <c r="E148" s="173">
        <f>Results!K149</f>
        <v>10</v>
      </c>
      <c r="F148" s="173">
        <f>Results!J149</f>
        <v>10</v>
      </c>
    </row>
    <row r="149" spans="1:6">
      <c r="A149" s="430">
        <f>Results!B150</f>
        <v>42477.726574074099</v>
      </c>
      <c r="B149" s="173" t="str">
        <f>VLOOKUP(Results!C150,Users!$A$2:$F$784,6,FALSE)</f>
        <v>Васильев</v>
      </c>
      <c r="C149" s="173" t="str">
        <f>VLOOKUP(Results!D150,Tests!$A$2:$C$21,3,FALSE)</f>
        <v>Информационная безопасность (Кузнецов)</v>
      </c>
      <c r="D149" s="173" t="str">
        <f>IFERROR(VLOOKUP(VLOOKUP(Results!C150,Users!$A$2:$E$784,5,FALSE),Groops!$A$2:$E$28,2,FALSE),"удалено")</f>
        <v>ИИБС-15-1</v>
      </c>
      <c r="E149" s="173">
        <f>Results!K150</f>
        <v>10</v>
      </c>
      <c r="F149" s="173">
        <f>Results!J150</f>
        <v>10</v>
      </c>
    </row>
    <row r="150" spans="1:6">
      <c r="A150" s="430">
        <f>Results!B151</f>
        <v>42477.726817129602</v>
      </c>
      <c r="B150" s="173" t="str">
        <f>VLOOKUP(Results!C151,Users!$A$2:$F$784,6,FALSE)</f>
        <v>Васильев</v>
      </c>
      <c r="C150" s="173" t="str">
        <f>VLOOKUP(Results!D151,Tests!$A$2:$C$21,3,FALSE)</f>
        <v>Методы обработки больших данных (Дюмин)</v>
      </c>
      <c r="D150" s="173" t="str">
        <f>IFERROR(VLOOKUP(VLOOKUP(Results!C151,Users!$A$2:$E$784,5,FALSE),Groops!$A$2:$E$28,2,FALSE),"удалено")</f>
        <v>ИИБС-15-1</v>
      </c>
      <c r="E150" s="173">
        <f>Results!K151</f>
        <v>10</v>
      </c>
      <c r="F150" s="173">
        <f>Results!J151</f>
        <v>10</v>
      </c>
    </row>
    <row r="151" spans="1:6">
      <c r="A151" s="430">
        <f>Results!B152</f>
        <v>42477.729270833297</v>
      </c>
      <c r="B151" s="173" t="str">
        <f>VLOOKUP(Results!C152,Users!$A$2:$F$784,6,FALSE)</f>
        <v>Корнюхин</v>
      </c>
      <c r="C151" s="173" t="str">
        <f>VLOOKUP(Results!D152,Tests!$A$2:$C$21,3,FALSE)</f>
        <v>Excel (Левицкая-Кузьмина)</v>
      </c>
      <c r="D151" s="173" t="str">
        <f>IFERROR(VLOOKUP(VLOOKUP(Results!C152,Users!$A$2:$E$784,5,FALSE),Groops!$A$2:$E$28,2,FALSE),"удалено")</f>
        <v>ИИБС-15-1</v>
      </c>
      <c r="E151" s="173">
        <f>Results!K152</f>
        <v>10</v>
      </c>
      <c r="F151" s="173">
        <f>Results!J152</f>
        <v>10</v>
      </c>
    </row>
    <row r="152" spans="1:6">
      <c r="A152" s="430">
        <f>Results!B153</f>
        <v>42477.729606481502</v>
      </c>
      <c r="B152" s="173" t="str">
        <f>VLOOKUP(Results!C153,Users!$A$2:$F$784,6,FALSE)</f>
        <v>Корнюхин</v>
      </c>
      <c r="C152" s="173" t="str">
        <f>VLOOKUP(Results!D153,Tests!$A$2:$C$21,3,FALSE)</f>
        <v>Управление ИТ-сервисами (Боганов)</v>
      </c>
      <c r="D152" s="173" t="str">
        <f>IFERROR(VLOOKUP(VLOOKUP(Results!C153,Users!$A$2:$E$784,5,FALSE),Groops!$A$2:$E$28,2,FALSE),"удалено")</f>
        <v>ИИБС-15-1</v>
      </c>
      <c r="E152" s="173">
        <f>Results!K153</f>
        <v>10</v>
      </c>
      <c r="F152" s="173">
        <f>Results!J153</f>
        <v>10</v>
      </c>
    </row>
    <row r="153" spans="1:6">
      <c r="A153" s="430">
        <f>Results!B154</f>
        <v>42477.7313194444</v>
      </c>
      <c r="B153" s="173" t="str">
        <f>VLOOKUP(Results!C154,Users!$A$2:$F$784,6,FALSE)</f>
        <v>Корнюхин</v>
      </c>
      <c r="C153" s="173" t="str">
        <f>VLOOKUP(Results!D154,Tests!$A$2:$C$21,3,FALSE)</f>
        <v>Информационная безопасность (Кузнецов)</v>
      </c>
      <c r="D153" s="173" t="str">
        <f>IFERROR(VLOOKUP(VLOOKUP(Results!C154,Users!$A$2:$E$784,5,FALSE),Groops!$A$2:$E$28,2,FALSE),"удалено")</f>
        <v>ИИБС-15-1</v>
      </c>
      <c r="E153" s="173">
        <f>Results!K154</f>
        <v>10</v>
      </c>
      <c r="F153" s="173">
        <f>Results!J154</f>
        <v>10</v>
      </c>
    </row>
    <row r="154" spans="1:6">
      <c r="A154" s="430">
        <f>Results!B155</f>
        <v>42477.728356481501</v>
      </c>
      <c r="B154" s="173" t="str">
        <f>VLOOKUP(Results!C155,Users!$A$2:$F$784,6,FALSE)</f>
        <v>Васильев</v>
      </c>
      <c r="C154" s="173" t="str">
        <f>VLOOKUP(Results!D155,Tests!$A$2:$C$21,3,FALSE)</f>
        <v>Методы разработки: RUP (Кумсков)</v>
      </c>
      <c r="D154" s="173" t="str">
        <f>IFERROR(VLOOKUP(VLOOKUP(Results!C155,Users!$A$2:$E$784,5,FALSE),Groops!$A$2:$E$28,2,FALSE),"удалено")</f>
        <v>ИИБС-15-1</v>
      </c>
      <c r="E154" s="173">
        <f>Results!K155</f>
        <v>10</v>
      </c>
      <c r="F154" s="173">
        <f>Results!J155</f>
        <v>10</v>
      </c>
    </row>
    <row r="155" spans="1:6">
      <c r="A155" s="430">
        <f>Results!B156</f>
        <v>42477.731863425899</v>
      </c>
      <c r="B155" s="173" t="str">
        <f>VLOOKUP(Results!C156,Users!$A$2:$F$784,6,FALSE)</f>
        <v>Васильев</v>
      </c>
      <c r="C155" s="173" t="str">
        <f>VLOOKUP(Results!D156,Tests!$A$2:$C$21,3,FALSE)</f>
        <v>Спецглавы математики (Пономарева)</v>
      </c>
      <c r="D155" s="173" t="str">
        <f>IFERROR(VLOOKUP(VLOOKUP(Results!C156,Users!$A$2:$E$784,5,FALSE),Groops!$A$2:$E$28,2,FALSE),"удалено")</f>
        <v>ИИБС-15-1</v>
      </c>
      <c r="E155" s="173">
        <f>Results!K156</f>
        <v>10</v>
      </c>
      <c r="F155" s="173">
        <f>Results!J156</f>
        <v>10</v>
      </c>
    </row>
    <row r="156" spans="1:6">
      <c r="A156" s="430">
        <f>Results!B157</f>
        <v>42477.731979166703</v>
      </c>
      <c r="B156" s="173" t="str">
        <f>VLOOKUP(Results!C157,Users!$A$2:$F$784,6,FALSE)</f>
        <v>Корнюхин</v>
      </c>
      <c r="C156" s="173" t="str">
        <f>VLOOKUP(Results!D157,Tests!$A$2:$C$21,3,FALSE)</f>
        <v>Анализ и обеспечение непрерывности бизнеса (Круглов)</v>
      </c>
      <c r="D156" s="173" t="str">
        <f>IFERROR(VLOOKUP(VLOOKUP(Results!C157,Users!$A$2:$E$784,5,FALSE),Groops!$A$2:$E$28,2,FALSE),"удалено")</f>
        <v>ИИБС-15-1</v>
      </c>
      <c r="E156" s="173">
        <f>Results!K157</f>
        <v>10</v>
      </c>
      <c r="F156" s="173">
        <f>Results!J157</f>
        <v>10</v>
      </c>
    </row>
    <row r="157" spans="1:6">
      <c r="A157" s="430">
        <f>Results!B158</f>
        <v>42478.556087962999</v>
      </c>
      <c r="B157" s="173" t="str">
        <f>VLOOKUP(Results!C158,Users!$A$2:$F$784,6,FALSE)</f>
        <v>Мирошников</v>
      </c>
      <c r="C157" s="173" t="str">
        <f>VLOOKUP(Results!D158,Tests!$A$2:$C$21,3,FALSE)</f>
        <v>Методы разработки: RUP (Кумсков)</v>
      </c>
      <c r="D157" s="173" t="str">
        <f>IFERROR(VLOOKUP(VLOOKUP(Results!C158,Users!$A$2:$E$784,5,FALSE),Groops!$A$2:$E$28,2,FALSE),"удалено")</f>
        <v>ИИБС-15-2</v>
      </c>
      <c r="E157" s="173">
        <f>Results!K158</f>
        <v>10</v>
      </c>
      <c r="F157" s="173">
        <f>Results!J158</f>
        <v>10</v>
      </c>
    </row>
    <row r="158" spans="1:6">
      <c r="A158" s="430">
        <f>Results!B159</f>
        <v>42469.053252314799</v>
      </c>
      <c r="B158" s="173" t="str">
        <f>VLOOKUP(Results!C159,Users!$A$2:$F$784,6,FALSE)</f>
        <v>Полищук</v>
      </c>
      <c r="C158" s="173" t="str">
        <f>VLOOKUP(Results!D159,Tests!$A$2:$C$21,3,FALSE)</f>
        <v>Онлайн-тур Олимпиады "Стань профессионалом в ИТ" 2016</v>
      </c>
      <c r="D158" s="173" t="str">
        <f>IFERROR(VLOOKUP(VLOOKUP(Results!C159,Users!$A$2:$E$784,5,FALSE),Groops!$A$2:$E$28,2,FALSE),"удалено")</f>
        <v>Олимпиада 2016</v>
      </c>
      <c r="E158" s="173">
        <f>Results!K159</f>
        <v>37</v>
      </c>
      <c r="F158" s="173">
        <f>Results!J159</f>
        <v>100</v>
      </c>
    </row>
    <row r="159" spans="1:6">
      <c r="A159" s="430">
        <f>Results!B160</f>
        <v>42469.066608796304</v>
      </c>
      <c r="B159" s="173" t="str">
        <f>VLOOKUP(Results!C160,Users!$A$2:$F$784,6,FALSE)</f>
        <v>Куницкая</v>
      </c>
      <c r="C159" s="173" t="str">
        <f>VLOOKUP(Results!D160,Tests!$A$2:$C$21,3,FALSE)</f>
        <v>Онлайн-тур Олимпиады "Стань профессионалом в ИТ" 2016</v>
      </c>
      <c r="D159" s="173" t="str">
        <f>IFERROR(VLOOKUP(VLOOKUP(Results!C160,Users!$A$2:$E$784,5,FALSE),Groops!$A$2:$E$28,2,FALSE),"удалено")</f>
        <v>Олимпиада 2016</v>
      </c>
      <c r="E159" s="173">
        <f>Results!K160</f>
        <v>52</v>
      </c>
      <c r="F159" s="173">
        <f>Results!J160</f>
        <v>100</v>
      </c>
    </row>
    <row r="160" spans="1:6">
      <c r="A160" s="430">
        <f>Results!B161</f>
        <v>42469.386724536998</v>
      </c>
      <c r="B160" s="173" t="str">
        <f>VLOOKUP(Results!C161,Users!$A$2:$F$784,6,FALSE)</f>
        <v>Азизова</v>
      </c>
      <c r="C160" s="173" t="str">
        <f>VLOOKUP(Results!D161,Tests!$A$2:$C$21,3,FALSE)</f>
        <v>Онлайн-тур Олимпиады "Стань профессионалом в ИТ" 2016</v>
      </c>
      <c r="D160" s="173" t="str">
        <f>IFERROR(VLOOKUP(VLOOKUP(Results!C161,Users!$A$2:$E$784,5,FALSE),Groops!$A$2:$E$28,2,FALSE),"удалено")</f>
        <v>Олимпиада 2016</v>
      </c>
      <c r="E160" s="173">
        <f>Results!K161</f>
        <v>65</v>
      </c>
      <c r="F160" s="173">
        <f>Results!J161</f>
        <v>100</v>
      </c>
    </row>
    <row r="161" spans="1:6">
      <c r="A161" s="430">
        <f>Results!B162</f>
        <v>42469.402916666702</v>
      </c>
      <c r="B161" s="173" t="str">
        <f>VLOOKUP(Results!C162,Users!$A$2:$F$784,6,FALSE)</f>
        <v>Евлампьева</v>
      </c>
      <c r="C161" s="173" t="str">
        <f>VLOOKUP(Results!D162,Tests!$A$2:$C$21,3,FALSE)</f>
        <v>Онлайн-тур Олимпиады "Стань профессионалом в ИТ" 2016</v>
      </c>
      <c r="D161" s="173" t="str">
        <f>IFERROR(VLOOKUP(VLOOKUP(Results!C162,Users!$A$2:$E$784,5,FALSE),Groops!$A$2:$E$28,2,FALSE),"удалено")</f>
        <v>Олимпиада 2016</v>
      </c>
      <c r="E161" s="173">
        <f>Results!K162</f>
        <v>34</v>
      </c>
      <c r="F161" s="173">
        <f>Results!J162</f>
        <v>100</v>
      </c>
    </row>
    <row r="162" spans="1:6">
      <c r="A162" s="430">
        <f>Results!B163</f>
        <v>42469.431504629603</v>
      </c>
      <c r="B162" s="173" t="str">
        <f>VLOOKUP(Results!C163,Users!$A$2:$F$784,6,FALSE)</f>
        <v>Бушмина</v>
      </c>
      <c r="C162" s="173" t="str">
        <f>VLOOKUP(Results!D163,Tests!$A$2:$C$21,3,FALSE)</f>
        <v>Онлайн-тур Олимпиады "Стань профессионалом в ИТ" 2016</v>
      </c>
      <c r="D162" s="173" t="str">
        <f>IFERROR(VLOOKUP(VLOOKUP(Results!C163,Users!$A$2:$E$784,5,FALSE),Groops!$A$2:$E$28,2,FALSE),"удалено")</f>
        <v>Олимпиада 2016</v>
      </c>
      <c r="E162" s="173">
        <f>Results!K163</f>
        <v>81</v>
      </c>
      <c r="F162" s="173">
        <f>Results!J163</f>
        <v>100</v>
      </c>
    </row>
    <row r="163" spans="1:6">
      <c r="A163" s="430">
        <f>Results!B164</f>
        <v>42469.507789351897</v>
      </c>
      <c r="B163" s="173" t="str">
        <f>VLOOKUP(Results!C164,Users!$A$2:$F$784,6,FALSE)</f>
        <v>Барсуков</v>
      </c>
      <c r="C163" s="173" t="str">
        <f>VLOOKUP(Results!D164,Tests!$A$2:$C$21,3,FALSE)</f>
        <v>Онлайн-тур Олимпиады "Стань профессионалом в ИТ" 2016</v>
      </c>
      <c r="D163" s="173" t="str">
        <f>IFERROR(VLOOKUP(VLOOKUP(Results!C164,Users!$A$2:$E$784,5,FALSE),Groops!$A$2:$E$28,2,FALSE),"удалено")</f>
        <v>Олимпиада 2016</v>
      </c>
      <c r="E163" s="173">
        <f>Results!K164</f>
        <v>78</v>
      </c>
      <c r="F163" s="173">
        <f>Results!J164</f>
        <v>100</v>
      </c>
    </row>
    <row r="164" spans="1:6">
      <c r="A164" s="430">
        <f>Results!B165</f>
        <v>42469.5086226852</v>
      </c>
      <c r="B164" s="173" t="str">
        <f>VLOOKUP(Results!C165,Users!$A$2:$F$784,6,FALSE)</f>
        <v>Алексеев</v>
      </c>
      <c r="C164" s="173" t="str">
        <f>VLOOKUP(Results!D165,Tests!$A$2:$C$21,3,FALSE)</f>
        <v>Онлайн-тур Олимпиады "Стань профессионалом в ИТ" 2016</v>
      </c>
      <c r="D164" s="173" t="str">
        <f>IFERROR(VLOOKUP(VLOOKUP(Results!C165,Users!$A$2:$E$784,5,FALSE),Groops!$A$2:$E$28,2,FALSE),"удалено")</f>
        <v>Олимпиада 2016</v>
      </c>
      <c r="E164" s="173">
        <f>Results!K165</f>
        <v>48</v>
      </c>
      <c r="F164" s="173">
        <f>Results!J165</f>
        <v>100</v>
      </c>
    </row>
    <row r="165" spans="1:6">
      <c r="A165" s="430">
        <f>Results!B166</f>
        <v>42469.555694444403</v>
      </c>
      <c r="B165" s="173" t="str">
        <f>VLOOKUP(Results!C166,Users!$A$2:$F$784,6,FALSE)</f>
        <v>Иванова</v>
      </c>
      <c r="C165" s="173" t="str">
        <f>VLOOKUP(Results!D166,Tests!$A$2:$C$21,3,FALSE)</f>
        <v>Онлайн-тур Олимпиады "Стань профессионалом в ИТ" 2016</v>
      </c>
      <c r="D165" s="173" t="str">
        <f>IFERROR(VLOOKUP(VLOOKUP(Results!C166,Users!$A$2:$E$784,5,FALSE),Groops!$A$2:$E$28,2,FALSE),"удалено")</f>
        <v>Олимпиада 2016</v>
      </c>
      <c r="E165" s="173">
        <f>Results!K166</f>
        <v>48</v>
      </c>
      <c r="F165" s="173">
        <f>Results!J166</f>
        <v>100</v>
      </c>
    </row>
    <row r="166" spans="1:6">
      <c r="A166" s="430">
        <f>Results!B167</f>
        <v>42469.594444444403</v>
      </c>
      <c r="B166" s="173" t="str">
        <f>VLOOKUP(Results!C167,Users!$A$2:$F$784,6,FALSE)</f>
        <v>Ружицкая</v>
      </c>
      <c r="C166" s="173" t="str">
        <f>VLOOKUP(Results!D167,Tests!$A$2:$C$21,3,FALSE)</f>
        <v>Онлайн-тур Олимпиады "Стань профессионалом в ИТ" 2016</v>
      </c>
      <c r="D166" s="173" t="str">
        <f>IFERROR(VLOOKUP(VLOOKUP(Results!C167,Users!$A$2:$E$784,5,FALSE),Groops!$A$2:$E$28,2,FALSE),"удалено")</f>
        <v>Олимпиада 2016</v>
      </c>
      <c r="E166" s="173">
        <f>Results!K167</f>
        <v>52</v>
      </c>
      <c r="F166" s="173">
        <f>Results!J167</f>
        <v>100</v>
      </c>
    </row>
    <row r="167" spans="1:6">
      <c r="A167" s="430">
        <f>Results!B168</f>
        <v>42477.732384259303</v>
      </c>
      <c r="B167" s="173" t="str">
        <f>VLOOKUP(Results!C168,Users!$A$2:$F$784,6,FALSE)</f>
        <v>Васильев</v>
      </c>
      <c r="C167" s="173" t="str">
        <f>VLOOKUP(Results!D168,Tests!$A$2:$C$21,3,FALSE)</f>
        <v>Управление ИТ-сервисами (Боганов)</v>
      </c>
      <c r="D167" s="173" t="str">
        <f>IFERROR(VLOOKUP(VLOOKUP(Results!C168,Users!$A$2:$E$784,5,FALSE),Groops!$A$2:$E$28,2,FALSE),"удалено")</f>
        <v>ИИБС-15-1</v>
      </c>
      <c r="E167" s="173">
        <f>Results!K168</f>
        <v>10</v>
      </c>
      <c r="F167" s="173">
        <f>Results!J168</f>
        <v>10</v>
      </c>
    </row>
    <row r="168" spans="1:6">
      <c r="A168" s="430">
        <f>Results!B169</f>
        <v>42477.732685185198</v>
      </c>
      <c r="B168" s="173" t="str">
        <f>VLOOKUP(Results!C169,Users!$A$2:$F$784,6,FALSE)</f>
        <v>Васильев</v>
      </c>
      <c r="C168" s="173" t="str">
        <f>VLOOKUP(Results!D169,Tests!$A$2:$C$21,3,FALSE)</f>
        <v>IBM DOORS (Солодов)</v>
      </c>
      <c r="D168" s="173" t="str">
        <f>IFERROR(VLOOKUP(VLOOKUP(Results!C169,Users!$A$2:$E$784,5,FALSE),Groops!$A$2:$E$28,2,FALSE),"удалено")</f>
        <v>ИИБС-15-1</v>
      </c>
      <c r="E168" s="173">
        <f>Results!K169</f>
        <v>10</v>
      </c>
      <c r="F168" s="173">
        <f>Results!J169</f>
        <v>10</v>
      </c>
    </row>
    <row r="169" spans="1:6">
      <c r="A169" s="430">
        <f>Results!B170</f>
        <v>42477.733483796299</v>
      </c>
      <c r="B169" s="173" t="str">
        <f>VLOOKUP(Results!C170,Users!$A$2:$F$784,6,FALSE)</f>
        <v>Корнюхин</v>
      </c>
      <c r="C169" s="173" t="str">
        <f>VLOOKUP(Results!D170,Tests!$A$2:$C$21,3,FALSE)</f>
        <v>БО автоматизации: управление финансами (Тухбатов)</v>
      </c>
      <c r="D169" s="173" t="str">
        <f>IFERROR(VLOOKUP(VLOOKUP(Results!C170,Users!$A$2:$E$784,5,FALSE),Groops!$A$2:$E$28,2,FALSE),"удалено")</f>
        <v>ИИБС-15-1</v>
      </c>
      <c r="E169" s="173">
        <f>Results!K170</f>
        <v>10</v>
      </c>
      <c r="F169" s="173">
        <f>Results!J170</f>
        <v>10</v>
      </c>
    </row>
    <row r="170" spans="1:6">
      <c r="A170" s="430">
        <f>Results!B171</f>
        <v>42477.7338310185</v>
      </c>
      <c r="B170" s="173" t="str">
        <f>VLOOKUP(Results!C171,Users!$A$2:$F$784,6,FALSE)</f>
        <v>Корнюхин</v>
      </c>
      <c r="C170" s="173" t="str">
        <f>VLOOKUP(Results!D171,Tests!$A$2:$C$21,3,FALSE)</f>
        <v>Внедрение ERP (Межуев)</v>
      </c>
      <c r="D170" s="173" t="str">
        <f>IFERROR(VLOOKUP(VLOOKUP(Results!C171,Users!$A$2:$E$784,5,FALSE),Groops!$A$2:$E$28,2,FALSE),"удалено")</f>
        <v>ИИБС-15-1</v>
      </c>
      <c r="E170" s="173">
        <f>Results!K171</f>
        <v>10</v>
      </c>
      <c r="F170" s="173">
        <f>Results!J171</f>
        <v>10</v>
      </c>
    </row>
    <row r="171" spans="1:6">
      <c r="A171" s="430">
        <f>Results!B172</f>
        <v>42477.734317129602</v>
      </c>
      <c r="B171" s="173" t="str">
        <f>VLOOKUP(Results!C172,Users!$A$2:$F$784,6,FALSE)</f>
        <v>Корнюхин</v>
      </c>
      <c r="C171" s="173" t="str">
        <f>VLOOKUP(Results!D172,Tests!$A$2:$C$21,3,FALSE)</f>
        <v>Спецглавы математики (Пономарева)</v>
      </c>
      <c r="D171" s="173" t="str">
        <f>IFERROR(VLOOKUP(VLOOKUP(Results!C172,Users!$A$2:$E$784,5,FALSE),Groops!$A$2:$E$28,2,FALSE),"удалено")</f>
        <v>ИИБС-15-1</v>
      </c>
      <c r="E171" s="173">
        <f>Results!K172</f>
        <v>10</v>
      </c>
      <c r="F171" s="173">
        <f>Results!J172</f>
        <v>10</v>
      </c>
    </row>
    <row r="172" spans="1:6">
      <c r="A172" s="430">
        <f>Results!B173</f>
        <v>42477.734803240703</v>
      </c>
      <c r="B172" s="173" t="str">
        <f>VLOOKUP(Results!C173,Users!$A$2:$F$784,6,FALSE)</f>
        <v>Корнюхин</v>
      </c>
      <c r="C172" s="173" t="str">
        <f>VLOOKUP(Results!D173,Tests!$A$2:$C$21,3,FALSE)</f>
        <v>Методы обработки больших данных (Дюмин)</v>
      </c>
      <c r="D172" s="173" t="str">
        <f>IFERROR(VLOOKUP(VLOOKUP(Results!C173,Users!$A$2:$E$784,5,FALSE),Groops!$A$2:$E$28,2,FALSE),"удалено")</f>
        <v>ИИБС-15-1</v>
      </c>
      <c r="E172" s="173">
        <f>Results!K173</f>
        <v>10</v>
      </c>
      <c r="F172" s="173">
        <f>Results!J173</f>
        <v>10</v>
      </c>
    </row>
    <row r="173" spans="1:6">
      <c r="A173" s="430">
        <f>Results!B174</f>
        <v>42477.735115740703</v>
      </c>
      <c r="B173" s="173" t="str">
        <f>VLOOKUP(Results!C174,Users!$A$2:$F$784,6,FALSE)</f>
        <v>Корнюхин</v>
      </c>
      <c r="C173" s="173" t="str">
        <f>VLOOKUP(Results!D174,Tests!$A$2:$C$21,3,FALSE)</f>
        <v>Методы разработки: RUP (Кумсков)</v>
      </c>
      <c r="D173" s="173" t="str">
        <f>IFERROR(VLOOKUP(VLOOKUP(Results!C174,Users!$A$2:$E$784,5,FALSE),Groops!$A$2:$E$28,2,FALSE),"удалено")</f>
        <v>ИИБС-15-1</v>
      </c>
      <c r="E173" s="173">
        <f>Results!K174</f>
        <v>10</v>
      </c>
      <c r="F173" s="173">
        <f>Results!J174</f>
        <v>10</v>
      </c>
    </row>
    <row r="174" spans="1:6">
      <c r="A174" s="430">
        <f>Results!B175</f>
        <v>42477.7608680556</v>
      </c>
      <c r="B174" s="173" t="str">
        <f>VLOOKUP(Results!C175,Users!$A$2:$F$784,6,FALSE)</f>
        <v>Кокорев</v>
      </c>
      <c r="C174" s="173" t="str">
        <f>VLOOKUP(Results!D175,Tests!$A$2:$C$21,3,FALSE)</f>
        <v>Управление ИТ-сервисами (Боганов)</v>
      </c>
      <c r="D174" s="173" t="str">
        <f>IFERROR(VLOOKUP(VLOOKUP(Results!C175,Users!$A$2:$E$784,5,FALSE),Groops!$A$2:$E$28,2,FALSE),"удалено")</f>
        <v>ИИБС-15-1</v>
      </c>
      <c r="E174" s="173">
        <f>Results!K175</f>
        <v>10</v>
      </c>
      <c r="F174" s="173">
        <f>Results!J175</f>
        <v>10</v>
      </c>
    </row>
    <row r="175" spans="1:6">
      <c r="A175" s="430">
        <f>Results!B176</f>
        <v>42477.762962963003</v>
      </c>
      <c r="B175" s="173" t="str">
        <f>VLOOKUP(Results!C176,Users!$A$2:$F$784,6,FALSE)</f>
        <v>Кокорев</v>
      </c>
      <c r="C175" s="173" t="str">
        <f>VLOOKUP(Results!D176,Tests!$A$2:$C$21,3,FALSE)</f>
        <v>Спецглавы математики (Пономарева)</v>
      </c>
      <c r="D175" s="173" t="str">
        <f>IFERROR(VLOOKUP(VLOOKUP(Results!C176,Users!$A$2:$E$784,5,FALSE),Groops!$A$2:$E$28,2,FALSE),"удалено")</f>
        <v>ИИБС-15-1</v>
      </c>
      <c r="E175" s="173">
        <f>Results!K176</f>
        <v>10</v>
      </c>
      <c r="F175" s="173">
        <f>Results!J176</f>
        <v>10</v>
      </c>
    </row>
    <row r="176" spans="1:6">
      <c r="A176" s="430">
        <f>Results!B177</f>
        <v>42477.763449074097</v>
      </c>
      <c r="B176" s="173" t="str">
        <f>VLOOKUP(Results!C177,Users!$A$2:$F$784,6,FALSE)</f>
        <v>Кокорев</v>
      </c>
      <c r="C176" s="173" t="str">
        <f>VLOOKUP(Results!D177,Tests!$A$2:$C$21,3,FALSE)</f>
        <v>Excel (Левицкая-Кузьмина)</v>
      </c>
      <c r="D176" s="173" t="str">
        <f>IFERROR(VLOOKUP(VLOOKUP(Results!C177,Users!$A$2:$E$784,5,FALSE),Groops!$A$2:$E$28,2,FALSE),"удалено")</f>
        <v>ИИБС-15-1</v>
      </c>
      <c r="E176" s="173">
        <f>Results!K177</f>
        <v>10</v>
      </c>
      <c r="F176" s="173">
        <f>Results!J177</f>
        <v>10</v>
      </c>
    </row>
    <row r="177" spans="1:6">
      <c r="A177" s="430">
        <f>Results!B178</f>
        <v>42477.763715277797</v>
      </c>
      <c r="B177" s="173" t="str">
        <f>VLOOKUP(Results!C178,Users!$A$2:$F$784,6,FALSE)</f>
        <v>Кокорев</v>
      </c>
      <c r="C177" s="173" t="str">
        <f>VLOOKUP(Results!D178,Tests!$A$2:$C$21,3,FALSE)</f>
        <v>Анализ и обеспечение непрерывности бизнеса (Круглов)</v>
      </c>
      <c r="D177" s="173" t="str">
        <f>IFERROR(VLOOKUP(VLOOKUP(Results!C178,Users!$A$2:$E$784,5,FALSE),Groops!$A$2:$E$28,2,FALSE),"удалено")</f>
        <v>ИИБС-15-1</v>
      </c>
      <c r="E177" s="173">
        <f>Results!K178</f>
        <v>10</v>
      </c>
      <c r="F177" s="173">
        <f>Results!J178</f>
        <v>10</v>
      </c>
    </row>
    <row r="178" spans="1:6">
      <c r="A178" s="430">
        <f>Results!B179</f>
        <v>42477.764618055597</v>
      </c>
      <c r="B178" s="173" t="str">
        <f>VLOOKUP(Results!C179,Users!$A$2:$F$784,6,FALSE)</f>
        <v>Кокорев</v>
      </c>
      <c r="C178" s="173" t="str">
        <f>VLOOKUP(Results!D179,Tests!$A$2:$C$21,3,FALSE)</f>
        <v>Внедрение ERP (Межуев)</v>
      </c>
      <c r="D178" s="173" t="str">
        <f>IFERROR(VLOOKUP(VLOOKUP(Results!C179,Users!$A$2:$E$784,5,FALSE),Groops!$A$2:$E$28,2,FALSE),"удалено")</f>
        <v>ИИБС-15-1</v>
      </c>
      <c r="E178" s="173">
        <f>Results!K179</f>
        <v>10</v>
      </c>
      <c r="F178" s="173">
        <f>Results!J179</f>
        <v>10</v>
      </c>
    </row>
    <row r="179" spans="1:6">
      <c r="A179" s="430">
        <f>Results!B180</f>
        <v>42477.765798611101</v>
      </c>
      <c r="B179" s="173" t="str">
        <f>VLOOKUP(Results!C180,Users!$A$2:$F$784,6,FALSE)</f>
        <v>Кокорев</v>
      </c>
      <c r="C179" s="173" t="str">
        <f>VLOOKUP(Results!D180,Tests!$A$2:$C$21,3,FALSE)</f>
        <v>БО автоматизации: управление финансами (Тухбатов)</v>
      </c>
      <c r="D179" s="173" t="str">
        <f>IFERROR(VLOOKUP(VLOOKUP(Results!C180,Users!$A$2:$E$784,5,FALSE),Groops!$A$2:$E$28,2,FALSE),"удалено")</f>
        <v>ИИБС-15-1</v>
      </c>
      <c r="E179" s="173">
        <f>Results!K180</f>
        <v>10</v>
      </c>
      <c r="F179" s="173">
        <f>Results!J180</f>
        <v>10</v>
      </c>
    </row>
    <row r="180" spans="1:6">
      <c r="A180" s="430">
        <f>Results!B181</f>
        <v>42477.766261574099</v>
      </c>
      <c r="B180" s="173" t="str">
        <f>VLOOKUP(Results!C181,Users!$A$2:$F$784,6,FALSE)</f>
        <v>Кокорев</v>
      </c>
      <c r="C180" s="173" t="str">
        <f>VLOOKUP(Results!D181,Tests!$A$2:$C$21,3,FALSE)</f>
        <v>Информационная безопасность (Кузнецов)</v>
      </c>
      <c r="D180" s="173" t="str">
        <f>IFERROR(VLOOKUP(VLOOKUP(Results!C181,Users!$A$2:$E$784,5,FALSE),Groops!$A$2:$E$28,2,FALSE),"удалено")</f>
        <v>ИИБС-15-1</v>
      </c>
      <c r="E180" s="173">
        <f>Results!K181</f>
        <v>10</v>
      </c>
      <c r="F180" s="173">
        <f>Results!J181</f>
        <v>10</v>
      </c>
    </row>
    <row r="181" spans="1:6">
      <c r="A181" s="430">
        <f>Results!B182</f>
        <v>42477.767407407402</v>
      </c>
      <c r="B181" s="173" t="str">
        <f>VLOOKUP(Results!C182,Users!$A$2:$F$784,6,FALSE)</f>
        <v>Кокорев</v>
      </c>
      <c r="C181" s="173" t="str">
        <f>VLOOKUP(Results!D182,Tests!$A$2:$C$21,3,FALSE)</f>
        <v>Методы обработки больших данных (Дюмин)</v>
      </c>
      <c r="D181" s="173" t="str">
        <f>IFERROR(VLOOKUP(VLOOKUP(Results!C182,Users!$A$2:$E$784,5,FALSE),Groops!$A$2:$E$28,2,FALSE),"удалено")</f>
        <v>ИИБС-15-1</v>
      </c>
      <c r="E181" s="173">
        <f>Results!K182</f>
        <v>10</v>
      </c>
      <c r="F181" s="173">
        <f>Results!J182</f>
        <v>10</v>
      </c>
    </row>
    <row r="182" spans="1:6">
      <c r="A182" s="430">
        <f>Results!B183</f>
        <v>42477.807245370401</v>
      </c>
      <c r="B182" s="173" t="str">
        <f>VLOOKUP(Results!C183,Users!$A$2:$F$784,6,FALSE)</f>
        <v>Кокорев</v>
      </c>
      <c r="C182" s="173" t="str">
        <f>VLOOKUP(Results!D183,Tests!$A$2:$C$21,3,FALSE)</f>
        <v>IBM DOORS (Солодов)</v>
      </c>
      <c r="D182" s="173" t="str">
        <f>IFERROR(VLOOKUP(VLOOKUP(Results!C183,Users!$A$2:$E$784,5,FALSE),Groops!$A$2:$E$28,2,FALSE),"удалено")</f>
        <v>ИИБС-15-1</v>
      </c>
      <c r="E182" s="173">
        <f>Results!K183</f>
        <v>10</v>
      </c>
      <c r="F182" s="173">
        <f>Results!J183</f>
        <v>10</v>
      </c>
    </row>
    <row r="183" spans="1:6">
      <c r="A183" s="430">
        <f>Results!B184</f>
        <v>42477.807719907403</v>
      </c>
      <c r="B183" s="173" t="str">
        <f>VLOOKUP(Results!C184,Users!$A$2:$F$784,6,FALSE)</f>
        <v>Кокорев</v>
      </c>
      <c r="C183" s="173" t="str">
        <f>VLOOKUP(Results!D184,Tests!$A$2:$C$21,3,FALSE)</f>
        <v>Методы разработки: RUP (Кумсков)</v>
      </c>
      <c r="D183" s="173" t="str">
        <f>IFERROR(VLOOKUP(VLOOKUP(Results!C184,Users!$A$2:$E$784,5,FALSE),Groops!$A$2:$E$28,2,FALSE),"удалено")</f>
        <v>ИИБС-15-1</v>
      </c>
      <c r="E183" s="173">
        <f>Results!K184</f>
        <v>10</v>
      </c>
      <c r="F183" s="173">
        <f>Results!J184</f>
        <v>10</v>
      </c>
    </row>
    <row r="184" spans="1:6">
      <c r="A184" s="430">
        <f>Results!B185</f>
        <v>42477.9159953704</v>
      </c>
      <c r="B184" s="173" t="str">
        <f>VLOOKUP(Results!C185,Users!$A$2:$F$784,6,FALSE)</f>
        <v>Гукаленко</v>
      </c>
      <c r="C184" s="173" t="str">
        <f>VLOOKUP(Results!D185,Tests!$A$2:$C$21,3,FALSE)</f>
        <v>Excel (Левицкая-Кузьмина)</v>
      </c>
      <c r="D184" s="173" t="str">
        <f>IFERROR(VLOOKUP(VLOOKUP(Results!C185,Users!$A$2:$E$784,5,FALSE),Groops!$A$2:$E$28,2,FALSE),"удалено")</f>
        <v>ИИБС-15-1</v>
      </c>
      <c r="E184" s="173">
        <f>Results!K185</f>
        <v>10</v>
      </c>
      <c r="F184" s="173">
        <f>Results!J185</f>
        <v>10</v>
      </c>
    </row>
    <row r="185" spans="1:6">
      <c r="A185" s="430">
        <f>Results!B186</f>
        <v>42477.917835648201</v>
      </c>
      <c r="B185" s="173" t="str">
        <f>VLOOKUP(Results!C186,Users!$A$2:$F$784,6,FALSE)</f>
        <v>Гукаленко</v>
      </c>
      <c r="C185" s="173" t="str">
        <f>VLOOKUP(Results!D186,Tests!$A$2:$C$21,3,FALSE)</f>
        <v>Управление ИТ-сервисами (Боганов)</v>
      </c>
      <c r="D185" s="173" t="str">
        <f>IFERROR(VLOOKUP(VLOOKUP(Results!C186,Users!$A$2:$E$784,5,FALSE),Groops!$A$2:$E$28,2,FALSE),"удалено")</f>
        <v>ИИБС-15-1</v>
      </c>
      <c r="E185" s="173">
        <f>Results!K186</f>
        <v>10</v>
      </c>
      <c r="F185" s="173">
        <f>Results!J186</f>
        <v>10</v>
      </c>
    </row>
    <row r="186" spans="1:6">
      <c r="A186" s="430">
        <f>Results!B187</f>
        <v>42477.920509259297</v>
      </c>
      <c r="B186" s="173" t="str">
        <f>VLOOKUP(Results!C187,Users!$A$2:$F$784,6,FALSE)</f>
        <v>Гукаленко</v>
      </c>
      <c r="C186" s="173" t="str">
        <f>VLOOKUP(Results!D187,Tests!$A$2:$C$21,3,FALSE)</f>
        <v>Спецглавы математики (Пономарева)</v>
      </c>
      <c r="D186" s="173" t="str">
        <f>IFERROR(VLOOKUP(VLOOKUP(Results!C187,Users!$A$2:$E$784,5,FALSE),Groops!$A$2:$E$28,2,FALSE),"удалено")</f>
        <v>ИИБС-15-1</v>
      </c>
      <c r="E186" s="173">
        <f>Results!K187</f>
        <v>10</v>
      </c>
      <c r="F186" s="173">
        <f>Results!J187</f>
        <v>10</v>
      </c>
    </row>
    <row r="187" spans="1:6">
      <c r="A187" s="430">
        <f>Results!B188</f>
        <v>42477.923009259299</v>
      </c>
      <c r="B187" s="173" t="str">
        <f>VLOOKUP(Results!C188,Users!$A$2:$F$784,6,FALSE)</f>
        <v>Гукаленко</v>
      </c>
      <c r="C187" s="173" t="str">
        <f>VLOOKUP(Results!D188,Tests!$A$2:$C$21,3,FALSE)</f>
        <v>Информационная безопасность (Кузнецов)</v>
      </c>
      <c r="D187" s="173" t="str">
        <f>IFERROR(VLOOKUP(VLOOKUP(Results!C188,Users!$A$2:$E$784,5,FALSE),Groops!$A$2:$E$28,2,FALSE),"удалено")</f>
        <v>ИИБС-15-1</v>
      </c>
      <c r="E187" s="173">
        <f>Results!K188</f>
        <v>10</v>
      </c>
      <c r="F187" s="173">
        <f>Results!J188</f>
        <v>10</v>
      </c>
    </row>
    <row r="188" spans="1:6">
      <c r="A188" s="430">
        <f>Results!B189</f>
        <v>42477.9237615741</v>
      </c>
      <c r="B188" s="173" t="str">
        <f>VLOOKUP(Results!C189,Users!$A$2:$F$784,6,FALSE)</f>
        <v>Гукаленко</v>
      </c>
      <c r="C188" s="173" t="str">
        <f>VLOOKUP(Results!D189,Tests!$A$2:$C$21,3,FALSE)</f>
        <v>Анализ и обеспечение непрерывности бизнеса (Круглов)</v>
      </c>
      <c r="D188" s="173" t="str">
        <f>IFERROR(VLOOKUP(VLOOKUP(Results!C189,Users!$A$2:$E$784,5,FALSE),Groops!$A$2:$E$28,2,FALSE),"удалено")</f>
        <v>ИИБС-15-1</v>
      </c>
      <c r="E188" s="173">
        <f>Results!K189</f>
        <v>10</v>
      </c>
      <c r="F188" s="173">
        <f>Results!J189</f>
        <v>10</v>
      </c>
    </row>
    <row r="189" spans="1:6">
      <c r="A189" s="430">
        <f>Results!B190</f>
        <v>42477.925625000003</v>
      </c>
      <c r="B189" s="173" t="str">
        <f>VLOOKUP(Results!C190,Users!$A$2:$F$784,6,FALSE)</f>
        <v>Гукаленко</v>
      </c>
      <c r="C189" s="173" t="str">
        <f>VLOOKUP(Results!D190,Tests!$A$2:$C$21,3,FALSE)</f>
        <v>БО автоматизации: управление финансами (Тухбатов)</v>
      </c>
      <c r="D189" s="173" t="str">
        <f>IFERROR(VLOOKUP(VLOOKUP(Results!C190,Users!$A$2:$E$784,5,FALSE),Groops!$A$2:$E$28,2,FALSE),"удалено")</f>
        <v>ИИБС-15-1</v>
      </c>
      <c r="E189" s="173">
        <f>Results!K190</f>
        <v>10</v>
      </c>
      <c r="F189" s="173">
        <f>Results!J190</f>
        <v>10</v>
      </c>
    </row>
    <row r="190" spans="1:6">
      <c r="A190" s="430">
        <f>Results!B191</f>
        <v>42477.9465277778</v>
      </c>
      <c r="B190" s="173" t="str">
        <f>VLOOKUP(Results!C191,Users!$A$2:$F$784,6,FALSE)</f>
        <v>Гукаленко</v>
      </c>
      <c r="C190" s="173" t="str">
        <f>VLOOKUP(Results!D191,Tests!$A$2:$C$21,3,FALSE)</f>
        <v>Методы разработки: RUP (Кумсков)</v>
      </c>
      <c r="D190" s="173" t="str">
        <f>IFERROR(VLOOKUP(VLOOKUP(Results!C191,Users!$A$2:$E$784,5,FALSE),Groops!$A$2:$E$28,2,FALSE),"удалено")</f>
        <v>ИИБС-15-1</v>
      </c>
      <c r="E190" s="173">
        <f>Results!K191</f>
        <v>10</v>
      </c>
      <c r="F190" s="173">
        <f>Results!J191</f>
        <v>10</v>
      </c>
    </row>
    <row r="191" spans="1:6">
      <c r="A191" s="430">
        <f>Results!B192</f>
        <v>42477.951990740701</v>
      </c>
      <c r="B191" s="173" t="str">
        <f>VLOOKUP(Results!C192,Users!$A$2:$F$784,6,FALSE)</f>
        <v>Гукаленко</v>
      </c>
      <c r="C191" s="173" t="str">
        <f>VLOOKUP(Results!D192,Tests!$A$2:$C$21,3,FALSE)</f>
        <v>Методы обработки больших данных (Дюмин)</v>
      </c>
      <c r="D191" s="173" t="str">
        <f>IFERROR(VLOOKUP(VLOOKUP(Results!C192,Users!$A$2:$E$784,5,FALSE),Groops!$A$2:$E$28,2,FALSE),"удалено")</f>
        <v>ИИБС-15-1</v>
      </c>
      <c r="E191" s="173">
        <f>Results!K192</f>
        <v>10</v>
      </c>
      <c r="F191" s="173">
        <f>Results!J192</f>
        <v>10</v>
      </c>
    </row>
    <row r="192" spans="1:6">
      <c r="A192" s="430">
        <f>Results!B193</f>
        <v>42477.955393518503</v>
      </c>
      <c r="B192" s="173" t="str">
        <f>VLOOKUP(Results!C193,Users!$A$2:$F$784,6,FALSE)</f>
        <v>Рожкова</v>
      </c>
      <c r="C192" s="173" t="str">
        <f>VLOOKUP(Results!D193,Tests!$A$2:$C$21,3,FALSE)</f>
        <v>Excel (Левицкая-Кузьмина)</v>
      </c>
      <c r="D192" s="173" t="str">
        <f>IFERROR(VLOOKUP(VLOOKUP(Results!C193,Users!$A$2:$E$784,5,FALSE),Groops!$A$2:$E$28,2,FALSE),"удалено")</f>
        <v>ИИБС-15-1</v>
      </c>
      <c r="E192" s="173">
        <f>Results!K193</f>
        <v>10</v>
      </c>
      <c r="F192" s="173">
        <f>Results!J193</f>
        <v>10</v>
      </c>
    </row>
    <row r="193" spans="1:6">
      <c r="A193" s="430">
        <f>Results!B194</f>
        <v>42477.955949074101</v>
      </c>
      <c r="B193" s="173" t="str">
        <f>VLOOKUP(Results!C194,Users!$A$2:$F$784,6,FALSE)</f>
        <v>Рожкова</v>
      </c>
      <c r="C193" s="173" t="str">
        <f>VLOOKUP(Results!D194,Tests!$A$2:$C$21,3,FALSE)</f>
        <v>Анализ и обеспечение непрерывности бизнеса (Круглов)</v>
      </c>
      <c r="D193" s="173" t="str">
        <f>IFERROR(VLOOKUP(VLOOKUP(Results!C194,Users!$A$2:$E$784,5,FALSE),Groops!$A$2:$E$28,2,FALSE),"удалено")</f>
        <v>ИИБС-15-1</v>
      </c>
      <c r="E193" s="173">
        <f>Results!K194</f>
        <v>10</v>
      </c>
      <c r="F193" s="173">
        <f>Results!J194</f>
        <v>10</v>
      </c>
    </row>
    <row r="194" spans="1:6">
      <c r="A194" s="430">
        <f>Results!B195</f>
        <v>42477.9530787037</v>
      </c>
      <c r="B194" s="173" t="str">
        <f>VLOOKUP(Results!C195,Users!$A$2:$F$784,6,FALSE)</f>
        <v>Гукаленко</v>
      </c>
      <c r="C194" s="173" t="str">
        <f>VLOOKUP(Results!D195,Tests!$A$2:$C$21,3,FALSE)</f>
        <v>Внедрение ERP (Межуев)</v>
      </c>
      <c r="D194" s="173" t="str">
        <f>IFERROR(VLOOKUP(VLOOKUP(Results!C195,Users!$A$2:$E$784,5,FALSE),Groops!$A$2:$E$28,2,FALSE),"удалено")</f>
        <v>ИИБС-15-1</v>
      </c>
      <c r="E194" s="173">
        <f>Results!K195</f>
        <v>10</v>
      </c>
      <c r="F194" s="173">
        <f>Results!J195</f>
        <v>10</v>
      </c>
    </row>
    <row r="195" spans="1:6">
      <c r="A195" s="430">
        <f>Results!B196</f>
        <v>42477.957233796304</v>
      </c>
      <c r="B195" s="173" t="str">
        <f>VLOOKUP(Results!C196,Users!$A$2:$F$784,6,FALSE)</f>
        <v>Рожкова</v>
      </c>
      <c r="C195" s="173" t="str">
        <f>VLOOKUP(Results!D196,Tests!$A$2:$C$21,3,FALSE)</f>
        <v>Спецглавы математики (Пономарева)</v>
      </c>
      <c r="D195" s="173" t="str">
        <f>IFERROR(VLOOKUP(VLOOKUP(Results!C196,Users!$A$2:$E$784,5,FALSE),Groops!$A$2:$E$28,2,FALSE),"удалено")</f>
        <v>ИИБС-15-1</v>
      </c>
      <c r="E195" s="173">
        <f>Results!K196</f>
        <v>10</v>
      </c>
      <c r="F195" s="173">
        <f>Results!J196</f>
        <v>10</v>
      </c>
    </row>
    <row r="196" spans="1:6">
      <c r="A196" s="430">
        <f>Results!B197</f>
        <v>42477.957997685196</v>
      </c>
      <c r="B196" s="173" t="str">
        <f>VLOOKUP(Results!C197,Users!$A$2:$F$784,6,FALSE)</f>
        <v>Рожкова</v>
      </c>
      <c r="C196" s="173" t="str">
        <f>VLOOKUP(Results!D197,Tests!$A$2:$C$21,3,FALSE)</f>
        <v>Информационная безопасность (Кузнецов)</v>
      </c>
      <c r="D196" s="173" t="str">
        <f>IFERROR(VLOOKUP(VLOOKUP(Results!C197,Users!$A$2:$E$784,5,FALSE),Groops!$A$2:$E$28,2,FALSE),"удалено")</f>
        <v>ИИБС-15-1</v>
      </c>
      <c r="E196" s="173">
        <f>Results!K197</f>
        <v>10</v>
      </c>
      <c r="F196" s="173">
        <f>Results!J197</f>
        <v>10</v>
      </c>
    </row>
    <row r="197" spans="1:6">
      <c r="A197" s="430">
        <f>Results!B198</f>
        <v>42469.571631944404</v>
      </c>
      <c r="B197" s="173" t="str">
        <f>VLOOKUP(Results!C198,Users!$A$2:$F$784,6,FALSE)</f>
        <v>Соколов</v>
      </c>
      <c r="C197" s="173" t="str">
        <f>VLOOKUP(Results!D198,Tests!$A$2:$C$21,3,FALSE)</f>
        <v>Онлайн-тур Олимпиады "Стань профессионалом в ИТ" 2016</v>
      </c>
      <c r="D197" s="173" t="str">
        <f>IFERROR(VLOOKUP(VLOOKUP(Results!C198,Users!$A$2:$E$784,5,FALSE),Groops!$A$2:$E$28,2,FALSE),"удалено")</f>
        <v>Олимпиада 2016</v>
      </c>
      <c r="E197" s="173">
        <f>Results!K198</f>
        <v>71</v>
      </c>
      <c r="F197" s="173">
        <f>Results!J198</f>
        <v>100</v>
      </c>
    </row>
    <row r="198" spans="1:6">
      <c r="A198" s="430">
        <f>Results!B199</f>
        <v>42469.585555555597</v>
      </c>
      <c r="B198" s="173" t="str">
        <f>VLOOKUP(Results!C199,Users!$A$2:$F$784,6,FALSE)</f>
        <v>Хорошилова</v>
      </c>
      <c r="C198" s="173" t="str">
        <f>VLOOKUP(Results!D199,Tests!$A$2:$C$21,3,FALSE)</f>
        <v>Онлайн-тур Олимпиады "Стань профессионалом в ИТ" 2016</v>
      </c>
      <c r="D198" s="173" t="str">
        <f>IFERROR(VLOOKUP(VLOOKUP(Results!C199,Users!$A$2:$E$784,5,FALSE),Groops!$A$2:$E$28,2,FALSE),"удалено")</f>
        <v>Олимпиада 2016</v>
      </c>
      <c r="E198" s="173">
        <f>Results!K199</f>
        <v>44</v>
      </c>
      <c r="F198" s="173">
        <f>Results!J199</f>
        <v>100</v>
      </c>
    </row>
    <row r="199" spans="1:6">
      <c r="A199" s="430">
        <f>Results!B200</f>
        <v>42469.610567129603</v>
      </c>
      <c r="B199" s="173" t="str">
        <f>VLOOKUP(Results!C200,Users!$A$2:$F$784,6,FALSE)</f>
        <v>Куприянова</v>
      </c>
      <c r="C199" s="173" t="str">
        <f>VLOOKUP(Results!D200,Tests!$A$2:$C$21,3,FALSE)</f>
        <v>Онлайн-тур Олимпиады "Стань профессионалом в ИТ" 2016</v>
      </c>
      <c r="D199" s="173" t="str">
        <f>IFERROR(VLOOKUP(VLOOKUP(Results!C200,Users!$A$2:$E$784,5,FALSE),Groops!$A$2:$E$28,2,FALSE),"удалено")</f>
        <v>Олимпиада 2016</v>
      </c>
      <c r="E199" s="173">
        <f>Results!K200</f>
        <v>75</v>
      </c>
      <c r="F199" s="173">
        <f>Results!J200</f>
        <v>100</v>
      </c>
    </row>
    <row r="200" spans="1:6">
      <c r="A200" s="430">
        <f>Results!B201</f>
        <v>42469.6199305556</v>
      </c>
      <c r="B200" s="173" t="str">
        <f>VLOOKUP(Results!C201,Users!$A$2:$F$784,6,FALSE)</f>
        <v>Горынин</v>
      </c>
      <c r="C200" s="173" t="str">
        <f>VLOOKUP(Results!D201,Tests!$A$2:$C$21,3,FALSE)</f>
        <v>Онлайн-тур Олимпиады "Стань профессионалом в ИТ" 2016</v>
      </c>
      <c r="D200" s="173" t="str">
        <f>IFERROR(VLOOKUP(VLOOKUP(Results!C201,Users!$A$2:$E$784,5,FALSE),Groops!$A$2:$E$28,2,FALSE),"удалено")</f>
        <v>Олимпиада 2016</v>
      </c>
      <c r="E200" s="173">
        <f>Results!K201</f>
        <v>81</v>
      </c>
      <c r="F200" s="173">
        <f>Results!J201</f>
        <v>100</v>
      </c>
    </row>
    <row r="201" spans="1:6">
      <c r="A201" s="430">
        <f>Results!B202</f>
        <v>42469.623483796298</v>
      </c>
      <c r="B201" s="173" t="str">
        <f>VLOOKUP(Results!C202,Users!$A$2:$F$784,6,FALSE)</f>
        <v>Карташев</v>
      </c>
      <c r="C201" s="173" t="str">
        <f>VLOOKUP(Results!D202,Tests!$A$2:$C$21,3,FALSE)</f>
        <v>Онлайн-тур Олимпиады "Стань профессионалом в ИТ" 2016</v>
      </c>
      <c r="D201" s="173" t="str">
        <f>IFERROR(VLOOKUP(VLOOKUP(Results!C202,Users!$A$2:$E$784,5,FALSE),Groops!$A$2:$E$28,2,FALSE),"удалено")</f>
        <v>Олимпиада 2016</v>
      </c>
      <c r="E201" s="173">
        <f>Results!K202</f>
        <v>68</v>
      </c>
      <c r="F201" s="173">
        <f>Results!J202</f>
        <v>100</v>
      </c>
    </row>
    <row r="202" spans="1:6">
      <c r="A202" s="430">
        <f>Results!B203</f>
        <v>42469.672245370399</v>
      </c>
      <c r="B202" s="173" t="str">
        <f>VLOOKUP(Results!C203,Users!$A$2:$F$784,6,FALSE)</f>
        <v>Тарасов</v>
      </c>
      <c r="C202" s="173" t="str">
        <f>VLOOKUP(Results!D203,Tests!$A$2:$C$21,3,FALSE)</f>
        <v>Онлайн-тур Олимпиады "Стань профессионалом в ИТ" 2016</v>
      </c>
      <c r="D202" s="173" t="str">
        <f>IFERROR(VLOOKUP(VLOOKUP(Results!C203,Users!$A$2:$E$784,5,FALSE),Groops!$A$2:$E$28,2,FALSE),"удалено")</f>
        <v>Олимпиада 2016</v>
      </c>
      <c r="E202" s="173">
        <f>Results!K203</f>
        <v>28</v>
      </c>
      <c r="F202" s="173">
        <f>Results!J203</f>
        <v>100</v>
      </c>
    </row>
    <row r="203" spans="1:6">
      <c r="A203" s="430">
        <f>Results!B204</f>
        <v>42469.655902777798</v>
      </c>
      <c r="B203" s="173" t="str">
        <f>VLOOKUP(Results!C204,Users!$A$2:$F$784,6,FALSE)</f>
        <v>Уканеева</v>
      </c>
      <c r="C203" s="173" t="str">
        <f>VLOOKUP(Results!D204,Tests!$A$2:$C$21,3,FALSE)</f>
        <v>Онлайн-тур Олимпиады "Стань профессионалом в ИТ" 2016</v>
      </c>
      <c r="D203" s="173" t="str">
        <f>IFERROR(VLOOKUP(VLOOKUP(Results!C204,Users!$A$2:$E$784,5,FALSE),Groops!$A$2:$E$28,2,FALSE),"удалено")</f>
        <v>Олимпиада 2016</v>
      </c>
      <c r="E203" s="173">
        <f>Results!K204</f>
        <v>68</v>
      </c>
      <c r="F203" s="173">
        <f>Results!J204</f>
        <v>100</v>
      </c>
    </row>
    <row r="204" spans="1:6">
      <c r="A204" s="430">
        <f>Results!B205</f>
        <v>42469.665833333303</v>
      </c>
      <c r="B204" s="173" t="str">
        <f>VLOOKUP(Results!C205,Users!$A$2:$F$784,6,FALSE)</f>
        <v>Колчина</v>
      </c>
      <c r="C204" s="173" t="str">
        <f>VLOOKUP(Results!D205,Tests!$A$2:$C$21,3,FALSE)</f>
        <v>Онлайн-тур Олимпиады "Стань профессионалом в ИТ" 2016</v>
      </c>
      <c r="D204" s="173" t="str">
        <f>IFERROR(VLOOKUP(VLOOKUP(Results!C205,Users!$A$2:$E$784,5,FALSE),Groops!$A$2:$E$28,2,FALSE),"удалено")</f>
        <v>Олимпиада 2016</v>
      </c>
      <c r="E204" s="173">
        <f>Results!K205</f>
        <v>54</v>
      </c>
      <c r="F204" s="173">
        <f>Results!J205</f>
        <v>100</v>
      </c>
    </row>
    <row r="205" spans="1:6">
      <c r="A205" s="430">
        <f>Results!B206</f>
        <v>42469.663090277798</v>
      </c>
      <c r="B205" s="173" t="str">
        <f>VLOOKUP(Results!C206,Users!$A$2:$F$784,6,FALSE)</f>
        <v>Молодецкий</v>
      </c>
      <c r="C205" s="173" t="str">
        <f>VLOOKUP(Results!D206,Tests!$A$2:$C$21,3,FALSE)</f>
        <v>Онлайн-тур Олимпиады "Стань профессионалом в ИТ" 2016</v>
      </c>
      <c r="D205" s="173" t="str">
        <f>IFERROR(VLOOKUP(VLOOKUP(Results!C206,Users!$A$2:$E$784,5,FALSE),Groops!$A$2:$E$28,2,FALSE),"удалено")</f>
        <v>Олимпиада 2016</v>
      </c>
      <c r="E205" s="173">
        <f>Results!K206</f>
        <v>71</v>
      </c>
      <c r="F205" s="173">
        <f>Results!J206</f>
        <v>100</v>
      </c>
    </row>
    <row r="206" spans="1:6">
      <c r="A206" s="430">
        <f>Results!B207</f>
        <v>42469.680173611101</v>
      </c>
      <c r="B206" s="173" t="str">
        <f>VLOOKUP(Results!C207,Users!$A$2:$F$784,6,FALSE)</f>
        <v>Кашенкова</v>
      </c>
      <c r="C206" s="173" t="str">
        <f>VLOOKUP(Results!D207,Tests!$A$2:$C$21,3,FALSE)</f>
        <v>Онлайн-тур Олимпиады "Стань профессионалом в ИТ" 2016</v>
      </c>
      <c r="D206" s="173" t="str">
        <f>IFERROR(VLOOKUP(VLOOKUP(Results!C207,Users!$A$2:$E$784,5,FALSE),Groops!$A$2:$E$28,2,FALSE),"удалено")</f>
        <v>Олимпиада 2016</v>
      </c>
      <c r="E206" s="173">
        <f>Results!K207</f>
        <v>52</v>
      </c>
      <c r="F206" s="173">
        <f>Results!J207</f>
        <v>100</v>
      </c>
    </row>
    <row r="207" spans="1:6">
      <c r="A207" s="430">
        <f>Results!B208</f>
        <v>42469.679895833302</v>
      </c>
      <c r="B207" s="173" t="str">
        <f>VLOOKUP(Results!C208,Users!$A$2:$F$784,6,FALSE)</f>
        <v>Бирюкова</v>
      </c>
      <c r="C207" s="173" t="str">
        <f>VLOOKUP(Results!D208,Tests!$A$2:$C$21,3,FALSE)</f>
        <v>Онлайн-тур Олимпиады "Стань профессионалом в ИТ" 2016</v>
      </c>
      <c r="D207" s="173" t="str">
        <f>IFERROR(VLOOKUP(VLOOKUP(Results!C208,Users!$A$2:$E$784,5,FALSE),Groops!$A$2:$E$28,2,FALSE),"удалено")</f>
        <v>Олимпиада 2016</v>
      </c>
      <c r="E207" s="173">
        <f>Results!K208</f>
        <v>68</v>
      </c>
      <c r="F207" s="173">
        <f>Results!J208</f>
        <v>100</v>
      </c>
    </row>
    <row r="208" spans="1:6">
      <c r="A208" s="430">
        <f>Results!B209</f>
        <v>42469.706875000003</v>
      </c>
      <c r="B208" s="173" t="str">
        <f>VLOOKUP(Results!C209,Users!$A$2:$F$784,6,FALSE)</f>
        <v>Князькина</v>
      </c>
      <c r="C208" s="173" t="str">
        <f>VLOOKUP(Results!D209,Tests!$A$2:$C$21,3,FALSE)</f>
        <v>Онлайн-тур Олимпиады "Стань профессионалом в ИТ" 2016</v>
      </c>
      <c r="D208" s="173" t="str">
        <f>IFERROR(VLOOKUP(VLOOKUP(Results!C209,Users!$A$2:$E$784,5,FALSE),Groops!$A$2:$E$28,2,FALSE),"удалено")</f>
        <v>Олимпиада 2016</v>
      </c>
      <c r="E208" s="173">
        <f>Results!K209</f>
        <v>85</v>
      </c>
      <c r="F208" s="173">
        <f>Results!J209</f>
        <v>100</v>
      </c>
    </row>
    <row r="209" spans="1:6">
      <c r="A209" s="430">
        <f>Results!B210</f>
        <v>42469.740266203698</v>
      </c>
      <c r="B209" s="173" t="str">
        <f>VLOOKUP(Results!C210,Users!$A$2:$F$784,6,FALSE)</f>
        <v>Новикова</v>
      </c>
      <c r="C209" s="173" t="str">
        <f>VLOOKUP(Results!D210,Tests!$A$2:$C$21,3,FALSE)</f>
        <v>Онлайн-тур Олимпиады "Стань профессионалом в ИТ" 2016</v>
      </c>
      <c r="D209" s="173" t="str">
        <f>IFERROR(VLOOKUP(VLOOKUP(Results!C210,Users!$A$2:$E$784,5,FALSE),Groops!$A$2:$E$28,2,FALSE),"удалено")</f>
        <v>Олимпиада 2016</v>
      </c>
      <c r="E209" s="173">
        <f>Results!K210</f>
        <v>0</v>
      </c>
      <c r="F209" s="173">
        <f>Results!J210</f>
        <v>100</v>
      </c>
    </row>
    <row r="210" spans="1:6">
      <c r="A210" s="430">
        <f>Results!B211</f>
        <v>42469.738749999997</v>
      </c>
      <c r="B210" s="173" t="str">
        <f>VLOOKUP(Results!C211,Users!$A$2:$F$784,6,FALSE)</f>
        <v>Наприенко</v>
      </c>
      <c r="C210" s="173" t="str">
        <f>VLOOKUP(Results!D211,Tests!$A$2:$C$21,3,FALSE)</f>
        <v>Онлайн-тур Олимпиады "Стань профессионалом в ИТ" 2016</v>
      </c>
      <c r="D210" s="173" t="str">
        <f>IFERROR(VLOOKUP(VLOOKUP(Results!C211,Users!$A$2:$E$784,5,FALSE),Groops!$A$2:$E$28,2,FALSE),"удалено")</f>
        <v>Олимпиада 2016</v>
      </c>
      <c r="E210" s="173">
        <f>Results!K211</f>
        <v>74</v>
      </c>
      <c r="F210" s="173">
        <f>Results!J211</f>
        <v>100</v>
      </c>
    </row>
    <row r="211" spans="1:6">
      <c r="A211" s="430">
        <f>Results!B212</f>
        <v>42469.746898148202</v>
      </c>
      <c r="B211" s="173" t="str">
        <f>VLOOKUP(Results!C212,Users!$A$2:$F$784,6,FALSE)</f>
        <v>Грибанова</v>
      </c>
      <c r="C211" s="173" t="str">
        <f>VLOOKUP(Results!D212,Tests!$A$2:$C$21,3,FALSE)</f>
        <v>Онлайн-тур Олимпиады "Стань профессионалом в ИТ" 2016</v>
      </c>
      <c r="D211" s="173" t="str">
        <f>IFERROR(VLOOKUP(VLOOKUP(Results!C212,Users!$A$2:$E$784,5,FALSE),Groops!$A$2:$E$28,2,FALSE),"удалено")</f>
        <v>Олимпиада 2016</v>
      </c>
      <c r="E211" s="173">
        <f>Results!K212</f>
        <v>91</v>
      </c>
      <c r="F211" s="173">
        <f>Results!J212</f>
        <v>100</v>
      </c>
    </row>
    <row r="212" spans="1:6">
      <c r="A212" s="430">
        <f>Results!B213</f>
        <v>42469.772280092599</v>
      </c>
      <c r="B212" s="173" t="str">
        <f>VLOOKUP(Results!C213,Users!$A$2:$F$784,6,FALSE)</f>
        <v>Глазырин</v>
      </c>
      <c r="C212" s="173" t="str">
        <f>VLOOKUP(Results!D213,Tests!$A$2:$C$21,3,FALSE)</f>
        <v>Онлайн-тур Олимпиады "Стань профессионалом в ИТ" 2016</v>
      </c>
      <c r="D212" s="173" t="str">
        <f>IFERROR(VLOOKUP(VLOOKUP(Results!C213,Users!$A$2:$E$784,5,FALSE),Groops!$A$2:$E$28,2,FALSE),"удалено")</f>
        <v>Олимпиада 2016</v>
      </c>
      <c r="E212" s="173">
        <f>Results!K213</f>
        <v>31</v>
      </c>
      <c r="F212" s="173">
        <f>Results!J213</f>
        <v>100</v>
      </c>
    </row>
    <row r="213" spans="1:6">
      <c r="A213" s="430">
        <f>Results!B214</f>
        <v>42469.754490740699</v>
      </c>
      <c r="B213" s="173" t="str">
        <f>VLOOKUP(Results!C214,Users!$A$2:$F$784,6,FALSE)</f>
        <v>Остряков</v>
      </c>
      <c r="C213" s="173" t="str">
        <f>VLOOKUP(Results!D214,Tests!$A$2:$C$21,3,FALSE)</f>
        <v>Онлайн-тур Олимпиады "Стань профессионалом в ИТ" 2016</v>
      </c>
      <c r="D213" s="173" t="str">
        <f>IFERROR(VLOOKUP(VLOOKUP(Results!C214,Users!$A$2:$E$784,5,FALSE),Groops!$A$2:$E$28,2,FALSE),"удалено")</f>
        <v>Олимпиада 2016</v>
      </c>
      <c r="E213" s="173">
        <f>Results!K214</f>
        <v>69</v>
      </c>
      <c r="F213" s="173">
        <f>Results!J214</f>
        <v>100</v>
      </c>
    </row>
    <row r="214" spans="1:6">
      <c r="A214" s="430">
        <f>Results!B215</f>
        <v>42469.761365740698</v>
      </c>
      <c r="B214" s="173" t="str">
        <f>VLOOKUP(Results!C215,Users!$A$2:$F$784,6,FALSE)</f>
        <v>Григорьева</v>
      </c>
      <c r="C214" s="173" t="str">
        <f>VLOOKUP(Results!D215,Tests!$A$2:$C$21,3,FALSE)</f>
        <v>Онлайн-тур Олимпиады "Стань профессионалом в ИТ" 2016</v>
      </c>
      <c r="D214" s="173" t="str">
        <f>IFERROR(VLOOKUP(VLOOKUP(Results!C215,Users!$A$2:$E$784,5,FALSE),Groops!$A$2:$E$28,2,FALSE),"удалено")</f>
        <v>Олимпиада 2016</v>
      </c>
      <c r="E214" s="173">
        <f>Results!K215</f>
        <v>64</v>
      </c>
      <c r="F214" s="173">
        <f>Results!J215</f>
        <v>100</v>
      </c>
    </row>
    <row r="215" spans="1:6">
      <c r="A215" s="430">
        <f>Results!B216</f>
        <v>42469.757685185199</v>
      </c>
      <c r="B215" s="173" t="str">
        <f>VLOOKUP(Results!C216,Users!$A$2:$F$784,6,FALSE)</f>
        <v>Кухаренко</v>
      </c>
      <c r="C215" s="173" t="str">
        <f>VLOOKUP(Results!D216,Tests!$A$2:$C$21,3,FALSE)</f>
        <v>Онлайн-тур Олимпиады "Стань профессионалом в ИТ" 2016</v>
      </c>
      <c r="D215" s="173" t="str">
        <f>IFERROR(VLOOKUP(VLOOKUP(Results!C216,Users!$A$2:$E$784,5,FALSE),Groops!$A$2:$E$28,2,FALSE),"удалено")</f>
        <v>Олимпиада 2016</v>
      </c>
      <c r="E215" s="173">
        <f>Results!K216</f>
        <v>55</v>
      </c>
      <c r="F215" s="173">
        <f>Results!J216</f>
        <v>100</v>
      </c>
    </row>
    <row r="216" spans="1:6">
      <c r="A216" s="430">
        <f>Results!B217</f>
        <v>42469.778541666703</v>
      </c>
      <c r="B216" s="173" t="str">
        <f>VLOOKUP(Results!C217,Users!$A$2:$F$784,6,FALSE)</f>
        <v>Бредихина</v>
      </c>
      <c r="C216" s="173" t="str">
        <f>VLOOKUP(Results!D217,Tests!$A$2:$C$21,3,FALSE)</f>
        <v>Онлайн-тур Олимпиады "Стань профессионалом в ИТ" 2016</v>
      </c>
      <c r="D216" s="173" t="str">
        <f>IFERROR(VLOOKUP(VLOOKUP(Results!C217,Users!$A$2:$E$784,5,FALSE),Groops!$A$2:$E$28,2,FALSE),"удалено")</f>
        <v>Олимпиада 2016</v>
      </c>
      <c r="E216" s="173">
        <f>Results!K217</f>
        <v>71</v>
      </c>
      <c r="F216" s="173">
        <f>Results!J217</f>
        <v>100</v>
      </c>
    </row>
    <row r="217" spans="1:6">
      <c r="A217" s="430">
        <f>Results!B218</f>
        <v>42469.781863425902</v>
      </c>
      <c r="B217" s="173" t="str">
        <f>VLOOKUP(Results!C218,Users!$A$2:$F$784,6,FALSE)</f>
        <v>Смольянинова</v>
      </c>
      <c r="C217" s="173" t="str">
        <f>VLOOKUP(Results!D218,Tests!$A$2:$C$21,3,FALSE)</f>
        <v>Онлайн-тур Олимпиады "Стань профессионалом в ИТ" 2016</v>
      </c>
      <c r="D217" s="173" t="str">
        <f>IFERROR(VLOOKUP(VLOOKUP(Results!C218,Users!$A$2:$E$784,5,FALSE),Groops!$A$2:$E$28,2,FALSE),"удалено")</f>
        <v>Олимпиада 2016</v>
      </c>
      <c r="E217" s="173">
        <f>Results!K218</f>
        <v>51</v>
      </c>
      <c r="F217" s="173">
        <f>Results!J218</f>
        <v>100</v>
      </c>
    </row>
    <row r="218" spans="1:6">
      <c r="A218" s="430">
        <f>Results!B219</f>
        <v>42469.776793981502</v>
      </c>
      <c r="B218" s="173" t="str">
        <f>VLOOKUP(Results!C219,Users!$A$2:$F$784,6,FALSE)</f>
        <v>Дедюкина</v>
      </c>
      <c r="C218" s="173" t="str">
        <f>VLOOKUP(Results!D219,Tests!$A$2:$C$21,3,FALSE)</f>
        <v>Онлайн-тур Олимпиады "Стань профессионалом в ИТ" 2016</v>
      </c>
      <c r="D218" s="173" t="str">
        <f>IFERROR(VLOOKUP(VLOOKUP(Results!C219,Users!$A$2:$E$784,5,FALSE),Groops!$A$2:$E$28,2,FALSE),"удалено")</f>
        <v>Олимпиада 2016</v>
      </c>
      <c r="E218" s="173">
        <f>Results!K219</f>
        <v>58</v>
      </c>
      <c r="F218" s="173">
        <f>Results!J219</f>
        <v>100</v>
      </c>
    </row>
    <row r="219" spans="1:6">
      <c r="A219" s="430">
        <f>Results!B220</f>
        <v>42469.776793981502</v>
      </c>
      <c r="B219" s="173" t="str">
        <f>VLOOKUP(Results!C220,Users!$A$2:$F$784,6,FALSE)</f>
        <v>Андросова</v>
      </c>
      <c r="C219" s="173" t="str">
        <f>VLOOKUP(Results!D220,Tests!$A$2:$C$21,3,FALSE)</f>
        <v>Онлайн-тур Олимпиады "Стань профессионалом в ИТ" 2016</v>
      </c>
      <c r="D219" s="173" t="str">
        <f>IFERROR(VLOOKUP(VLOOKUP(Results!C220,Users!$A$2:$E$784,5,FALSE),Groops!$A$2:$E$28,2,FALSE),"удалено")</f>
        <v>Олимпиада 2016</v>
      </c>
      <c r="E219" s="173">
        <f>Results!K220</f>
        <v>82</v>
      </c>
      <c r="F219" s="173">
        <f>Results!J220</f>
        <v>100</v>
      </c>
    </row>
    <row r="220" spans="1:6">
      <c r="A220" s="430">
        <f>Results!B221</f>
        <v>42477.958368055602</v>
      </c>
      <c r="B220" s="173" t="str">
        <f>VLOOKUP(Results!C221,Users!$A$2:$F$784,6,FALSE)</f>
        <v>Рожкова</v>
      </c>
      <c r="C220" s="173" t="str">
        <f>VLOOKUP(Results!D221,Tests!$A$2:$C$21,3,FALSE)</f>
        <v>Управление ИТ-сервисами (Боганов)</v>
      </c>
      <c r="D220" s="173" t="str">
        <f>IFERROR(VLOOKUP(VLOOKUP(Results!C221,Users!$A$2:$E$784,5,FALSE),Groops!$A$2:$E$28,2,FALSE),"удалено")</f>
        <v>ИИБС-15-1</v>
      </c>
      <c r="E220" s="173">
        <f>Results!K221</f>
        <v>10</v>
      </c>
      <c r="F220" s="173">
        <f>Results!J221</f>
        <v>10</v>
      </c>
    </row>
    <row r="221" spans="1:6">
      <c r="A221" s="430">
        <f>Results!B222</f>
        <v>42477.959224537</v>
      </c>
      <c r="B221" s="173" t="str">
        <f>VLOOKUP(Results!C222,Users!$A$2:$F$784,6,FALSE)</f>
        <v>Рожкова</v>
      </c>
      <c r="C221" s="173" t="str">
        <f>VLOOKUP(Results!D222,Tests!$A$2:$C$21,3,FALSE)</f>
        <v>БО автоматизации: управление финансами (Тухбатов)</v>
      </c>
      <c r="D221" s="173" t="str">
        <f>IFERROR(VLOOKUP(VLOOKUP(Results!C222,Users!$A$2:$E$784,5,FALSE),Groops!$A$2:$E$28,2,FALSE),"удалено")</f>
        <v>ИИБС-15-1</v>
      </c>
      <c r="E221" s="173">
        <f>Results!K222</f>
        <v>10</v>
      </c>
      <c r="F221" s="173">
        <f>Results!J222</f>
        <v>10</v>
      </c>
    </row>
    <row r="222" spans="1:6">
      <c r="A222" s="430">
        <f>Results!B223</f>
        <v>42477.960312499999</v>
      </c>
      <c r="B222" s="173" t="str">
        <f>VLOOKUP(Results!C223,Users!$A$2:$F$784,6,FALSE)</f>
        <v>Рожкова</v>
      </c>
      <c r="C222" s="173" t="str">
        <f>VLOOKUP(Results!D223,Tests!$A$2:$C$21,3,FALSE)</f>
        <v>Методы обработки больших данных (Дюмин)</v>
      </c>
      <c r="D222" s="173" t="str">
        <f>IFERROR(VLOOKUP(VLOOKUP(Results!C223,Users!$A$2:$E$784,5,FALSE),Groops!$A$2:$E$28,2,FALSE),"удалено")</f>
        <v>ИИБС-15-1</v>
      </c>
      <c r="E222" s="173">
        <f>Results!K223</f>
        <v>10</v>
      </c>
      <c r="F222" s="173">
        <f>Results!J223</f>
        <v>10</v>
      </c>
    </row>
    <row r="223" spans="1:6">
      <c r="A223" s="430">
        <f>Results!B224</f>
        <v>42477.961944444403</v>
      </c>
      <c r="B223" s="173" t="str">
        <f>VLOOKUP(Results!C224,Users!$A$2:$F$784,6,FALSE)</f>
        <v>Рожкова</v>
      </c>
      <c r="C223" s="173" t="str">
        <f>VLOOKUP(Results!D224,Tests!$A$2:$C$21,3,FALSE)</f>
        <v>Внедрение ERP (Межуев)</v>
      </c>
      <c r="D223" s="173" t="str">
        <f>IFERROR(VLOOKUP(VLOOKUP(Results!C224,Users!$A$2:$E$784,5,FALSE),Groops!$A$2:$E$28,2,FALSE),"удалено")</f>
        <v>ИИБС-15-1</v>
      </c>
      <c r="E223" s="173">
        <f>Results!K224</f>
        <v>10</v>
      </c>
      <c r="F223" s="173">
        <f>Results!J224</f>
        <v>10</v>
      </c>
    </row>
    <row r="224" spans="1:6">
      <c r="A224" s="430">
        <f>Results!B225</f>
        <v>42477.962407407402</v>
      </c>
      <c r="B224" s="173" t="str">
        <f>VLOOKUP(Results!C225,Users!$A$2:$F$784,6,FALSE)</f>
        <v>Рожкова</v>
      </c>
      <c r="C224" s="173" t="str">
        <f>VLOOKUP(Results!D225,Tests!$A$2:$C$21,3,FALSE)</f>
        <v>Методы разработки: RUP (Кумсков)</v>
      </c>
      <c r="D224" s="173" t="str">
        <f>IFERROR(VLOOKUP(VLOOKUP(Results!C225,Users!$A$2:$E$784,5,FALSE),Groops!$A$2:$E$28,2,FALSE),"удалено")</f>
        <v>ИИБС-15-1</v>
      </c>
      <c r="E224" s="173">
        <f>Results!K225</f>
        <v>10</v>
      </c>
      <c r="F224" s="173">
        <f>Results!J225</f>
        <v>10</v>
      </c>
    </row>
    <row r="225" spans="1:6">
      <c r="A225" s="430">
        <f>Results!B226</f>
        <v>42478.411504629599</v>
      </c>
      <c r="B225" s="173" t="str">
        <f>VLOOKUP(Results!C226,Users!$A$2:$F$784,6,FALSE)</f>
        <v>Марин</v>
      </c>
      <c r="C225" s="173" t="str">
        <f>VLOOKUP(Results!D226,Tests!$A$2:$C$21,3,FALSE)</f>
        <v>Спецглавы математики (Пономарева)</v>
      </c>
      <c r="D225" s="173" t="str">
        <f>IFERROR(VLOOKUP(VLOOKUP(Results!C226,Users!$A$2:$E$784,5,FALSE),Groops!$A$2:$E$28,2,FALSE),"удалено")</f>
        <v>ИИБС-15-2</v>
      </c>
      <c r="E225" s="173">
        <f>Results!K226</f>
        <v>10</v>
      </c>
      <c r="F225" s="173">
        <f>Results!J226</f>
        <v>10</v>
      </c>
    </row>
    <row r="226" spans="1:6">
      <c r="A226" s="430">
        <f>Results!B227</f>
        <v>42478.412997685198</v>
      </c>
      <c r="B226" s="173" t="str">
        <f>VLOOKUP(Results!C227,Users!$A$2:$F$784,6,FALSE)</f>
        <v>Марин</v>
      </c>
      <c r="C226" s="173" t="str">
        <f>VLOOKUP(Results!D227,Tests!$A$2:$C$21,3,FALSE)</f>
        <v>Управление ИТ-сервисами (Боганов)</v>
      </c>
      <c r="D226" s="173" t="str">
        <f>IFERROR(VLOOKUP(VLOOKUP(Results!C227,Users!$A$2:$E$784,5,FALSE),Groops!$A$2:$E$28,2,FALSE),"удалено")</f>
        <v>ИИБС-15-2</v>
      </c>
      <c r="E226" s="173">
        <f>Results!K227</f>
        <v>10</v>
      </c>
      <c r="F226" s="173">
        <f>Results!J227</f>
        <v>10</v>
      </c>
    </row>
    <row r="227" spans="1:6">
      <c r="A227" s="430">
        <f>Results!B228</f>
        <v>42478.418414351901</v>
      </c>
      <c r="B227" s="173" t="str">
        <f>VLOOKUP(Results!C228,Users!$A$2:$F$784,6,FALSE)</f>
        <v>Марин</v>
      </c>
      <c r="C227" s="173" t="str">
        <f>VLOOKUP(Results!D228,Tests!$A$2:$C$21,3,FALSE)</f>
        <v>Методы разработки: RUP (Кумсков)</v>
      </c>
      <c r="D227" s="173" t="str">
        <f>IFERROR(VLOOKUP(VLOOKUP(Results!C228,Users!$A$2:$E$784,5,FALSE),Groops!$A$2:$E$28,2,FALSE),"удалено")</f>
        <v>ИИБС-15-2</v>
      </c>
      <c r="E227" s="173">
        <f>Results!K228</f>
        <v>10</v>
      </c>
      <c r="F227" s="173">
        <f>Results!J228</f>
        <v>10</v>
      </c>
    </row>
    <row r="228" spans="1:6">
      <c r="A228" s="430">
        <f>Results!B229</f>
        <v>42478.561099537001</v>
      </c>
      <c r="B228" s="173" t="str">
        <f>VLOOKUP(Results!C229,Users!$A$2:$F$784,6,FALSE)</f>
        <v>Мирошников</v>
      </c>
      <c r="C228" s="173" t="str">
        <f>VLOOKUP(Results!D229,Tests!$A$2:$C$21,3,FALSE)</f>
        <v>Excel (Акатова)</v>
      </c>
      <c r="D228" s="173" t="str">
        <f>IFERROR(VLOOKUP(VLOOKUP(Results!C229,Users!$A$2:$E$784,5,FALSE),Groops!$A$2:$E$28,2,FALSE),"удалено")</f>
        <v>ИИБС-15-2</v>
      </c>
      <c r="E228" s="173">
        <f>Results!K229</f>
        <v>10</v>
      </c>
      <c r="F228" s="173">
        <f>Results!J229</f>
        <v>10</v>
      </c>
    </row>
    <row r="229" spans="1:6">
      <c r="A229" s="430">
        <f>Results!B230</f>
        <v>42478.562071759297</v>
      </c>
      <c r="B229" s="173" t="str">
        <f>VLOOKUP(Results!C230,Users!$A$2:$F$784,6,FALSE)</f>
        <v>Мирошников</v>
      </c>
      <c r="C229" s="173" t="str">
        <f>VLOOKUP(Results!D230,Tests!$A$2:$C$21,3,FALSE)</f>
        <v>Информационная безопасность (Кузнецов)</v>
      </c>
      <c r="D229" s="173" t="str">
        <f>IFERROR(VLOOKUP(VLOOKUP(Results!C230,Users!$A$2:$E$784,5,FALSE),Groops!$A$2:$E$28,2,FALSE),"удалено")</f>
        <v>ИИБС-15-2</v>
      </c>
      <c r="E229" s="173">
        <f>Results!K230</f>
        <v>10</v>
      </c>
      <c r="F229" s="173">
        <f>Results!J230</f>
        <v>10</v>
      </c>
    </row>
    <row r="230" spans="1:6">
      <c r="A230" s="430">
        <f>Results!B231</f>
        <v>42478.6496990741</v>
      </c>
      <c r="B230" s="173" t="str">
        <f>VLOOKUP(Results!C231,Users!$A$2:$F$784,6,FALSE)</f>
        <v>Гудков</v>
      </c>
      <c r="C230" s="173" t="str">
        <f>VLOOKUP(Results!D231,Tests!$A$2:$C$21,3,FALSE)</f>
        <v>Управление ИТ-сервисами (Боганов)</v>
      </c>
      <c r="D230" s="173" t="str">
        <f>IFERROR(VLOOKUP(VLOOKUP(Results!C231,Users!$A$2:$E$784,5,FALSE),Groops!$A$2:$E$28,2,FALSE),"удалено")</f>
        <v>ИИБС-15-2</v>
      </c>
      <c r="E230" s="173">
        <f>Results!K231</f>
        <v>10</v>
      </c>
      <c r="F230" s="173">
        <f>Results!J231</f>
        <v>10</v>
      </c>
    </row>
    <row r="231" spans="1:6">
      <c r="A231" s="430">
        <f>Results!B232</f>
        <v>42478.650567129604</v>
      </c>
      <c r="B231" s="173" t="str">
        <f>VLOOKUP(Results!C232,Users!$A$2:$F$784,6,FALSE)</f>
        <v>Гудков</v>
      </c>
      <c r="C231" s="173" t="str">
        <f>VLOOKUP(Results!D232,Tests!$A$2:$C$21,3,FALSE)</f>
        <v>Методы разработки: RUP (Кумсков)</v>
      </c>
      <c r="D231" s="173" t="str">
        <f>IFERROR(VLOOKUP(VLOOKUP(Results!C232,Users!$A$2:$E$784,5,FALSE),Groops!$A$2:$E$28,2,FALSE),"удалено")</f>
        <v>ИИБС-15-2</v>
      </c>
      <c r="E231" s="173">
        <f>Results!K232</f>
        <v>10</v>
      </c>
      <c r="F231" s="173">
        <f>Results!J232</f>
        <v>10</v>
      </c>
    </row>
    <row r="232" spans="1:6">
      <c r="A232" s="430">
        <f>Results!B233</f>
        <v>42478.651018518503</v>
      </c>
      <c r="B232" s="173" t="str">
        <f>VLOOKUP(Results!C233,Users!$A$2:$F$784,6,FALSE)</f>
        <v>Гудков</v>
      </c>
      <c r="C232" s="173" t="str">
        <f>VLOOKUP(Results!D233,Tests!$A$2:$C$21,3,FALSE)</f>
        <v>БО автоматизации: управление финансами (Тухбатов)</v>
      </c>
      <c r="D232" s="173" t="str">
        <f>IFERROR(VLOOKUP(VLOOKUP(Results!C233,Users!$A$2:$E$784,5,FALSE),Groops!$A$2:$E$28,2,FALSE),"удалено")</f>
        <v>ИИБС-15-2</v>
      </c>
      <c r="E232" s="173">
        <f>Results!K233</f>
        <v>10</v>
      </c>
      <c r="F232" s="173">
        <f>Results!J233</f>
        <v>10</v>
      </c>
    </row>
    <row r="233" spans="1:6">
      <c r="A233" s="430">
        <f>Results!B234</f>
        <v>42478.651805555601</v>
      </c>
      <c r="B233" s="173" t="str">
        <f>VLOOKUP(Results!C234,Users!$A$2:$F$784,6,FALSE)</f>
        <v>Гудков</v>
      </c>
      <c r="C233" s="173" t="str">
        <f>VLOOKUP(Results!D234,Tests!$A$2:$C$21,3,FALSE)</f>
        <v>Информационная безопасность (Кузнецов)</v>
      </c>
      <c r="D233" s="173" t="str">
        <f>IFERROR(VLOOKUP(VLOOKUP(Results!C234,Users!$A$2:$E$784,5,FALSE),Groops!$A$2:$E$28,2,FALSE),"удалено")</f>
        <v>ИИБС-15-2</v>
      </c>
      <c r="E233" s="173">
        <f>Results!K234</f>
        <v>10</v>
      </c>
      <c r="F233" s="173">
        <f>Results!J234</f>
        <v>10</v>
      </c>
    </row>
    <row r="234" spans="1:6">
      <c r="A234" s="430">
        <f>Results!B235</f>
        <v>42478.652175925898</v>
      </c>
      <c r="B234" s="173" t="str">
        <f>VLOOKUP(Results!C235,Users!$A$2:$F$784,6,FALSE)</f>
        <v>Гудков</v>
      </c>
      <c r="C234" s="173" t="str">
        <f>VLOOKUP(Results!D235,Tests!$A$2:$C$21,3,FALSE)</f>
        <v>Спецглавы математики (Пономарева)</v>
      </c>
      <c r="D234" s="173" t="str">
        <f>IFERROR(VLOOKUP(VLOOKUP(Results!C235,Users!$A$2:$E$784,5,FALSE),Groops!$A$2:$E$28,2,FALSE),"удалено")</f>
        <v>ИИБС-15-2</v>
      </c>
      <c r="E234" s="173">
        <f>Results!K235</f>
        <v>10</v>
      </c>
      <c r="F234" s="173">
        <f>Results!J235</f>
        <v>10</v>
      </c>
    </row>
    <row r="235" spans="1:6">
      <c r="A235" s="430">
        <f>Results!B236</f>
        <v>42478.653009259302</v>
      </c>
      <c r="B235" s="173" t="str">
        <f>VLOOKUP(Results!C236,Users!$A$2:$F$784,6,FALSE)</f>
        <v>Гудков</v>
      </c>
      <c r="C235" s="173" t="str">
        <f>VLOOKUP(Results!D236,Tests!$A$2:$C$21,3,FALSE)</f>
        <v>Анализ и обеспечение непрерывности бизнеса (Круглов)</v>
      </c>
      <c r="D235" s="173" t="str">
        <f>IFERROR(VLOOKUP(VLOOKUP(Results!C236,Users!$A$2:$E$784,5,FALSE),Groops!$A$2:$E$28,2,FALSE),"удалено")</f>
        <v>ИИБС-15-2</v>
      </c>
      <c r="E235" s="173">
        <f>Results!K236</f>
        <v>10</v>
      </c>
      <c r="F235" s="173">
        <f>Results!J236</f>
        <v>10</v>
      </c>
    </row>
    <row r="236" spans="1:6">
      <c r="A236" s="430">
        <f>Results!B237</f>
        <v>42478.653402777803</v>
      </c>
      <c r="B236" s="173" t="str">
        <f>VLOOKUP(Results!C237,Users!$A$2:$F$784,6,FALSE)</f>
        <v>Гудков</v>
      </c>
      <c r="C236" s="173" t="str">
        <f>VLOOKUP(Results!D237,Tests!$A$2:$C$21,3,FALSE)</f>
        <v>Excel (Акатова)</v>
      </c>
      <c r="D236" s="173" t="str">
        <f>IFERROR(VLOOKUP(VLOOKUP(Results!C237,Users!$A$2:$E$784,5,FALSE),Groops!$A$2:$E$28,2,FALSE),"удалено")</f>
        <v>ИИБС-15-2</v>
      </c>
      <c r="E236" s="173">
        <f>Results!K237</f>
        <v>10</v>
      </c>
      <c r="F236" s="173">
        <f>Results!J237</f>
        <v>10</v>
      </c>
    </row>
    <row r="237" spans="1:6">
      <c r="A237" s="430">
        <f>Results!B238</f>
        <v>42469.776273148098</v>
      </c>
      <c r="B237" s="173" t="str">
        <f>VLOOKUP(Results!C238,Users!$A$2:$F$784,6,FALSE)</f>
        <v>Сокуренко</v>
      </c>
      <c r="C237" s="173" t="str">
        <f>VLOOKUP(Results!D238,Tests!$A$2:$C$21,3,FALSE)</f>
        <v>Онлайн-тур Олимпиады "Стань профессионалом в ИТ" 2016</v>
      </c>
      <c r="D237" s="173" t="str">
        <f>IFERROR(VLOOKUP(VLOOKUP(Results!C238,Users!$A$2:$E$784,5,FALSE),Groops!$A$2:$E$28,2,FALSE),"удалено")</f>
        <v>Олимпиада 2016</v>
      </c>
      <c r="E237" s="173">
        <f>Results!K238</f>
        <v>68</v>
      </c>
      <c r="F237" s="173">
        <f>Results!J238</f>
        <v>100</v>
      </c>
    </row>
    <row r="238" spans="1:6">
      <c r="A238" s="430">
        <f>Results!B239</f>
        <v>42469.795787037001</v>
      </c>
      <c r="B238" s="173" t="str">
        <f>VLOOKUP(Results!C239,Users!$A$2:$F$784,6,FALSE)</f>
        <v>Наене</v>
      </c>
      <c r="C238" s="173" t="str">
        <f>VLOOKUP(Results!D239,Tests!$A$2:$C$21,3,FALSE)</f>
        <v>Онлайн-тур Олимпиады "Стань профессионалом в ИТ" 2016</v>
      </c>
      <c r="D238" s="173" t="str">
        <f>IFERROR(VLOOKUP(VLOOKUP(Results!C239,Users!$A$2:$E$784,5,FALSE),Groops!$A$2:$E$28,2,FALSE),"удалено")</f>
        <v>Олимпиада 2016</v>
      </c>
      <c r="E238" s="173">
        <f>Results!K239</f>
        <v>48</v>
      </c>
      <c r="F238" s="173">
        <f>Results!J239</f>
        <v>100</v>
      </c>
    </row>
    <row r="239" spans="1:6">
      <c r="A239" s="430">
        <f>Results!B240</f>
        <v>42469.798622685201</v>
      </c>
      <c r="B239" s="173" t="str">
        <f>VLOOKUP(Results!C240,Users!$A$2:$F$784,6,FALSE)</f>
        <v>Черкасов</v>
      </c>
      <c r="C239" s="173" t="str">
        <f>VLOOKUP(Results!D240,Tests!$A$2:$C$21,3,FALSE)</f>
        <v>Онлайн-тур Олимпиады "Стань профессионалом в ИТ" 2016</v>
      </c>
      <c r="D239" s="173" t="str">
        <f>IFERROR(VLOOKUP(VLOOKUP(Results!C240,Users!$A$2:$E$784,5,FALSE),Groops!$A$2:$E$28,2,FALSE),"удалено")</f>
        <v>Олимпиада 2016</v>
      </c>
      <c r="E239" s="173">
        <f>Results!K240</f>
        <v>81</v>
      </c>
      <c r="F239" s="173">
        <f>Results!J240</f>
        <v>100</v>
      </c>
    </row>
    <row r="240" spans="1:6">
      <c r="A240" s="430">
        <f>Results!B241</f>
        <v>42469.815694444398</v>
      </c>
      <c r="B240" s="173" t="str">
        <f>VLOOKUP(Results!C241,Users!$A$2:$F$784,6,FALSE)</f>
        <v>Винокурова</v>
      </c>
      <c r="C240" s="173" t="str">
        <f>VLOOKUP(Results!D241,Tests!$A$2:$C$21,3,FALSE)</f>
        <v>Онлайн-тур Олимпиады "Стань профессионалом в ИТ" 2016</v>
      </c>
      <c r="D240" s="173" t="str">
        <f>IFERROR(VLOOKUP(VLOOKUP(Results!C241,Users!$A$2:$E$784,5,FALSE),Groops!$A$2:$E$28,2,FALSE),"удалено")</f>
        <v>Олимпиада 2016</v>
      </c>
      <c r="E240" s="173">
        <f>Results!K241</f>
        <v>72</v>
      </c>
      <c r="F240" s="173">
        <f>Results!J241</f>
        <v>100</v>
      </c>
    </row>
    <row r="241" spans="1:6">
      <c r="A241" s="430">
        <f>Results!B242</f>
        <v>42469.815509259301</v>
      </c>
      <c r="B241" s="173" t="str">
        <f>VLOOKUP(Results!C242,Users!$A$2:$F$784,6,FALSE)</f>
        <v>Корякина</v>
      </c>
      <c r="C241" s="173" t="str">
        <f>VLOOKUP(Results!D242,Tests!$A$2:$C$21,3,FALSE)</f>
        <v>Онлайн-тур Олимпиады "Стань профессионалом в ИТ" 2016</v>
      </c>
      <c r="D241" s="173" t="str">
        <f>IFERROR(VLOOKUP(VLOOKUP(Results!C242,Users!$A$2:$E$784,5,FALSE),Groops!$A$2:$E$28,2,FALSE),"удалено")</f>
        <v>Олимпиада 2016</v>
      </c>
      <c r="E241" s="173">
        <f>Results!K242</f>
        <v>82</v>
      </c>
      <c r="F241" s="173">
        <f>Results!J242</f>
        <v>100</v>
      </c>
    </row>
    <row r="242" spans="1:6">
      <c r="A242" s="430">
        <f>Results!B243</f>
        <v>42469.816446759301</v>
      </c>
      <c r="B242" s="173" t="str">
        <f>VLOOKUP(Results!C243,Users!$A$2:$F$784,6,FALSE)</f>
        <v>Кудинова</v>
      </c>
      <c r="C242" s="173" t="str">
        <f>VLOOKUP(Results!D243,Tests!$A$2:$C$21,3,FALSE)</f>
        <v>Онлайн-тур Олимпиады "Стань профессионалом в ИТ" 2016</v>
      </c>
      <c r="D242" s="173" t="str">
        <f>IFERROR(VLOOKUP(VLOOKUP(Results!C243,Users!$A$2:$E$784,5,FALSE),Groops!$A$2:$E$28,2,FALSE),"удалено")</f>
        <v>Олимпиада 2016</v>
      </c>
      <c r="E242" s="173">
        <f>Results!K243</f>
        <v>72</v>
      </c>
      <c r="F242" s="173">
        <f>Results!J243</f>
        <v>100</v>
      </c>
    </row>
    <row r="243" spans="1:6">
      <c r="A243" s="430">
        <f>Results!B244</f>
        <v>42469.820729166699</v>
      </c>
      <c r="B243" s="173" t="str">
        <f>VLOOKUP(Results!C244,Users!$A$2:$F$784,6,FALSE)</f>
        <v>Колышницына</v>
      </c>
      <c r="C243" s="173" t="str">
        <f>VLOOKUP(Results!D244,Tests!$A$2:$C$21,3,FALSE)</f>
        <v>Онлайн-тур Олимпиады "Стань профессионалом в ИТ" 2016</v>
      </c>
      <c r="D243" s="173" t="str">
        <f>IFERROR(VLOOKUP(VLOOKUP(Results!C244,Users!$A$2:$E$784,5,FALSE),Groops!$A$2:$E$28,2,FALSE),"удалено")</f>
        <v>Олимпиада 2016</v>
      </c>
      <c r="E243" s="173">
        <f>Results!K244</f>
        <v>65</v>
      </c>
      <c r="F243" s="173">
        <f>Results!J244</f>
        <v>100</v>
      </c>
    </row>
    <row r="244" spans="1:6">
      <c r="A244" s="430">
        <f>Results!B245</f>
        <v>42469.824918981503</v>
      </c>
      <c r="B244" s="173" t="str">
        <f>VLOOKUP(Results!C245,Users!$A$2:$F$784,6,FALSE)</f>
        <v>Пышненко</v>
      </c>
      <c r="C244" s="173" t="str">
        <f>VLOOKUP(Results!D245,Tests!$A$2:$C$21,3,FALSE)</f>
        <v>Онлайн-тур Олимпиады "Стань профессионалом в ИТ" 2016</v>
      </c>
      <c r="D244" s="173" t="str">
        <f>IFERROR(VLOOKUP(VLOOKUP(Results!C245,Users!$A$2:$E$784,5,FALSE),Groops!$A$2:$E$28,2,FALSE),"удалено")</f>
        <v>Олимпиада 2016</v>
      </c>
      <c r="E244" s="173">
        <f>Results!K245</f>
        <v>72</v>
      </c>
      <c r="F244" s="173">
        <f>Results!J245</f>
        <v>100</v>
      </c>
    </row>
    <row r="245" spans="1:6">
      <c r="A245" s="430">
        <f>Results!B246</f>
        <v>42469.843981481499</v>
      </c>
      <c r="B245" s="173" t="str">
        <f>VLOOKUP(Results!C246,Users!$A$2:$F$784,6,FALSE)</f>
        <v>Петроченко</v>
      </c>
      <c r="C245" s="173" t="str">
        <f>VLOOKUP(Results!D246,Tests!$A$2:$C$21,3,FALSE)</f>
        <v>Онлайн-тур Олимпиады "Стань профессионалом в ИТ" 2016</v>
      </c>
      <c r="D245" s="173" t="str">
        <f>IFERROR(VLOOKUP(VLOOKUP(Results!C246,Users!$A$2:$E$784,5,FALSE),Groops!$A$2:$E$28,2,FALSE),"удалено")</f>
        <v>Олимпиада 2016</v>
      </c>
      <c r="E245" s="173">
        <f>Results!K246</f>
        <v>75</v>
      </c>
      <c r="F245" s="173">
        <f>Results!J246</f>
        <v>100</v>
      </c>
    </row>
    <row r="246" spans="1:6">
      <c r="A246" s="430">
        <f>Results!B247</f>
        <v>42469.8371990741</v>
      </c>
      <c r="B246" s="173" t="str">
        <f>VLOOKUP(Results!C247,Users!$A$2:$F$784,6,FALSE)</f>
        <v>Стерхова</v>
      </c>
      <c r="C246" s="173" t="str">
        <f>VLOOKUP(Results!D247,Tests!$A$2:$C$21,3,FALSE)</f>
        <v>Онлайн-тур Олимпиады "Стань профессионалом в ИТ" 2016</v>
      </c>
      <c r="D246" s="173" t="str">
        <f>IFERROR(VLOOKUP(VLOOKUP(Results!C247,Users!$A$2:$E$784,5,FALSE),Groops!$A$2:$E$28,2,FALSE),"удалено")</f>
        <v>Олимпиада 2016</v>
      </c>
      <c r="E246" s="173">
        <f>Results!K247</f>
        <v>75</v>
      </c>
      <c r="F246" s="173">
        <f>Results!J247</f>
        <v>100</v>
      </c>
    </row>
    <row r="247" spans="1:6">
      <c r="A247" s="430">
        <f>Results!B248</f>
        <v>42469.866585648102</v>
      </c>
      <c r="B247" s="173" t="str">
        <f>VLOOKUP(Results!C248,Users!$A$2:$F$784,6,FALSE)</f>
        <v>Фролов</v>
      </c>
      <c r="C247" s="173" t="str">
        <f>VLOOKUP(Results!D248,Tests!$A$2:$C$21,3,FALSE)</f>
        <v>Онлайн-тур Олимпиады "Стань профессионалом в ИТ" 2016</v>
      </c>
      <c r="D247" s="173" t="str">
        <f>IFERROR(VLOOKUP(VLOOKUP(Results!C248,Users!$A$2:$E$784,5,FALSE),Groops!$A$2:$E$28,2,FALSE),"удалено")</f>
        <v>Олимпиада 2016</v>
      </c>
      <c r="E247" s="173">
        <f>Results!K248</f>
        <v>56</v>
      </c>
      <c r="F247" s="173">
        <f>Results!J248</f>
        <v>100</v>
      </c>
    </row>
    <row r="248" spans="1:6">
      <c r="A248" s="430">
        <f>Results!B249</f>
        <v>42469.869594907403</v>
      </c>
      <c r="B248" s="173" t="str">
        <f>VLOOKUP(Results!C249,Users!$A$2:$F$784,6,FALSE)</f>
        <v>Резникова</v>
      </c>
      <c r="C248" s="173" t="str">
        <f>VLOOKUP(Results!D249,Tests!$A$2:$C$21,3,FALSE)</f>
        <v>Онлайн-тур Олимпиады "Стань профессионалом в ИТ" 2016</v>
      </c>
      <c r="D248" s="173" t="str">
        <f>IFERROR(VLOOKUP(VLOOKUP(Results!C249,Users!$A$2:$E$784,5,FALSE),Groops!$A$2:$E$28,2,FALSE),"удалено")</f>
        <v>Олимпиада 2016</v>
      </c>
      <c r="E248" s="173">
        <f>Results!K249</f>
        <v>65</v>
      </c>
      <c r="F248" s="173">
        <f>Results!J249</f>
        <v>100</v>
      </c>
    </row>
    <row r="249" spans="1:6">
      <c r="A249" s="430">
        <f>Results!B250</f>
        <v>42469.908773148098</v>
      </c>
      <c r="B249" s="173" t="str">
        <f>VLOOKUP(Results!C250,Users!$A$2:$F$784,6,FALSE)</f>
        <v>Синягина</v>
      </c>
      <c r="C249" s="173" t="str">
        <f>VLOOKUP(Results!D250,Tests!$A$2:$C$21,3,FALSE)</f>
        <v>Онлайн-тур Олимпиады "Стань профессионалом в ИТ" 2016</v>
      </c>
      <c r="D249" s="173" t="str">
        <f>IFERROR(VLOOKUP(VLOOKUP(Results!C250,Users!$A$2:$E$784,5,FALSE),Groops!$A$2:$E$28,2,FALSE),"удалено")</f>
        <v>Олимпиада 2016</v>
      </c>
      <c r="E249" s="173">
        <f>Results!K250</f>
        <v>48</v>
      </c>
      <c r="F249" s="173">
        <f>Results!J250</f>
        <v>100</v>
      </c>
    </row>
    <row r="250" spans="1:6">
      <c r="A250" s="430">
        <f>Results!B251</f>
        <v>42469.956932870402</v>
      </c>
      <c r="B250" s="173" t="str">
        <f>VLOOKUP(Results!C251,Users!$A$2:$F$784,6,FALSE)</f>
        <v>Расческина</v>
      </c>
      <c r="C250" s="173" t="str">
        <f>VLOOKUP(Results!D251,Tests!$A$2:$C$21,3,FALSE)</f>
        <v>Онлайн-тур Олимпиады "Стань профессионалом в ИТ" 2016</v>
      </c>
      <c r="D250" s="173" t="str">
        <f>IFERROR(VLOOKUP(VLOOKUP(Results!C251,Users!$A$2:$E$784,5,FALSE),Groops!$A$2:$E$28,2,FALSE),"удалено")</f>
        <v>Олимпиада 2016</v>
      </c>
      <c r="E250" s="173">
        <f>Results!K251</f>
        <v>91</v>
      </c>
      <c r="F250" s="173">
        <f>Results!J251</f>
        <v>100</v>
      </c>
    </row>
    <row r="251" spans="1:6">
      <c r="A251" s="430">
        <f>Results!B252</f>
        <v>42469.968946759298</v>
      </c>
      <c r="B251" s="173" t="str">
        <f>VLOOKUP(Results!C252,Users!$A$2:$F$784,6,FALSE)</f>
        <v>Метленко</v>
      </c>
      <c r="C251" s="173" t="str">
        <f>VLOOKUP(Results!D252,Tests!$A$2:$C$21,3,FALSE)</f>
        <v>Онлайн-тур Олимпиады "Стань профессионалом в ИТ" 2016</v>
      </c>
      <c r="D251" s="173" t="str">
        <f>IFERROR(VLOOKUP(VLOOKUP(Results!C252,Users!$A$2:$E$784,5,FALSE),Groops!$A$2:$E$28,2,FALSE),"удалено")</f>
        <v>Олимпиада 2016</v>
      </c>
      <c r="E251" s="173">
        <f>Results!K252</f>
        <v>45</v>
      </c>
      <c r="F251" s="173">
        <f>Results!J252</f>
        <v>100</v>
      </c>
    </row>
    <row r="252" spans="1:6">
      <c r="A252" s="430">
        <f>Results!B253</f>
        <v>42470.026886574102</v>
      </c>
      <c r="B252" s="173" t="str">
        <f>VLOOKUP(Results!C253,Users!$A$2:$F$784,6,FALSE)</f>
        <v>Крылова</v>
      </c>
      <c r="C252" s="173" t="str">
        <f>VLOOKUP(Results!D253,Tests!$A$2:$C$21,3,FALSE)</f>
        <v>Онлайн-тур Олимпиады "Стань профессионалом в ИТ" 2016</v>
      </c>
      <c r="D252" s="173" t="str">
        <f>IFERROR(VLOOKUP(VLOOKUP(Results!C253,Users!$A$2:$E$784,5,FALSE),Groops!$A$2:$E$28,2,FALSE),"удалено")</f>
        <v>Олимпиада 2016</v>
      </c>
      <c r="E252" s="173">
        <f>Results!K253</f>
        <v>81</v>
      </c>
      <c r="F252" s="173">
        <f>Results!J253</f>
        <v>100</v>
      </c>
    </row>
    <row r="253" spans="1:6">
      <c r="A253" s="430">
        <f>Results!B254</f>
        <v>42470.0835069444</v>
      </c>
      <c r="B253" s="173" t="str">
        <f>VLOOKUP(Results!C254,Users!$A$2:$F$784,6,FALSE)</f>
        <v>Абрамов</v>
      </c>
      <c r="C253" s="173" t="str">
        <f>VLOOKUP(Results!D254,Tests!$A$2:$C$21,3,FALSE)</f>
        <v>Онлайн-тур Олимпиады "Стань профессионалом в ИТ" 2016</v>
      </c>
      <c r="D253" s="173" t="str">
        <f>IFERROR(VLOOKUP(VLOOKUP(Results!C254,Users!$A$2:$E$784,5,FALSE),Groops!$A$2:$E$28,2,FALSE),"удалено")</f>
        <v>Олимпиада 2016</v>
      </c>
      <c r="E253" s="173">
        <f>Results!K254</f>
        <v>85</v>
      </c>
      <c r="F253" s="173">
        <f>Results!J254</f>
        <v>100</v>
      </c>
    </row>
    <row r="254" spans="1:6">
      <c r="A254" s="430">
        <f>Results!B255</f>
        <v>42470.343009259297</v>
      </c>
      <c r="B254" s="173" t="str">
        <f>VLOOKUP(Results!C255,Users!$A$2:$F$784,6,FALSE)</f>
        <v>Шириня</v>
      </c>
      <c r="C254" s="173" t="str">
        <f>VLOOKUP(Results!D255,Tests!$A$2:$C$21,3,FALSE)</f>
        <v>Онлайн-тур Олимпиады "Стань профессионалом в ИТ" 2016</v>
      </c>
      <c r="D254" s="173" t="str">
        <f>IFERROR(VLOOKUP(VLOOKUP(Results!C255,Users!$A$2:$E$784,5,FALSE),Groops!$A$2:$E$28,2,FALSE),"удалено")</f>
        <v>Олимпиада 2016</v>
      </c>
      <c r="E254" s="173">
        <f>Results!K255</f>
        <v>0</v>
      </c>
      <c r="F254" s="173">
        <f>Results!J255</f>
        <v>100</v>
      </c>
    </row>
    <row r="255" spans="1:6">
      <c r="A255" s="430">
        <f>Results!B256</f>
        <v>42470.432187500002</v>
      </c>
      <c r="B255" s="173" t="str">
        <f>VLOOKUP(Results!C256,Users!$A$2:$F$784,6,FALSE)</f>
        <v>Кузьмин</v>
      </c>
      <c r="C255" s="173" t="str">
        <f>VLOOKUP(Results!D256,Tests!$A$2:$C$21,3,FALSE)</f>
        <v>Онлайн-тур Олимпиады "Стань профессионалом в ИТ" 2016</v>
      </c>
      <c r="D255" s="173" t="str">
        <f>IFERROR(VLOOKUP(VLOOKUP(Results!C256,Users!$A$2:$E$784,5,FALSE),Groops!$A$2:$E$28,2,FALSE),"удалено")</f>
        <v>Олимпиада 2016</v>
      </c>
      <c r="E255" s="173">
        <f>Results!K256</f>
        <v>85</v>
      </c>
      <c r="F255" s="173">
        <f>Results!J256</f>
        <v>100</v>
      </c>
    </row>
    <row r="256" spans="1:6">
      <c r="A256" s="430">
        <f>Results!B257</f>
        <v>42470.470844907402</v>
      </c>
      <c r="B256" s="173" t="str">
        <f>VLOOKUP(Results!C257,Users!$A$2:$F$784,6,FALSE)</f>
        <v>Пасечник</v>
      </c>
      <c r="C256" s="173" t="str">
        <f>VLOOKUP(Results!D257,Tests!$A$2:$C$21,3,FALSE)</f>
        <v>Онлайн-тур Олимпиады "Стань профессионалом в ИТ" 2016</v>
      </c>
      <c r="D256" s="173" t="str">
        <f>IFERROR(VLOOKUP(VLOOKUP(Results!C257,Users!$A$2:$E$784,5,FALSE),Groops!$A$2:$E$28,2,FALSE),"удалено")</f>
        <v>Олимпиада 2016</v>
      </c>
      <c r="E256" s="173">
        <f>Results!K257</f>
        <v>68</v>
      </c>
      <c r="F256" s="173">
        <f>Results!J257</f>
        <v>100</v>
      </c>
    </row>
    <row r="257" spans="1:6">
      <c r="A257" s="430">
        <f>Results!B258</f>
        <v>42470.459398148101</v>
      </c>
      <c r="B257" s="173" t="str">
        <f>VLOOKUP(Results!C258,Users!$A$2:$F$784,6,FALSE)</f>
        <v>Сергеев</v>
      </c>
      <c r="C257" s="173" t="str">
        <f>VLOOKUP(Results!D258,Tests!$A$2:$C$21,3,FALSE)</f>
        <v>Онлайн-тур Олимпиады "Стань профессионалом в ИТ" 2016</v>
      </c>
      <c r="D257" s="173" t="str">
        <f>IFERROR(VLOOKUP(VLOOKUP(Results!C258,Users!$A$2:$E$784,5,FALSE),Groops!$A$2:$E$28,2,FALSE),"удалено")</f>
        <v>Олимпиада 2016</v>
      </c>
      <c r="E257" s="173">
        <f>Results!K258</f>
        <v>78</v>
      </c>
      <c r="F257" s="173">
        <f>Results!J258</f>
        <v>100</v>
      </c>
    </row>
    <row r="258" spans="1:6">
      <c r="A258" s="430">
        <f>Results!B259</f>
        <v>42470.473472222198</v>
      </c>
      <c r="B258" s="173" t="str">
        <f>VLOOKUP(Results!C259,Users!$A$2:$F$784,6,FALSE)</f>
        <v>Семенов</v>
      </c>
      <c r="C258" s="173" t="str">
        <f>VLOOKUP(Results!D259,Tests!$A$2:$C$21,3,FALSE)</f>
        <v>Онлайн-тур Олимпиады "Стань профессионалом в ИТ" 2016</v>
      </c>
      <c r="D258" s="173" t="str">
        <f>IFERROR(VLOOKUP(VLOOKUP(Results!C259,Users!$A$2:$E$784,5,FALSE),Groops!$A$2:$E$28,2,FALSE),"удалено")</f>
        <v>Олимпиада 2016</v>
      </c>
      <c r="E258" s="173">
        <f>Results!K259</f>
        <v>27</v>
      </c>
      <c r="F258" s="173">
        <f>Results!J259</f>
        <v>100</v>
      </c>
    </row>
    <row r="259" spans="1:6">
      <c r="A259" s="430">
        <f>Results!B260</f>
        <v>42470.481192129599</v>
      </c>
      <c r="B259" s="173" t="str">
        <f>VLOOKUP(Results!C260,Users!$A$2:$F$784,6,FALSE)</f>
        <v>Рогова</v>
      </c>
      <c r="C259" s="173" t="str">
        <f>VLOOKUP(Results!D260,Tests!$A$2:$C$21,3,FALSE)</f>
        <v>Онлайн-тур Олимпиады "Стань профессионалом в ИТ" 2016</v>
      </c>
      <c r="D259" s="173" t="str">
        <f>IFERROR(VLOOKUP(VLOOKUP(Results!C260,Users!$A$2:$E$784,5,FALSE),Groops!$A$2:$E$28,2,FALSE),"удалено")</f>
        <v>Олимпиада 2016</v>
      </c>
      <c r="E259" s="173">
        <f>Results!K260</f>
        <v>45</v>
      </c>
      <c r="F259" s="173">
        <f>Results!J260</f>
        <v>100</v>
      </c>
    </row>
    <row r="260" spans="1:6">
      <c r="A260" s="430">
        <f>Results!B261</f>
        <v>42470.556203703702</v>
      </c>
      <c r="B260" s="173" t="str">
        <f>VLOOKUP(Results!C261,Users!$A$2:$F$784,6,FALSE)</f>
        <v>Корнюхина</v>
      </c>
      <c r="C260" s="173" t="str">
        <f>VLOOKUP(Results!D261,Tests!$A$2:$C$21,3,FALSE)</f>
        <v>Онлайн-тур Олимпиады "Стань профессионалом в ИТ" 2016</v>
      </c>
      <c r="D260" s="173" t="str">
        <f>IFERROR(VLOOKUP(VLOOKUP(Results!C261,Users!$A$2:$E$784,5,FALSE),Groops!$A$2:$E$28,2,FALSE),"удалено")</f>
        <v>Олимпиада 2016</v>
      </c>
      <c r="E260" s="173">
        <f>Results!K261</f>
        <v>85</v>
      </c>
      <c r="F260" s="173">
        <f>Results!J261</f>
        <v>100</v>
      </c>
    </row>
    <row r="261" spans="1:6">
      <c r="A261" s="430">
        <f>Results!B262</f>
        <v>42470.543414351901</v>
      </c>
      <c r="B261" s="173" t="str">
        <f>VLOOKUP(Results!C262,Users!$A$2:$F$784,6,FALSE)</f>
        <v>Блиц</v>
      </c>
      <c r="C261" s="173" t="str">
        <f>VLOOKUP(Results!D262,Tests!$A$2:$C$21,3,FALSE)</f>
        <v>Онлайн-тур Олимпиады "Стань профессионалом в ИТ" 2016</v>
      </c>
      <c r="D261" s="173" t="str">
        <f>IFERROR(VLOOKUP(VLOOKUP(Results!C262,Users!$A$2:$E$784,5,FALSE),Groops!$A$2:$E$28,2,FALSE),"удалено")</f>
        <v>Олимпиада 2016</v>
      </c>
      <c r="E261" s="173">
        <f>Results!K262</f>
        <v>68</v>
      </c>
      <c r="F261" s="173">
        <f>Results!J262</f>
        <v>100</v>
      </c>
    </row>
    <row r="262" spans="1:6">
      <c r="A262" s="430">
        <f>Results!B263</f>
        <v>42470.567465277803</v>
      </c>
      <c r="B262" s="173" t="str">
        <f>VLOOKUP(Results!C263,Users!$A$2:$F$784,6,FALSE)</f>
        <v>Абушинов</v>
      </c>
      <c r="C262" s="173" t="str">
        <f>VLOOKUP(Results!D263,Tests!$A$2:$C$21,3,FALSE)</f>
        <v>Онлайн-тур Олимпиады "Стань профессионалом в ИТ" 2016</v>
      </c>
      <c r="D262" s="173" t="str">
        <f>IFERROR(VLOOKUP(VLOOKUP(Results!C263,Users!$A$2:$E$784,5,FALSE),Groops!$A$2:$E$28,2,FALSE),"удалено")</f>
        <v>Олимпиада 2016</v>
      </c>
      <c r="E262" s="173">
        <f>Results!K263</f>
        <v>85</v>
      </c>
      <c r="F262" s="173">
        <f>Results!J263</f>
        <v>100</v>
      </c>
    </row>
    <row r="263" spans="1:6">
      <c r="A263" s="430">
        <f>Results!B264</f>
        <v>42470.593923611101</v>
      </c>
      <c r="B263" s="173" t="str">
        <f>VLOOKUP(Results!C264,Users!$A$2:$F$784,6,FALSE)</f>
        <v>Коломеец</v>
      </c>
      <c r="C263" s="173" t="str">
        <f>VLOOKUP(Results!D264,Tests!$A$2:$C$21,3,FALSE)</f>
        <v>Онлайн-тур Олимпиады "Стань профессионалом в ИТ" 2016</v>
      </c>
      <c r="D263" s="173" t="str">
        <f>IFERROR(VLOOKUP(VLOOKUP(Results!C264,Users!$A$2:$E$784,5,FALSE),Groops!$A$2:$E$28,2,FALSE),"удалено")</f>
        <v>Олимпиада 2016</v>
      </c>
      <c r="E263" s="173">
        <f>Results!K264</f>
        <v>59</v>
      </c>
      <c r="F263" s="173">
        <f>Results!J264</f>
        <v>100</v>
      </c>
    </row>
    <row r="264" spans="1:6">
      <c r="A264" s="430">
        <f>Results!B265</f>
        <v>42470.6091087963</v>
      </c>
      <c r="B264" s="173" t="str">
        <f>VLOOKUP(Results!C265,Users!$A$2:$F$784,6,FALSE)</f>
        <v>Дигунова</v>
      </c>
      <c r="C264" s="173" t="str">
        <f>VLOOKUP(Results!D265,Tests!$A$2:$C$21,3,FALSE)</f>
        <v>Онлайн-тур Олимпиады "Стань профессионалом в ИТ" 2016</v>
      </c>
      <c r="D264" s="173" t="str">
        <f>IFERROR(VLOOKUP(VLOOKUP(Results!C265,Users!$A$2:$E$784,5,FALSE),Groops!$A$2:$E$28,2,FALSE),"удалено")</f>
        <v>Олимпиада 2016</v>
      </c>
      <c r="E264" s="173">
        <f>Results!K265</f>
        <v>77</v>
      </c>
      <c r="F264" s="173">
        <f>Results!J265</f>
        <v>100</v>
      </c>
    </row>
    <row r="265" spans="1:6">
      <c r="A265" s="430">
        <f>Results!B266</f>
        <v>42470.622245370403</v>
      </c>
      <c r="B265" s="173" t="str">
        <f>VLOOKUP(Results!C266,Users!$A$2:$F$784,6,FALSE)</f>
        <v>Нуриахметов</v>
      </c>
      <c r="C265" s="173" t="str">
        <f>VLOOKUP(Results!D266,Tests!$A$2:$C$21,3,FALSE)</f>
        <v>Онлайн-тур Олимпиады "Стань профессионалом в ИТ" 2016</v>
      </c>
      <c r="D265" s="173" t="str">
        <f>IFERROR(VLOOKUP(VLOOKUP(Results!C266,Users!$A$2:$E$784,5,FALSE),Groops!$A$2:$E$28,2,FALSE),"удалено")</f>
        <v>Олимпиада 2016</v>
      </c>
      <c r="E265" s="173">
        <f>Results!K266</f>
        <v>68</v>
      </c>
      <c r="F265" s="173">
        <f>Results!J266</f>
        <v>100</v>
      </c>
    </row>
    <row r="266" spans="1:6">
      <c r="A266" s="430">
        <f>Results!B267</f>
        <v>42470.613680555602</v>
      </c>
      <c r="B266" s="173" t="str">
        <f>VLOOKUP(Results!C267,Users!$A$2:$F$784,6,FALSE)</f>
        <v>Василевский</v>
      </c>
      <c r="C266" s="173" t="str">
        <f>VLOOKUP(Results!D267,Tests!$A$2:$C$21,3,FALSE)</f>
        <v>Онлайн-тур Олимпиады "Стань профессионалом в ИТ" 2016</v>
      </c>
      <c r="D266" s="173" t="str">
        <f>IFERROR(VLOOKUP(VLOOKUP(Results!C267,Users!$A$2:$E$784,5,FALSE),Groops!$A$2:$E$28,2,FALSE),"удалено")</f>
        <v>Олимпиада 2016</v>
      </c>
      <c r="E266" s="173">
        <f>Results!K267</f>
        <v>91</v>
      </c>
      <c r="F266" s="173">
        <f>Results!J267</f>
        <v>100</v>
      </c>
    </row>
    <row r="267" spans="1:6">
      <c r="A267" s="430">
        <f>Results!B268</f>
        <v>42470.634085648097</v>
      </c>
      <c r="B267" s="173" t="str">
        <f>VLOOKUP(Results!C268,Users!$A$2:$F$784,6,FALSE)</f>
        <v>Тажибай</v>
      </c>
      <c r="C267" s="173" t="str">
        <f>VLOOKUP(Results!D268,Tests!$A$2:$C$21,3,FALSE)</f>
        <v>Онлайн-тур Олимпиады "Стань профессионалом в ИТ" 2016</v>
      </c>
      <c r="D267" s="173" t="str">
        <f>IFERROR(VLOOKUP(VLOOKUP(Results!C268,Users!$A$2:$E$784,5,FALSE),Groops!$A$2:$E$28,2,FALSE),"удалено")</f>
        <v>Олимпиада 2016</v>
      </c>
      <c r="E267" s="173">
        <f>Results!K268</f>
        <v>71</v>
      </c>
      <c r="F267" s="173">
        <f>Results!J268</f>
        <v>100</v>
      </c>
    </row>
    <row r="268" spans="1:6">
      <c r="A268" s="430">
        <f>Results!B269</f>
        <v>42470.652361111097</v>
      </c>
      <c r="B268" s="173" t="str">
        <f>VLOOKUP(Results!C269,Users!$A$2:$F$784,6,FALSE)</f>
        <v>Нежурина</v>
      </c>
      <c r="C268" s="173" t="str">
        <f>VLOOKUP(Results!D269,Tests!$A$2:$C$21,3,FALSE)</f>
        <v>Онлайн-тур Олимпиады "Стань профессионалом в ИТ" 2016</v>
      </c>
      <c r="D268" s="173" t="str">
        <f>IFERROR(VLOOKUP(VLOOKUP(Results!C269,Users!$A$2:$E$784,5,FALSE),Groops!$A$2:$E$28,2,FALSE),"удалено")</f>
        <v>Олимпиада 2016</v>
      </c>
      <c r="E268" s="173">
        <f>Results!K269</f>
        <v>85</v>
      </c>
      <c r="F268" s="173">
        <f>Results!J269</f>
        <v>100</v>
      </c>
    </row>
    <row r="269" spans="1:6">
      <c r="A269" s="430">
        <f>Results!B270</f>
        <v>42478.653715277796</v>
      </c>
      <c r="B269" s="173" t="str">
        <f>VLOOKUP(Results!C270,Users!$A$2:$F$784,6,FALSE)</f>
        <v>Гудков</v>
      </c>
      <c r="C269" s="173" t="str">
        <f>VLOOKUP(Results!D270,Tests!$A$2:$C$21,3,FALSE)</f>
        <v>IBM DOORS (Солодов)</v>
      </c>
      <c r="D269" s="173" t="str">
        <f>IFERROR(VLOOKUP(VLOOKUP(Results!C270,Users!$A$2:$E$784,5,FALSE),Groops!$A$2:$E$28,2,FALSE),"удалено")</f>
        <v>ИИБС-15-2</v>
      </c>
      <c r="E269" s="173">
        <f>Results!K270</f>
        <v>10</v>
      </c>
      <c r="F269" s="173">
        <f>Results!J270</f>
        <v>10</v>
      </c>
    </row>
    <row r="270" spans="1:6">
      <c r="A270" s="430">
        <f>Results!B271</f>
        <v>42479.005636574097</v>
      </c>
      <c r="B270" s="173" t="str">
        <f>VLOOKUP(Results!C271,Users!$A$2:$F$784,6,FALSE)</f>
        <v>Григорьева</v>
      </c>
      <c r="C270" s="173" t="str">
        <f>VLOOKUP(Results!D271,Tests!$A$2:$C$21,3,FALSE)</f>
        <v>Excel (Акатова)</v>
      </c>
      <c r="D270" s="173" t="str">
        <f>IFERROR(VLOOKUP(VLOOKUP(Results!C271,Users!$A$2:$E$784,5,FALSE),Groops!$A$2:$E$28,2,FALSE),"удалено")</f>
        <v>ИИБС-15-2</v>
      </c>
      <c r="E270" s="173">
        <f>Results!K271</f>
        <v>10</v>
      </c>
      <c r="F270" s="173">
        <f>Results!J271</f>
        <v>10</v>
      </c>
    </row>
    <row r="271" spans="1:6">
      <c r="A271" s="430">
        <f>Results!B272</f>
        <v>42479.007326388899</v>
      </c>
      <c r="B271" s="173" t="str">
        <f>VLOOKUP(Results!C272,Users!$A$2:$F$784,6,FALSE)</f>
        <v>Григорьева</v>
      </c>
      <c r="C271" s="173" t="str">
        <f>VLOOKUP(Results!D272,Tests!$A$2:$C$21,3,FALSE)</f>
        <v>Анализ и обеспечение непрерывности бизнеса (Круглов)</v>
      </c>
      <c r="D271" s="173" t="str">
        <f>IFERROR(VLOOKUP(VLOOKUP(Results!C272,Users!$A$2:$E$784,5,FALSE),Groops!$A$2:$E$28,2,FALSE),"удалено")</f>
        <v>ИИБС-15-2</v>
      </c>
      <c r="E271" s="173">
        <f>Results!K272</f>
        <v>10</v>
      </c>
      <c r="F271" s="173">
        <f>Results!J272</f>
        <v>10</v>
      </c>
    </row>
    <row r="272" spans="1:6">
      <c r="A272" s="430">
        <f>Results!B273</f>
        <v>42479.007789351897</v>
      </c>
      <c r="B272" s="173" t="str">
        <f>VLOOKUP(Results!C273,Users!$A$2:$F$784,6,FALSE)</f>
        <v>Григорьева</v>
      </c>
      <c r="C272" s="173" t="str">
        <f>VLOOKUP(Results!D273,Tests!$A$2:$C$21,3,FALSE)</f>
        <v>Спецглавы математики (Пономарева)</v>
      </c>
      <c r="D272" s="173" t="str">
        <f>IFERROR(VLOOKUP(VLOOKUP(Results!C273,Users!$A$2:$E$784,5,FALSE),Groops!$A$2:$E$28,2,FALSE),"удалено")</f>
        <v>ИИБС-15-2</v>
      </c>
      <c r="E272" s="173">
        <f>Results!K273</f>
        <v>10</v>
      </c>
      <c r="F272" s="173">
        <f>Results!J273</f>
        <v>10</v>
      </c>
    </row>
    <row r="273" spans="1:6">
      <c r="A273" s="430">
        <f>Results!B274</f>
        <v>42479.008379629602</v>
      </c>
      <c r="B273" s="173" t="str">
        <f>VLOOKUP(Results!C274,Users!$A$2:$F$784,6,FALSE)</f>
        <v>Григорьева</v>
      </c>
      <c r="C273" s="173" t="str">
        <f>VLOOKUP(Results!D274,Tests!$A$2:$C$21,3,FALSE)</f>
        <v>Управление ИТ-сервисами (Боганов)</v>
      </c>
      <c r="D273" s="173" t="str">
        <f>IFERROR(VLOOKUP(VLOOKUP(Results!C274,Users!$A$2:$E$784,5,FALSE),Groops!$A$2:$E$28,2,FALSE),"удалено")</f>
        <v>ИИБС-15-2</v>
      </c>
      <c r="E273" s="173">
        <f>Results!K274</f>
        <v>10</v>
      </c>
      <c r="F273" s="173">
        <f>Results!J274</f>
        <v>10</v>
      </c>
    </row>
    <row r="274" spans="1:6">
      <c r="A274" s="430">
        <f>Results!B275</f>
        <v>42479.008645833303</v>
      </c>
      <c r="B274" s="173" t="str">
        <f>VLOOKUP(Results!C275,Users!$A$2:$F$784,6,FALSE)</f>
        <v>Григорьева</v>
      </c>
      <c r="C274" s="173" t="str">
        <f>VLOOKUP(Results!D275,Tests!$A$2:$C$21,3,FALSE)</f>
        <v>Методы разработки: RUP (Кумсков)</v>
      </c>
      <c r="D274" s="173" t="str">
        <f>IFERROR(VLOOKUP(VLOOKUP(Results!C275,Users!$A$2:$E$784,5,FALSE),Groops!$A$2:$E$28,2,FALSE),"удалено")</f>
        <v>ИИБС-15-2</v>
      </c>
      <c r="E274" s="173">
        <f>Results!K275</f>
        <v>10</v>
      </c>
      <c r="F274" s="173">
        <f>Results!J275</f>
        <v>10</v>
      </c>
    </row>
    <row r="275" spans="1:6">
      <c r="A275" s="430">
        <f>Results!B276</f>
        <v>42479.009143518502</v>
      </c>
      <c r="B275" s="173" t="str">
        <f>VLOOKUP(Results!C276,Users!$A$2:$F$784,6,FALSE)</f>
        <v>Григорьева</v>
      </c>
      <c r="C275" s="173" t="str">
        <f>VLOOKUP(Results!D276,Tests!$A$2:$C$21,3,FALSE)</f>
        <v>БО автоматизации: управление финансами (Тухбатов)</v>
      </c>
      <c r="D275" s="173" t="str">
        <f>IFERROR(VLOOKUP(VLOOKUP(Results!C276,Users!$A$2:$E$784,5,FALSE),Groops!$A$2:$E$28,2,FALSE),"удалено")</f>
        <v>ИИБС-15-2</v>
      </c>
      <c r="E275" s="173">
        <f>Results!K276</f>
        <v>10</v>
      </c>
      <c r="F275" s="173">
        <f>Results!J276</f>
        <v>10</v>
      </c>
    </row>
    <row r="276" spans="1:6">
      <c r="A276" s="430">
        <f>Results!B277</f>
        <v>42479.009756944397</v>
      </c>
      <c r="B276" s="173" t="str">
        <f>VLOOKUP(Results!C277,Users!$A$2:$F$784,6,FALSE)</f>
        <v>Григорьева</v>
      </c>
      <c r="C276" s="173" t="str">
        <f>VLOOKUP(Results!D277,Tests!$A$2:$C$21,3,FALSE)</f>
        <v>Информационная безопасность (Кузнецов)</v>
      </c>
      <c r="D276" s="173" t="str">
        <f>IFERROR(VLOOKUP(VLOOKUP(Results!C277,Users!$A$2:$E$784,5,FALSE),Groops!$A$2:$E$28,2,FALSE),"удалено")</f>
        <v>ИИБС-15-2</v>
      </c>
      <c r="E276" s="173">
        <f>Results!K277</f>
        <v>10</v>
      </c>
      <c r="F276" s="173">
        <f>Results!J277</f>
        <v>10</v>
      </c>
    </row>
    <row r="277" spans="1:6">
      <c r="A277" s="430">
        <f>Results!B278</f>
        <v>42470.669340277796</v>
      </c>
      <c r="B277" s="173" t="str">
        <f>VLOOKUP(Results!C278,Users!$A$2:$F$784,6,FALSE)</f>
        <v>Полинов</v>
      </c>
      <c r="C277" s="173" t="str">
        <f>VLOOKUP(Results!D278,Tests!$A$2:$C$21,3,FALSE)</f>
        <v>Онлайн-тур Олимпиады "Стань профессионалом в ИТ" 2016</v>
      </c>
      <c r="D277" s="173" t="str">
        <f>IFERROR(VLOOKUP(VLOOKUP(Results!C278,Users!$A$2:$E$784,5,FALSE),Groops!$A$2:$E$28,2,FALSE),"удалено")</f>
        <v>Олимпиада 2016</v>
      </c>
      <c r="E277" s="173">
        <f>Results!K278</f>
        <v>58</v>
      </c>
      <c r="F277" s="173">
        <f>Results!J278</f>
        <v>100</v>
      </c>
    </row>
    <row r="278" spans="1:6">
      <c r="A278" s="430">
        <f>Results!B279</f>
        <v>42470.661851851903</v>
      </c>
      <c r="B278" s="173" t="str">
        <f>VLOOKUP(Results!C279,Users!$A$2:$F$784,6,FALSE)</f>
        <v>Сулейкин</v>
      </c>
      <c r="C278" s="173" t="str">
        <f>VLOOKUP(Results!D279,Tests!$A$2:$C$21,3,FALSE)</f>
        <v>Онлайн-тур Олимпиады "Стань профессионалом в ИТ" 2016</v>
      </c>
      <c r="D278" s="173" t="str">
        <f>IFERROR(VLOOKUP(VLOOKUP(Results!C279,Users!$A$2:$E$784,5,FALSE),Groops!$A$2:$E$28,2,FALSE),"удалено")</f>
        <v>Олимпиада 2016</v>
      </c>
      <c r="E278" s="173">
        <f>Results!K279</f>
        <v>91</v>
      </c>
      <c r="F278" s="173">
        <f>Results!J279</f>
        <v>100</v>
      </c>
    </row>
    <row r="279" spans="1:6">
      <c r="A279" s="430">
        <f>Results!B280</f>
        <v>42470.653379629599</v>
      </c>
      <c r="B279" s="173" t="str">
        <f>VLOOKUP(Results!C280,Users!$A$2:$F$784,6,FALSE)</f>
        <v>Ушакова</v>
      </c>
      <c r="C279" s="173" t="str">
        <f>VLOOKUP(Results!D280,Tests!$A$2:$C$21,3,FALSE)</f>
        <v>Онлайн-тур Олимпиады "Стань профессионалом в ИТ" 2016</v>
      </c>
      <c r="D279" s="173" t="str">
        <f>IFERROR(VLOOKUP(VLOOKUP(Results!C280,Users!$A$2:$E$784,5,FALSE),Groops!$A$2:$E$28,2,FALSE),"удалено")</f>
        <v>Олимпиада 2016</v>
      </c>
      <c r="E279" s="173">
        <f>Results!K280</f>
        <v>68</v>
      </c>
      <c r="F279" s="173">
        <f>Results!J280</f>
        <v>100</v>
      </c>
    </row>
    <row r="280" spans="1:6">
      <c r="A280" s="430">
        <f>Results!B281</f>
        <v>42470.677175925899</v>
      </c>
      <c r="B280" s="173" t="str">
        <f>VLOOKUP(Results!C281,Users!$A$2:$F$784,6,FALSE)</f>
        <v>Цыдугова</v>
      </c>
      <c r="C280" s="173" t="str">
        <f>VLOOKUP(Results!D281,Tests!$A$2:$C$21,3,FALSE)</f>
        <v>Онлайн-тур Олимпиады "Стань профессионалом в ИТ" 2016</v>
      </c>
      <c r="D280" s="173" t="str">
        <f>IFERROR(VLOOKUP(VLOOKUP(Results!C281,Users!$A$2:$E$784,5,FALSE),Groops!$A$2:$E$28,2,FALSE),"удалено")</f>
        <v>Олимпиада 2016</v>
      </c>
      <c r="E280" s="173">
        <f>Results!K281</f>
        <v>62</v>
      </c>
      <c r="F280" s="173">
        <f>Results!J281</f>
        <v>100</v>
      </c>
    </row>
    <row r="281" spans="1:6">
      <c r="A281" s="430">
        <f>Results!B282</f>
        <v>42470.708784722199</v>
      </c>
      <c r="B281" s="173" t="str">
        <f>VLOOKUP(Results!C282,Users!$A$2:$F$784,6,FALSE)</f>
        <v>Ширкина</v>
      </c>
      <c r="C281" s="173" t="str">
        <f>VLOOKUP(Results!D282,Tests!$A$2:$C$21,3,FALSE)</f>
        <v>Онлайн-тур Олимпиады "Стань профессионалом в ИТ" 2016</v>
      </c>
      <c r="D281" s="173" t="str">
        <f>IFERROR(VLOOKUP(VLOOKUP(Results!C282,Users!$A$2:$E$784,5,FALSE),Groops!$A$2:$E$28,2,FALSE),"удалено")</f>
        <v>Олимпиада 2016</v>
      </c>
      <c r="E281" s="173">
        <f>Results!K282</f>
        <v>78</v>
      </c>
      <c r="F281" s="173">
        <f>Results!J282</f>
        <v>100</v>
      </c>
    </row>
    <row r="282" spans="1:6">
      <c r="A282" s="430">
        <f>Results!B283</f>
        <v>42470.706562500003</v>
      </c>
      <c r="B282" s="173" t="str">
        <f>VLOOKUP(Results!C283,Users!$A$2:$F$784,6,FALSE)</f>
        <v>Рындин</v>
      </c>
      <c r="C282" s="173" t="str">
        <f>VLOOKUP(Results!D283,Tests!$A$2:$C$21,3,FALSE)</f>
        <v>Онлайн-тур Олимпиады "Стань профессионалом в ИТ" 2016</v>
      </c>
      <c r="D282" s="173" t="str">
        <f>IFERROR(VLOOKUP(VLOOKUP(Results!C283,Users!$A$2:$E$784,5,FALSE),Groops!$A$2:$E$28,2,FALSE),"удалено")</f>
        <v>Олимпиада 2016</v>
      </c>
      <c r="E282" s="173">
        <f>Results!K283</f>
        <v>78</v>
      </c>
      <c r="F282" s="173">
        <f>Results!J283</f>
        <v>100</v>
      </c>
    </row>
    <row r="283" spans="1:6">
      <c r="A283" s="430">
        <f>Results!B284</f>
        <v>42470.7429050926</v>
      </c>
      <c r="B283" s="173" t="str">
        <f>VLOOKUP(Results!C284,Users!$A$2:$F$784,6,FALSE)</f>
        <v>Гончаров</v>
      </c>
      <c r="C283" s="173" t="str">
        <f>VLOOKUP(Results!D284,Tests!$A$2:$C$21,3,FALSE)</f>
        <v>Онлайн-тур Олимпиады "Стань профессионалом в ИТ" 2016</v>
      </c>
      <c r="D283" s="173" t="str">
        <f>IFERROR(VLOOKUP(VLOOKUP(Results!C284,Users!$A$2:$E$784,5,FALSE),Groops!$A$2:$E$28,2,FALSE),"удалено")</f>
        <v>Олимпиада 2016</v>
      </c>
      <c r="E283" s="173">
        <f>Results!K284</f>
        <v>52</v>
      </c>
      <c r="F283" s="173">
        <f>Results!J284</f>
        <v>100</v>
      </c>
    </row>
    <row r="284" spans="1:6">
      <c r="A284" s="430">
        <f>Results!B285</f>
        <v>42470.744907407403</v>
      </c>
      <c r="B284" s="173" t="str">
        <f>VLOOKUP(Results!C285,Users!$A$2:$F$784,6,FALSE)</f>
        <v>Иоутси</v>
      </c>
      <c r="C284" s="173" t="str">
        <f>VLOOKUP(Results!D285,Tests!$A$2:$C$21,3,FALSE)</f>
        <v>Онлайн-тур Олимпиады "Стань профессионалом в ИТ" 2016</v>
      </c>
      <c r="D284" s="173" t="str">
        <f>IFERROR(VLOOKUP(VLOOKUP(Results!C285,Users!$A$2:$E$784,5,FALSE),Groops!$A$2:$E$28,2,FALSE),"удалено")</f>
        <v>Олимпиада 2016</v>
      </c>
      <c r="E284" s="173">
        <f>Results!K285</f>
        <v>87</v>
      </c>
      <c r="F284" s="173">
        <f>Results!J285</f>
        <v>100</v>
      </c>
    </row>
    <row r="285" spans="1:6">
      <c r="A285" s="430">
        <f>Results!B286</f>
        <v>42470.7667476852</v>
      </c>
      <c r="B285" s="173" t="str">
        <f>VLOOKUP(Results!C286,Users!$A$2:$F$784,6,FALSE)</f>
        <v>Дмитриева</v>
      </c>
      <c r="C285" s="173" t="str">
        <f>VLOOKUP(Results!D286,Tests!$A$2:$C$21,3,FALSE)</f>
        <v>Онлайн-тур Олимпиады "Стань профессионалом в ИТ" 2016</v>
      </c>
      <c r="D285" s="173" t="str">
        <f>IFERROR(VLOOKUP(VLOOKUP(Results!C286,Users!$A$2:$E$784,5,FALSE),Groops!$A$2:$E$28,2,FALSE),"удалено")</f>
        <v>Олимпиада 2016</v>
      </c>
      <c r="E285" s="173">
        <f>Results!K286</f>
        <v>78</v>
      </c>
      <c r="F285" s="173">
        <f>Results!J286</f>
        <v>100</v>
      </c>
    </row>
    <row r="286" spans="1:6">
      <c r="A286" s="430">
        <f>Results!B287</f>
        <v>42470.7719560185</v>
      </c>
      <c r="B286" s="173" t="str">
        <f>VLOOKUP(Results!C287,Users!$A$2:$F$784,6,FALSE)</f>
        <v>Бобкова</v>
      </c>
      <c r="C286" s="173" t="str">
        <f>VLOOKUP(Results!D287,Tests!$A$2:$C$21,3,FALSE)</f>
        <v>Онлайн-тур Олимпиады "Стань профессионалом в ИТ" 2016</v>
      </c>
      <c r="D286" s="173" t="str">
        <f>IFERROR(VLOOKUP(VLOOKUP(Results!C287,Users!$A$2:$E$784,5,FALSE),Groops!$A$2:$E$28,2,FALSE),"удалено")</f>
        <v>Олимпиада 2016</v>
      </c>
      <c r="E286" s="173">
        <f>Results!K287</f>
        <v>79</v>
      </c>
      <c r="F286" s="173">
        <f>Results!J287</f>
        <v>100</v>
      </c>
    </row>
    <row r="287" spans="1:6">
      <c r="A287" s="430">
        <f>Results!B288</f>
        <v>42470.787268518499</v>
      </c>
      <c r="B287" s="173" t="str">
        <f>VLOOKUP(Results!C288,Users!$A$2:$F$784,6,FALSE)</f>
        <v>Дружаева</v>
      </c>
      <c r="C287" s="173" t="str">
        <f>VLOOKUP(Results!D288,Tests!$A$2:$C$21,3,FALSE)</f>
        <v>Онлайн-тур Олимпиады "Стань профессионалом в ИТ" 2016</v>
      </c>
      <c r="D287" s="173" t="str">
        <f>IFERROR(VLOOKUP(VLOOKUP(Results!C288,Users!$A$2:$E$784,5,FALSE),Groops!$A$2:$E$28,2,FALSE),"удалено")</f>
        <v>Олимпиада 2016</v>
      </c>
      <c r="E287" s="173">
        <f>Results!K288</f>
        <v>78</v>
      </c>
      <c r="F287" s="173">
        <f>Results!J288</f>
        <v>100</v>
      </c>
    </row>
    <row r="288" spans="1:6">
      <c r="A288" s="430">
        <f>Results!B289</f>
        <v>42470.808078703703</v>
      </c>
      <c r="B288" s="173" t="str">
        <f>VLOOKUP(Results!C289,Users!$A$2:$F$784,6,FALSE)</f>
        <v>Сухорукова</v>
      </c>
      <c r="C288" s="173" t="str">
        <f>VLOOKUP(Results!D289,Tests!$A$2:$C$21,3,FALSE)</f>
        <v>Онлайн-тур Олимпиады "Стань профессионалом в ИТ" 2016</v>
      </c>
      <c r="D288" s="173" t="str">
        <f>IFERROR(VLOOKUP(VLOOKUP(Results!C289,Users!$A$2:$E$784,5,FALSE),Groops!$A$2:$E$28,2,FALSE),"удалено")</f>
        <v>Олимпиада 2016</v>
      </c>
      <c r="E288" s="173">
        <f>Results!K289</f>
        <v>35</v>
      </c>
      <c r="F288" s="173">
        <f>Results!J289</f>
        <v>100</v>
      </c>
    </row>
    <row r="289" spans="1:6">
      <c r="A289" s="430">
        <f>Results!B290</f>
        <v>42470.780370370398</v>
      </c>
      <c r="B289" s="173" t="str">
        <f>VLOOKUP(Results!C290,Users!$A$2:$F$784,6,FALSE)</f>
        <v>Кондыбаева</v>
      </c>
      <c r="C289" s="173" t="str">
        <f>VLOOKUP(Results!D290,Tests!$A$2:$C$21,3,FALSE)</f>
        <v>Онлайн-тур Олимпиады "Стань профессионалом в ИТ" 2016</v>
      </c>
      <c r="D289" s="173" t="str">
        <f>IFERROR(VLOOKUP(VLOOKUP(Results!C290,Users!$A$2:$E$784,5,FALSE),Groops!$A$2:$E$28,2,FALSE),"удалено")</f>
        <v>Олимпиада 2016</v>
      </c>
      <c r="E289" s="173">
        <f>Results!K290</f>
        <v>15</v>
      </c>
      <c r="F289" s="173">
        <f>Results!J290</f>
        <v>100</v>
      </c>
    </row>
    <row r="290" spans="1:6">
      <c r="A290" s="430">
        <f>Results!B291</f>
        <v>42470.814675925903</v>
      </c>
      <c r="B290" s="173" t="str">
        <f>VLOOKUP(Results!C291,Users!$A$2:$F$784,6,FALSE)</f>
        <v>Минаева</v>
      </c>
      <c r="C290" s="173" t="str">
        <f>VLOOKUP(Results!D291,Tests!$A$2:$C$21,3,FALSE)</f>
        <v>Онлайн-тур Олимпиады "Стань профессионалом в ИТ" 2016</v>
      </c>
      <c r="D290" s="173" t="str">
        <f>IFERROR(VLOOKUP(VLOOKUP(Results!C291,Users!$A$2:$E$784,5,FALSE),Groops!$A$2:$E$28,2,FALSE),"удалено")</f>
        <v>Олимпиада 2016</v>
      </c>
      <c r="E290" s="173">
        <f>Results!K291</f>
        <v>52</v>
      </c>
      <c r="F290" s="173">
        <f>Results!J291</f>
        <v>100</v>
      </c>
    </row>
    <row r="291" spans="1:6">
      <c r="A291" s="430">
        <f>Results!B292</f>
        <v>42470.846793981502</v>
      </c>
      <c r="B291" s="173" t="str">
        <f>VLOOKUP(Results!C292,Users!$A$2:$F$784,6,FALSE)</f>
        <v>Малышева</v>
      </c>
      <c r="C291" s="173" t="str">
        <f>VLOOKUP(Results!D292,Tests!$A$2:$C$21,3,FALSE)</f>
        <v>Онлайн-тур Олимпиады "Стань профессионалом в ИТ" 2016</v>
      </c>
      <c r="D291" s="173" t="str">
        <f>IFERROR(VLOOKUP(VLOOKUP(Results!C292,Users!$A$2:$E$784,5,FALSE),Groops!$A$2:$E$28,2,FALSE),"удалено")</f>
        <v>Олимпиада 2016</v>
      </c>
      <c r="E291" s="173">
        <f>Results!K292</f>
        <v>41</v>
      </c>
      <c r="F291" s="173">
        <f>Results!J292</f>
        <v>100</v>
      </c>
    </row>
    <row r="292" spans="1:6">
      <c r="A292" s="430">
        <f>Results!B293</f>
        <v>42470.854490740698</v>
      </c>
      <c r="B292" s="173" t="str">
        <f>VLOOKUP(Results!C293,Users!$A$2:$F$784,6,FALSE)</f>
        <v>Гольтяпин</v>
      </c>
      <c r="C292" s="173" t="str">
        <f>VLOOKUP(Results!D293,Tests!$A$2:$C$21,3,FALSE)</f>
        <v>Онлайн-тур Олимпиады "Стань профессионалом в ИТ" 2016</v>
      </c>
      <c r="D292" s="173" t="str">
        <f>IFERROR(VLOOKUP(VLOOKUP(Results!C293,Users!$A$2:$E$784,5,FALSE),Groops!$A$2:$E$28,2,FALSE),"удалено")</f>
        <v>Олимпиада 2016</v>
      </c>
      <c r="E292" s="173">
        <f>Results!K293</f>
        <v>68</v>
      </c>
      <c r="F292" s="173">
        <f>Results!J293</f>
        <v>100</v>
      </c>
    </row>
    <row r="293" spans="1:6">
      <c r="A293" s="430">
        <f>Results!B294</f>
        <v>42470.879710648202</v>
      </c>
      <c r="B293" s="173" t="str">
        <f>VLOOKUP(Results!C294,Users!$A$2:$F$784,6,FALSE)</f>
        <v>Киселева</v>
      </c>
      <c r="C293" s="173" t="str">
        <f>VLOOKUP(Results!D294,Tests!$A$2:$C$21,3,FALSE)</f>
        <v>Онлайн-тур Олимпиады "Стань профессионалом в ИТ" 2016</v>
      </c>
      <c r="D293" s="173" t="str">
        <f>IFERROR(VLOOKUP(VLOOKUP(Results!C294,Users!$A$2:$E$784,5,FALSE),Groops!$A$2:$E$28,2,FALSE),"удалено")</f>
        <v>Олимпиада 2016</v>
      </c>
      <c r="E293" s="173">
        <f>Results!K294</f>
        <v>48</v>
      </c>
      <c r="F293" s="173">
        <f>Results!J294</f>
        <v>100</v>
      </c>
    </row>
    <row r="294" spans="1:6">
      <c r="A294" s="430">
        <f>Results!B295</f>
        <v>42470.885601851798</v>
      </c>
      <c r="B294" s="173" t="str">
        <f>VLOOKUP(Results!C295,Users!$A$2:$F$784,6,FALSE)</f>
        <v>Клюбин</v>
      </c>
      <c r="C294" s="173" t="str">
        <f>VLOOKUP(Results!D295,Tests!$A$2:$C$21,3,FALSE)</f>
        <v>Онлайн-тур Олимпиады "Стань профессионалом в ИТ" 2016</v>
      </c>
      <c r="D294" s="173" t="str">
        <f>IFERROR(VLOOKUP(VLOOKUP(Results!C295,Users!$A$2:$E$784,5,FALSE),Groops!$A$2:$E$28,2,FALSE),"удалено")</f>
        <v>Олимпиада 2016</v>
      </c>
      <c r="E294" s="173">
        <f>Results!K295</f>
        <v>69</v>
      </c>
      <c r="F294" s="173">
        <f>Results!J295</f>
        <v>100</v>
      </c>
    </row>
    <row r="295" spans="1:6">
      <c r="A295" s="430">
        <f>Results!B296</f>
        <v>42470.868750000001</v>
      </c>
      <c r="B295" s="173" t="str">
        <f>VLOOKUP(Results!C296,Users!$A$2:$F$784,6,FALSE)</f>
        <v>Пономаренко</v>
      </c>
      <c r="C295" s="173" t="str">
        <f>VLOOKUP(Results!D296,Tests!$A$2:$C$21,3,FALSE)</f>
        <v>Онлайн-тур Олимпиады "Стань профессионалом в ИТ" 2016</v>
      </c>
      <c r="D295" s="173" t="str">
        <f>IFERROR(VLOOKUP(VLOOKUP(Results!C296,Users!$A$2:$E$784,5,FALSE),Groops!$A$2:$E$28,2,FALSE),"удалено")</f>
        <v>Олимпиада 2016</v>
      </c>
      <c r="E295" s="173">
        <f>Results!K296</f>
        <v>44</v>
      </c>
      <c r="F295" s="173">
        <f>Results!J296</f>
        <v>100</v>
      </c>
    </row>
    <row r="296" spans="1:6">
      <c r="A296" s="430">
        <f>Results!B297</f>
        <v>42470.8702430556</v>
      </c>
      <c r="B296" s="173" t="str">
        <f>VLOOKUP(Results!C297,Users!$A$2:$F$784,6,FALSE)</f>
        <v>Овчинкин</v>
      </c>
      <c r="C296" s="173" t="str">
        <f>VLOOKUP(Results!D297,Tests!$A$2:$C$21,3,FALSE)</f>
        <v>Онлайн-тур Олимпиады "Стань профессионалом в ИТ" 2016</v>
      </c>
      <c r="D296" s="173" t="str">
        <f>IFERROR(VLOOKUP(VLOOKUP(Results!C297,Users!$A$2:$E$784,5,FALSE),Groops!$A$2:$E$28,2,FALSE),"удалено")</f>
        <v>Олимпиада 2016</v>
      </c>
      <c r="E296" s="173">
        <f>Results!K297</f>
        <v>91</v>
      </c>
      <c r="F296" s="173">
        <f>Results!J297</f>
        <v>100</v>
      </c>
    </row>
    <row r="297" spans="1:6">
      <c r="A297" s="430">
        <f>Results!B298</f>
        <v>42470.8702430556</v>
      </c>
      <c r="B297" s="173" t="str">
        <f>VLOOKUP(Results!C298,Users!$A$2:$F$784,6,FALSE)</f>
        <v>Князев</v>
      </c>
      <c r="C297" s="173" t="str">
        <f>VLOOKUP(Results!D298,Tests!$A$2:$C$21,3,FALSE)</f>
        <v>Онлайн-тур Олимпиады "Стань профессионалом в ИТ" 2016</v>
      </c>
      <c r="D297" s="173" t="str">
        <f>IFERROR(VLOOKUP(VLOOKUP(Results!C298,Users!$A$2:$E$784,5,FALSE),Groops!$A$2:$E$28,2,FALSE),"удалено")</f>
        <v>Олимпиада 2016</v>
      </c>
      <c r="E297" s="173">
        <f>Results!K298</f>
        <v>84</v>
      </c>
      <c r="F297" s="173">
        <f>Results!J298</f>
        <v>100</v>
      </c>
    </row>
    <row r="298" spans="1:6">
      <c r="A298" s="430">
        <f>Results!B299</f>
        <v>42470.8758564815</v>
      </c>
      <c r="B298" s="173" t="str">
        <f>VLOOKUP(Results!C299,Users!$A$2:$F$784,6,FALSE)</f>
        <v>Бадмаева</v>
      </c>
      <c r="C298" s="173" t="str">
        <f>VLOOKUP(Results!D299,Tests!$A$2:$C$21,3,FALSE)</f>
        <v>Онлайн-тур Олимпиады "Стань профессионалом в ИТ" 2016</v>
      </c>
      <c r="D298" s="173" t="str">
        <f>IFERROR(VLOOKUP(VLOOKUP(Results!C299,Users!$A$2:$E$784,5,FALSE),Groops!$A$2:$E$28,2,FALSE),"удалено")</f>
        <v>Олимпиада 2016</v>
      </c>
      <c r="E298" s="173">
        <f>Results!K299</f>
        <v>61</v>
      </c>
      <c r="F298" s="173">
        <f>Results!J299</f>
        <v>100</v>
      </c>
    </row>
    <row r="299" spans="1:6">
      <c r="A299" s="430">
        <f>Results!B300</f>
        <v>42470.873587962997</v>
      </c>
      <c r="B299" s="173" t="str">
        <f>VLOOKUP(Results!C300,Users!$A$2:$F$784,6,FALSE)</f>
        <v>Семёнова</v>
      </c>
      <c r="C299" s="173" t="str">
        <f>VLOOKUP(Results!D300,Tests!$A$2:$C$21,3,FALSE)</f>
        <v>Онлайн-тур Олимпиады "Стань профессионалом в ИТ" 2016</v>
      </c>
      <c r="D299" s="173" t="str">
        <f>IFERROR(VLOOKUP(VLOOKUP(Results!C300,Users!$A$2:$E$784,5,FALSE),Groops!$A$2:$E$28,2,FALSE),"удалено")</f>
        <v>Олимпиада 2016</v>
      </c>
      <c r="E299" s="173">
        <f>Results!K300</f>
        <v>65</v>
      </c>
      <c r="F299" s="173">
        <f>Results!J300</f>
        <v>100</v>
      </c>
    </row>
    <row r="300" spans="1:6">
      <c r="A300" s="430">
        <f>Results!B301</f>
        <v>42470.874930555598</v>
      </c>
      <c r="B300" s="173" t="str">
        <f>VLOOKUP(Results!C301,Users!$A$2:$F$784,6,FALSE)</f>
        <v>Ерофеева</v>
      </c>
      <c r="C300" s="173" t="str">
        <f>VLOOKUP(Results!D301,Tests!$A$2:$C$21,3,FALSE)</f>
        <v>Онлайн-тур Олимпиады "Стань профессионалом в ИТ" 2016</v>
      </c>
      <c r="D300" s="173" t="str">
        <f>IFERROR(VLOOKUP(VLOOKUP(Results!C301,Users!$A$2:$E$784,5,FALSE),Groops!$A$2:$E$28,2,FALSE),"удалено")</f>
        <v>Олимпиада 2016</v>
      </c>
      <c r="E300" s="173">
        <f>Results!K301</f>
        <v>84</v>
      </c>
      <c r="F300" s="173">
        <f>Results!J301</f>
        <v>100</v>
      </c>
    </row>
    <row r="301" spans="1:6">
      <c r="A301" s="430">
        <f>Results!B302</f>
        <v>42470.897835648102</v>
      </c>
      <c r="B301" s="173" t="str">
        <f>VLOOKUP(Results!C302,Users!$A$2:$F$784,6,FALSE)</f>
        <v>Демченко</v>
      </c>
      <c r="C301" s="173" t="str">
        <f>VLOOKUP(Results!D302,Tests!$A$2:$C$21,3,FALSE)</f>
        <v>Онлайн-тур Олимпиады "Стань профессионалом в ИТ" 2016</v>
      </c>
      <c r="D301" s="173" t="str">
        <f>IFERROR(VLOOKUP(VLOOKUP(Results!C302,Users!$A$2:$E$784,5,FALSE),Groops!$A$2:$E$28,2,FALSE),"удалено")</f>
        <v>Олимпиада 2016</v>
      </c>
      <c r="E301" s="173">
        <f>Results!K302</f>
        <v>68</v>
      </c>
      <c r="F301" s="173">
        <f>Results!J302</f>
        <v>100</v>
      </c>
    </row>
    <row r="302" spans="1:6">
      <c r="A302" s="430">
        <f>Results!B303</f>
        <v>42477.796168981498</v>
      </c>
      <c r="B302" s="173" t="str">
        <f>VLOOKUP(Results!C303,Users!$A$2:$F$784,6,FALSE)</f>
        <v>Афанасьева</v>
      </c>
      <c r="C302" s="173" t="str">
        <f>VLOOKUP(Results!D303,Tests!$A$2:$C$21,3,FALSE)</f>
        <v>Excel (Левицкая-Кузьмина)</v>
      </c>
      <c r="D302" s="173" t="str">
        <f>IFERROR(VLOOKUP(VLOOKUP(Results!C303,Users!$A$2:$E$784,5,FALSE),Groops!$A$2:$E$28,2,FALSE),"удалено")</f>
        <v>ИИБС-15-1</v>
      </c>
      <c r="E302" s="173">
        <f>Results!K303</f>
        <v>10</v>
      </c>
      <c r="F302" s="173">
        <f>Results!J303</f>
        <v>10</v>
      </c>
    </row>
    <row r="303" spans="1:6">
      <c r="A303" s="430">
        <f>Results!B304</f>
        <v>42479.551435185203</v>
      </c>
      <c r="B303" s="173" t="str">
        <f>VLOOKUP(Results!C304,Users!$A$2:$F$784,6,FALSE)</f>
        <v>Афанасьева</v>
      </c>
      <c r="C303" s="173" t="str">
        <f>VLOOKUP(Results!D304,Tests!$A$2:$C$21,3,FALSE)</f>
        <v>Анализ и обеспечение непрерывности бизнеса (Круглов)</v>
      </c>
      <c r="D303" s="173" t="str">
        <f>IFERROR(VLOOKUP(VLOOKUP(Results!C304,Users!$A$2:$E$784,5,FALSE),Groops!$A$2:$E$28,2,FALSE),"удалено")</f>
        <v>ИИБС-15-1</v>
      </c>
      <c r="E303" s="173">
        <f>Results!K304</f>
        <v>10</v>
      </c>
      <c r="F303" s="173">
        <f>Results!J304</f>
        <v>10</v>
      </c>
    </row>
    <row r="304" spans="1:6">
      <c r="A304" s="430">
        <f>Results!B305</f>
        <v>42479.6710648148</v>
      </c>
      <c r="B304" s="173" t="str">
        <f>VLOOKUP(Results!C305,Users!$A$2:$F$784,6,FALSE)</f>
        <v>Афанасьева</v>
      </c>
      <c r="C304" s="173" t="str">
        <f>VLOOKUP(Results!D305,Tests!$A$2:$C$21,3,FALSE)</f>
        <v>Управление ИТ-сервисами (Боганов)</v>
      </c>
      <c r="D304" s="173" t="str">
        <f>IFERROR(VLOOKUP(VLOOKUP(Results!C305,Users!$A$2:$E$784,5,FALSE),Groops!$A$2:$E$28,2,FALSE),"удалено")</f>
        <v>ИИБС-15-1</v>
      </c>
      <c r="E304" s="173">
        <f>Results!K305</f>
        <v>10</v>
      </c>
      <c r="F304" s="173">
        <f>Results!J305</f>
        <v>10</v>
      </c>
    </row>
    <row r="305" spans="1:6">
      <c r="A305" s="430">
        <f>Results!B306</f>
        <v>42479.672870370399</v>
      </c>
      <c r="B305" s="173" t="str">
        <f>VLOOKUP(Results!C306,Users!$A$2:$F$784,6,FALSE)</f>
        <v>Афанасьева</v>
      </c>
      <c r="C305" s="173" t="str">
        <f>VLOOKUP(Results!D306,Tests!$A$2:$C$21,3,FALSE)</f>
        <v>Спецглавы математики (Пономарева)</v>
      </c>
      <c r="D305" s="173" t="str">
        <f>IFERROR(VLOOKUP(VLOOKUP(Results!C306,Users!$A$2:$E$784,5,FALSE),Groops!$A$2:$E$28,2,FALSE),"удалено")</f>
        <v>ИИБС-15-1</v>
      </c>
      <c r="E305" s="173">
        <f>Results!K306</f>
        <v>10</v>
      </c>
      <c r="F305" s="173">
        <f>Results!J306</f>
        <v>10</v>
      </c>
    </row>
    <row r="306" spans="1:6">
      <c r="A306" s="430">
        <f>Results!B307</f>
        <v>42479.673611111102</v>
      </c>
      <c r="B306" s="173" t="str">
        <f>VLOOKUP(Results!C307,Users!$A$2:$F$784,6,FALSE)</f>
        <v>Афанасьева</v>
      </c>
      <c r="C306" s="173" t="str">
        <f>VLOOKUP(Results!D307,Tests!$A$2:$C$21,3,FALSE)</f>
        <v>Методы разработки: RUP (Кумсков)</v>
      </c>
      <c r="D306" s="173" t="str">
        <f>IFERROR(VLOOKUP(VLOOKUP(Results!C307,Users!$A$2:$E$784,5,FALSE),Groops!$A$2:$E$28,2,FALSE),"удалено")</f>
        <v>ИИБС-15-1</v>
      </c>
      <c r="E306" s="173">
        <f>Results!K307</f>
        <v>10</v>
      </c>
      <c r="F306" s="173">
        <f>Results!J307</f>
        <v>10</v>
      </c>
    </row>
    <row r="307" spans="1:6">
      <c r="A307" s="430">
        <f>Results!B308</f>
        <v>42479.675092592603</v>
      </c>
      <c r="B307" s="173" t="str">
        <f>VLOOKUP(Results!C308,Users!$A$2:$F$784,6,FALSE)</f>
        <v>Афанасьева</v>
      </c>
      <c r="C307" s="173" t="str">
        <f>VLOOKUP(Results!D308,Tests!$A$2:$C$21,3,FALSE)</f>
        <v>Методы обработки больших данных (Дюмин)</v>
      </c>
      <c r="D307" s="173" t="str">
        <f>IFERROR(VLOOKUP(VLOOKUP(Results!C308,Users!$A$2:$E$784,5,FALSE),Groops!$A$2:$E$28,2,FALSE),"удалено")</f>
        <v>ИИБС-15-1</v>
      </c>
      <c r="E307" s="173">
        <f>Results!K308</f>
        <v>10</v>
      </c>
      <c r="F307" s="173">
        <f>Results!J308</f>
        <v>10</v>
      </c>
    </row>
    <row r="308" spans="1:6">
      <c r="A308" s="430">
        <f>Results!B309</f>
        <v>42479.676226851901</v>
      </c>
      <c r="B308" s="173" t="str">
        <f>VLOOKUP(Results!C309,Users!$A$2:$F$784,6,FALSE)</f>
        <v>Афанасьева</v>
      </c>
      <c r="C308" s="173" t="str">
        <f>VLOOKUP(Results!D309,Tests!$A$2:$C$21,3,FALSE)</f>
        <v>Информационная безопасность (Кузнецов)</v>
      </c>
      <c r="D308" s="173" t="str">
        <f>IFERROR(VLOOKUP(VLOOKUP(Results!C309,Users!$A$2:$E$784,5,FALSE),Groops!$A$2:$E$28,2,FALSE),"удалено")</f>
        <v>ИИБС-15-1</v>
      </c>
      <c r="E308" s="173">
        <f>Results!K309</f>
        <v>10</v>
      </c>
      <c r="F308" s="173">
        <f>Results!J309</f>
        <v>10</v>
      </c>
    </row>
    <row r="309" spans="1:6">
      <c r="A309" s="430">
        <f>Results!B310</f>
        <v>42479.682442129597</v>
      </c>
      <c r="B309" s="173" t="str">
        <f>VLOOKUP(Results!C310,Users!$A$2:$F$784,6,FALSE)</f>
        <v>Афанасьева</v>
      </c>
      <c r="C309" s="173" t="str">
        <f>VLOOKUP(Results!D310,Tests!$A$2:$C$21,3,FALSE)</f>
        <v>Внедрение ERP (Межуев)</v>
      </c>
      <c r="D309" s="173" t="str">
        <f>IFERROR(VLOOKUP(VLOOKUP(Results!C310,Users!$A$2:$E$784,5,FALSE),Groops!$A$2:$E$28,2,FALSE),"удалено")</f>
        <v>ИИБС-15-1</v>
      </c>
      <c r="E309" s="173">
        <f>Results!K310</f>
        <v>10</v>
      </c>
      <c r="F309" s="173">
        <f>Results!J310</f>
        <v>10</v>
      </c>
    </row>
    <row r="310" spans="1:6">
      <c r="A310" s="430">
        <f>Results!B311</f>
        <v>42479.682881944398</v>
      </c>
      <c r="B310" s="173" t="str">
        <f>VLOOKUP(Results!C311,Users!$A$2:$F$784,6,FALSE)</f>
        <v>Афанасьева</v>
      </c>
      <c r="C310" s="173" t="str">
        <f>VLOOKUP(Results!D311,Tests!$A$2:$C$21,3,FALSE)</f>
        <v>БО автоматизации: управление финансами (Тухбатов)</v>
      </c>
      <c r="D310" s="173" t="str">
        <f>IFERROR(VLOOKUP(VLOOKUP(Results!C311,Users!$A$2:$E$784,5,FALSE),Groops!$A$2:$E$28,2,FALSE),"удалено")</f>
        <v>ИИБС-15-1</v>
      </c>
      <c r="E310" s="173">
        <f>Results!K311</f>
        <v>10</v>
      </c>
      <c r="F310" s="173">
        <f>Results!J311</f>
        <v>10</v>
      </c>
    </row>
    <row r="311" spans="1:6">
      <c r="A311" s="430">
        <f>Results!B312</f>
        <v>42480.991909722201</v>
      </c>
      <c r="B311" s="173" t="str">
        <f>VLOOKUP(Results!C312,Users!$A$2:$F$784,6,FALSE)</f>
        <v>Свиноренко</v>
      </c>
      <c r="C311" s="173" t="str">
        <f>VLOOKUP(Results!D312,Tests!$A$2:$C$21,3,FALSE)</f>
        <v>Excel (Акатова)</v>
      </c>
      <c r="D311" s="173" t="str">
        <f>IFERROR(VLOOKUP(VLOOKUP(Results!C312,Users!$A$2:$E$784,5,FALSE),Groops!$A$2:$E$28,2,FALSE),"удалено")</f>
        <v>ИИБС-15-2</v>
      </c>
      <c r="E311" s="173">
        <f>Results!K312</f>
        <v>10</v>
      </c>
      <c r="F311" s="173">
        <f>Results!J312</f>
        <v>10</v>
      </c>
    </row>
    <row r="312" spans="1:6">
      <c r="A312" s="430">
        <f>Results!B313</f>
        <v>42480.992662037002</v>
      </c>
      <c r="B312" s="173" t="str">
        <f>VLOOKUP(Results!C313,Users!$A$2:$F$784,6,FALSE)</f>
        <v>Свиноренко</v>
      </c>
      <c r="C312" s="173" t="str">
        <f>VLOOKUP(Results!D313,Tests!$A$2:$C$21,3,FALSE)</f>
        <v>Анализ и обеспечение непрерывности бизнеса (Круглов)</v>
      </c>
      <c r="D312" s="173" t="str">
        <f>IFERROR(VLOOKUP(VLOOKUP(Results!C313,Users!$A$2:$E$784,5,FALSE),Groops!$A$2:$E$28,2,FALSE),"удалено")</f>
        <v>ИИБС-15-2</v>
      </c>
      <c r="E312" s="173">
        <f>Results!K313</f>
        <v>10</v>
      </c>
      <c r="F312" s="173">
        <f>Results!J313</f>
        <v>10</v>
      </c>
    </row>
    <row r="313" spans="1:6">
      <c r="A313" s="430">
        <f>Results!B314</f>
        <v>42480.993541666699</v>
      </c>
      <c r="B313" s="173" t="str">
        <f>VLOOKUP(Results!C314,Users!$A$2:$F$784,6,FALSE)</f>
        <v>Свиноренко</v>
      </c>
      <c r="C313" s="173" t="str">
        <f>VLOOKUP(Results!D314,Tests!$A$2:$C$21,3,FALSE)</f>
        <v>IBM DOORS (Солодов)</v>
      </c>
      <c r="D313" s="173" t="str">
        <f>IFERROR(VLOOKUP(VLOOKUP(Results!C314,Users!$A$2:$E$784,5,FALSE),Groops!$A$2:$E$28,2,FALSE),"удалено")</f>
        <v>ИИБС-15-2</v>
      </c>
      <c r="E313" s="173">
        <f>Results!K314</f>
        <v>10</v>
      </c>
      <c r="F313" s="173">
        <f>Results!J314</f>
        <v>10</v>
      </c>
    </row>
    <row r="314" spans="1:6">
      <c r="A314" s="430">
        <f>Results!B315</f>
        <v>42480.993946759299</v>
      </c>
      <c r="B314" s="173" t="str">
        <f>VLOOKUP(Results!C315,Users!$A$2:$F$784,6,FALSE)</f>
        <v>Свиноренко</v>
      </c>
      <c r="C314" s="173" t="str">
        <f>VLOOKUP(Results!D315,Tests!$A$2:$C$21,3,FALSE)</f>
        <v>БО автоматизации: управление финансами (Тухбатов)</v>
      </c>
      <c r="D314" s="173" t="str">
        <f>IFERROR(VLOOKUP(VLOOKUP(Results!C315,Users!$A$2:$E$784,5,FALSE),Groops!$A$2:$E$28,2,FALSE),"удалено")</f>
        <v>ИИБС-15-2</v>
      </c>
      <c r="E314" s="173">
        <f>Results!K315</f>
        <v>10</v>
      </c>
      <c r="F314" s="173">
        <f>Results!J315</f>
        <v>10</v>
      </c>
    </row>
    <row r="315" spans="1:6">
      <c r="A315" s="430">
        <f>Results!B316</f>
        <v>42480.994328703702</v>
      </c>
      <c r="B315" s="173" t="str">
        <f>VLOOKUP(Results!C316,Users!$A$2:$F$784,6,FALSE)</f>
        <v>Свиноренко</v>
      </c>
      <c r="C315" s="173" t="str">
        <f>VLOOKUP(Results!D316,Tests!$A$2:$C$21,3,FALSE)</f>
        <v>Информационная безопасность (Кузнецов)</v>
      </c>
      <c r="D315" s="173" t="str">
        <f>IFERROR(VLOOKUP(VLOOKUP(Results!C316,Users!$A$2:$E$784,5,FALSE),Groops!$A$2:$E$28,2,FALSE),"удалено")</f>
        <v>ИИБС-15-2</v>
      </c>
      <c r="E315" s="173">
        <f>Results!K316</f>
        <v>10</v>
      </c>
      <c r="F315" s="173">
        <f>Results!J316</f>
        <v>10</v>
      </c>
    </row>
    <row r="316" spans="1:6">
      <c r="A316" s="430">
        <f>Results!B317</f>
        <v>42480.9945717593</v>
      </c>
      <c r="B316" s="173" t="str">
        <f>VLOOKUP(Results!C317,Users!$A$2:$F$784,6,FALSE)</f>
        <v>Свиноренко</v>
      </c>
      <c r="C316" s="173" t="str">
        <f>VLOOKUP(Results!D317,Tests!$A$2:$C$21,3,FALSE)</f>
        <v>Методы разработки: RUP (Кумсков)</v>
      </c>
      <c r="D316" s="173" t="str">
        <f>IFERROR(VLOOKUP(VLOOKUP(Results!C317,Users!$A$2:$E$784,5,FALSE),Groops!$A$2:$E$28,2,FALSE),"удалено")</f>
        <v>ИИБС-15-2</v>
      </c>
      <c r="E316" s="173">
        <f>Results!K317</f>
        <v>10</v>
      </c>
      <c r="F316" s="173">
        <f>Results!J317</f>
        <v>10</v>
      </c>
    </row>
    <row r="317" spans="1:6">
      <c r="A317" s="430">
        <f>Results!B318</f>
        <v>42470.917766203696</v>
      </c>
      <c r="B317" s="173" t="str">
        <f>VLOOKUP(Results!C318,Users!$A$2:$F$784,6,FALSE)</f>
        <v>Гичан</v>
      </c>
      <c r="C317" s="173" t="str">
        <f>VLOOKUP(Results!D318,Tests!$A$2:$C$21,3,FALSE)</f>
        <v>Онлайн-тур Олимпиады "Стань профессионалом в ИТ" 2016</v>
      </c>
      <c r="D317" s="173" t="str">
        <f>IFERROR(VLOOKUP(VLOOKUP(Results!C318,Users!$A$2:$E$784,5,FALSE),Groops!$A$2:$E$28,2,FALSE),"удалено")</f>
        <v>Олимпиада 2016</v>
      </c>
      <c r="E317" s="173">
        <f>Results!K318</f>
        <v>84</v>
      </c>
      <c r="F317" s="173">
        <f>Results!J318</f>
        <v>100</v>
      </c>
    </row>
    <row r="318" spans="1:6">
      <c r="A318" s="430">
        <f>Results!B319</f>
        <v>42470.910381944399</v>
      </c>
      <c r="B318" s="173" t="str">
        <f>VLOOKUP(Results!C319,Users!$A$2:$F$784,6,FALSE)</f>
        <v>Неделяев</v>
      </c>
      <c r="C318" s="173" t="str">
        <f>VLOOKUP(Results!D319,Tests!$A$2:$C$21,3,FALSE)</f>
        <v>Онлайн-тур Олимпиады "Стань профессионалом в ИТ" 2016</v>
      </c>
      <c r="D318" s="173" t="str">
        <f>IFERROR(VLOOKUP(VLOOKUP(Results!C319,Users!$A$2:$E$784,5,FALSE),Groops!$A$2:$E$28,2,FALSE),"удалено")</f>
        <v>Олимпиада 2016</v>
      </c>
      <c r="E318" s="173">
        <f>Results!K319</f>
        <v>48</v>
      </c>
      <c r="F318" s="173">
        <f>Results!J319</f>
        <v>100</v>
      </c>
    </row>
    <row r="319" spans="1:6">
      <c r="A319" s="430">
        <f>Results!B320</f>
        <v>42470.963425925896</v>
      </c>
      <c r="B319" s="173" t="str">
        <f>VLOOKUP(Results!C320,Users!$A$2:$F$784,6,FALSE)</f>
        <v>Ишханов</v>
      </c>
      <c r="C319" s="173" t="str">
        <f>VLOOKUP(Results!D320,Tests!$A$2:$C$21,3,FALSE)</f>
        <v>Онлайн-тур Олимпиады "Стань профессионалом в ИТ" 2016</v>
      </c>
      <c r="D319" s="173" t="str">
        <f>IFERROR(VLOOKUP(VLOOKUP(Results!C320,Users!$A$2:$E$784,5,FALSE),Groops!$A$2:$E$28,2,FALSE),"удалено")</f>
        <v>Олимпиада 2016</v>
      </c>
      <c r="E319" s="173">
        <f>Results!K320</f>
        <v>0</v>
      </c>
      <c r="F319" s="173">
        <f>Results!J320</f>
        <v>100</v>
      </c>
    </row>
    <row r="320" spans="1:6">
      <c r="A320" s="430">
        <f>Results!B321</f>
        <v>42470.942106481503</v>
      </c>
      <c r="B320" s="173" t="str">
        <f>VLOOKUP(Results!C321,Users!$A$2:$F$784,6,FALSE)</f>
        <v>Разбегина</v>
      </c>
      <c r="C320" s="173" t="str">
        <f>VLOOKUP(Results!D321,Tests!$A$2:$C$21,3,FALSE)</f>
        <v>Онлайн-тур Олимпиады "Стань профессионалом в ИТ" 2016</v>
      </c>
      <c r="D320" s="173" t="str">
        <f>IFERROR(VLOOKUP(VLOOKUP(Results!C321,Users!$A$2:$E$784,5,FALSE),Groops!$A$2:$E$28,2,FALSE),"удалено")</f>
        <v>Олимпиада 2016</v>
      </c>
      <c r="E320" s="173">
        <f>Results!K321</f>
        <v>88</v>
      </c>
      <c r="F320" s="173">
        <f>Results!J321</f>
        <v>100</v>
      </c>
    </row>
    <row r="321" spans="1:6">
      <c r="A321" s="430">
        <f>Results!B322</f>
        <v>42470.958912037</v>
      </c>
      <c r="B321" s="173" t="str">
        <f>VLOOKUP(Results!C322,Users!$A$2:$F$784,6,FALSE)</f>
        <v>Маврин</v>
      </c>
      <c r="C321" s="173" t="str">
        <f>VLOOKUP(Results!D322,Tests!$A$2:$C$21,3,FALSE)</f>
        <v>Онлайн-тур Олимпиады "Стань профессионалом в ИТ" 2016</v>
      </c>
      <c r="D321" s="173" t="str">
        <f>IFERROR(VLOOKUP(VLOOKUP(Results!C322,Users!$A$2:$E$784,5,FALSE),Groops!$A$2:$E$28,2,FALSE),"удалено")</f>
        <v>Олимпиада 2016</v>
      </c>
      <c r="E321" s="173">
        <f>Results!K322</f>
        <v>49</v>
      </c>
      <c r="F321" s="173">
        <f>Results!J322</f>
        <v>100</v>
      </c>
    </row>
    <row r="322" spans="1:6">
      <c r="A322" s="430">
        <f>Results!B323</f>
        <v>42470.996423611097</v>
      </c>
      <c r="B322" s="173" t="str">
        <f>VLOOKUP(Results!C323,Users!$A$2:$F$784,6,FALSE)</f>
        <v>Нестеров</v>
      </c>
      <c r="C322" s="173" t="str">
        <f>VLOOKUP(Results!D323,Tests!$A$2:$C$21,3,FALSE)</f>
        <v>Онлайн-тур Олимпиады "Стань профессионалом в ИТ" 2016</v>
      </c>
      <c r="D322" s="173" t="str">
        <f>IFERROR(VLOOKUP(VLOOKUP(Results!C323,Users!$A$2:$E$784,5,FALSE),Groops!$A$2:$E$28,2,FALSE),"удалено")</f>
        <v>Олимпиада 2016</v>
      </c>
      <c r="E322" s="173">
        <f>Results!K323</f>
        <v>58</v>
      </c>
      <c r="F322" s="173">
        <f>Results!J323</f>
        <v>100</v>
      </c>
    </row>
    <row r="323" spans="1:6">
      <c r="A323" s="430">
        <f>Results!B324</f>
        <v>42470.990219907399</v>
      </c>
      <c r="B323" s="173" t="str">
        <f>VLOOKUP(Results!C324,Users!$A$2:$F$784,6,FALSE)</f>
        <v>Баженова</v>
      </c>
      <c r="C323" s="173" t="str">
        <f>VLOOKUP(Results!D324,Tests!$A$2:$C$21,3,FALSE)</f>
        <v>Онлайн-тур Олимпиады "Стань профессионалом в ИТ" 2016</v>
      </c>
      <c r="D323" s="173" t="str">
        <f>IFERROR(VLOOKUP(VLOOKUP(Results!C324,Users!$A$2:$E$784,5,FALSE),Groops!$A$2:$E$28,2,FALSE),"удалено")</f>
        <v>Олимпиада 2016</v>
      </c>
      <c r="E323" s="173">
        <f>Results!K324</f>
        <v>72</v>
      </c>
      <c r="F323" s="173">
        <f>Results!J324</f>
        <v>100</v>
      </c>
    </row>
    <row r="324" spans="1:6">
      <c r="A324" s="430">
        <f>Results!B325</f>
        <v>42470.997233796297</v>
      </c>
      <c r="B324" s="173" t="str">
        <f>VLOOKUP(Results!C325,Users!$A$2:$F$784,6,FALSE)</f>
        <v>Ульянова</v>
      </c>
      <c r="C324" s="173" t="str">
        <f>VLOOKUP(Results!D325,Tests!$A$2:$C$21,3,FALSE)</f>
        <v>Онлайн-тур Олимпиады "Стань профессионалом в ИТ" 2016</v>
      </c>
      <c r="D324" s="173" t="str">
        <f>IFERROR(VLOOKUP(VLOOKUP(Results!C325,Users!$A$2:$E$784,5,FALSE),Groops!$A$2:$E$28,2,FALSE),"удалено")</f>
        <v>Олимпиада 2016</v>
      </c>
      <c r="E324" s="173">
        <f>Results!K325</f>
        <v>58</v>
      </c>
      <c r="F324" s="173">
        <f>Results!J325</f>
        <v>100</v>
      </c>
    </row>
    <row r="325" spans="1:6">
      <c r="A325" s="430">
        <f>Results!B326</f>
        <v>42471.025659722203</v>
      </c>
      <c r="B325" s="173" t="str">
        <f>VLOOKUP(Results!C326,Users!$A$2:$F$784,6,FALSE)</f>
        <v>Раскидкина</v>
      </c>
      <c r="C325" s="173" t="str">
        <f>VLOOKUP(Results!D326,Tests!$A$2:$C$21,3,FALSE)</f>
        <v>Онлайн-тур Олимпиады "Стань профессионалом в ИТ" 2016</v>
      </c>
      <c r="D325" s="173" t="str">
        <f>IFERROR(VLOOKUP(VLOOKUP(Results!C326,Users!$A$2:$E$784,5,FALSE),Groops!$A$2:$E$28,2,FALSE),"удалено")</f>
        <v>Олимпиада 2016</v>
      </c>
      <c r="E325" s="173">
        <f>Results!K326</f>
        <v>46</v>
      </c>
      <c r="F325" s="173">
        <f>Results!J326</f>
        <v>100</v>
      </c>
    </row>
    <row r="326" spans="1:6">
      <c r="A326" s="430">
        <f>Results!B327</f>
        <v>42471.0061921296</v>
      </c>
      <c r="B326" s="173" t="str">
        <f>VLOOKUP(Results!C327,Users!$A$2:$F$784,6,FALSE)</f>
        <v>Ильясов</v>
      </c>
      <c r="C326" s="173" t="str">
        <f>VLOOKUP(Results!D327,Tests!$A$2:$C$21,3,FALSE)</f>
        <v>Онлайн-тур Олимпиады "Стань профессионалом в ИТ" 2016</v>
      </c>
      <c r="D326" s="173" t="str">
        <f>IFERROR(VLOOKUP(VLOOKUP(Results!C327,Users!$A$2:$E$784,5,FALSE),Groops!$A$2:$E$28,2,FALSE),"удалено")</f>
        <v>Олимпиада 2016</v>
      </c>
      <c r="E326" s="173">
        <f>Results!K327</f>
        <v>66</v>
      </c>
      <c r="F326" s="173">
        <f>Results!J327</f>
        <v>100</v>
      </c>
    </row>
    <row r="327" spans="1:6">
      <c r="A327" s="430">
        <f>Results!B328</f>
        <v>42471.2887962963</v>
      </c>
      <c r="B327" s="173" t="str">
        <f>VLOOKUP(Results!C328,Users!$A$2:$F$784,6,FALSE)</f>
        <v>Алексанян</v>
      </c>
      <c r="C327" s="173" t="str">
        <f>VLOOKUP(Results!D328,Tests!$A$2:$C$21,3,FALSE)</f>
        <v>Онлайн-тур Олимпиады "Стань профессионалом в ИТ" 2016</v>
      </c>
      <c r="D327" s="173" t="str">
        <f>IFERROR(VLOOKUP(VLOOKUP(Results!C328,Users!$A$2:$E$784,5,FALSE),Groops!$A$2:$E$28,2,FALSE),"удалено")</f>
        <v>Олимпиада 2016</v>
      </c>
      <c r="E327" s="173">
        <f>Results!K328</f>
        <v>31</v>
      </c>
      <c r="F327" s="173">
        <f>Results!J328</f>
        <v>100</v>
      </c>
    </row>
    <row r="328" spans="1:6">
      <c r="A328" s="430">
        <f>Results!B329</f>
        <v>42480.996886574103</v>
      </c>
      <c r="B328" s="173" t="str">
        <f>VLOOKUP(Results!C329,Users!$A$2:$F$784,6,FALSE)</f>
        <v>Свиноренко</v>
      </c>
      <c r="C328" s="173" t="str">
        <f>VLOOKUP(Results!D329,Tests!$A$2:$C$21,3,FALSE)</f>
        <v>Спецглавы математики (Пономарева)</v>
      </c>
      <c r="D328" s="173" t="str">
        <f>IFERROR(VLOOKUP(VLOOKUP(Results!C329,Users!$A$2:$E$784,5,FALSE),Groops!$A$2:$E$28,2,FALSE),"удалено")</f>
        <v>ИИБС-15-2</v>
      </c>
      <c r="E328" s="173">
        <f>Results!K329</f>
        <v>10</v>
      </c>
      <c r="F328" s="173">
        <f>Results!J329</f>
        <v>10</v>
      </c>
    </row>
    <row r="329" spans="1:6">
      <c r="A329" s="430">
        <f>Results!B330</f>
        <v>42480.997222222199</v>
      </c>
      <c r="B329" s="173" t="str">
        <f>VLOOKUP(Results!C330,Users!$A$2:$F$784,6,FALSE)</f>
        <v>Свиноренко</v>
      </c>
      <c r="C329" s="173" t="str">
        <f>VLOOKUP(Results!D330,Tests!$A$2:$C$21,3,FALSE)</f>
        <v>Управление ИТ-сервисами (Боганов)</v>
      </c>
      <c r="D329" s="173" t="str">
        <f>IFERROR(VLOOKUP(VLOOKUP(Results!C330,Users!$A$2:$E$784,5,FALSE),Groops!$A$2:$E$28,2,FALSE),"удалено")</f>
        <v>ИИБС-15-2</v>
      </c>
      <c r="E329" s="173">
        <f>Results!K330</f>
        <v>10</v>
      </c>
      <c r="F329" s="173">
        <f>Results!J330</f>
        <v>10</v>
      </c>
    </row>
    <row r="330" spans="1:6">
      <c r="A330" s="430">
        <f>Results!B331</f>
        <v>42484.957604166702</v>
      </c>
      <c r="B330" s="173" t="str">
        <f>VLOOKUP(Results!C331,Users!$A$2:$F$784,6,FALSE)</f>
        <v>Юбин</v>
      </c>
      <c r="C330" s="173" t="str">
        <f>VLOOKUP(Results!D331,Tests!$A$2:$C$21,3,FALSE)</f>
        <v>Методы разработки: RUP (Кумсков)</v>
      </c>
      <c r="D330" s="173" t="str">
        <f>IFERROR(VLOOKUP(VLOOKUP(Results!C331,Users!$A$2:$E$784,5,FALSE),Groops!$A$2:$E$28,2,FALSE),"удалено")</f>
        <v>ИИБС-15-2</v>
      </c>
      <c r="E330" s="173">
        <f>Results!K331</f>
        <v>10</v>
      </c>
      <c r="F330" s="173">
        <f>Results!J331</f>
        <v>10</v>
      </c>
    </row>
    <row r="331" spans="1:6">
      <c r="A331" s="430">
        <f>Results!B332</f>
        <v>42485.468229166698</v>
      </c>
      <c r="B331" s="173" t="str">
        <f>VLOOKUP(Results!C332,Users!$A$2:$F$784,6,FALSE)</f>
        <v>Шестова</v>
      </c>
      <c r="C331" s="173" t="str">
        <f>VLOOKUP(Results!D332,Tests!$A$2:$C$21,3,FALSE)</f>
        <v>Excel (Акатова)</v>
      </c>
      <c r="D331" s="173" t="str">
        <f>IFERROR(VLOOKUP(VLOOKUP(Results!C332,Users!$A$2:$E$784,5,FALSE),Groops!$A$2:$E$28,2,FALSE),"удалено")</f>
        <v>ИИБС-15-2</v>
      </c>
      <c r="E331" s="173">
        <f>Results!K332</f>
        <v>10</v>
      </c>
      <c r="F331" s="173">
        <f>Results!J332</f>
        <v>10</v>
      </c>
    </row>
    <row r="332" spans="1:6">
      <c r="A332" s="430">
        <f>Results!B333</f>
        <v>42485.470347222203</v>
      </c>
      <c r="B332" s="173" t="str">
        <f>VLOOKUP(Results!C333,Users!$A$2:$F$784,6,FALSE)</f>
        <v>Шестова</v>
      </c>
      <c r="C332" s="173" t="str">
        <f>VLOOKUP(Results!D333,Tests!$A$2:$C$21,3,FALSE)</f>
        <v>Анализ и обеспечение непрерывности бизнеса (Круглов)</v>
      </c>
      <c r="D332" s="173" t="str">
        <f>IFERROR(VLOOKUP(VLOOKUP(Results!C333,Users!$A$2:$E$784,5,FALSE),Groops!$A$2:$E$28,2,FALSE),"удалено")</f>
        <v>ИИБС-15-2</v>
      </c>
      <c r="E332" s="173">
        <f>Results!K333</f>
        <v>10</v>
      </c>
      <c r="F332" s="173">
        <f>Results!J333</f>
        <v>10</v>
      </c>
    </row>
    <row r="333" spans="1:6">
      <c r="A333" s="430">
        <f>Results!B334</f>
        <v>42485.470555555599</v>
      </c>
      <c r="B333" s="173" t="str">
        <f>VLOOKUP(Results!C334,Users!$A$2:$F$784,6,FALSE)</f>
        <v>Хаматьяров</v>
      </c>
      <c r="C333" s="173" t="str">
        <f>VLOOKUP(Results!D334,Tests!$A$2:$C$21,3,FALSE)</f>
        <v>Excel (Акатова)</v>
      </c>
      <c r="D333" s="173" t="str">
        <f>IFERROR(VLOOKUP(VLOOKUP(Results!C334,Users!$A$2:$E$784,5,FALSE),Groops!$A$2:$E$28,2,FALSE),"удалено")</f>
        <v>ИИБС-15-2</v>
      </c>
      <c r="E333" s="173">
        <f>Results!K334</f>
        <v>10</v>
      </c>
      <c r="F333" s="173">
        <f>Results!J334</f>
        <v>10</v>
      </c>
    </row>
    <row r="334" spans="1:6">
      <c r="A334" s="430">
        <f>Results!B335</f>
        <v>42485.471192129597</v>
      </c>
      <c r="B334" s="173" t="str">
        <f>VLOOKUP(Results!C335,Users!$A$2:$F$784,6,FALSE)</f>
        <v>Хаматьяров</v>
      </c>
      <c r="C334" s="173" t="str">
        <f>VLOOKUP(Results!D335,Tests!$A$2:$C$21,3,FALSE)</f>
        <v>IBM DOORS (Солодов)</v>
      </c>
      <c r="D334" s="173" t="str">
        <f>IFERROR(VLOOKUP(VLOOKUP(Results!C335,Users!$A$2:$E$784,5,FALSE),Groops!$A$2:$E$28,2,FALSE),"удалено")</f>
        <v>ИИБС-15-2</v>
      </c>
      <c r="E334" s="173">
        <f>Results!K335</f>
        <v>10</v>
      </c>
      <c r="F334" s="173">
        <f>Results!J335</f>
        <v>10</v>
      </c>
    </row>
    <row r="335" spans="1:6">
      <c r="A335" s="430">
        <f>Results!B336</f>
        <v>42485.471238425896</v>
      </c>
      <c r="B335" s="173" t="str">
        <f>VLOOKUP(Results!C336,Users!$A$2:$F$784,6,FALSE)</f>
        <v>Шестова</v>
      </c>
      <c r="C335" s="173" t="str">
        <f>VLOOKUP(Results!D336,Tests!$A$2:$C$21,3,FALSE)</f>
        <v>Спецглавы математики (Пономарева)</v>
      </c>
      <c r="D335" s="173" t="str">
        <f>IFERROR(VLOOKUP(VLOOKUP(Results!C336,Users!$A$2:$E$784,5,FALSE),Groops!$A$2:$E$28,2,FALSE),"удалено")</f>
        <v>ИИБС-15-2</v>
      </c>
      <c r="E335" s="173">
        <f>Results!K336</f>
        <v>10</v>
      </c>
      <c r="F335" s="173">
        <f>Results!J336</f>
        <v>10</v>
      </c>
    </row>
    <row r="336" spans="1:6">
      <c r="A336" s="430">
        <f>Results!B337</f>
        <v>42485.471979166701</v>
      </c>
      <c r="B336" s="173" t="str">
        <f>VLOOKUP(Results!C337,Users!$A$2:$F$784,6,FALSE)</f>
        <v>Хаматьяров</v>
      </c>
      <c r="C336" s="173" t="str">
        <f>VLOOKUP(Results!D337,Tests!$A$2:$C$21,3,FALSE)</f>
        <v>Анализ и обеспечение непрерывности бизнеса (Круглов)</v>
      </c>
      <c r="D336" s="173" t="str">
        <f>IFERROR(VLOOKUP(VLOOKUP(Results!C337,Users!$A$2:$E$784,5,FALSE),Groops!$A$2:$E$28,2,FALSE),"удалено")</f>
        <v>ИИБС-15-2</v>
      </c>
      <c r="E336" s="173">
        <f>Results!K337</f>
        <v>10</v>
      </c>
      <c r="F336" s="173">
        <f>Results!J337</f>
        <v>10</v>
      </c>
    </row>
    <row r="337" spans="1:6">
      <c r="A337" s="430">
        <f>Results!B338</f>
        <v>42485.472245370402</v>
      </c>
      <c r="B337" s="173" t="str">
        <f>VLOOKUP(Results!C338,Users!$A$2:$F$784,6,FALSE)</f>
        <v>Шестова</v>
      </c>
      <c r="C337" s="173" t="str">
        <f>VLOOKUP(Results!D338,Tests!$A$2:$C$21,3,FALSE)</f>
        <v>Информационная безопасность (Кузнецов)</v>
      </c>
      <c r="D337" s="173" t="str">
        <f>IFERROR(VLOOKUP(VLOOKUP(Results!C338,Users!$A$2:$E$784,5,FALSE),Groops!$A$2:$E$28,2,FALSE),"удалено")</f>
        <v>ИИБС-15-2</v>
      </c>
      <c r="E337" s="173">
        <f>Results!K338</f>
        <v>10</v>
      </c>
      <c r="F337" s="173">
        <f>Results!J338</f>
        <v>10</v>
      </c>
    </row>
    <row r="338" spans="1:6">
      <c r="A338" s="430">
        <f>Results!B339</f>
        <v>42485.473923611098</v>
      </c>
      <c r="B338" s="173" t="str">
        <f>VLOOKUP(Results!C339,Users!$A$2:$F$784,6,FALSE)</f>
        <v>Шестова</v>
      </c>
      <c r="C338" s="173" t="str">
        <f>VLOOKUP(Results!D339,Tests!$A$2:$C$21,3,FALSE)</f>
        <v>Методы разработки: RUP (Кумсков)</v>
      </c>
      <c r="D338" s="173" t="str">
        <f>IFERROR(VLOOKUP(VLOOKUP(Results!C339,Users!$A$2:$E$784,5,FALSE),Groops!$A$2:$E$28,2,FALSE),"удалено")</f>
        <v>ИИБС-15-2</v>
      </c>
      <c r="E338" s="173">
        <f>Results!K339</f>
        <v>10</v>
      </c>
      <c r="F338" s="173">
        <f>Results!J339</f>
        <v>10</v>
      </c>
    </row>
    <row r="339" spans="1:6">
      <c r="A339" s="430">
        <f>Results!B340</f>
        <v>42485.4746296296</v>
      </c>
      <c r="B339" s="173" t="str">
        <f>VLOOKUP(Results!C340,Users!$A$2:$F$784,6,FALSE)</f>
        <v>Шестова</v>
      </c>
      <c r="C339" s="173" t="str">
        <f>VLOOKUP(Results!D340,Tests!$A$2:$C$21,3,FALSE)</f>
        <v>Управление ИТ-сервисами (Боганов)</v>
      </c>
      <c r="D339" s="173" t="str">
        <f>IFERROR(VLOOKUP(VLOOKUP(Results!C340,Users!$A$2:$E$784,5,FALSE),Groops!$A$2:$E$28,2,FALSE),"удалено")</f>
        <v>ИИБС-15-2</v>
      </c>
      <c r="E339" s="173">
        <f>Results!K340</f>
        <v>10</v>
      </c>
      <c r="F339" s="173">
        <f>Results!J340</f>
        <v>10</v>
      </c>
    </row>
    <row r="340" spans="1:6">
      <c r="A340" s="430">
        <f>Results!B341</f>
        <v>42485.473564814798</v>
      </c>
      <c r="B340" s="173" t="str">
        <f>VLOOKUP(Results!C341,Users!$A$2:$F$784,6,FALSE)</f>
        <v>Хаматьяров</v>
      </c>
      <c r="C340" s="173" t="str">
        <f>VLOOKUP(Results!D341,Tests!$A$2:$C$21,3,FALSE)</f>
        <v>Информационная безопасность (Кузнецов)</v>
      </c>
      <c r="D340" s="173" t="str">
        <f>IFERROR(VLOOKUP(VLOOKUP(Results!C341,Users!$A$2:$E$784,5,FALSE),Groops!$A$2:$E$28,2,FALSE),"удалено")</f>
        <v>ИИБС-15-2</v>
      </c>
      <c r="E340" s="173">
        <f>Results!K341</f>
        <v>10</v>
      </c>
      <c r="F340" s="173">
        <f>Results!J341</f>
        <v>10</v>
      </c>
    </row>
    <row r="341" spans="1:6">
      <c r="A341" s="430">
        <f>Results!B342</f>
        <v>42485.474814814799</v>
      </c>
      <c r="B341" s="173" t="str">
        <f>VLOOKUP(Results!C342,Users!$A$2:$F$784,6,FALSE)</f>
        <v>Юбин</v>
      </c>
      <c r="C341" s="173" t="str">
        <f>VLOOKUP(Results!D342,Tests!$A$2:$C$21,3,FALSE)</f>
        <v>Спецглавы математики (Пономарева)</v>
      </c>
      <c r="D341" s="173" t="str">
        <f>IFERROR(VLOOKUP(VLOOKUP(Results!C342,Users!$A$2:$E$784,5,FALSE),Groops!$A$2:$E$28,2,FALSE),"удалено")</f>
        <v>ИИБС-15-2</v>
      </c>
      <c r="E341" s="173">
        <f>Results!K342</f>
        <v>10</v>
      </c>
      <c r="F341" s="173">
        <f>Results!J342</f>
        <v>10</v>
      </c>
    </row>
    <row r="342" spans="1:6">
      <c r="A342" s="430">
        <f>Results!B343</f>
        <v>42485.474999999999</v>
      </c>
      <c r="B342" s="173" t="str">
        <f>VLOOKUP(Results!C343,Users!$A$2:$F$784,6,FALSE)</f>
        <v>Хаматьяров</v>
      </c>
      <c r="C342" s="173" t="str">
        <f>VLOOKUP(Results!D343,Tests!$A$2:$C$21,3,FALSE)</f>
        <v>Спецглавы математики (Пономарева)</v>
      </c>
      <c r="D342" s="173" t="str">
        <f>IFERROR(VLOOKUP(VLOOKUP(Results!C343,Users!$A$2:$E$784,5,FALSE),Groops!$A$2:$E$28,2,FALSE),"удалено")</f>
        <v>ИИБС-15-2</v>
      </c>
      <c r="E342" s="173">
        <f>Results!K343</f>
        <v>10</v>
      </c>
      <c r="F342" s="173">
        <f>Results!J343</f>
        <v>10</v>
      </c>
    </row>
    <row r="343" spans="1:6">
      <c r="A343" s="430">
        <f>Results!B344</f>
        <v>42485.475509259297</v>
      </c>
      <c r="B343" s="173" t="str">
        <f>VLOOKUP(Results!C344,Users!$A$2:$F$784,6,FALSE)</f>
        <v>Хаматьяров</v>
      </c>
      <c r="C343" s="173" t="str">
        <f>VLOOKUP(Results!D344,Tests!$A$2:$C$21,3,FALSE)</f>
        <v>Управление ИТ-сервисами (Боганов)</v>
      </c>
      <c r="D343" s="173" t="str">
        <f>IFERROR(VLOOKUP(VLOOKUP(Results!C344,Users!$A$2:$E$784,5,FALSE),Groops!$A$2:$E$28,2,FALSE),"удалено")</f>
        <v>ИИБС-15-2</v>
      </c>
      <c r="E343" s="173">
        <f>Results!K344</f>
        <v>10</v>
      </c>
      <c r="F343" s="173">
        <f>Results!J344</f>
        <v>10</v>
      </c>
    </row>
    <row r="344" spans="1:6">
      <c r="A344" s="430">
        <f>Results!B345</f>
        <v>42485.4757986111</v>
      </c>
      <c r="B344" s="173" t="str">
        <f>VLOOKUP(Results!C345,Users!$A$2:$F$784,6,FALSE)</f>
        <v>Юбин</v>
      </c>
      <c r="C344" s="173" t="str">
        <f>VLOOKUP(Results!D345,Tests!$A$2:$C$21,3,FALSE)</f>
        <v>Информационная безопасность (Кузнецов)</v>
      </c>
      <c r="D344" s="173" t="str">
        <f>IFERROR(VLOOKUP(VLOOKUP(Results!C345,Users!$A$2:$E$784,5,FALSE),Groops!$A$2:$E$28,2,FALSE),"удалено")</f>
        <v>ИИБС-15-2</v>
      </c>
      <c r="E344" s="173">
        <f>Results!K345</f>
        <v>10</v>
      </c>
      <c r="F344" s="173">
        <f>Results!J345</f>
        <v>10</v>
      </c>
    </row>
    <row r="345" spans="1:6">
      <c r="A345" s="430">
        <f>Results!B346</f>
        <v>42485.475949074098</v>
      </c>
      <c r="B345" s="173" t="str">
        <f>VLOOKUP(Results!C346,Users!$A$2:$F$784,6,FALSE)</f>
        <v>Хаматьяров</v>
      </c>
      <c r="C345" s="173" t="str">
        <f>VLOOKUP(Results!D346,Tests!$A$2:$C$21,3,FALSE)</f>
        <v>БО автоматизации: управление финансами (Тухбатов)</v>
      </c>
      <c r="D345" s="173" t="str">
        <f>IFERROR(VLOOKUP(VLOOKUP(Results!C346,Users!$A$2:$E$784,5,FALSE),Groops!$A$2:$E$28,2,FALSE),"удалено")</f>
        <v>ИИБС-15-2</v>
      </c>
      <c r="E345" s="173">
        <f>Results!K346</f>
        <v>10</v>
      </c>
      <c r="F345" s="173">
        <f>Results!J346</f>
        <v>10</v>
      </c>
    </row>
    <row r="346" spans="1:6">
      <c r="A346" s="430">
        <f>Results!B347</f>
        <v>42485.476180555597</v>
      </c>
      <c r="B346" s="173" t="str">
        <f>VLOOKUP(Results!C347,Users!$A$2:$F$784,6,FALSE)</f>
        <v>Юбин</v>
      </c>
      <c r="C346" s="173" t="str">
        <f>VLOOKUP(Results!D347,Tests!$A$2:$C$21,3,FALSE)</f>
        <v>Анализ и обеспечение непрерывности бизнеса (Круглов)</v>
      </c>
      <c r="D346" s="173" t="str">
        <f>IFERROR(VLOOKUP(VLOOKUP(Results!C347,Users!$A$2:$E$784,5,FALSE),Groops!$A$2:$E$28,2,FALSE),"удалено")</f>
        <v>ИИБС-15-2</v>
      </c>
      <c r="E346" s="173">
        <f>Results!K347</f>
        <v>10</v>
      </c>
      <c r="F346" s="173">
        <f>Results!J347</f>
        <v>10</v>
      </c>
    </row>
    <row r="347" spans="1:6">
      <c r="A347" s="430">
        <f>Results!B348</f>
        <v>42485.4766550926</v>
      </c>
      <c r="B347" s="173" t="str">
        <f>VLOOKUP(Results!C348,Users!$A$2:$F$784,6,FALSE)</f>
        <v>Юбин</v>
      </c>
      <c r="C347" s="173" t="str">
        <f>VLOOKUP(Results!D348,Tests!$A$2:$C$21,3,FALSE)</f>
        <v>Управление ИТ-сервисами (Боганов)</v>
      </c>
      <c r="D347" s="173" t="str">
        <f>IFERROR(VLOOKUP(VLOOKUP(Results!C348,Users!$A$2:$E$784,5,FALSE),Groops!$A$2:$E$28,2,FALSE),"удалено")</f>
        <v>ИИБС-15-2</v>
      </c>
      <c r="E347" s="173">
        <f>Results!K348</f>
        <v>10</v>
      </c>
      <c r="F347" s="173">
        <f>Results!J348</f>
        <v>10</v>
      </c>
    </row>
    <row r="348" spans="1:6">
      <c r="A348" s="430">
        <f>Results!B349</f>
        <v>42485.476377314801</v>
      </c>
      <c r="B348" s="173" t="str">
        <f>VLOOKUP(Results!C349,Users!$A$2:$F$784,6,FALSE)</f>
        <v>Хаматьяров</v>
      </c>
      <c r="C348" s="173" t="str">
        <f>VLOOKUP(Results!D349,Tests!$A$2:$C$21,3,FALSE)</f>
        <v>Методы разработки: RUP (Кумсков)</v>
      </c>
      <c r="D348" s="173" t="str">
        <f>IFERROR(VLOOKUP(VLOOKUP(Results!C349,Users!$A$2:$E$784,5,FALSE),Groops!$A$2:$E$28,2,FALSE),"удалено")</f>
        <v>ИИБС-15-2</v>
      </c>
      <c r="E348" s="173">
        <f>Results!K349</f>
        <v>10</v>
      </c>
      <c r="F348" s="173">
        <f>Results!J349</f>
        <v>10</v>
      </c>
    </row>
    <row r="349" spans="1:6">
      <c r="A349" s="430">
        <f>Results!B350</f>
        <v>42485.4770601852</v>
      </c>
      <c r="B349" s="173" t="str">
        <f>VLOOKUP(Results!C350,Users!$A$2:$F$784,6,FALSE)</f>
        <v>Юбин</v>
      </c>
      <c r="C349" s="173" t="str">
        <f>VLOOKUP(Results!D350,Tests!$A$2:$C$21,3,FALSE)</f>
        <v>Excel (Акатова)</v>
      </c>
      <c r="D349" s="173" t="str">
        <f>IFERROR(VLOOKUP(VLOOKUP(Results!C350,Users!$A$2:$E$784,5,FALSE),Groops!$A$2:$E$28,2,FALSE),"удалено")</f>
        <v>ИИБС-15-2</v>
      </c>
      <c r="E349" s="173">
        <f>Results!K350</f>
        <v>10</v>
      </c>
      <c r="F349" s="173">
        <f>Results!J350</f>
        <v>10</v>
      </c>
    </row>
    <row r="350" spans="1:6">
      <c r="A350" s="430">
        <f>Results!B351</f>
        <v>42485.478148148097</v>
      </c>
      <c r="B350" s="173" t="str">
        <f>VLOOKUP(Results!C351,Users!$A$2:$F$784,6,FALSE)</f>
        <v>Юбин</v>
      </c>
      <c r="C350" s="173" t="str">
        <f>VLOOKUP(Results!D351,Tests!$A$2:$C$21,3,FALSE)</f>
        <v>БО автоматизации: управление финансами (Тухбатов)</v>
      </c>
      <c r="D350" s="173" t="str">
        <f>IFERROR(VLOOKUP(VLOOKUP(Results!C351,Users!$A$2:$E$784,5,FALSE),Groops!$A$2:$E$28,2,FALSE),"удалено")</f>
        <v>ИИБС-15-2</v>
      </c>
      <c r="E350" s="173">
        <f>Results!K351</f>
        <v>10</v>
      </c>
      <c r="F350" s="173">
        <f>Results!J351</f>
        <v>10</v>
      </c>
    </row>
    <row r="351" spans="1:6">
      <c r="A351" s="430">
        <f>Results!B352</f>
        <v>42485.4792592593</v>
      </c>
      <c r="B351" s="173" t="str">
        <f>VLOOKUP(Results!C352,Users!$A$2:$F$784,6,FALSE)</f>
        <v>Агаев</v>
      </c>
      <c r="C351" s="173" t="str">
        <f>VLOOKUP(Results!D352,Tests!$A$2:$C$21,3,FALSE)</f>
        <v>Excel (Акатова)</v>
      </c>
      <c r="D351" s="173" t="str">
        <f>IFERROR(VLOOKUP(VLOOKUP(Results!C352,Users!$A$2:$E$784,5,FALSE),Groops!$A$2:$E$28,2,FALSE),"удалено")</f>
        <v>ИИБС-15-2</v>
      </c>
      <c r="E351" s="173">
        <f>Results!K352</f>
        <v>10</v>
      </c>
      <c r="F351" s="173">
        <f>Results!J352</f>
        <v>10</v>
      </c>
    </row>
    <row r="352" spans="1:6">
      <c r="A352" s="430">
        <f>Results!B353</f>
        <v>42485.479733796303</v>
      </c>
      <c r="B352" s="173" t="str">
        <f>VLOOKUP(Results!C353,Users!$A$2:$F$784,6,FALSE)</f>
        <v>Агаев</v>
      </c>
      <c r="C352" s="173" t="str">
        <f>VLOOKUP(Results!D353,Tests!$A$2:$C$21,3,FALSE)</f>
        <v>БО автоматизации: управление финансами (Тухбатов)</v>
      </c>
      <c r="D352" s="173" t="str">
        <f>IFERROR(VLOOKUP(VLOOKUP(Results!C353,Users!$A$2:$E$784,5,FALSE),Groops!$A$2:$E$28,2,FALSE),"удалено")</f>
        <v>ИИБС-15-2</v>
      </c>
      <c r="E352" s="173">
        <f>Results!K353</f>
        <v>10</v>
      </c>
      <c r="F352" s="173">
        <f>Results!J353</f>
        <v>10</v>
      </c>
    </row>
    <row r="353" spans="1:6">
      <c r="A353" s="430">
        <f>Results!B354</f>
        <v>42485.480011574102</v>
      </c>
      <c r="B353" s="173" t="str">
        <f>VLOOKUP(Results!C354,Users!$A$2:$F$784,6,FALSE)</f>
        <v>Агаев</v>
      </c>
      <c r="C353" s="173" t="str">
        <f>VLOOKUP(Results!D354,Tests!$A$2:$C$21,3,FALSE)</f>
        <v>Спецглавы математики (Пономарева)</v>
      </c>
      <c r="D353" s="173" t="str">
        <f>IFERROR(VLOOKUP(VLOOKUP(Results!C354,Users!$A$2:$E$784,5,FALSE),Groops!$A$2:$E$28,2,FALSE),"удалено")</f>
        <v>ИИБС-15-2</v>
      </c>
      <c r="E353" s="173">
        <f>Results!K354</f>
        <v>10</v>
      </c>
      <c r="F353" s="173">
        <f>Results!J354</f>
        <v>10</v>
      </c>
    </row>
    <row r="354" spans="1:6">
      <c r="A354" s="430">
        <f>Results!B355</f>
        <v>42485.480370370402</v>
      </c>
      <c r="B354" s="173" t="str">
        <f>VLOOKUP(Results!C355,Users!$A$2:$F$784,6,FALSE)</f>
        <v>Агаев</v>
      </c>
      <c r="C354" s="173" t="str">
        <f>VLOOKUP(Results!D355,Tests!$A$2:$C$21,3,FALSE)</f>
        <v>Методы разработки: RUP (Кумсков)</v>
      </c>
      <c r="D354" s="173" t="str">
        <f>IFERROR(VLOOKUP(VLOOKUP(Results!C355,Users!$A$2:$E$784,5,FALSE),Groops!$A$2:$E$28,2,FALSE),"удалено")</f>
        <v>ИИБС-15-2</v>
      </c>
      <c r="E354" s="173">
        <f>Results!K355</f>
        <v>10</v>
      </c>
      <c r="F354" s="173">
        <f>Results!J355</f>
        <v>10</v>
      </c>
    </row>
    <row r="355" spans="1:6">
      <c r="A355" s="430">
        <f>Results!B356</f>
        <v>42485.485370370399</v>
      </c>
      <c r="B355" s="173" t="str">
        <f>VLOOKUP(Results!C356,Users!$A$2:$F$784,6,FALSE)</f>
        <v>Агаев</v>
      </c>
      <c r="C355" s="173" t="str">
        <f>VLOOKUP(Results!D356,Tests!$A$2:$C$21,3,FALSE)</f>
        <v>Информационная безопасность (Кузнецов)</v>
      </c>
      <c r="D355" s="173" t="str">
        <f>IFERROR(VLOOKUP(VLOOKUP(Results!C356,Users!$A$2:$E$784,5,FALSE),Groops!$A$2:$E$28,2,FALSE),"удалено")</f>
        <v>ИИБС-15-2</v>
      </c>
      <c r="E355" s="173">
        <f>Results!K356</f>
        <v>10</v>
      </c>
      <c r="F355" s="173">
        <f>Results!J356</f>
        <v>10</v>
      </c>
    </row>
    <row r="356" spans="1:6">
      <c r="A356" s="430">
        <f>Results!B357</f>
        <v>42485.487500000003</v>
      </c>
      <c r="B356" s="173" t="str">
        <f>VLOOKUP(Results!C357,Users!$A$2:$F$784,6,FALSE)</f>
        <v>Агаев</v>
      </c>
      <c r="C356" s="173" t="str">
        <f>VLOOKUP(Results!D357,Tests!$A$2:$C$21,3,FALSE)</f>
        <v>Анализ и обеспечение непрерывности бизнеса (Круглов)</v>
      </c>
      <c r="D356" s="173" t="str">
        <f>IFERROR(VLOOKUP(VLOOKUP(Results!C357,Users!$A$2:$E$784,5,FALSE),Groops!$A$2:$E$28,2,FALSE),"удалено")</f>
        <v>ИИБС-15-2</v>
      </c>
      <c r="E356" s="173">
        <f>Results!K357</f>
        <v>10</v>
      </c>
      <c r="F356" s="173">
        <f>Results!J357</f>
        <v>10</v>
      </c>
    </row>
    <row r="357" spans="1:6">
      <c r="A357" s="430">
        <f>Results!B358</f>
        <v>42485.488217592603</v>
      </c>
      <c r="B357" s="173" t="str">
        <f>VLOOKUP(Results!C358,Users!$A$2:$F$784,6,FALSE)</f>
        <v>Агаев</v>
      </c>
      <c r="C357" s="173" t="str">
        <f>VLOOKUP(Results!D358,Tests!$A$2:$C$21,3,FALSE)</f>
        <v>Управление ИТ-сервисами (Боганов)</v>
      </c>
      <c r="D357" s="173" t="str">
        <f>IFERROR(VLOOKUP(VLOOKUP(Results!C358,Users!$A$2:$E$784,5,FALSE),Groops!$A$2:$E$28,2,FALSE),"удалено")</f>
        <v>ИИБС-15-2</v>
      </c>
      <c r="E357" s="173">
        <f>Results!K358</f>
        <v>10</v>
      </c>
      <c r="F357" s="173">
        <f>Results!J358</f>
        <v>10</v>
      </c>
    </row>
    <row r="358" spans="1:6">
      <c r="A358" s="430">
        <f>Results!B359</f>
        <v>42616.482233796298</v>
      </c>
      <c r="B358" s="173" t="str">
        <f>VLOOKUP(Results!C359,Users!$A$2:$F$784,6,FALSE)</f>
        <v>Крылова</v>
      </c>
      <c r="C358" s="173" t="str">
        <f>VLOOKUP(Results!D359,Tests!$A$2:$C$21,3,FALSE)</f>
        <v>Специалист MS Excel 2010</v>
      </c>
      <c r="D358" s="173" t="str">
        <f>IFERROR(VLOOKUP(VLOOKUP(Results!C359,Users!$A$2:$E$784,5,FALSE),Groops!$A$2:$E$28,2,FALSE),"удалено")</f>
        <v>ИИБС-16-2</v>
      </c>
      <c r="E358" s="173">
        <f>Results!K359</f>
        <v>14</v>
      </c>
      <c r="F358" s="173">
        <f>Results!J359</f>
        <v>25</v>
      </c>
    </row>
    <row r="359" spans="1:6">
      <c r="A359" s="430">
        <f>Results!B360</f>
        <v>42616.482222222199</v>
      </c>
      <c r="B359" s="173" t="str">
        <f>VLOOKUP(Results!C360,Users!$A$2:$F$784,6,FALSE)</f>
        <v>Татарой</v>
      </c>
      <c r="C359" s="173" t="str">
        <f>VLOOKUP(Results!D360,Tests!$A$2:$C$21,3,FALSE)</f>
        <v>Специалист MS Excel 2010</v>
      </c>
      <c r="D359" s="173" t="str">
        <f>IFERROR(VLOOKUP(VLOOKUP(Results!C360,Users!$A$2:$E$784,5,FALSE),Groops!$A$2:$E$28,2,FALSE),"удалено")</f>
        <v>ИИБС-16-1</v>
      </c>
      <c r="E359" s="173">
        <f>Results!K360</f>
        <v>10</v>
      </c>
      <c r="F359" s="173">
        <f>Results!J360</f>
        <v>25</v>
      </c>
    </row>
    <row r="360" spans="1:6">
      <c r="A360" s="430">
        <f>Results!B361</f>
        <v>42616.482199074097</v>
      </c>
      <c r="B360" s="173" t="str">
        <f>VLOOKUP(Results!C361,Users!$A$2:$F$784,6,FALSE)</f>
        <v>Дружаева</v>
      </c>
      <c r="C360" s="173" t="str">
        <f>VLOOKUP(Results!D361,Tests!$A$2:$C$21,3,FALSE)</f>
        <v>Специалист MS Excel 2010</v>
      </c>
      <c r="D360" s="173" t="str">
        <f>IFERROR(VLOOKUP(VLOOKUP(Results!C361,Users!$A$2:$E$784,5,FALSE),Groops!$A$2:$E$28,2,FALSE),"удалено")</f>
        <v>ИИБС-16-2</v>
      </c>
      <c r="E360" s="173">
        <f>Results!K361</f>
        <v>8</v>
      </c>
      <c r="F360" s="173">
        <f>Results!J361</f>
        <v>25</v>
      </c>
    </row>
    <row r="361" spans="1:6">
      <c r="A361" s="430">
        <f>Results!B362</f>
        <v>42616.482222222199</v>
      </c>
      <c r="B361" s="173" t="str">
        <f>VLOOKUP(Results!C362,Users!$A$2:$F$784,6,FALSE)</f>
        <v>Корнюхина</v>
      </c>
      <c r="C361" s="173" t="str">
        <f>VLOOKUP(Results!D362,Tests!$A$2:$C$21,3,FALSE)</f>
        <v>Специалист MS Excel 2010</v>
      </c>
      <c r="D361" s="173" t="str">
        <f>IFERROR(VLOOKUP(VLOOKUP(Results!C362,Users!$A$2:$E$784,5,FALSE),Groops!$A$2:$E$28,2,FALSE),"удалено")</f>
        <v>ИИБС-16-1</v>
      </c>
      <c r="E361" s="173">
        <f>Results!K362</f>
        <v>10</v>
      </c>
      <c r="F361" s="173">
        <f>Results!J362</f>
        <v>25</v>
      </c>
    </row>
    <row r="362" spans="1:6">
      <c r="A362" s="430">
        <f>Results!B363</f>
        <v>42616.4822569444</v>
      </c>
      <c r="B362" s="173" t="str">
        <f>VLOOKUP(Results!C363,Users!$A$2:$F$784,6,FALSE)</f>
        <v>Щеголяев</v>
      </c>
      <c r="C362" s="173" t="str">
        <f>VLOOKUP(Results!D363,Tests!$A$2:$C$21,3,FALSE)</f>
        <v>Специалист MS Excel 2010</v>
      </c>
      <c r="D362" s="173" t="str">
        <f>IFERROR(VLOOKUP(VLOOKUP(Results!C363,Users!$A$2:$E$784,5,FALSE),Groops!$A$2:$E$28,2,FALSE),"удалено")</f>
        <v>ИИБС-16-2</v>
      </c>
      <c r="E362" s="173">
        <f>Results!K363</f>
        <v>7</v>
      </c>
      <c r="F362" s="173">
        <f>Results!J363</f>
        <v>25</v>
      </c>
    </row>
    <row r="363" spans="1:6">
      <c r="A363" s="430">
        <f>Results!B364</f>
        <v>42616.481747685197</v>
      </c>
      <c r="B363" s="173" t="str">
        <f>VLOOKUP(Results!C364,Users!$A$2:$F$784,6,FALSE)</f>
        <v>Новикова</v>
      </c>
      <c r="C363" s="173" t="str">
        <f>VLOOKUP(Results!D364,Tests!$A$2:$C$21,3,FALSE)</f>
        <v>Специалист MS Excel 2010</v>
      </c>
      <c r="D363" s="173" t="str">
        <f>IFERROR(VLOOKUP(VLOOKUP(Results!C364,Users!$A$2:$E$784,5,FALSE),Groops!$A$2:$E$28,2,FALSE),"удалено")</f>
        <v>ИИБС-16-2</v>
      </c>
      <c r="E363" s="173">
        <f>Results!K364</f>
        <v>13</v>
      </c>
      <c r="F363" s="173">
        <f>Results!J364</f>
        <v>25</v>
      </c>
    </row>
    <row r="364" spans="1:6">
      <c r="A364" s="430">
        <f>Results!B365</f>
        <v>42616.482222222199</v>
      </c>
      <c r="B364" s="173" t="str">
        <f>VLOOKUP(Results!C365,Users!$A$2:$F$784,6,FALSE)</f>
        <v>Каравашкин</v>
      </c>
      <c r="C364" s="173" t="str">
        <f>VLOOKUP(Results!D365,Tests!$A$2:$C$21,3,FALSE)</f>
        <v>Специалист MS Excel 2010</v>
      </c>
      <c r="D364" s="173" t="str">
        <f>IFERROR(VLOOKUP(VLOOKUP(Results!C365,Users!$A$2:$E$784,5,FALSE),Groops!$A$2:$E$28,2,FALSE),"удалено")</f>
        <v>ИИБС-16-2</v>
      </c>
      <c r="E364" s="173">
        <f>Results!K365</f>
        <v>11</v>
      </c>
      <c r="F364" s="173">
        <f>Results!J365</f>
        <v>25</v>
      </c>
    </row>
    <row r="365" spans="1:6">
      <c r="A365" s="430">
        <f>Results!B366</f>
        <v>42616.482164351903</v>
      </c>
      <c r="B365" s="173" t="str">
        <f>VLOOKUP(Results!C366,Users!$A$2:$F$784,6,FALSE)</f>
        <v>Геращенко</v>
      </c>
      <c r="C365" s="173" t="str">
        <f>VLOOKUP(Results!D366,Tests!$A$2:$C$21,3,FALSE)</f>
        <v>Специалист MS Excel 2010</v>
      </c>
      <c r="D365" s="173" t="str">
        <f>IFERROR(VLOOKUP(VLOOKUP(Results!C366,Users!$A$2:$E$784,5,FALSE),Groops!$A$2:$E$28,2,FALSE),"удалено")</f>
        <v>ИИБС-16-2</v>
      </c>
      <c r="E365" s="173">
        <f>Results!K366</f>
        <v>6</v>
      </c>
      <c r="F365" s="173">
        <f>Results!J366</f>
        <v>25</v>
      </c>
    </row>
    <row r="366" spans="1:6">
      <c r="A366" s="430">
        <f>Results!B367</f>
        <v>42616.482164351903</v>
      </c>
      <c r="B366" s="173" t="str">
        <f>VLOOKUP(Results!C367,Users!$A$2:$F$784,6,FALSE)</f>
        <v>Абрамов</v>
      </c>
      <c r="C366" s="173" t="str">
        <f>VLOOKUP(Results!D367,Tests!$A$2:$C$21,3,FALSE)</f>
        <v>Специалист MS Excel 2010</v>
      </c>
      <c r="D366" s="173" t="str">
        <f>IFERROR(VLOOKUP(VLOOKUP(Results!C367,Users!$A$2:$E$784,5,FALSE),Groops!$A$2:$E$28,2,FALSE),"удалено")</f>
        <v>ИИБС-16-2</v>
      </c>
      <c r="E366" s="173">
        <f>Results!K367</f>
        <v>11</v>
      </c>
      <c r="F366" s="173">
        <f>Results!J367</f>
        <v>25</v>
      </c>
    </row>
    <row r="367" spans="1:6">
      <c r="A367" s="430">
        <f>Results!B368</f>
        <v>42616.482465277797</v>
      </c>
      <c r="B367" s="173" t="str">
        <f>VLOOKUP(Results!C368,Users!$A$2:$F$784,6,FALSE)</f>
        <v>Сухорукова</v>
      </c>
      <c r="C367" s="173" t="str">
        <f>VLOOKUP(Results!D368,Tests!$A$2:$C$21,3,FALSE)</f>
        <v>Специалист MS Excel 2010</v>
      </c>
      <c r="D367" s="173" t="str">
        <f>IFERROR(VLOOKUP(VLOOKUP(Results!C368,Users!$A$2:$E$784,5,FALSE),Groops!$A$2:$E$28,2,FALSE),"удалено")</f>
        <v>ИИБС-16-1</v>
      </c>
      <c r="E367" s="173">
        <f>Results!K368</f>
        <v>15</v>
      </c>
      <c r="F367" s="173">
        <f>Results!J368</f>
        <v>25</v>
      </c>
    </row>
    <row r="368" spans="1:6">
      <c r="A368" s="430">
        <f>Results!B369</f>
        <v>42616.482719907399</v>
      </c>
      <c r="B368" s="173" t="str">
        <f>VLOOKUP(Results!C369,Users!$A$2:$F$784,6,FALSE)</f>
        <v>Митина</v>
      </c>
      <c r="C368" s="173" t="str">
        <f>VLOOKUP(Results!D369,Tests!$A$2:$C$21,3,FALSE)</f>
        <v>Специалист MS Excel 2010</v>
      </c>
      <c r="D368" s="173" t="str">
        <f>IFERROR(VLOOKUP(VLOOKUP(Results!C369,Users!$A$2:$E$784,5,FALSE),Groops!$A$2:$E$28,2,FALSE),"удалено")</f>
        <v>ИИБС-16-1</v>
      </c>
      <c r="E368" s="173">
        <f>Results!K369</f>
        <v>8</v>
      </c>
      <c r="F368" s="173">
        <f>Results!J369</f>
        <v>25</v>
      </c>
    </row>
    <row r="369" spans="1:6">
      <c r="A369" s="430">
        <f>Results!B370</f>
        <v>42616.482164351903</v>
      </c>
      <c r="B369" s="173" t="str">
        <f>VLOOKUP(Results!C370,Users!$A$2:$F$784,6,FALSE)</f>
        <v>Усатенко</v>
      </c>
      <c r="C369" s="173" t="str">
        <f>VLOOKUP(Results!D370,Tests!$A$2:$C$21,3,FALSE)</f>
        <v>Специалист MS Excel 2010</v>
      </c>
      <c r="D369" s="173" t="str">
        <f>IFERROR(VLOOKUP(VLOOKUP(Results!C370,Users!$A$2:$E$784,5,FALSE),Groops!$A$2:$E$28,2,FALSE),"удалено")</f>
        <v>ИИБС-16-2</v>
      </c>
      <c r="E369" s="173">
        <f>Results!K370</f>
        <v>7</v>
      </c>
      <c r="F369" s="173">
        <f>Results!J370</f>
        <v>25</v>
      </c>
    </row>
    <row r="370" spans="1:6">
      <c r="A370" s="430">
        <f>Results!B371</f>
        <v>42616.482152777797</v>
      </c>
      <c r="B370" s="173" t="str">
        <f>VLOOKUP(Results!C371,Users!$A$2:$F$784,6,FALSE)</f>
        <v>Круглов</v>
      </c>
      <c r="C370" s="173" t="str">
        <f>VLOOKUP(Results!D371,Tests!$A$2:$C$21,3,FALSE)</f>
        <v>Специалист MS Excel 2010</v>
      </c>
      <c r="D370" s="173" t="str">
        <f>IFERROR(VLOOKUP(VLOOKUP(Results!C371,Users!$A$2:$E$784,5,FALSE),Groops!$A$2:$E$28,2,FALSE),"удалено")</f>
        <v>ИИБС-16-2</v>
      </c>
      <c r="E370" s="173">
        <f>Results!K371</f>
        <v>12</v>
      </c>
      <c r="F370" s="173">
        <f>Results!J371</f>
        <v>25</v>
      </c>
    </row>
    <row r="371" spans="1:6">
      <c r="A371" s="430">
        <f>Results!B372</f>
        <v>42616.482291666704</v>
      </c>
      <c r="B371" s="173" t="str">
        <f>VLOOKUP(Results!C372,Users!$A$2:$F$784,6,FALSE)</f>
        <v>Яшин</v>
      </c>
      <c r="C371" s="173" t="str">
        <f>VLOOKUP(Results!D372,Tests!$A$2:$C$21,3,FALSE)</f>
        <v>Специалист MS Excel 2010</v>
      </c>
      <c r="D371" s="173" t="str">
        <f>IFERROR(VLOOKUP(VLOOKUP(Results!C372,Users!$A$2:$E$784,5,FALSE),Groops!$A$2:$E$28,2,FALSE),"удалено")</f>
        <v>ИИБС-16-1</v>
      </c>
      <c r="E371" s="173">
        <f>Results!K372</f>
        <v>15</v>
      </c>
      <c r="F371" s="173">
        <f>Results!J372</f>
        <v>25</v>
      </c>
    </row>
    <row r="372" spans="1:6">
      <c r="A372" s="430">
        <f>Results!B373</f>
        <v>42616.482210648202</v>
      </c>
      <c r="B372" s="173" t="str">
        <f>VLOOKUP(Results!C373,Users!$A$2:$F$784,6,FALSE)</f>
        <v>Бесхмельницын</v>
      </c>
      <c r="C372" s="173" t="str">
        <f>VLOOKUP(Results!D373,Tests!$A$2:$C$21,3,FALSE)</f>
        <v>Специалист MS Excel 2010</v>
      </c>
      <c r="D372" s="173" t="str">
        <f>IFERROR(VLOOKUP(VLOOKUP(Results!C373,Users!$A$2:$E$784,5,FALSE),Groops!$A$2:$E$28,2,FALSE),"удалено")</f>
        <v>ИИБС-16-1</v>
      </c>
      <c r="E372" s="173">
        <f>Results!K373</f>
        <v>9</v>
      </c>
      <c r="F372" s="173">
        <f>Results!J373</f>
        <v>25</v>
      </c>
    </row>
    <row r="373" spans="1:6">
      <c r="A373" s="430">
        <f>Results!B374</f>
        <v>42616.482314814799</v>
      </c>
      <c r="B373" s="173" t="str">
        <f>VLOOKUP(Results!C374,Users!$A$2:$F$784,6,FALSE)</f>
        <v>Чиркина</v>
      </c>
      <c r="C373" s="173" t="str">
        <f>VLOOKUP(Results!D374,Tests!$A$2:$C$21,3,FALSE)</f>
        <v>Специалист MS Excel 2010</v>
      </c>
      <c r="D373" s="173" t="str">
        <f>IFERROR(VLOOKUP(VLOOKUP(Results!C374,Users!$A$2:$E$784,5,FALSE),Groops!$A$2:$E$28,2,FALSE),"удалено")</f>
        <v>ИИБС-16-2</v>
      </c>
      <c r="E373" s="173">
        <f>Results!K374</f>
        <v>9</v>
      </c>
      <c r="F373" s="173">
        <f>Results!J374</f>
        <v>25</v>
      </c>
    </row>
    <row r="374" spans="1:6">
      <c r="A374" s="430">
        <f>Results!B375</f>
        <v>42616.482152777797</v>
      </c>
      <c r="B374" s="173" t="str">
        <f>VLOOKUP(Results!C375,Users!$A$2:$F$784,6,FALSE)</f>
        <v>Нестеров</v>
      </c>
      <c r="C374" s="173" t="str">
        <f>VLOOKUP(Results!D375,Tests!$A$2:$C$21,3,FALSE)</f>
        <v>Специалист MS Excel 2010</v>
      </c>
      <c r="D374" s="173" t="str">
        <f>IFERROR(VLOOKUP(VLOOKUP(Results!C375,Users!$A$2:$E$784,5,FALSE),Groops!$A$2:$E$28,2,FALSE),"удалено")</f>
        <v>ИИБС-16-2</v>
      </c>
      <c r="E374" s="173">
        <f>Results!K375</f>
        <v>10</v>
      </c>
      <c r="F374" s="173">
        <f>Results!J375</f>
        <v>25</v>
      </c>
    </row>
    <row r="375" spans="1:6">
      <c r="A375" s="430">
        <f>Results!B376</f>
        <v>42616.482534722199</v>
      </c>
      <c r="B375" s="173" t="str">
        <f>VLOOKUP(Results!C376,Users!$A$2:$F$784,6,FALSE)</f>
        <v>Ширкина</v>
      </c>
      <c r="C375" s="173" t="str">
        <f>VLOOKUP(Results!D376,Tests!$A$2:$C$21,3,FALSE)</f>
        <v>Специалист MS Excel 2010</v>
      </c>
      <c r="D375" s="173" t="str">
        <f>IFERROR(VLOOKUP(VLOOKUP(Results!C376,Users!$A$2:$E$784,5,FALSE),Groops!$A$2:$E$28,2,FALSE),"удалено")</f>
        <v>ИИБС-16-2</v>
      </c>
      <c r="E375" s="173">
        <f>Results!K376</f>
        <v>11</v>
      </c>
      <c r="F375" s="173">
        <f>Results!J376</f>
        <v>25</v>
      </c>
    </row>
    <row r="376" spans="1:6">
      <c r="A376" s="430">
        <f>Results!B377</f>
        <v>42616.482152777797</v>
      </c>
      <c r="B376" s="173" t="str">
        <f>VLOOKUP(Results!C377,Users!$A$2:$F$784,6,FALSE)</f>
        <v>Санькова</v>
      </c>
      <c r="C376" s="173" t="str">
        <f>VLOOKUP(Results!D377,Tests!$A$2:$C$21,3,FALSE)</f>
        <v>Специалист MS Excel 2010</v>
      </c>
      <c r="D376" s="173" t="str">
        <f>IFERROR(VLOOKUP(VLOOKUP(Results!C377,Users!$A$2:$E$784,5,FALSE),Groops!$A$2:$E$28,2,FALSE),"удалено")</f>
        <v>ИИБС-16-2</v>
      </c>
      <c r="E376" s="173">
        <f>Results!K377</f>
        <v>12</v>
      </c>
      <c r="F376" s="173">
        <f>Results!J377</f>
        <v>25</v>
      </c>
    </row>
    <row r="377" spans="1:6">
      <c r="A377" s="430">
        <f>Results!B378</f>
        <v>42616.482326388897</v>
      </c>
      <c r="B377" s="173" t="str">
        <f>VLOOKUP(Results!C378,Users!$A$2:$F$784,6,FALSE)</f>
        <v>Гальцова</v>
      </c>
      <c r="C377" s="173" t="str">
        <f>VLOOKUP(Results!D378,Tests!$A$2:$C$21,3,FALSE)</f>
        <v>Специалист MS Excel 2010</v>
      </c>
      <c r="D377" s="173" t="str">
        <f>IFERROR(VLOOKUP(VLOOKUP(Results!C378,Users!$A$2:$E$784,5,FALSE),Groops!$A$2:$E$28,2,FALSE),"удалено")</f>
        <v>ИИБС-16-2</v>
      </c>
      <c r="E377" s="173">
        <f>Results!K378</f>
        <v>10</v>
      </c>
      <c r="F377" s="173">
        <f>Results!J378</f>
        <v>25</v>
      </c>
    </row>
    <row r="378" spans="1:6">
      <c r="A378" s="430">
        <f>Results!B379</f>
        <v>42616.482314814799</v>
      </c>
      <c r="B378" s="173" t="str">
        <f>VLOOKUP(Results!C379,Users!$A$2:$F$784,6,FALSE)</f>
        <v>Ерофеева</v>
      </c>
      <c r="C378" s="173" t="str">
        <f>VLOOKUP(Results!D379,Tests!$A$2:$C$21,3,FALSE)</f>
        <v>Специалист MS Excel 2010</v>
      </c>
      <c r="D378" s="173" t="str">
        <f>IFERROR(VLOOKUP(VLOOKUP(Results!C379,Users!$A$2:$E$784,5,FALSE),Groops!$A$2:$E$28,2,FALSE),"удалено")</f>
        <v>ИИБС-16-2</v>
      </c>
      <c r="E378" s="173">
        <f>Results!K379</f>
        <v>7</v>
      </c>
      <c r="F378" s="173">
        <f>Results!J379</f>
        <v>25</v>
      </c>
    </row>
    <row r="379" spans="1:6">
      <c r="A379" s="430">
        <f>Results!B380</f>
        <v>42616.482187499998</v>
      </c>
      <c r="B379" s="173" t="str">
        <f>VLOOKUP(Results!C380,Users!$A$2:$F$784,6,FALSE)</f>
        <v>Медведева</v>
      </c>
      <c r="C379" s="173" t="str">
        <f>VLOOKUP(Results!D380,Tests!$A$2:$C$21,3,FALSE)</f>
        <v>Специалист MS Excel 2010</v>
      </c>
      <c r="D379" s="173" t="str">
        <f>IFERROR(VLOOKUP(VLOOKUP(Results!C380,Users!$A$2:$E$784,5,FALSE),Groops!$A$2:$E$28,2,FALSE),"удалено")</f>
        <v>ИИБС-16-1</v>
      </c>
      <c r="E379" s="173">
        <f>Results!K380</f>
        <v>13</v>
      </c>
      <c r="F379" s="173">
        <f>Results!J380</f>
        <v>25</v>
      </c>
    </row>
    <row r="380" spans="1:6">
      <c r="A380" s="430">
        <f>Results!B381</f>
        <v>42616.482210648202</v>
      </c>
      <c r="B380" s="173" t="str">
        <f>VLOOKUP(Results!C381,Users!$A$2:$F$784,6,FALSE)</f>
        <v>Нежурина</v>
      </c>
      <c r="C380" s="173" t="str">
        <f>VLOOKUP(Results!D381,Tests!$A$2:$C$21,3,FALSE)</f>
        <v>Специалист MS Excel 2010</v>
      </c>
      <c r="D380" s="173" t="str">
        <f>IFERROR(VLOOKUP(VLOOKUP(Results!C381,Users!$A$2:$E$784,5,FALSE),Groops!$A$2:$E$28,2,FALSE),"удалено")</f>
        <v>ИИБС-16-1</v>
      </c>
      <c r="E380" s="173">
        <f>Results!K381</f>
        <v>15</v>
      </c>
      <c r="F380" s="173">
        <f>Results!J381</f>
        <v>25</v>
      </c>
    </row>
    <row r="381" spans="1:6">
      <c r="A381" s="430">
        <f>Results!B382</f>
        <v>42616.482175925899</v>
      </c>
      <c r="B381" s="173" t="str">
        <f>VLOOKUP(Results!C382,Users!$A$2:$F$784,6,FALSE)</f>
        <v>Сытов</v>
      </c>
      <c r="C381" s="173" t="str">
        <f>VLOOKUP(Results!D382,Tests!$A$2:$C$21,3,FALSE)</f>
        <v>Специалист MS Excel 2010</v>
      </c>
      <c r="D381" s="173" t="str">
        <f>IFERROR(VLOOKUP(VLOOKUP(Results!C382,Users!$A$2:$E$784,5,FALSE),Groops!$A$2:$E$28,2,FALSE),"удалено")</f>
        <v>ИИБС-16-1</v>
      </c>
      <c r="E381" s="173">
        <f>Results!K382</f>
        <v>10</v>
      </c>
      <c r="F381" s="173">
        <f>Results!J382</f>
        <v>25</v>
      </c>
    </row>
    <row r="382" spans="1:6">
      <c r="A382" s="430">
        <f>Results!B383</f>
        <v>42616.482187499998</v>
      </c>
      <c r="B382" s="173" t="str">
        <f>VLOOKUP(Results!C383,Users!$A$2:$F$784,6,FALSE)</f>
        <v>Ильина</v>
      </c>
      <c r="C382" s="173" t="str">
        <f>VLOOKUP(Results!D383,Tests!$A$2:$C$21,3,FALSE)</f>
        <v>Специалист MS Excel 2010</v>
      </c>
      <c r="D382" s="173" t="str">
        <f>IFERROR(VLOOKUP(VLOOKUP(Results!C383,Users!$A$2:$E$784,5,FALSE),Groops!$A$2:$E$28,2,FALSE),"удалено")</f>
        <v>ИИБС-16-1</v>
      </c>
      <c r="E382" s="173">
        <f>Results!K383</f>
        <v>15</v>
      </c>
      <c r="F382" s="173">
        <f>Results!J383</f>
        <v>25</v>
      </c>
    </row>
    <row r="383" spans="1:6">
      <c r="A383" s="430">
        <f>Results!B384</f>
        <v>42616.482731481497</v>
      </c>
      <c r="B383" s="173" t="str">
        <f>VLOOKUP(Results!C384,Users!$A$2:$F$784,6,FALSE)</f>
        <v>Скрябина</v>
      </c>
      <c r="C383" s="173" t="str">
        <f>VLOOKUP(Results!D384,Tests!$A$2:$C$21,3,FALSE)</f>
        <v>Специалист MS Excel 2010</v>
      </c>
      <c r="D383" s="173" t="str">
        <f>IFERROR(VLOOKUP(VLOOKUP(Results!C384,Users!$A$2:$E$784,5,FALSE),Groops!$A$2:$E$28,2,FALSE),"удалено")</f>
        <v>ИИБС-16-2</v>
      </c>
      <c r="E383" s="173">
        <f>Results!K384</f>
        <v>9</v>
      </c>
      <c r="F383" s="173">
        <f>Results!J384</f>
        <v>25</v>
      </c>
    </row>
    <row r="384" spans="1:6">
      <c r="A384" s="430">
        <f>Results!B385</f>
        <v>42616.482280092598</v>
      </c>
      <c r="B384" s="173" t="str">
        <f>VLOOKUP(Results!C385,Users!$A$2:$F$784,6,FALSE)</f>
        <v>Скорых</v>
      </c>
      <c r="C384" s="173" t="str">
        <f>VLOOKUP(Results!D385,Tests!$A$2:$C$21,3,FALSE)</f>
        <v>Специалист MS Excel 2010</v>
      </c>
      <c r="D384" s="173" t="str">
        <f>IFERROR(VLOOKUP(VLOOKUP(Results!C385,Users!$A$2:$E$784,5,FALSE),Groops!$A$2:$E$28,2,FALSE),"удалено")</f>
        <v>ИИБС-16-1</v>
      </c>
      <c r="E384" s="173">
        <f>Results!K385</f>
        <v>12</v>
      </c>
      <c r="F384" s="173">
        <f>Results!J385</f>
        <v>25</v>
      </c>
    </row>
    <row r="385" spans="1:6">
      <c r="A385" s="430">
        <f>Results!B386</f>
        <v>42616.4824884259</v>
      </c>
      <c r="B385" s="173" t="str">
        <f>VLOOKUP(Results!C386,Users!$A$2:$F$784,6,FALSE)</f>
        <v>Наприенко</v>
      </c>
      <c r="C385" s="173" t="str">
        <f>VLOOKUP(Results!D386,Tests!$A$2:$C$21,3,FALSE)</f>
        <v>Специалист MS Excel 2010</v>
      </c>
      <c r="D385" s="173" t="str">
        <f>IFERROR(VLOOKUP(VLOOKUP(Results!C386,Users!$A$2:$E$784,5,FALSE),Groops!$A$2:$E$28,2,FALSE),"удалено")</f>
        <v>ИИБС-16-1</v>
      </c>
      <c r="E385" s="173">
        <f>Results!K386</f>
        <v>10</v>
      </c>
      <c r="F385" s="173">
        <f>Results!J386</f>
        <v>25</v>
      </c>
    </row>
    <row r="386" spans="1:6">
      <c r="A386" s="430">
        <f>Results!B387</f>
        <v>42616.482222222199</v>
      </c>
      <c r="B386" s="173" t="str">
        <f>VLOOKUP(Results!C387,Users!$A$2:$F$784,6,FALSE)</f>
        <v>Мустафина</v>
      </c>
      <c r="C386" s="173" t="str">
        <f>VLOOKUP(Results!D387,Tests!$A$2:$C$21,3,FALSE)</f>
        <v>Специалист MS Excel 2010</v>
      </c>
      <c r="D386" s="173" t="str">
        <f>IFERROR(VLOOKUP(VLOOKUP(Results!C387,Users!$A$2:$E$784,5,FALSE),Groops!$A$2:$E$28,2,FALSE),"удалено")</f>
        <v>ИИБС-16-1</v>
      </c>
      <c r="E386" s="173">
        <f>Results!K387</f>
        <v>11</v>
      </c>
      <c r="F386" s="173">
        <f>Results!J387</f>
        <v>25</v>
      </c>
    </row>
    <row r="387" spans="1:6">
      <c r="A387" s="430">
        <f>Results!B388</f>
        <v>42616.482453703698</v>
      </c>
      <c r="B387" s="173" t="str">
        <f>VLOOKUP(Results!C388,Users!$A$2:$F$784,6,FALSE)</f>
        <v>Кулипанова</v>
      </c>
      <c r="C387" s="173" t="str">
        <f>VLOOKUP(Results!D388,Tests!$A$2:$C$21,3,FALSE)</f>
        <v>Специалист MS Excel 2010</v>
      </c>
      <c r="D387" s="173" t="str">
        <f>IFERROR(VLOOKUP(VLOOKUP(Results!C388,Users!$A$2:$E$784,5,FALSE),Groops!$A$2:$E$28,2,FALSE),"удалено")</f>
        <v>ИИБС-16-1</v>
      </c>
      <c r="E387" s="173">
        <f>Results!K388</f>
        <v>19</v>
      </c>
      <c r="F387" s="173">
        <f>Results!J388</f>
        <v>25</v>
      </c>
    </row>
    <row r="388" spans="1:6">
      <c r="A388" s="430">
        <f>Results!B389</f>
        <v>42616.4823032407</v>
      </c>
      <c r="B388" s="173" t="str">
        <f>VLOOKUP(Results!C389,Users!$A$2:$F$784,6,FALSE)</f>
        <v>Овчинкин</v>
      </c>
      <c r="C388" s="173" t="str">
        <f>VLOOKUP(Results!D389,Tests!$A$2:$C$21,3,FALSE)</f>
        <v>Специалист MS Excel 2010</v>
      </c>
      <c r="D388" s="173" t="str">
        <f>IFERROR(VLOOKUP(VLOOKUP(Results!C389,Users!$A$2:$E$784,5,FALSE),Groops!$A$2:$E$28,2,FALSE),"удалено")</f>
        <v>ИИБС-16-1</v>
      </c>
      <c r="E388" s="173">
        <f>Results!K389</f>
        <v>12</v>
      </c>
      <c r="F388" s="173">
        <f>Results!J389</f>
        <v>25</v>
      </c>
    </row>
    <row r="389" spans="1:6">
      <c r="A389" s="430">
        <f>Results!B390</f>
        <v>42616.482164351903</v>
      </c>
      <c r="B389" s="173" t="str">
        <f>VLOOKUP(Results!C390,Users!$A$2:$F$784,6,FALSE)</f>
        <v>Паршин</v>
      </c>
      <c r="C389" s="173" t="str">
        <f>VLOOKUP(Results!D390,Tests!$A$2:$C$21,3,FALSE)</f>
        <v>Специалист MS Excel 2010</v>
      </c>
      <c r="D389" s="173" t="str">
        <f>IFERROR(VLOOKUP(VLOOKUP(Results!C390,Users!$A$2:$E$784,5,FALSE),Groops!$A$2:$E$28,2,FALSE),"удалено")</f>
        <v>ИИБС-16-1</v>
      </c>
      <c r="E389" s="173">
        <f>Results!K390</f>
        <v>12</v>
      </c>
      <c r="F389" s="173">
        <f>Results!J390</f>
        <v>25</v>
      </c>
    </row>
    <row r="390" spans="1:6">
      <c r="A390" s="430">
        <f>Results!B391</f>
        <v>42616.482592592598</v>
      </c>
      <c r="B390" s="173" t="str">
        <f>VLOOKUP(Results!C391,Users!$A$2:$F$784,6,FALSE)</f>
        <v>Князев</v>
      </c>
      <c r="C390" s="173" t="str">
        <f>VLOOKUP(Results!D391,Tests!$A$2:$C$21,3,FALSE)</f>
        <v>Специалист MS Excel 2010</v>
      </c>
      <c r="D390" s="173" t="str">
        <f>IFERROR(VLOOKUP(VLOOKUP(Results!C391,Users!$A$2:$E$784,5,FALSE),Groops!$A$2:$E$28,2,FALSE),"удалено")</f>
        <v>ИИБС-16-1</v>
      </c>
      <c r="E390" s="173">
        <f>Results!K391</f>
        <v>11</v>
      </c>
      <c r="F390" s="173">
        <f>Results!J391</f>
        <v>25</v>
      </c>
    </row>
    <row r="391" spans="1:6">
      <c r="A391" s="430">
        <f>Results!B392</f>
        <v>42616.482222222199</v>
      </c>
      <c r="B391" s="173" t="str">
        <f>VLOOKUP(Results!C392,Users!$A$2:$F$784,6,FALSE)</f>
        <v>Бушмина</v>
      </c>
      <c r="C391" s="173" t="str">
        <f>VLOOKUP(Results!D392,Tests!$A$2:$C$21,3,FALSE)</f>
        <v>Специалист MS Excel 2010</v>
      </c>
      <c r="D391" s="173" t="str">
        <f>IFERROR(VLOOKUP(VLOOKUP(Results!C392,Users!$A$2:$E$784,5,FALSE),Groops!$A$2:$E$28,2,FALSE),"удалено")</f>
        <v>ИИБС-16-2</v>
      </c>
      <c r="E391" s="173">
        <f>Results!K392</f>
        <v>11</v>
      </c>
      <c r="F391" s="173">
        <f>Results!J392</f>
        <v>25</v>
      </c>
    </row>
    <row r="392" spans="1:6">
      <c r="A392" s="430">
        <f>Results!B393</f>
        <v>42616.482210648202</v>
      </c>
      <c r="B392" s="173" t="str">
        <f>VLOOKUP(Results!C393,Users!$A$2:$F$784,6,FALSE)</f>
        <v>Кулин</v>
      </c>
      <c r="C392" s="173" t="str">
        <f>VLOOKUP(Results!D393,Tests!$A$2:$C$21,3,FALSE)</f>
        <v>Специалист MS Excel 2010</v>
      </c>
      <c r="D392" s="173" t="str">
        <f>IFERROR(VLOOKUP(VLOOKUP(Results!C393,Users!$A$2:$E$784,5,FALSE),Groops!$A$2:$E$28,2,FALSE),"удалено")</f>
        <v>ИИБС-16-1</v>
      </c>
      <c r="E392" s="173">
        <f>Results!K393</f>
        <v>10</v>
      </c>
      <c r="F392" s="173">
        <f>Results!J393</f>
        <v>25</v>
      </c>
    </row>
    <row r="393" spans="1:6">
      <c r="A393" s="430">
        <f>Results!B394</f>
        <v>42616.482199074097</v>
      </c>
      <c r="B393" s="173" t="str">
        <f>VLOOKUP(Results!C394,Users!$A$2:$F$784,6,FALSE)</f>
        <v>Ротарь</v>
      </c>
      <c r="C393" s="173" t="str">
        <f>VLOOKUP(Results!D394,Tests!$A$2:$C$21,3,FALSE)</f>
        <v>Специалист MS Excel 2010</v>
      </c>
      <c r="D393" s="173" t="str">
        <f>IFERROR(VLOOKUP(VLOOKUP(Results!C394,Users!$A$2:$E$784,5,FALSE),Groops!$A$2:$E$28,2,FALSE),"удалено")</f>
        <v>ИИБС-16-2</v>
      </c>
      <c r="E393" s="173">
        <f>Results!K394</f>
        <v>8</v>
      </c>
      <c r="F393" s="173">
        <f>Results!J394</f>
        <v>25</v>
      </c>
    </row>
    <row r="394" spans="1:6">
      <c r="A394" s="430">
        <f>Results!B395</f>
        <v>42616.482743055603</v>
      </c>
      <c r="B394" s="173" t="str">
        <f>VLOOKUP(Results!C395,Users!$A$2:$F$784,6,FALSE)</f>
        <v>Подклетнев</v>
      </c>
      <c r="C394" s="173" t="str">
        <f>VLOOKUP(Results!D395,Tests!$A$2:$C$21,3,FALSE)</f>
        <v>Специалист MS Excel 2010</v>
      </c>
      <c r="D394" s="173" t="str">
        <f>IFERROR(VLOOKUP(VLOOKUP(Results!C395,Users!$A$2:$E$784,5,FALSE),Groops!$A$2:$E$28,2,FALSE),"удалено")</f>
        <v>ИИБС-16-2</v>
      </c>
      <c r="E394" s="173">
        <f>Results!K395</f>
        <v>18</v>
      </c>
      <c r="F394" s="173">
        <f>Results!J395</f>
        <v>25</v>
      </c>
    </row>
    <row r="395" spans="1:6">
      <c r="A395" s="430">
        <f>Results!B396</f>
        <v>42616.482187499998</v>
      </c>
      <c r="B395" s="173" t="str">
        <f>VLOOKUP(Results!C396,Users!$A$2:$F$784,6,FALSE)</f>
        <v>Блиц</v>
      </c>
      <c r="C395" s="173" t="str">
        <f>VLOOKUP(Results!D396,Tests!$A$2:$C$21,3,FALSE)</f>
        <v>Специалист MS Excel 2010</v>
      </c>
      <c r="D395" s="173" t="str">
        <f>IFERROR(VLOOKUP(VLOOKUP(Results!C396,Users!$A$2:$E$784,5,FALSE),Groops!$A$2:$E$28,2,FALSE),"удалено")</f>
        <v>ИИБС-16-1</v>
      </c>
      <c r="E395" s="173">
        <f>Results!K396</f>
        <v>15</v>
      </c>
      <c r="F395" s="173">
        <f>Results!J396</f>
        <v>25</v>
      </c>
    </row>
    <row r="396" spans="1:6">
      <c r="A396" s="430">
        <f>Results!B397</f>
        <v>42616.482199074097</v>
      </c>
      <c r="B396" s="173" t="str">
        <f>VLOOKUP(Results!C397,Users!$A$2:$F$784,6,FALSE)</f>
        <v>Цветков</v>
      </c>
      <c r="C396" s="173" t="str">
        <f>VLOOKUP(Results!D397,Tests!$A$2:$C$21,3,FALSE)</f>
        <v>Специалист MS Excel 2010</v>
      </c>
      <c r="D396" s="173" t="str">
        <f>IFERROR(VLOOKUP(VLOOKUP(Results!C397,Users!$A$2:$E$784,5,FALSE),Groops!$A$2:$E$28,2,FALSE),"удалено")</f>
        <v>ИИБС-16-2</v>
      </c>
      <c r="E396" s="173">
        <f>Results!K397</f>
        <v>13</v>
      </c>
      <c r="F396" s="173">
        <f>Results!J397</f>
        <v>25</v>
      </c>
    </row>
    <row r="397" spans="1:6">
      <c r="A397" s="430">
        <f>Results!B398</f>
        <v>42616.482499999998</v>
      </c>
      <c r="B397" s="173" t="str">
        <f>VLOOKUP(Results!C398,Users!$A$2:$F$784,6,FALSE)</f>
        <v>Андреева</v>
      </c>
      <c r="C397" s="173" t="str">
        <f>VLOOKUP(Results!D398,Tests!$A$2:$C$21,3,FALSE)</f>
        <v>Специалист MS Excel 2010</v>
      </c>
      <c r="D397" s="173" t="str">
        <f>IFERROR(VLOOKUP(VLOOKUP(Results!C398,Users!$A$2:$E$784,5,FALSE),Groops!$A$2:$E$28,2,FALSE),"удалено")</f>
        <v>ИИБС-16-2</v>
      </c>
      <c r="E397" s="173">
        <f>Results!K398</f>
        <v>10</v>
      </c>
      <c r="F397" s="173">
        <f>Results!J398</f>
        <v>25</v>
      </c>
    </row>
    <row r="398" spans="1:6">
      <c r="A398" s="430">
        <f>Results!B399</f>
        <v>42616.482407407399</v>
      </c>
      <c r="B398" s="173" t="str">
        <f>VLOOKUP(Results!C399,Users!$A$2:$F$784,6,FALSE)</f>
        <v>Гичан</v>
      </c>
      <c r="C398" s="173" t="str">
        <f>VLOOKUP(Results!D399,Tests!$A$2:$C$21,3,FALSE)</f>
        <v>Специалист MS Excel 2010</v>
      </c>
      <c r="D398" s="173" t="str">
        <f>IFERROR(VLOOKUP(VLOOKUP(Results!C399,Users!$A$2:$E$784,5,FALSE),Groops!$A$2:$E$28,2,FALSE),"удалено")</f>
        <v>ИИБС-16-1</v>
      </c>
      <c r="E398" s="173">
        <f>Results!K399</f>
        <v>13</v>
      </c>
      <c r="F398" s="173">
        <f>Results!J399</f>
        <v>25</v>
      </c>
    </row>
    <row r="399" spans="1:6">
      <c r="A399" s="430">
        <f>Results!B400</f>
        <v>42616.4824884259</v>
      </c>
      <c r="B399" s="173" t="str">
        <f>VLOOKUP(Results!C400,Users!$A$2:$F$784,6,FALSE)</f>
        <v>Курненкова</v>
      </c>
      <c r="C399" s="173" t="str">
        <f>VLOOKUP(Results!D400,Tests!$A$2:$C$21,3,FALSE)</f>
        <v>Специалист MS Excel 2010</v>
      </c>
      <c r="D399" s="173" t="str">
        <f>IFERROR(VLOOKUP(VLOOKUP(Results!C400,Users!$A$2:$E$784,5,FALSE),Groops!$A$2:$E$28,2,FALSE),"удалено")</f>
        <v>ИИБС-16-2</v>
      </c>
      <c r="E399" s="173">
        <f>Results!K400</f>
        <v>14</v>
      </c>
      <c r="F399" s="173">
        <f>Results!J400</f>
        <v>25</v>
      </c>
    </row>
    <row r="400" spans="1:6">
      <c r="A400" s="430">
        <f>Results!B401</f>
        <v>42616.482233796298</v>
      </c>
      <c r="B400" s="173" t="str">
        <f>VLOOKUP(Results!C401,Users!$A$2:$F$784,6,FALSE)</f>
        <v>Ахияров</v>
      </c>
      <c r="C400" s="173" t="str">
        <f>VLOOKUP(Results!D401,Tests!$A$2:$C$21,3,FALSE)</f>
        <v>Специалист MS Excel 2010</v>
      </c>
      <c r="D400" s="173" t="str">
        <f>IFERROR(VLOOKUP(VLOOKUP(Results!C401,Users!$A$2:$E$784,5,FALSE),Groops!$A$2:$E$28,2,FALSE),"удалено")</f>
        <v>ИИБС-16-2</v>
      </c>
      <c r="E400" s="173">
        <f>Results!K401</f>
        <v>10</v>
      </c>
      <c r="F400" s="173">
        <f>Results!J401</f>
        <v>25</v>
      </c>
    </row>
    <row r="401" spans="1:6">
      <c r="A401" s="430">
        <f>Results!B402</f>
        <v>42616.482175925899</v>
      </c>
      <c r="B401" s="173" t="str">
        <f>VLOOKUP(Results!C402,Users!$A$2:$F$784,6,FALSE)</f>
        <v>Рындин</v>
      </c>
      <c r="C401" s="173" t="str">
        <f>VLOOKUP(Results!D402,Tests!$A$2:$C$21,3,FALSE)</f>
        <v>Специалист MS Excel 2010</v>
      </c>
      <c r="D401" s="173" t="str">
        <f>IFERROR(VLOOKUP(VLOOKUP(Results!C402,Users!$A$2:$E$784,5,FALSE),Groops!$A$2:$E$28,2,FALSE),"удалено")</f>
        <v>ИИБС-16-1</v>
      </c>
      <c r="E401" s="173">
        <f>Results!K402</f>
        <v>14</v>
      </c>
      <c r="F401" s="173">
        <f>Results!J402</f>
        <v>25</v>
      </c>
    </row>
    <row r="402" spans="1:6">
      <c r="A402" s="430">
        <f>Results!B403</f>
        <v>42616.482557870397</v>
      </c>
      <c r="B402" s="173" t="str">
        <f>VLOOKUP(Results!C403,Users!$A$2:$F$784,6,FALSE)</f>
        <v>Карташев</v>
      </c>
      <c r="C402" s="173" t="str">
        <f>VLOOKUP(Results!D403,Tests!$A$2:$C$21,3,FALSE)</f>
        <v>Специалист MS Excel 2010</v>
      </c>
      <c r="D402" s="173" t="str">
        <f>IFERROR(VLOOKUP(VLOOKUP(Results!C403,Users!$A$2:$E$784,5,FALSE),Groops!$A$2:$E$28,2,FALSE),"удалено")</f>
        <v>ИИБС-16-1</v>
      </c>
      <c r="E402" s="173">
        <f>Results!K403</f>
        <v>13</v>
      </c>
      <c r="F402" s="173">
        <f>Results!J403</f>
        <v>25</v>
      </c>
    </row>
    <row r="403" spans="1:6">
      <c r="A403" s="430">
        <f>Results!B404</f>
        <v>42616.482152777797</v>
      </c>
      <c r="B403" s="173" t="str">
        <f>VLOOKUP(Results!C404,Users!$A$2:$F$784,6,FALSE)</f>
        <v>Ширинов</v>
      </c>
      <c r="C403" s="173" t="str">
        <f>VLOOKUP(Results!D404,Tests!$A$2:$C$21,3,FALSE)</f>
        <v>Специалист MS Excel 2010</v>
      </c>
      <c r="D403" s="173" t="str">
        <f>IFERROR(VLOOKUP(VLOOKUP(Results!C404,Users!$A$2:$E$784,5,FALSE),Groops!$A$2:$E$28,2,FALSE),"удалено")</f>
        <v>ИИБС-16-1</v>
      </c>
      <c r="E403" s="173">
        <f>Results!K404</f>
        <v>12</v>
      </c>
      <c r="F403" s="173">
        <f>Results!J404</f>
        <v>25</v>
      </c>
    </row>
    <row r="404" spans="1:6">
      <c r="A404" s="430">
        <f>Results!B405</f>
        <v>42616.4832986111</v>
      </c>
      <c r="B404" s="173" t="str">
        <f>VLOOKUP(Results!C405,Users!$A$2:$F$784,6,FALSE)</f>
        <v>Василевский</v>
      </c>
      <c r="C404" s="173" t="str">
        <f>VLOOKUP(Results!D405,Tests!$A$2:$C$21,3,FALSE)</f>
        <v>Специалист MS Excel 2010</v>
      </c>
      <c r="D404" s="173" t="str">
        <f>IFERROR(VLOOKUP(VLOOKUP(Results!C405,Users!$A$2:$E$784,5,FALSE),Groops!$A$2:$E$28,2,FALSE),"удалено")</f>
        <v>ИИБС-16-2</v>
      </c>
      <c r="E404" s="173">
        <f>Results!K405</f>
        <v>12</v>
      </c>
      <c r="F404" s="173">
        <f>Results!J405</f>
        <v>25</v>
      </c>
    </row>
    <row r="405" spans="1:6">
      <c r="A405" s="430">
        <f>Results!B406</f>
        <v>42616.537569444401</v>
      </c>
      <c r="B405" s="173" t="str">
        <f>VLOOKUP(Results!C406,Users!$A$2:$F$784,6,FALSE)</f>
        <v>Круглов</v>
      </c>
      <c r="C405" s="173" t="str">
        <f>VLOOKUP(Results!D406,Tests!$A$2:$C$21,3,FALSE)</f>
        <v>Пользователь MS Excel 2010</v>
      </c>
      <c r="D405" s="173" t="str">
        <f>IFERROR(VLOOKUP(VLOOKUP(Results!C406,Users!$A$2:$E$784,5,FALSE),Groops!$A$2:$E$28,2,FALSE),"удалено")</f>
        <v>ИИБС-16-2</v>
      </c>
      <c r="E405" s="173">
        <f>Results!K406</f>
        <v>34</v>
      </c>
      <c r="F405" s="173">
        <f>Results!J406</f>
        <v>42</v>
      </c>
    </row>
    <row r="406" spans="1:6">
      <c r="A406" s="430">
        <f>Results!B407</f>
        <v>42616.537314814799</v>
      </c>
      <c r="B406" s="173" t="str">
        <f>VLOOKUP(Results!C407,Users!$A$2:$F$784,6,FALSE)</f>
        <v>Новикова</v>
      </c>
      <c r="C406" s="173" t="str">
        <f>VLOOKUP(Results!D407,Tests!$A$2:$C$21,3,FALSE)</f>
        <v>Пользователь MS Excel 2010</v>
      </c>
      <c r="D406" s="173" t="str">
        <f>IFERROR(VLOOKUP(VLOOKUP(Results!C407,Users!$A$2:$E$784,5,FALSE),Groops!$A$2:$E$28,2,FALSE),"удалено")</f>
        <v>ИИБС-16-2</v>
      </c>
      <c r="E406" s="173">
        <f>Results!K407</f>
        <v>30</v>
      </c>
      <c r="F406" s="173">
        <f>Results!J407</f>
        <v>42</v>
      </c>
    </row>
    <row r="407" spans="1:6">
      <c r="A407" s="430">
        <f>Results!B408</f>
        <v>42616.539004629602</v>
      </c>
      <c r="B407" s="173" t="str">
        <f>VLOOKUP(Results!C408,Users!$A$2:$F$784,6,FALSE)</f>
        <v>Сухорукова</v>
      </c>
      <c r="C407" s="173" t="str">
        <f>VLOOKUP(Results!D408,Tests!$A$2:$C$21,3,FALSE)</f>
        <v>Пользователь MS Excel 2010</v>
      </c>
      <c r="D407" s="173" t="str">
        <f>IFERROR(VLOOKUP(VLOOKUP(Results!C408,Users!$A$2:$E$784,5,FALSE),Groops!$A$2:$E$28,2,FALSE),"удалено")</f>
        <v>ИИБС-16-1</v>
      </c>
      <c r="E407" s="173">
        <f>Results!K408</f>
        <v>36</v>
      </c>
      <c r="F407" s="173">
        <f>Results!J408</f>
        <v>42</v>
      </c>
    </row>
    <row r="408" spans="1:6">
      <c r="A408" s="430">
        <f>Results!B409</f>
        <v>42616.537164351903</v>
      </c>
      <c r="B408" s="173" t="str">
        <f>VLOOKUP(Results!C409,Users!$A$2:$F$784,6,FALSE)</f>
        <v>Корнюхина</v>
      </c>
      <c r="C408" s="173" t="str">
        <f>VLOOKUP(Results!D409,Tests!$A$2:$C$21,3,FALSE)</f>
        <v>Пользователь MS Excel 2010</v>
      </c>
      <c r="D408" s="173" t="str">
        <f>IFERROR(VLOOKUP(VLOOKUP(Results!C409,Users!$A$2:$E$784,5,FALSE),Groops!$A$2:$E$28,2,FALSE),"удалено")</f>
        <v>ИИБС-16-1</v>
      </c>
      <c r="E408" s="173">
        <f>Results!K409</f>
        <v>36</v>
      </c>
      <c r="F408" s="173">
        <f>Results!J409</f>
        <v>42</v>
      </c>
    </row>
    <row r="409" spans="1:6">
      <c r="A409" s="430">
        <f>Results!B410</f>
        <v>42616.537291666697</v>
      </c>
      <c r="B409" s="173" t="str">
        <f>VLOOKUP(Results!C410,Users!$A$2:$F$784,6,FALSE)</f>
        <v>Нестеров</v>
      </c>
      <c r="C409" s="173" t="str">
        <f>VLOOKUP(Results!D410,Tests!$A$2:$C$21,3,FALSE)</f>
        <v>Пользователь MS Excel 2010</v>
      </c>
      <c r="D409" s="173" t="str">
        <f>IFERROR(VLOOKUP(VLOOKUP(Results!C410,Users!$A$2:$E$784,5,FALSE),Groops!$A$2:$E$28,2,FALSE),"удалено")</f>
        <v>ИИБС-16-2</v>
      </c>
      <c r="E409" s="173">
        <f>Results!K410</f>
        <v>32</v>
      </c>
      <c r="F409" s="173">
        <f>Results!J410</f>
        <v>42</v>
      </c>
    </row>
    <row r="410" spans="1:6">
      <c r="A410" s="430">
        <f>Results!B411</f>
        <v>42616.539004629602</v>
      </c>
      <c r="B410" s="173" t="str">
        <f>VLOOKUP(Results!C411,Users!$A$2:$F$784,6,FALSE)</f>
        <v>Подклетнев</v>
      </c>
      <c r="C410" s="173" t="str">
        <f>VLOOKUP(Results!D411,Tests!$A$2:$C$21,3,FALSE)</f>
        <v>Пользователь MS Excel 2010</v>
      </c>
      <c r="D410" s="173" t="str">
        <f>IFERROR(VLOOKUP(VLOOKUP(Results!C411,Users!$A$2:$E$784,5,FALSE),Groops!$A$2:$E$28,2,FALSE),"удалено")</f>
        <v>ИИБС-16-2</v>
      </c>
      <c r="E410" s="173">
        <f>Results!K411</f>
        <v>32</v>
      </c>
      <c r="F410" s="173">
        <f>Results!J411</f>
        <v>42</v>
      </c>
    </row>
    <row r="411" spans="1:6">
      <c r="A411" s="430">
        <f>Results!B412</f>
        <v>42616.537222222199</v>
      </c>
      <c r="B411" s="173" t="str">
        <f>VLOOKUP(Results!C412,Users!$A$2:$F$784,6,FALSE)</f>
        <v>Овчинкин</v>
      </c>
      <c r="C411" s="173" t="str">
        <f>VLOOKUP(Results!D412,Tests!$A$2:$C$21,3,FALSE)</f>
        <v>Пользователь MS Excel 2010</v>
      </c>
      <c r="D411" s="173" t="str">
        <f>IFERROR(VLOOKUP(VLOOKUP(Results!C412,Users!$A$2:$E$784,5,FALSE),Groops!$A$2:$E$28,2,FALSE),"удалено")</f>
        <v>ИИБС-16-1</v>
      </c>
      <c r="E411" s="173">
        <f>Results!K412</f>
        <v>35</v>
      </c>
      <c r="F411" s="173">
        <f>Results!J412</f>
        <v>42</v>
      </c>
    </row>
    <row r="412" spans="1:6">
      <c r="A412" s="430">
        <f>Results!B413</f>
        <v>42618.474699074097</v>
      </c>
      <c r="B412" s="173" t="str">
        <f>VLOOKUP(Results!C413,Users!$A$2:$F$784,6,FALSE)</f>
        <v>Абрамов</v>
      </c>
      <c r="C412" s="173" t="str">
        <f>VLOOKUP(Results!D413,Tests!$A$2:$C$21,3,FALSE)</f>
        <v>Пользователь MS Excel 2010</v>
      </c>
      <c r="D412" s="173" t="str">
        <f>IFERROR(VLOOKUP(VLOOKUP(Results!C413,Users!$A$2:$E$784,5,FALSE),Groops!$A$2:$E$28,2,FALSE),"удалено")</f>
        <v>ИИБС-16-2</v>
      </c>
      <c r="E412" s="173">
        <f>Results!K413</f>
        <v>32</v>
      </c>
      <c r="F412" s="173">
        <f>Results!J413</f>
        <v>42</v>
      </c>
    </row>
    <row r="413" spans="1:6">
      <c r="A413" s="430">
        <f>Results!B414</f>
        <v>42619.6720138889</v>
      </c>
      <c r="B413" s="173" t="str">
        <f>VLOOKUP(Results!C414,Users!$A$2:$F$784,6,FALSE)</f>
        <v>Иванова</v>
      </c>
      <c r="C413" s="173" t="str">
        <f>VLOOKUP(Results!D414,Tests!$A$2:$C$21,3,FALSE)</f>
        <v>Пользователь MS Excel 2010</v>
      </c>
      <c r="D413" s="173" t="str">
        <f>IFERROR(VLOOKUP(VLOOKUP(Results!C414,Users!$A$2:$E$784,5,FALSE),Groops!$A$2:$E$28,2,FALSE),"удалено")</f>
        <v>ИИБС-16-1</v>
      </c>
      <c r="E413" s="173">
        <f>Results!K414</f>
        <v>39</v>
      </c>
      <c r="F413" s="173">
        <f>Results!J414</f>
        <v>42</v>
      </c>
    </row>
    <row r="414" spans="1:6">
      <c r="A414" s="430">
        <f>Results!B415</f>
        <v>42619.712337962999</v>
      </c>
      <c r="B414" s="173" t="str">
        <f>VLOOKUP(Results!C415,Users!$A$2:$F$784,6,FALSE)</f>
        <v>Иванова</v>
      </c>
      <c r="C414" s="173" t="str">
        <f>VLOOKUP(Results!D415,Tests!$A$2:$C$21,3,FALSE)</f>
        <v>Специалист MS Excel 2010</v>
      </c>
      <c r="D414" s="173" t="str">
        <f>IFERROR(VLOOKUP(VLOOKUP(Results!C415,Users!$A$2:$E$784,5,FALSE),Groops!$A$2:$E$28,2,FALSE),"удалено")</f>
        <v>ИИБС-16-1</v>
      </c>
      <c r="E414" s="173">
        <f>Results!K415</f>
        <v>13</v>
      </c>
      <c r="F414" s="173">
        <f>Results!J415</f>
        <v>25</v>
      </c>
    </row>
    <row r="415" spans="1:6">
      <c r="A415" s="430">
        <f>Results!B416</f>
        <v>42622.644074074102</v>
      </c>
      <c r="B415" s="173" t="str">
        <f>VLOOKUP(Results!C416,Users!$A$2:$F$784,6,FALSE)</f>
        <v>Бильская</v>
      </c>
      <c r="C415" s="173" t="str">
        <f>VLOOKUP(Results!D416,Tests!$A$2:$C$21,3,FALSE)</f>
        <v>Пользователь MS Excel 2010</v>
      </c>
      <c r="D415" s="173" t="str">
        <f>IFERROR(VLOOKUP(VLOOKUP(Results!C416,Users!$A$2:$E$784,5,FALSE),Groops!$A$2:$E$28,2,FALSE),"удалено")</f>
        <v>ИИБС-16-2</v>
      </c>
      <c r="E415" s="173">
        <f>Results!K416</f>
        <v>35</v>
      </c>
      <c r="F415" s="173">
        <f>Results!J416</f>
        <v>42</v>
      </c>
    </row>
    <row r="416" spans="1:6">
      <c r="A416" s="430">
        <f>Results!B417</f>
        <v>42622.654606481497</v>
      </c>
      <c r="B416" s="173" t="str">
        <f>VLOOKUP(Results!C417,Users!$A$2:$F$784,6,FALSE)</f>
        <v>Санькова</v>
      </c>
      <c r="C416" s="173" t="str">
        <f>VLOOKUP(Results!D417,Tests!$A$2:$C$21,3,FALSE)</f>
        <v>Пользователь MS Excel 2010</v>
      </c>
      <c r="D416" s="173" t="str">
        <f>IFERROR(VLOOKUP(VLOOKUP(Results!C417,Users!$A$2:$E$784,5,FALSE),Groops!$A$2:$E$28,2,FALSE),"удалено")</f>
        <v>ИИБС-16-2</v>
      </c>
      <c r="E416" s="173">
        <f>Results!K417</f>
        <v>38</v>
      </c>
      <c r="F416" s="173">
        <f>Results!J417</f>
        <v>42</v>
      </c>
    </row>
    <row r="417" spans="1:6">
      <c r="A417" s="430">
        <f>Results!B418</f>
        <v>42622.654444444401</v>
      </c>
      <c r="B417" s="173" t="str">
        <f>VLOOKUP(Results!C418,Users!$A$2:$F$784,6,FALSE)</f>
        <v>Ахияров</v>
      </c>
      <c r="C417" s="173" t="str">
        <f>VLOOKUP(Results!D418,Tests!$A$2:$C$21,3,FALSE)</f>
        <v>Пользователь MS Excel 2010</v>
      </c>
      <c r="D417" s="173" t="str">
        <f>IFERROR(VLOOKUP(VLOOKUP(Results!C418,Users!$A$2:$E$784,5,FALSE),Groops!$A$2:$E$28,2,FALSE),"удалено")</f>
        <v>ИИБС-16-2</v>
      </c>
      <c r="E417" s="173">
        <f>Results!K418</f>
        <v>38</v>
      </c>
      <c r="F417" s="173">
        <f>Results!J418</f>
        <v>42</v>
      </c>
    </row>
    <row r="418" spans="1:6">
      <c r="A418" s="430">
        <f>Results!B419</f>
        <v>42622.654155092598</v>
      </c>
      <c r="B418" s="173" t="str">
        <f>VLOOKUP(Results!C419,Users!$A$2:$F$784,6,FALSE)</f>
        <v>Новикова</v>
      </c>
      <c r="C418" s="173" t="str">
        <f>VLOOKUP(Results!D419,Tests!$A$2:$C$21,3,FALSE)</f>
        <v>Пользователь MS Excel 2010</v>
      </c>
      <c r="D418" s="173" t="str">
        <f>IFERROR(VLOOKUP(VLOOKUP(Results!C419,Users!$A$2:$E$784,5,FALSE),Groops!$A$2:$E$28,2,FALSE),"удалено")</f>
        <v>ИИБС-16-2</v>
      </c>
      <c r="E418" s="173">
        <f>Results!K419</f>
        <v>39</v>
      </c>
      <c r="F418" s="173">
        <f>Results!J419</f>
        <v>42</v>
      </c>
    </row>
    <row r="419" spans="1:6">
      <c r="A419" s="430">
        <f>Results!B420</f>
        <v>42616.5371759259</v>
      </c>
      <c r="B419" s="173" t="str">
        <f>VLOOKUP(Results!C420,Users!$A$2:$F$784,6,FALSE)</f>
        <v>Бесхмельницын</v>
      </c>
      <c r="C419" s="173" t="str">
        <f>VLOOKUP(Results!D420,Tests!$A$2:$C$21,3,FALSE)</f>
        <v>Пользователь MS Excel 2010</v>
      </c>
      <c r="D419" s="173" t="str">
        <f>IFERROR(VLOOKUP(VLOOKUP(Results!C420,Users!$A$2:$E$784,5,FALSE),Groops!$A$2:$E$28,2,FALSE),"удалено")</f>
        <v>ИИБС-16-1</v>
      </c>
      <c r="E419" s="173">
        <f>Results!K420</f>
        <v>32</v>
      </c>
      <c r="F419" s="173">
        <f>Results!J420</f>
        <v>42</v>
      </c>
    </row>
    <row r="420" spans="1:6">
      <c r="A420" s="430">
        <f>Results!B421</f>
        <v>42616.537314814799</v>
      </c>
      <c r="B420" s="173" t="str">
        <f>VLOOKUP(Results!C421,Users!$A$2:$F$784,6,FALSE)</f>
        <v>Митина</v>
      </c>
      <c r="C420" s="173" t="str">
        <f>VLOOKUP(Results!D421,Tests!$A$2:$C$21,3,FALSE)</f>
        <v>Пользователь MS Excel 2010</v>
      </c>
      <c r="D420" s="173" t="str">
        <f>IFERROR(VLOOKUP(VLOOKUP(Results!C421,Users!$A$2:$E$784,5,FALSE),Groops!$A$2:$E$28,2,FALSE),"удалено")</f>
        <v>ИИБС-16-1</v>
      </c>
      <c r="E420" s="173">
        <f>Results!K421</f>
        <v>30</v>
      </c>
      <c r="F420" s="173">
        <f>Results!J421</f>
        <v>42</v>
      </c>
    </row>
    <row r="421" spans="1:6">
      <c r="A421" s="430">
        <f>Results!B422</f>
        <v>42616.536979166704</v>
      </c>
      <c r="B421" s="173" t="str">
        <f>VLOOKUP(Results!C422,Users!$A$2:$F$784,6,FALSE)</f>
        <v>Ахияров</v>
      </c>
      <c r="C421" s="173" t="str">
        <f>VLOOKUP(Results!D422,Tests!$A$2:$C$21,3,FALSE)</f>
        <v>Пользователь MS Excel 2010</v>
      </c>
      <c r="D421" s="173" t="str">
        <f>IFERROR(VLOOKUP(VLOOKUP(Results!C422,Users!$A$2:$E$784,5,FALSE),Groops!$A$2:$E$28,2,FALSE),"удалено")</f>
        <v>ИИБС-16-2</v>
      </c>
      <c r="E421" s="173">
        <f>Results!K422</f>
        <v>29</v>
      </c>
      <c r="F421" s="173">
        <f>Results!J422</f>
        <v>42</v>
      </c>
    </row>
    <row r="422" spans="1:6">
      <c r="A422" s="430">
        <f>Results!B423</f>
        <v>42616.537337962996</v>
      </c>
      <c r="B422" s="173" t="str">
        <f>VLOOKUP(Results!C423,Users!$A$2:$F$784,6,FALSE)</f>
        <v>Санькова</v>
      </c>
      <c r="C422" s="173" t="str">
        <f>VLOOKUP(Results!D423,Tests!$A$2:$C$21,3,FALSE)</f>
        <v>Пользователь MS Excel 2010</v>
      </c>
      <c r="D422" s="173" t="str">
        <f>IFERROR(VLOOKUP(VLOOKUP(Results!C423,Users!$A$2:$E$784,5,FALSE),Groops!$A$2:$E$28,2,FALSE),"удалено")</f>
        <v>ИИБС-16-2</v>
      </c>
      <c r="E422" s="173">
        <f>Results!K423</f>
        <v>30</v>
      </c>
      <c r="F422" s="173">
        <f>Results!J423</f>
        <v>42</v>
      </c>
    </row>
    <row r="423" spans="1:6">
      <c r="A423" s="430">
        <f>Results!B424</f>
        <v>42616.537881944401</v>
      </c>
      <c r="B423" s="173" t="str">
        <f>VLOOKUP(Results!C424,Users!$A$2:$F$784,6,FALSE)</f>
        <v>Василевский</v>
      </c>
      <c r="C423" s="173" t="str">
        <f>VLOOKUP(Results!D424,Tests!$A$2:$C$21,3,FALSE)</f>
        <v>Пользователь MS Excel 2010</v>
      </c>
      <c r="D423" s="173" t="str">
        <f>IFERROR(VLOOKUP(VLOOKUP(Results!C424,Users!$A$2:$E$784,5,FALSE),Groops!$A$2:$E$28,2,FALSE),"удалено")</f>
        <v>ИИБС-16-2</v>
      </c>
      <c r="E423" s="173">
        <f>Results!K424</f>
        <v>31</v>
      </c>
      <c r="F423" s="173">
        <f>Results!J424</f>
        <v>42</v>
      </c>
    </row>
    <row r="424" spans="1:6">
      <c r="A424" s="430">
        <f>Results!B425</f>
        <v>42616.537384259304</v>
      </c>
      <c r="B424" s="173" t="str">
        <f>VLOOKUP(Results!C425,Users!$A$2:$F$784,6,FALSE)</f>
        <v>Чиркина</v>
      </c>
      <c r="C424" s="173" t="str">
        <f>VLOOKUP(Results!D425,Tests!$A$2:$C$21,3,FALSE)</f>
        <v>Пользователь MS Excel 2010</v>
      </c>
      <c r="D424" s="173" t="str">
        <f>IFERROR(VLOOKUP(VLOOKUP(Results!C425,Users!$A$2:$E$784,5,FALSE),Groops!$A$2:$E$28,2,FALSE),"удалено")</f>
        <v>ИИБС-16-2</v>
      </c>
      <c r="E424" s="173">
        <f>Results!K425</f>
        <v>34</v>
      </c>
      <c r="F424" s="173">
        <f>Results!J425</f>
        <v>42</v>
      </c>
    </row>
    <row r="425" spans="1:6">
      <c r="A425" s="430">
        <f>Results!B426</f>
        <v>42616.537210648101</v>
      </c>
      <c r="B425" s="173" t="str">
        <f>VLOOKUP(Results!C426,Users!$A$2:$F$784,6,FALSE)</f>
        <v>Татарой</v>
      </c>
      <c r="C425" s="173" t="str">
        <f>VLOOKUP(Results!D426,Tests!$A$2:$C$21,3,FALSE)</f>
        <v>Пользователь MS Excel 2010</v>
      </c>
      <c r="D425" s="173" t="str">
        <f>IFERROR(VLOOKUP(VLOOKUP(Results!C426,Users!$A$2:$E$784,5,FALSE),Groops!$A$2:$E$28,2,FALSE),"удалено")</f>
        <v>ИИБС-16-1</v>
      </c>
      <c r="E425" s="173">
        <f>Results!K426</f>
        <v>34</v>
      </c>
      <c r="F425" s="173">
        <f>Results!J426</f>
        <v>42</v>
      </c>
    </row>
    <row r="426" spans="1:6">
      <c r="A426" s="430">
        <f>Results!B427</f>
        <v>42616.537268518499</v>
      </c>
      <c r="B426" s="173" t="str">
        <f>VLOOKUP(Results!C427,Users!$A$2:$F$784,6,FALSE)</f>
        <v>Гальцова</v>
      </c>
      <c r="C426" s="173" t="str">
        <f>VLOOKUP(Results!D427,Tests!$A$2:$C$21,3,FALSE)</f>
        <v>Пользователь MS Excel 2010</v>
      </c>
      <c r="D426" s="173" t="str">
        <f>IFERROR(VLOOKUP(VLOOKUP(Results!C427,Users!$A$2:$E$784,5,FALSE),Groops!$A$2:$E$28,2,FALSE),"удалено")</f>
        <v>ИИБС-16-2</v>
      </c>
      <c r="E426" s="173">
        <f>Results!K427</f>
        <v>36</v>
      </c>
      <c r="F426" s="173">
        <f>Results!J427</f>
        <v>42</v>
      </c>
    </row>
    <row r="427" spans="1:6">
      <c r="A427" s="430">
        <f>Results!B428</f>
        <v>42616.537430555603</v>
      </c>
      <c r="B427" s="173" t="str">
        <f>VLOOKUP(Results!C428,Users!$A$2:$F$784,6,FALSE)</f>
        <v>Щеголяев</v>
      </c>
      <c r="C427" s="173" t="str">
        <f>VLOOKUP(Results!D428,Tests!$A$2:$C$21,3,FALSE)</f>
        <v>Пользователь MS Excel 2010</v>
      </c>
      <c r="D427" s="173" t="str">
        <f>IFERROR(VLOOKUP(VLOOKUP(Results!C428,Users!$A$2:$E$784,5,FALSE),Groops!$A$2:$E$28,2,FALSE),"удалено")</f>
        <v>ИИБС-16-2</v>
      </c>
      <c r="E427" s="173">
        <f>Results!K428</f>
        <v>29</v>
      </c>
      <c r="F427" s="173">
        <f>Results!J428</f>
        <v>42</v>
      </c>
    </row>
    <row r="428" spans="1:6">
      <c r="A428" s="430">
        <f>Results!B429</f>
        <v>42616.537268518499</v>
      </c>
      <c r="B428" s="173" t="str">
        <f>VLOOKUP(Results!C429,Users!$A$2:$F$784,6,FALSE)</f>
        <v>Кулипанова</v>
      </c>
      <c r="C428" s="173" t="str">
        <f>VLOOKUP(Results!D429,Tests!$A$2:$C$21,3,FALSE)</f>
        <v>Пользователь MS Excel 2010</v>
      </c>
      <c r="D428" s="173" t="str">
        <f>IFERROR(VLOOKUP(VLOOKUP(Results!C429,Users!$A$2:$E$784,5,FALSE),Groops!$A$2:$E$28,2,FALSE),"удалено")</f>
        <v>ИИБС-16-1</v>
      </c>
      <c r="E428" s="173">
        <f>Results!K429</f>
        <v>39</v>
      </c>
      <c r="F428" s="173">
        <f>Results!J429</f>
        <v>42</v>
      </c>
    </row>
    <row r="429" spans="1:6">
      <c r="A429" s="430">
        <f>Results!B430</f>
        <v>42616.537349537</v>
      </c>
      <c r="B429" s="173" t="str">
        <f>VLOOKUP(Results!C430,Users!$A$2:$F$784,6,FALSE)</f>
        <v>Сытов</v>
      </c>
      <c r="C429" s="173" t="str">
        <f>VLOOKUP(Results!D430,Tests!$A$2:$C$21,3,FALSE)</f>
        <v>Пользователь MS Excel 2010</v>
      </c>
      <c r="D429" s="173" t="str">
        <f>IFERROR(VLOOKUP(VLOOKUP(Results!C430,Users!$A$2:$E$784,5,FALSE),Groops!$A$2:$E$28,2,FALSE),"удалено")</f>
        <v>ИИБС-16-1</v>
      </c>
      <c r="E429" s="173">
        <f>Results!K430</f>
        <v>25</v>
      </c>
      <c r="F429" s="173">
        <f>Results!J430</f>
        <v>42</v>
      </c>
    </row>
    <row r="430" spans="1:6">
      <c r="A430" s="430">
        <f>Results!B431</f>
        <v>42616.5374421296</v>
      </c>
      <c r="B430" s="173" t="str">
        <f>VLOOKUP(Results!C431,Users!$A$2:$F$784,6,FALSE)</f>
        <v>Скрябина</v>
      </c>
      <c r="C430" s="173" t="str">
        <f>VLOOKUP(Results!D431,Tests!$A$2:$C$21,3,FALSE)</f>
        <v>Пользователь MS Excel 2010</v>
      </c>
      <c r="D430" s="173" t="str">
        <f>IFERROR(VLOOKUP(VLOOKUP(Results!C431,Users!$A$2:$E$784,5,FALSE),Groops!$A$2:$E$28,2,FALSE),"удалено")</f>
        <v>ИИБС-16-2</v>
      </c>
      <c r="E430" s="173">
        <f>Results!K431</f>
        <v>28</v>
      </c>
      <c r="F430" s="173">
        <f>Results!J431</f>
        <v>42</v>
      </c>
    </row>
    <row r="431" spans="1:6">
      <c r="A431" s="430">
        <f>Results!B432</f>
        <v>42616.537303240701</v>
      </c>
      <c r="B431" s="173" t="str">
        <f>VLOOKUP(Results!C432,Users!$A$2:$F$784,6,FALSE)</f>
        <v>Блиц</v>
      </c>
      <c r="C431" s="173" t="str">
        <f>VLOOKUP(Results!D432,Tests!$A$2:$C$21,3,FALSE)</f>
        <v>Пользователь MS Excel 2010</v>
      </c>
      <c r="D431" s="173" t="str">
        <f>IFERROR(VLOOKUP(VLOOKUP(Results!C432,Users!$A$2:$E$784,5,FALSE),Groops!$A$2:$E$28,2,FALSE),"удалено")</f>
        <v>ИИБС-16-1</v>
      </c>
      <c r="E431" s="173">
        <f>Results!K432</f>
        <v>40</v>
      </c>
      <c r="F431" s="173">
        <f>Results!J432</f>
        <v>42</v>
      </c>
    </row>
    <row r="432" spans="1:6">
      <c r="A432" s="430">
        <f>Results!B433</f>
        <v>42616.537766203699</v>
      </c>
      <c r="B432" s="173" t="str">
        <f>VLOOKUP(Results!C433,Users!$A$2:$F$784,6,FALSE)</f>
        <v>Каравашкин</v>
      </c>
      <c r="C432" s="173" t="str">
        <f>VLOOKUP(Results!D433,Tests!$A$2:$C$21,3,FALSE)</f>
        <v>Пользователь MS Excel 2010</v>
      </c>
      <c r="D432" s="173" t="str">
        <f>IFERROR(VLOOKUP(VLOOKUP(Results!C433,Users!$A$2:$E$784,5,FALSE),Groops!$A$2:$E$28,2,FALSE),"удалено")</f>
        <v>ИИБС-16-2</v>
      </c>
      <c r="E432" s="173">
        <f>Results!K433</f>
        <v>35</v>
      </c>
      <c r="F432" s="173">
        <f>Results!J433</f>
        <v>42</v>
      </c>
    </row>
    <row r="433" spans="1:6">
      <c r="A433" s="430">
        <f>Results!B434</f>
        <v>42616.537638888898</v>
      </c>
      <c r="B433" s="173" t="str">
        <f>VLOOKUP(Results!C434,Users!$A$2:$F$784,6,FALSE)</f>
        <v>Паршин</v>
      </c>
      <c r="C433" s="173" t="str">
        <f>VLOOKUP(Results!D434,Tests!$A$2:$C$21,3,FALSE)</f>
        <v>Пользователь MS Excel 2010</v>
      </c>
      <c r="D433" s="173" t="str">
        <f>IFERROR(VLOOKUP(VLOOKUP(Results!C434,Users!$A$2:$E$784,5,FALSE),Groops!$A$2:$E$28,2,FALSE),"удалено")</f>
        <v>ИИБС-16-1</v>
      </c>
      <c r="E433" s="173">
        <f>Results!K434</f>
        <v>36</v>
      </c>
      <c r="F433" s="173">
        <f>Results!J434</f>
        <v>42</v>
      </c>
    </row>
    <row r="434" spans="1:6">
      <c r="A434" s="430">
        <f>Results!B435</f>
        <v>42616.537337962996</v>
      </c>
      <c r="B434" s="173" t="str">
        <f>VLOOKUP(Results!C435,Users!$A$2:$F$784,6,FALSE)</f>
        <v>Кулин</v>
      </c>
      <c r="C434" s="173" t="str">
        <f>VLOOKUP(Results!D435,Tests!$A$2:$C$21,3,FALSE)</f>
        <v>Пользователь MS Excel 2010</v>
      </c>
      <c r="D434" s="173" t="str">
        <f>IFERROR(VLOOKUP(VLOOKUP(Results!C435,Users!$A$2:$E$784,5,FALSE),Groops!$A$2:$E$28,2,FALSE),"удалено")</f>
        <v>ИИБС-16-1</v>
      </c>
      <c r="E434" s="173">
        <f>Results!K435</f>
        <v>31</v>
      </c>
      <c r="F434" s="173">
        <f>Results!J435</f>
        <v>42</v>
      </c>
    </row>
    <row r="435" spans="1:6">
      <c r="A435" s="430">
        <f>Results!B436</f>
        <v>42616.537233796298</v>
      </c>
      <c r="B435" s="173" t="str">
        <f>VLOOKUP(Results!C436,Users!$A$2:$F$784,6,FALSE)</f>
        <v>Геращенко</v>
      </c>
      <c r="C435" s="173" t="str">
        <f>VLOOKUP(Results!D436,Tests!$A$2:$C$21,3,FALSE)</f>
        <v>Пользователь MS Excel 2010</v>
      </c>
      <c r="D435" s="173" t="str">
        <f>IFERROR(VLOOKUP(VLOOKUP(Results!C436,Users!$A$2:$E$784,5,FALSE),Groops!$A$2:$E$28,2,FALSE),"удалено")</f>
        <v>ИИБС-16-2</v>
      </c>
      <c r="E435" s="173">
        <f>Results!K436</f>
        <v>29</v>
      </c>
      <c r="F435" s="173">
        <f>Results!J436</f>
        <v>42</v>
      </c>
    </row>
    <row r="436" spans="1:6">
      <c r="A436" s="430">
        <f>Results!B437</f>
        <v>42616.537222222199</v>
      </c>
      <c r="B436" s="173" t="str">
        <f>VLOOKUP(Results!C437,Users!$A$2:$F$784,6,FALSE)</f>
        <v>Ерофеева</v>
      </c>
      <c r="C436" s="173" t="str">
        <f>VLOOKUP(Results!D437,Tests!$A$2:$C$21,3,FALSE)</f>
        <v>Пользователь MS Excel 2010</v>
      </c>
      <c r="D436" s="173" t="str">
        <f>IFERROR(VLOOKUP(VLOOKUP(Results!C437,Users!$A$2:$E$784,5,FALSE),Groops!$A$2:$E$28,2,FALSE),"удалено")</f>
        <v>ИИБС-16-2</v>
      </c>
      <c r="E436" s="173">
        <f>Results!K437</f>
        <v>32</v>
      </c>
      <c r="F436" s="173">
        <f>Results!J437</f>
        <v>42</v>
      </c>
    </row>
    <row r="437" spans="1:6">
      <c r="A437" s="430">
        <f>Results!B438</f>
        <v>42616.5389236111</v>
      </c>
      <c r="B437" s="173" t="str">
        <f>VLOOKUP(Results!C438,Users!$A$2:$F$784,6,FALSE)</f>
        <v>Дружаева</v>
      </c>
      <c r="C437" s="173" t="str">
        <f>VLOOKUP(Results!D438,Tests!$A$2:$C$21,3,FALSE)</f>
        <v>Пользователь MS Excel 2010</v>
      </c>
      <c r="D437" s="173" t="str">
        <f>IFERROR(VLOOKUP(VLOOKUP(Results!C438,Users!$A$2:$E$784,5,FALSE),Groops!$A$2:$E$28,2,FALSE),"удалено")</f>
        <v>ИИБС-16-2</v>
      </c>
      <c r="E437" s="173">
        <f>Results!K438</f>
        <v>31</v>
      </c>
      <c r="F437" s="173">
        <f>Results!J438</f>
        <v>42</v>
      </c>
    </row>
    <row r="438" spans="1:6">
      <c r="A438" s="430">
        <f>Results!B439</f>
        <v>42616.537199074097</v>
      </c>
      <c r="B438" s="173" t="str">
        <f>VLOOKUP(Results!C439,Users!$A$2:$F$784,6,FALSE)</f>
        <v>Нежурина</v>
      </c>
      <c r="C438" s="173" t="str">
        <f>VLOOKUP(Results!D439,Tests!$A$2:$C$21,3,FALSE)</f>
        <v>Пользователь MS Excel 2010</v>
      </c>
      <c r="D438" s="173" t="str">
        <f>IFERROR(VLOOKUP(VLOOKUP(Results!C439,Users!$A$2:$E$784,5,FALSE),Groops!$A$2:$E$28,2,FALSE),"удалено")</f>
        <v>ИИБС-16-1</v>
      </c>
      <c r="E438" s="173">
        <f>Results!K439</f>
        <v>33</v>
      </c>
      <c r="F438" s="173">
        <f>Results!J439</f>
        <v>42</v>
      </c>
    </row>
    <row r="439" spans="1:6">
      <c r="A439" s="430">
        <f>Results!B440</f>
        <v>42616.537187499998</v>
      </c>
      <c r="B439" s="173" t="str">
        <f>VLOOKUP(Results!C440,Users!$A$2:$F$784,6,FALSE)</f>
        <v>Ширкина</v>
      </c>
      <c r="C439" s="173" t="str">
        <f>VLOOKUP(Results!D440,Tests!$A$2:$C$21,3,FALSE)</f>
        <v>Пользователь MS Excel 2010</v>
      </c>
      <c r="D439" s="173" t="str">
        <f>IFERROR(VLOOKUP(VLOOKUP(Results!C440,Users!$A$2:$E$784,5,FALSE),Groops!$A$2:$E$28,2,FALSE),"удалено")</f>
        <v>ИИБС-16-2</v>
      </c>
      <c r="E439" s="173">
        <f>Results!K440</f>
        <v>33</v>
      </c>
      <c r="F439" s="173">
        <f>Results!J440</f>
        <v>42</v>
      </c>
    </row>
    <row r="440" spans="1:6">
      <c r="A440" s="430">
        <f>Results!B441</f>
        <v>42616.537407407399</v>
      </c>
      <c r="B440" s="173" t="str">
        <f>VLOOKUP(Results!C441,Users!$A$2:$F$784,6,FALSE)</f>
        <v>Скорых</v>
      </c>
      <c r="C440" s="173" t="str">
        <f>VLOOKUP(Results!D441,Tests!$A$2:$C$21,3,FALSE)</f>
        <v>Пользователь MS Excel 2010</v>
      </c>
      <c r="D440" s="173" t="str">
        <f>IFERROR(VLOOKUP(VLOOKUP(Results!C441,Users!$A$2:$E$784,5,FALSE),Groops!$A$2:$E$28,2,FALSE),"удалено")</f>
        <v>ИИБС-16-1</v>
      </c>
      <c r="E440" s="173">
        <f>Results!K441</f>
        <v>31</v>
      </c>
      <c r="F440" s="173">
        <f>Results!J441</f>
        <v>42</v>
      </c>
    </row>
    <row r="441" spans="1:6">
      <c r="A441" s="430">
        <f>Results!B442</f>
        <v>42616.537210648101</v>
      </c>
      <c r="B441" s="173" t="str">
        <f>VLOOKUP(Results!C442,Users!$A$2:$F$784,6,FALSE)</f>
        <v>Гичан</v>
      </c>
      <c r="C441" s="173" t="str">
        <f>VLOOKUP(Results!D442,Tests!$A$2:$C$21,3,FALSE)</f>
        <v>Пользователь MS Excel 2010</v>
      </c>
      <c r="D441" s="173" t="str">
        <f>IFERROR(VLOOKUP(VLOOKUP(Results!C442,Users!$A$2:$E$784,5,FALSE),Groops!$A$2:$E$28,2,FALSE),"удалено")</f>
        <v>ИИБС-16-1</v>
      </c>
      <c r="E441" s="173">
        <f>Results!K442</f>
        <v>38</v>
      </c>
      <c r="F441" s="173">
        <f>Results!J442</f>
        <v>42</v>
      </c>
    </row>
    <row r="442" spans="1:6">
      <c r="A442" s="430">
        <f>Results!B443</f>
        <v>42616.5378009259</v>
      </c>
      <c r="B442" s="173" t="str">
        <f>VLOOKUP(Results!C443,Users!$A$2:$F$784,6,FALSE)</f>
        <v>Усатенко</v>
      </c>
      <c r="C442" s="173" t="str">
        <f>VLOOKUP(Results!D443,Tests!$A$2:$C$21,3,FALSE)</f>
        <v>Пользователь MS Excel 2010</v>
      </c>
      <c r="D442" s="173" t="str">
        <f>IFERROR(VLOOKUP(VLOOKUP(Results!C443,Users!$A$2:$E$784,5,FALSE),Groops!$A$2:$E$28,2,FALSE),"удалено")</f>
        <v>ИИБС-16-2</v>
      </c>
      <c r="E442" s="173">
        <f>Results!K443</f>
        <v>30</v>
      </c>
      <c r="F442" s="173">
        <f>Results!J443</f>
        <v>42</v>
      </c>
    </row>
    <row r="443" spans="1:6">
      <c r="A443" s="430">
        <f>Results!B444</f>
        <v>42616.537916666697</v>
      </c>
      <c r="B443" s="173" t="str">
        <f>VLOOKUP(Results!C444,Users!$A$2:$F$784,6,FALSE)</f>
        <v>Медведева</v>
      </c>
      <c r="C443" s="173" t="str">
        <f>VLOOKUP(Results!D444,Tests!$A$2:$C$21,3,FALSE)</f>
        <v>Пользователь MS Excel 2010</v>
      </c>
      <c r="D443" s="173" t="str">
        <f>IFERROR(VLOOKUP(VLOOKUP(Results!C444,Users!$A$2:$E$784,5,FALSE),Groops!$A$2:$E$28,2,FALSE),"удалено")</f>
        <v>ИИБС-16-1</v>
      </c>
      <c r="E443" s="173">
        <f>Results!K444</f>
        <v>29</v>
      </c>
      <c r="F443" s="173">
        <f>Results!J444</f>
        <v>42</v>
      </c>
    </row>
    <row r="444" spans="1:6">
      <c r="A444" s="430">
        <f>Results!B445</f>
        <v>42616.5374421296</v>
      </c>
      <c r="B444" s="173" t="str">
        <f>VLOOKUP(Results!C445,Users!$A$2:$F$784,6,FALSE)</f>
        <v>Ротарь</v>
      </c>
      <c r="C444" s="173" t="str">
        <f>VLOOKUP(Results!D445,Tests!$A$2:$C$21,3,FALSE)</f>
        <v>Пользователь MS Excel 2010</v>
      </c>
      <c r="D444" s="173" t="str">
        <f>IFERROR(VLOOKUP(VLOOKUP(Results!C445,Users!$A$2:$E$784,5,FALSE),Groops!$A$2:$E$28,2,FALSE),"удалено")</f>
        <v>ИИБС-16-2</v>
      </c>
      <c r="E444" s="173">
        <f>Results!K445</f>
        <v>34</v>
      </c>
      <c r="F444" s="173">
        <f>Results!J445</f>
        <v>42</v>
      </c>
    </row>
    <row r="445" spans="1:6">
      <c r="A445" s="430">
        <f>Results!B446</f>
        <v>42616.537152777797</v>
      </c>
      <c r="B445" s="173" t="str">
        <f>VLOOKUP(Results!C446,Users!$A$2:$F$784,6,FALSE)</f>
        <v>Рындин</v>
      </c>
      <c r="C445" s="173" t="str">
        <f>VLOOKUP(Results!D446,Tests!$A$2:$C$21,3,FALSE)</f>
        <v>Пользователь MS Excel 2010</v>
      </c>
      <c r="D445" s="173" t="str">
        <f>IFERROR(VLOOKUP(VLOOKUP(Results!C446,Users!$A$2:$E$784,5,FALSE),Groops!$A$2:$E$28,2,FALSE),"удалено")</f>
        <v>ИИБС-16-1</v>
      </c>
      <c r="E445" s="173">
        <f>Results!K446</f>
        <v>36</v>
      </c>
      <c r="F445" s="173">
        <f>Results!J446</f>
        <v>42</v>
      </c>
    </row>
    <row r="446" spans="1:6">
      <c r="A446" s="430">
        <f>Results!B447</f>
        <v>42616.5390625</v>
      </c>
      <c r="B446" s="173" t="str">
        <f>VLOOKUP(Results!C447,Users!$A$2:$F$784,6,FALSE)</f>
        <v>Яшин</v>
      </c>
      <c r="C446" s="173" t="str">
        <f>VLOOKUP(Results!D447,Tests!$A$2:$C$21,3,FALSE)</f>
        <v>Пользователь MS Excel 2010</v>
      </c>
      <c r="D446" s="173" t="str">
        <f>IFERROR(VLOOKUP(VLOOKUP(Results!C447,Users!$A$2:$E$784,5,FALSE),Groops!$A$2:$E$28,2,FALSE),"удалено")</f>
        <v>ИИБС-16-1</v>
      </c>
      <c r="E446" s="173">
        <f>Results!K447</f>
        <v>33</v>
      </c>
      <c r="F446" s="173">
        <f>Results!J447</f>
        <v>42</v>
      </c>
    </row>
    <row r="447" spans="1:6">
      <c r="A447" s="430">
        <f>Results!B448</f>
        <v>42616.537384259304</v>
      </c>
      <c r="B447" s="173" t="str">
        <f>VLOOKUP(Results!C448,Users!$A$2:$F$784,6,FALSE)</f>
        <v>Ильина</v>
      </c>
      <c r="C447" s="173" t="str">
        <f>VLOOKUP(Results!D448,Tests!$A$2:$C$21,3,FALSE)</f>
        <v>Пользователь MS Excel 2010</v>
      </c>
      <c r="D447" s="173" t="str">
        <f>IFERROR(VLOOKUP(VLOOKUP(Results!C448,Users!$A$2:$E$784,5,FALSE),Groops!$A$2:$E$28,2,FALSE),"удалено")</f>
        <v>ИИБС-16-1</v>
      </c>
      <c r="E447" s="173">
        <f>Results!K448</f>
        <v>33</v>
      </c>
      <c r="F447" s="173">
        <f>Results!J448</f>
        <v>42</v>
      </c>
    </row>
    <row r="448" spans="1:6">
      <c r="A448" s="430">
        <f>Results!B449</f>
        <v>42616.537372685198</v>
      </c>
      <c r="B448" s="173" t="str">
        <f>VLOOKUP(Results!C449,Users!$A$2:$F$784,6,FALSE)</f>
        <v>Наприенко</v>
      </c>
      <c r="C448" s="173" t="str">
        <f>VLOOKUP(Results!D449,Tests!$A$2:$C$21,3,FALSE)</f>
        <v>Пользователь MS Excel 2010</v>
      </c>
      <c r="D448" s="173" t="str">
        <f>IFERROR(VLOOKUP(VLOOKUP(Results!C449,Users!$A$2:$E$784,5,FALSE),Groops!$A$2:$E$28,2,FALSE),"удалено")</f>
        <v>ИИБС-16-1</v>
      </c>
      <c r="E448" s="173">
        <f>Results!K449</f>
        <v>32</v>
      </c>
      <c r="F448" s="173">
        <f>Results!J449</f>
        <v>42</v>
      </c>
    </row>
    <row r="449" spans="1:6">
      <c r="A449" s="430">
        <f>Results!B450</f>
        <v>42616.538854166698</v>
      </c>
      <c r="B449" s="173" t="str">
        <f>VLOOKUP(Results!C450,Users!$A$2:$F$784,6,FALSE)</f>
        <v>Крылова</v>
      </c>
      <c r="C449" s="173" t="str">
        <f>VLOOKUP(Results!D450,Tests!$A$2:$C$21,3,FALSE)</f>
        <v>Пользователь MS Excel 2010</v>
      </c>
      <c r="D449" s="173" t="str">
        <f>IFERROR(VLOOKUP(VLOOKUP(Results!C450,Users!$A$2:$E$784,5,FALSE),Groops!$A$2:$E$28,2,FALSE),"удалено")</f>
        <v>ИИБС-16-2</v>
      </c>
      <c r="E449" s="173">
        <f>Results!K450</f>
        <v>27</v>
      </c>
      <c r="F449" s="173">
        <f>Results!J450</f>
        <v>42</v>
      </c>
    </row>
    <row r="450" spans="1:6">
      <c r="A450" s="430">
        <f>Results!B451</f>
        <v>42616.538935185199</v>
      </c>
      <c r="B450" s="173" t="str">
        <f>VLOOKUP(Results!C451,Users!$A$2:$F$784,6,FALSE)</f>
        <v>Бушмина</v>
      </c>
      <c r="C450" s="173" t="str">
        <f>VLOOKUP(Results!D451,Tests!$A$2:$C$21,3,FALSE)</f>
        <v>Пользователь MS Excel 2010</v>
      </c>
      <c r="D450" s="173" t="str">
        <f>IFERROR(VLOOKUP(VLOOKUP(Results!C451,Users!$A$2:$E$784,5,FALSE),Groops!$A$2:$E$28,2,FALSE),"удалено")</f>
        <v>ИИБС-16-2</v>
      </c>
      <c r="E450" s="173">
        <f>Results!K451</f>
        <v>34</v>
      </c>
      <c r="F450" s="173">
        <f>Results!J451</f>
        <v>42</v>
      </c>
    </row>
    <row r="451" spans="1:6">
      <c r="A451" s="430">
        <f>Results!B452</f>
        <v>42616.539189814801</v>
      </c>
      <c r="B451" s="173" t="str">
        <f>VLOOKUP(Results!C452,Users!$A$2:$F$784,6,FALSE)</f>
        <v>Цветков</v>
      </c>
      <c r="C451" s="173" t="str">
        <f>VLOOKUP(Results!D452,Tests!$A$2:$C$21,3,FALSE)</f>
        <v>Пользователь MS Excel 2010</v>
      </c>
      <c r="D451" s="173" t="str">
        <f>IFERROR(VLOOKUP(VLOOKUP(Results!C452,Users!$A$2:$E$784,5,FALSE),Groops!$A$2:$E$28,2,FALSE),"удалено")</f>
        <v>ИИБС-16-2</v>
      </c>
      <c r="E451" s="173">
        <f>Results!K452</f>
        <v>30</v>
      </c>
      <c r="F451" s="173">
        <f>Results!J452</f>
        <v>42</v>
      </c>
    </row>
    <row r="452" spans="1:6">
      <c r="A452" s="430">
        <f>Results!B453</f>
        <v>42616.537361111099</v>
      </c>
      <c r="B452" s="173" t="str">
        <f>VLOOKUP(Results!C453,Users!$A$2:$F$784,6,FALSE)</f>
        <v>Курненкова</v>
      </c>
      <c r="C452" s="173" t="str">
        <f>VLOOKUP(Results!D453,Tests!$A$2:$C$21,3,FALSE)</f>
        <v>Пользователь MS Excel 2010</v>
      </c>
      <c r="D452" s="173" t="str">
        <f>IFERROR(VLOOKUP(VLOOKUP(Results!C453,Users!$A$2:$E$784,5,FALSE),Groops!$A$2:$E$28,2,FALSE),"удалено")</f>
        <v>ИИБС-16-2</v>
      </c>
      <c r="E452" s="173">
        <f>Results!K453</f>
        <v>34</v>
      </c>
      <c r="F452" s="173">
        <f>Results!J453</f>
        <v>42</v>
      </c>
    </row>
    <row r="453" spans="1:6">
      <c r="A453" s="430">
        <f>Results!B454</f>
        <v>42616.537372685198</v>
      </c>
      <c r="B453" s="173" t="str">
        <f>VLOOKUP(Results!C454,Users!$A$2:$F$784,6,FALSE)</f>
        <v>Андреева</v>
      </c>
      <c r="C453" s="173" t="str">
        <f>VLOOKUP(Results!D454,Tests!$A$2:$C$21,3,FALSE)</f>
        <v>Пользователь MS Excel 2010</v>
      </c>
      <c r="D453" s="173" t="str">
        <f>IFERROR(VLOOKUP(VLOOKUP(Results!C454,Users!$A$2:$E$784,5,FALSE),Groops!$A$2:$E$28,2,FALSE),"удалено")</f>
        <v>ИИБС-16-2</v>
      </c>
      <c r="E453" s="173">
        <f>Results!K454</f>
        <v>32</v>
      </c>
      <c r="F453" s="173">
        <f>Results!J454</f>
        <v>42</v>
      </c>
    </row>
    <row r="454" spans="1:6">
      <c r="A454" s="430">
        <f>Results!B455</f>
        <v>42616.537291666697</v>
      </c>
      <c r="B454" s="173" t="str">
        <f>VLOOKUP(Results!C455,Users!$A$2:$F$784,6,FALSE)</f>
        <v>Князев</v>
      </c>
      <c r="C454" s="173" t="str">
        <f>VLOOKUP(Results!D455,Tests!$A$2:$C$21,3,FALSE)</f>
        <v>Пользователь MS Excel 2010</v>
      </c>
      <c r="D454" s="173" t="str">
        <f>IFERROR(VLOOKUP(VLOOKUP(Results!C455,Users!$A$2:$E$784,5,FALSE),Groops!$A$2:$E$28,2,FALSE),"удалено")</f>
        <v>ИИБС-16-1</v>
      </c>
      <c r="E454" s="173">
        <f>Results!K455</f>
        <v>39</v>
      </c>
      <c r="F454" s="173">
        <f>Results!J455</f>
        <v>42</v>
      </c>
    </row>
    <row r="455" spans="1:6">
      <c r="A455" s="430">
        <f>Results!B456</f>
        <v>42616.5371759259</v>
      </c>
      <c r="B455" s="173" t="str">
        <f>VLOOKUP(Results!C456,Users!$A$2:$F$784,6,FALSE)</f>
        <v>Ширинов</v>
      </c>
      <c r="C455" s="173" t="str">
        <f>VLOOKUP(Results!D456,Tests!$A$2:$C$21,3,FALSE)</f>
        <v>Пользователь MS Excel 2010</v>
      </c>
      <c r="D455" s="173" t="str">
        <f>IFERROR(VLOOKUP(VLOOKUP(Results!C456,Users!$A$2:$E$784,5,FALSE),Groops!$A$2:$E$28,2,FALSE),"удалено")</f>
        <v>ИИБС-16-1</v>
      </c>
      <c r="E455" s="173">
        <f>Results!K456</f>
        <v>33</v>
      </c>
      <c r="F455" s="173">
        <f>Results!J456</f>
        <v>42</v>
      </c>
    </row>
    <row r="456" spans="1:6">
      <c r="A456" s="430">
        <f>Results!B457</f>
        <v>42616.537407407399</v>
      </c>
      <c r="B456" s="173" t="str">
        <f>VLOOKUP(Results!C457,Users!$A$2:$F$784,6,FALSE)</f>
        <v>Карташев</v>
      </c>
      <c r="C456" s="173" t="str">
        <f>VLOOKUP(Results!D457,Tests!$A$2:$C$21,3,FALSE)</f>
        <v>Пользователь MS Excel 2010</v>
      </c>
      <c r="D456" s="173" t="str">
        <f>IFERROR(VLOOKUP(VLOOKUP(Results!C457,Users!$A$2:$E$784,5,FALSE),Groops!$A$2:$E$28,2,FALSE),"удалено")</f>
        <v>ИИБС-16-1</v>
      </c>
      <c r="E456" s="173">
        <f>Results!K457</f>
        <v>35</v>
      </c>
      <c r="F456" s="173">
        <f>Results!J457</f>
        <v>42</v>
      </c>
    </row>
    <row r="457" spans="1:6">
      <c r="A457" s="430">
        <f>Results!B458</f>
        <v>42616.5389699074</v>
      </c>
      <c r="B457" s="173" t="str">
        <f>VLOOKUP(Results!C458,Users!$A$2:$F$784,6,FALSE)</f>
        <v>Мустафина</v>
      </c>
      <c r="C457" s="173" t="str">
        <f>VLOOKUP(Results!D458,Tests!$A$2:$C$21,3,FALSE)</f>
        <v>Пользователь MS Excel 2010</v>
      </c>
      <c r="D457" s="173" t="str">
        <f>IFERROR(VLOOKUP(VLOOKUP(Results!C458,Users!$A$2:$E$784,5,FALSE),Groops!$A$2:$E$28,2,FALSE),"удалено")</f>
        <v>ИИБС-16-1</v>
      </c>
      <c r="E457" s="173">
        <f>Results!K458</f>
        <v>31</v>
      </c>
      <c r="F457" s="173">
        <f>Results!J458</f>
        <v>42</v>
      </c>
    </row>
    <row r="458" spans="1:6">
      <c r="A458" s="430">
        <f>Results!B459</f>
        <v>42622.654224537</v>
      </c>
      <c r="B458" s="173" t="str">
        <f>VLOOKUP(Results!C459,Users!$A$2:$F$784,6,FALSE)</f>
        <v>Цветков</v>
      </c>
      <c r="C458" s="173" t="str">
        <f>VLOOKUP(Results!D459,Tests!$A$2:$C$21,3,FALSE)</f>
        <v>Пользователь MS Excel 2010</v>
      </c>
      <c r="D458" s="173" t="str">
        <f>IFERROR(VLOOKUP(VLOOKUP(Results!C459,Users!$A$2:$E$784,5,FALSE),Groops!$A$2:$E$28,2,FALSE),"удалено")</f>
        <v>ИИБС-16-2</v>
      </c>
      <c r="E458" s="173">
        <f>Results!K459</f>
        <v>39</v>
      </c>
      <c r="F458" s="173">
        <f>Results!J459</f>
        <v>42</v>
      </c>
    </row>
    <row r="459" spans="1:6">
      <c r="A459" s="430">
        <f>Results!B460</f>
        <v>42622.657638888901</v>
      </c>
      <c r="B459" s="173" t="str">
        <f>VLOOKUP(Results!C460,Users!$A$2:$F$784,6,FALSE)</f>
        <v>Сытов</v>
      </c>
      <c r="C459" s="173" t="str">
        <f>VLOOKUP(Results!D460,Tests!$A$2:$C$21,3,FALSE)</f>
        <v>Пользователь MS Excel 2010</v>
      </c>
      <c r="D459" s="173" t="str">
        <f>IFERROR(VLOOKUP(VLOOKUP(Results!C460,Users!$A$2:$E$784,5,FALSE),Groops!$A$2:$E$28,2,FALSE),"удалено")</f>
        <v>ИИБС-16-1</v>
      </c>
      <c r="E459" s="173">
        <f>Results!K460</f>
        <v>37</v>
      </c>
      <c r="F459" s="173">
        <f>Results!J460</f>
        <v>42</v>
      </c>
    </row>
    <row r="460" spans="1:6">
      <c r="A460" s="430">
        <f>Results!B461</f>
        <v>42622.6543634259</v>
      </c>
      <c r="B460" s="173" t="str">
        <f>VLOOKUP(Results!C461,Users!$A$2:$F$784,6,FALSE)</f>
        <v>Крылова</v>
      </c>
      <c r="C460" s="173" t="str">
        <f>VLOOKUP(Results!D461,Tests!$A$2:$C$21,3,FALSE)</f>
        <v>Пользователь MS Excel 2010</v>
      </c>
      <c r="D460" s="173" t="str">
        <f>IFERROR(VLOOKUP(VLOOKUP(Results!C461,Users!$A$2:$E$784,5,FALSE),Groops!$A$2:$E$28,2,FALSE),"удалено")</f>
        <v>ИИБС-16-2</v>
      </c>
      <c r="E460" s="173">
        <f>Results!K461</f>
        <v>39</v>
      </c>
      <c r="F460" s="173">
        <f>Results!J461</f>
        <v>42</v>
      </c>
    </row>
    <row r="461" spans="1:6">
      <c r="A461" s="430">
        <f>Results!B462</f>
        <v>42622.654143518499</v>
      </c>
      <c r="B461" s="173" t="str">
        <f>VLOOKUP(Results!C462,Users!$A$2:$F$784,6,FALSE)</f>
        <v>Скрябина</v>
      </c>
      <c r="C461" s="173" t="str">
        <f>VLOOKUP(Results!D462,Tests!$A$2:$C$21,3,FALSE)</f>
        <v>Пользователь MS Excel 2010</v>
      </c>
      <c r="D461" s="173" t="str">
        <f>IFERROR(VLOOKUP(VLOOKUP(Results!C462,Users!$A$2:$E$784,5,FALSE),Groops!$A$2:$E$28,2,FALSE),"удалено")</f>
        <v>ИИБС-16-2</v>
      </c>
      <c r="E461" s="173">
        <f>Results!K462</f>
        <v>34</v>
      </c>
      <c r="F461" s="173">
        <f>Results!J462</f>
        <v>42</v>
      </c>
    </row>
    <row r="462" spans="1:6">
      <c r="A462" s="430">
        <f>Results!B463</f>
        <v>42622.654143518499</v>
      </c>
      <c r="B462" s="173" t="str">
        <f>VLOOKUP(Results!C463,Users!$A$2:$F$784,6,FALSE)</f>
        <v>Медведева</v>
      </c>
      <c r="C462" s="173" t="str">
        <f>VLOOKUP(Results!D463,Tests!$A$2:$C$21,3,FALSE)</f>
        <v>Пользователь MS Excel 2010</v>
      </c>
      <c r="D462" s="173" t="str">
        <f>IFERROR(VLOOKUP(VLOOKUP(Results!C463,Users!$A$2:$E$784,5,FALSE),Groops!$A$2:$E$28,2,FALSE),"удалено")</f>
        <v>ИИБС-16-1</v>
      </c>
      <c r="E462" s="173">
        <f>Results!K463</f>
        <v>38</v>
      </c>
      <c r="F462" s="173">
        <f>Results!J463</f>
        <v>42</v>
      </c>
    </row>
    <row r="463" spans="1:6">
      <c r="A463" s="430">
        <f>Results!B464</f>
        <v>42622.6543171296</v>
      </c>
      <c r="B463" s="173" t="str">
        <f>VLOOKUP(Results!C464,Users!$A$2:$F$784,6,FALSE)</f>
        <v>Митина</v>
      </c>
      <c r="C463" s="173" t="str">
        <f>VLOOKUP(Results!D464,Tests!$A$2:$C$21,3,FALSE)</f>
        <v>Пользователь MS Excel 2010</v>
      </c>
      <c r="D463" s="173" t="str">
        <f>IFERROR(VLOOKUP(VLOOKUP(Results!C464,Users!$A$2:$E$784,5,FALSE),Groops!$A$2:$E$28,2,FALSE),"удалено")</f>
        <v>ИИБС-16-1</v>
      </c>
      <c r="E463" s="173">
        <f>Results!K464</f>
        <v>36</v>
      </c>
      <c r="F463" s="173">
        <f>Results!J464</f>
        <v>42</v>
      </c>
    </row>
    <row r="464" spans="1:6">
      <c r="A464" s="430">
        <f>Results!B465</f>
        <v>42622.654166666704</v>
      </c>
      <c r="B464" s="173" t="str">
        <f>VLOOKUP(Results!C465,Users!$A$2:$F$784,6,FALSE)</f>
        <v>Усатенко</v>
      </c>
      <c r="C464" s="173" t="str">
        <f>VLOOKUP(Results!D465,Tests!$A$2:$C$21,3,FALSE)</f>
        <v>Пользователь MS Excel 2010</v>
      </c>
      <c r="D464" s="173" t="str">
        <f>IFERROR(VLOOKUP(VLOOKUP(Results!C465,Users!$A$2:$E$784,5,FALSE),Groops!$A$2:$E$28,2,FALSE),"удалено")</f>
        <v>ИИБС-16-2</v>
      </c>
      <c r="E464" s="173">
        <f>Results!K465</f>
        <v>36</v>
      </c>
      <c r="F464" s="173">
        <f>Results!J465</f>
        <v>42</v>
      </c>
    </row>
    <row r="465" spans="1:6">
      <c r="A465" s="430">
        <f>Results!B466</f>
        <v>42622.6541782407</v>
      </c>
      <c r="B465" s="173" t="str">
        <f>VLOOKUP(Results!C466,Users!$A$2:$F$784,6,FALSE)</f>
        <v>Щеголяев</v>
      </c>
      <c r="C465" s="173" t="str">
        <f>VLOOKUP(Results!D466,Tests!$A$2:$C$21,3,FALSE)</f>
        <v>Пользователь MS Excel 2010</v>
      </c>
      <c r="D465" s="173" t="str">
        <f>IFERROR(VLOOKUP(VLOOKUP(Results!C466,Users!$A$2:$E$784,5,FALSE),Groops!$A$2:$E$28,2,FALSE),"удалено")</f>
        <v>ИИБС-16-2</v>
      </c>
      <c r="E465" s="173">
        <f>Results!K466</f>
        <v>33</v>
      </c>
      <c r="F465" s="173">
        <f>Results!J466</f>
        <v>42</v>
      </c>
    </row>
    <row r="466" spans="1:6">
      <c r="A466" s="430">
        <f>Results!B467</f>
        <v>42622.654282407399</v>
      </c>
      <c r="B466" s="173" t="str">
        <f>VLOOKUP(Results!C467,Users!$A$2:$F$784,6,FALSE)</f>
        <v>Геращенко</v>
      </c>
      <c r="C466" s="173" t="str">
        <f>VLOOKUP(Results!D467,Tests!$A$2:$C$21,3,FALSE)</f>
        <v>Пользователь MS Excel 2010</v>
      </c>
      <c r="D466" s="173" t="str">
        <f>IFERROR(VLOOKUP(VLOOKUP(Results!C467,Users!$A$2:$E$784,5,FALSE),Groops!$A$2:$E$28,2,FALSE),"удалено")</f>
        <v>ИИБС-16-2</v>
      </c>
      <c r="E466" s="173">
        <f>Results!K467</f>
        <v>38</v>
      </c>
      <c r="F466" s="173">
        <f>Results!J467</f>
        <v>42</v>
      </c>
    </row>
    <row r="467" spans="1:6">
      <c r="A467" s="430">
        <f>Results!B468</f>
        <v>42622.666886574101</v>
      </c>
      <c r="B467" s="173" t="str">
        <f>VLOOKUP(Results!C468,Users!$A$2:$F$784,6,FALSE)</f>
        <v>Бильская</v>
      </c>
      <c r="C467" s="173" t="str">
        <f>VLOOKUP(Results!D468,Tests!$A$2:$C$21,3,FALSE)</f>
        <v>Специалист MS Excel 2010</v>
      </c>
      <c r="D467" s="173" t="str">
        <f>IFERROR(VLOOKUP(VLOOKUP(Results!C468,Users!$A$2:$E$784,5,FALSE),Groops!$A$2:$E$28,2,FALSE),"удалено")</f>
        <v>ИИБС-16-2</v>
      </c>
      <c r="E467" s="173">
        <f>Results!K468</f>
        <v>5</v>
      </c>
      <c r="F467" s="173">
        <f>Results!J468</f>
        <v>25</v>
      </c>
    </row>
    <row r="468" spans="1:6">
      <c r="A468" s="430">
        <f>Results!B469</f>
        <v>42639.47625</v>
      </c>
      <c r="B468" s="173" t="str">
        <f>VLOOKUP(Results!C469,Users!$A$2:$F$784,6,FALSE)</f>
        <v>Сухорукова</v>
      </c>
      <c r="C468" s="173" t="str">
        <f>VLOOKUP(Results!D469,Tests!$A$2:$C$21,3,FALSE)</f>
        <v>Специалист MS Excel 2010</v>
      </c>
      <c r="D468" s="173" t="str">
        <f>IFERROR(VLOOKUP(VLOOKUP(Results!C469,Users!$A$2:$E$784,5,FALSE),Groops!$A$2:$E$28,2,FALSE),"удалено")</f>
        <v>ИИБС-16-1</v>
      </c>
      <c r="E468" s="173">
        <f>Results!K469</f>
        <v>20</v>
      </c>
      <c r="F468" s="173">
        <f>Results!J469</f>
        <v>25</v>
      </c>
    </row>
    <row r="469" spans="1:6">
      <c r="A469" s="430">
        <f>Results!B470</f>
        <v>42639.476215277798</v>
      </c>
      <c r="B469" s="173" t="str">
        <f>VLOOKUP(Results!C470,Users!$A$2:$F$784,6,FALSE)</f>
        <v>Корнюхина</v>
      </c>
      <c r="C469" s="173" t="str">
        <f>VLOOKUP(Results!D470,Tests!$A$2:$C$21,3,FALSE)</f>
        <v>Специалист MS Excel 2010</v>
      </c>
      <c r="D469" s="173" t="str">
        <f>IFERROR(VLOOKUP(VLOOKUP(Results!C470,Users!$A$2:$E$784,5,FALSE),Groops!$A$2:$E$28,2,FALSE),"удалено")</f>
        <v>ИИБС-16-1</v>
      </c>
      <c r="E469" s="173">
        <f>Results!K470</f>
        <v>13</v>
      </c>
      <c r="F469" s="173">
        <f>Results!J470</f>
        <v>25</v>
      </c>
    </row>
    <row r="470" spans="1:6">
      <c r="A470" s="430">
        <f>Results!B471</f>
        <v>42639.476458333302</v>
      </c>
      <c r="B470" s="173" t="str">
        <f>VLOOKUP(Results!C471,Users!$A$2:$F$784,6,FALSE)</f>
        <v>Татарой</v>
      </c>
      <c r="C470" s="173" t="str">
        <f>VLOOKUP(Results!D471,Tests!$A$2:$C$21,3,FALSE)</f>
        <v>Специалист MS Excel 2010</v>
      </c>
      <c r="D470" s="173" t="str">
        <f>IFERROR(VLOOKUP(VLOOKUP(Results!C471,Users!$A$2:$E$784,5,FALSE),Groops!$A$2:$E$28,2,FALSE),"удалено")</f>
        <v>ИИБС-16-1</v>
      </c>
      <c r="E470" s="173">
        <f>Results!K471</f>
        <v>17</v>
      </c>
      <c r="F470" s="173">
        <f>Results!J471</f>
        <v>25</v>
      </c>
    </row>
    <row r="471" spans="1:6">
      <c r="A471" s="430">
        <f>Results!B472</f>
        <v>42639.4706828704</v>
      </c>
      <c r="B471" s="173" t="str">
        <f>VLOOKUP(Results!C472,Users!$A$2:$F$784,6,FALSE)</f>
        <v>Новикова</v>
      </c>
      <c r="C471" s="173" t="str">
        <f>VLOOKUP(Results!D472,Tests!$A$2:$C$21,3,FALSE)</f>
        <v>Специалист MS Excel 2010</v>
      </c>
      <c r="D471" s="173" t="str">
        <f>IFERROR(VLOOKUP(VLOOKUP(Results!C472,Users!$A$2:$E$784,5,FALSE),Groops!$A$2:$E$28,2,FALSE),"удалено")</f>
        <v>ИИБС-16-2</v>
      </c>
      <c r="E471" s="173">
        <f>Results!K472</f>
        <v>19</v>
      </c>
      <c r="F471" s="173">
        <f>Results!J472</f>
        <v>25</v>
      </c>
    </row>
    <row r="472" spans="1:6">
      <c r="A472" s="430">
        <f>Results!B473</f>
        <v>42639.470219907402</v>
      </c>
      <c r="B472" s="173" t="str">
        <f>VLOOKUP(Results!C473,Users!$A$2:$F$784,6,FALSE)</f>
        <v>Круглов</v>
      </c>
      <c r="C472" s="173" t="str">
        <f>VLOOKUP(Results!D473,Tests!$A$2:$C$21,3,FALSE)</f>
        <v>Специалист MS Excel 2010</v>
      </c>
      <c r="D472" s="173" t="str">
        <f>IFERROR(VLOOKUP(VLOOKUP(Results!C473,Users!$A$2:$E$784,5,FALSE),Groops!$A$2:$E$28,2,FALSE),"удалено")</f>
        <v>ИИБС-16-2</v>
      </c>
      <c r="E472" s="173">
        <f>Results!K473</f>
        <v>22</v>
      </c>
      <c r="F472" s="173">
        <f>Results!J473</f>
        <v>25</v>
      </c>
    </row>
    <row r="473" spans="1:6">
      <c r="A473" s="430">
        <f>Results!B474</f>
        <v>42639.470486111102</v>
      </c>
      <c r="B473" s="173" t="str">
        <f>VLOOKUP(Results!C474,Users!$A$2:$F$784,6,FALSE)</f>
        <v>Каравашкин</v>
      </c>
      <c r="C473" s="173" t="str">
        <f>VLOOKUP(Results!D474,Tests!$A$2:$C$21,3,FALSE)</f>
        <v>Специалист MS Excel 2010</v>
      </c>
      <c r="D473" s="173" t="str">
        <f>IFERROR(VLOOKUP(VLOOKUP(Results!C474,Users!$A$2:$E$784,5,FALSE),Groops!$A$2:$E$28,2,FALSE),"удалено")</f>
        <v>ИИБС-16-2</v>
      </c>
      <c r="E473" s="173">
        <f>Results!K474</f>
        <v>17</v>
      </c>
      <c r="F473" s="173">
        <f>Results!J474</f>
        <v>25</v>
      </c>
    </row>
    <row r="474" spans="1:6">
      <c r="A474" s="430">
        <f>Results!B475</f>
        <v>42639.470335648097</v>
      </c>
      <c r="B474" s="173" t="str">
        <f>VLOOKUP(Results!C475,Users!$A$2:$F$784,6,FALSE)</f>
        <v>Гальцова</v>
      </c>
      <c r="C474" s="173" t="str">
        <f>VLOOKUP(Results!D475,Tests!$A$2:$C$21,3,FALSE)</f>
        <v>Специалист MS Excel 2010</v>
      </c>
      <c r="D474" s="173" t="str">
        <f>IFERROR(VLOOKUP(VLOOKUP(Results!C475,Users!$A$2:$E$784,5,FALSE),Groops!$A$2:$E$28,2,FALSE),"удалено")</f>
        <v>ИИБС-16-2</v>
      </c>
      <c r="E474" s="173">
        <f>Results!K475</f>
        <v>18</v>
      </c>
      <c r="F474" s="173">
        <f>Results!J475</f>
        <v>25</v>
      </c>
    </row>
    <row r="475" spans="1:6">
      <c r="A475" s="430">
        <f>Results!B476</f>
        <v>42639.47625</v>
      </c>
      <c r="B475" s="173" t="str">
        <f>VLOOKUP(Results!C476,Users!$A$2:$F$784,6,FALSE)</f>
        <v>Кулин</v>
      </c>
      <c r="C475" s="173" t="str">
        <f>VLOOKUP(Results!D476,Tests!$A$2:$C$21,3,FALSE)</f>
        <v>Специалист MS Excel 2010</v>
      </c>
      <c r="D475" s="173" t="str">
        <f>IFERROR(VLOOKUP(VLOOKUP(Results!C476,Users!$A$2:$E$784,5,FALSE),Groops!$A$2:$E$28,2,FALSE),"удалено")</f>
        <v>ИИБС-16-1</v>
      </c>
      <c r="E475" s="173">
        <f>Results!K476</f>
        <v>16</v>
      </c>
      <c r="F475" s="173">
        <f>Results!J476</f>
        <v>25</v>
      </c>
    </row>
    <row r="476" spans="1:6">
      <c r="A476" s="430">
        <f>Results!B477</f>
        <v>42639.4706828704</v>
      </c>
      <c r="B476" s="173" t="str">
        <f>VLOOKUP(Results!C477,Users!$A$2:$F$784,6,FALSE)</f>
        <v>Ахияров</v>
      </c>
      <c r="C476" s="173" t="str">
        <f>VLOOKUP(Results!D477,Tests!$A$2:$C$21,3,FALSE)</f>
        <v>Специалист MS Excel 2010</v>
      </c>
      <c r="D476" s="173" t="str">
        <f>IFERROR(VLOOKUP(VLOOKUP(Results!C477,Users!$A$2:$E$784,5,FALSE),Groops!$A$2:$E$28,2,FALSE),"удалено")</f>
        <v>ИИБС-16-2</v>
      </c>
      <c r="E476" s="173">
        <f>Results!K477</f>
        <v>19</v>
      </c>
      <c r="F476" s="173">
        <f>Results!J477</f>
        <v>25</v>
      </c>
    </row>
    <row r="477" spans="1:6">
      <c r="A477" s="430">
        <f>Results!B478</f>
        <v>42639.4702777778</v>
      </c>
      <c r="B477" s="173" t="str">
        <f>VLOOKUP(Results!C478,Users!$A$2:$F$784,6,FALSE)</f>
        <v>Бушмина</v>
      </c>
      <c r="C477" s="173" t="str">
        <f>VLOOKUP(Results!D478,Tests!$A$2:$C$21,3,FALSE)</f>
        <v>Специалист MS Excel 2010</v>
      </c>
      <c r="D477" s="173" t="str">
        <f>IFERROR(VLOOKUP(VLOOKUP(Results!C478,Users!$A$2:$E$784,5,FALSE),Groops!$A$2:$E$28,2,FALSE),"удалено")</f>
        <v>ИИБС-16-2</v>
      </c>
      <c r="E477" s="173">
        <f>Results!K478</f>
        <v>20</v>
      </c>
      <c r="F477" s="173">
        <f>Results!J478</f>
        <v>25</v>
      </c>
    </row>
    <row r="478" spans="1:6">
      <c r="A478" s="430">
        <f>Results!B479</f>
        <v>42639.4704166667</v>
      </c>
      <c r="B478" s="173" t="str">
        <f>VLOOKUP(Results!C479,Users!$A$2:$F$784,6,FALSE)</f>
        <v>Дружаева</v>
      </c>
      <c r="C478" s="173" t="str">
        <f>VLOOKUP(Results!D479,Tests!$A$2:$C$21,3,FALSE)</f>
        <v>Специалист MS Excel 2010</v>
      </c>
      <c r="D478" s="173" t="str">
        <f>IFERROR(VLOOKUP(VLOOKUP(Results!C479,Users!$A$2:$E$784,5,FALSE),Groops!$A$2:$E$28,2,FALSE),"удалено")</f>
        <v>ИИБС-16-2</v>
      </c>
      <c r="E478" s="173">
        <f>Results!K479</f>
        <v>11</v>
      </c>
      <c r="F478" s="173">
        <f>Results!J479</f>
        <v>25</v>
      </c>
    </row>
    <row r="479" spans="1:6">
      <c r="A479" s="430">
        <f>Results!B480</f>
        <v>42639.476307870398</v>
      </c>
      <c r="B479" s="173" t="str">
        <f>VLOOKUP(Results!C480,Users!$A$2:$F$784,6,FALSE)</f>
        <v>Бесхмельницын</v>
      </c>
      <c r="C479" s="173" t="str">
        <f>VLOOKUP(Results!D480,Tests!$A$2:$C$21,3,FALSE)</f>
        <v>Специалист MS Excel 2010</v>
      </c>
      <c r="D479" s="173" t="str">
        <f>IFERROR(VLOOKUP(VLOOKUP(Results!C480,Users!$A$2:$E$784,5,FALSE),Groops!$A$2:$E$28,2,FALSE),"удалено")</f>
        <v>ИИБС-16-1</v>
      </c>
      <c r="E479" s="173">
        <f>Results!K480</f>
        <v>13</v>
      </c>
      <c r="F479" s="173">
        <f>Results!J480</f>
        <v>25</v>
      </c>
    </row>
    <row r="480" spans="1:6">
      <c r="A480" s="430">
        <f>Results!B481</f>
        <v>42639.476261574098</v>
      </c>
      <c r="B480" s="173" t="str">
        <f>VLOOKUP(Results!C481,Users!$A$2:$F$784,6,FALSE)</f>
        <v>Яшин</v>
      </c>
      <c r="C480" s="173" t="str">
        <f>VLOOKUP(Results!D481,Tests!$A$2:$C$21,3,FALSE)</f>
        <v>Специалист MS Excel 2010</v>
      </c>
      <c r="D480" s="173" t="str">
        <f>IFERROR(VLOOKUP(VLOOKUP(Results!C481,Users!$A$2:$E$784,5,FALSE),Groops!$A$2:$E$28,2,FALSE),"удалено")</f>
        <v>ИИБС-16-1</v>
      </c>
      <c r="E480" s="173">
        <f>Results!K481</f>
        <v>19</v>
      </c>
      <c r="F480" s="173">
        <f>Results!J481</f>
        <v>25</v>
      </c>
    </row>
    <row r="481" spans="1:6">
      <c r="A481" s="430">
        <f>Results!B482</f>
        <v>42639.470648148097</v>
      </c>
      <c r="B481" s="173" t="str">
        <f>VLOOKUP(Results!C482,Users!$A$2:$F$784,6,FALSE)</f>
        <v>Крылова</v>
      </c>
      <c r="C481" s="173" t="str">
        <f>VLOOKUP(Results!D482,Tests!$A$2:$C$21,3,FALSE)</f>
        <v>Специалист MS Excel 2010</v>
      </c>
      <c r="D481" s="173" t="str">
        <f>IFERROR(VLOOKUP(VLOOKUP(Results!C482,Users!$A$2:$E$784,5,FALSE),Groops!$A$2:$E$28,2,FALSE),"удалено")</f>
        <v>ИИБС-16-2</v>
      </c>
      <c r="E481" s="173">
        <f>Results!K482</f>
        <v>19</v>
      </c>
      <c r="F481" s="173">
        <f>Results!J482</f>
        <v>25</v>
      </c>
    </row>
    <row r="482" spans="1:6">
      <c r="A482" s="430">
        <f>Results!B483</f>
        <v>42639.470486111102</v>
      </c>
      <c r="B482" s="173" t="str">
        <f>VLOOKUP(Results!C483,Users!$A$2:$F$784,6,FALSE)</f>
        <v>Усатенко</v>
      </c>
      <c r="C482" s="173" t="str">
        <f>VLOOKUP(Results!D483,Tests!$A$2:$C$21,3,FALSE)</f>
        <v>Специалист MS Excel 2010</v>
      </c>
      <c r="D482" s="173" t="str">
        <f>IFERROR(VLOOKUP(VLOOKUP(Results!C483,Users!$A$2:$E$784,5,FALSE),Groops!$A$2:$E$28,2,FALSE),"удалено")</f>
        <v>ИИБС-16-2</v>
      </c>
      <c r="E482" s="173">
        <f>Results!K483</f>
        <v>18</v>
      </c>
      <c r="F482" s="173">
        <f>Results!J483</f>
        <v>25</v>
      </c>
    </row>
    <row r="483" spans="1:6">
      <c r="A483" s="430">
        <f>Results!B484</f>
        <v>42639.476215277798</v>
      </c>
      <c r="B483" s="173" t="str">
        <f>VLOOKUP(Results!C484,Users!$A$2:$F$784,6,FALSE)</f>
        <v>Рындин</v>
      </c>
      <c r="C483" s="173" t="str">
        <f>VLOOKUP(Results!D484,Tests!$A$2:$C$21,3,FALSE)</f>
        <v>Специалист MS Excel 2010</v>
      </c>
      <c r="D483" s="173" t="str">
        <f>IFERROR(VLOOKUP(VLOOKUP(Results!C484,Users!$A$2:$E$784,5,FALSE),Groops!$A$2:$E$28,2,FALSE),"удалено")</f>
        <v>ИИБС-16-1</v>
      </c>
      <c r="E483" s="173">
        <f>Results!K484</f>
        <v>18</v>
      </c>
      <c r="F483" s="173">
        <f>Results!J484</f>
        <v>25</v>
      </c>
    </row>
    <row r="484" spans="1:6">
      <c r="A484" s="430">
        <f>Results!B485</f>
        <v>42639.470405092601</v>
      </c>
      <c r="B484" s="173" t="str">
        <f>VLOOKUP(Results!C485,Users!$A$2:$F$784,6,FALSE)</f>
        <v>Абрамов</v>
      </c>
      <c r="C484" s="173" t="str">
        <f>VLOOKUP(Results!D485,Tests!$A$2:$C$21,3,FALSE)</f>
        <v>Специалист MS Excel 2010</v>
      </c>
      <c r="D484" s="173" t="str">
        <f>IFERROR(VLOOKUP(VLOOKUP(Results!C485,Users!$A$2:$E$784,5,FALSE),Groops!$A$2:$E$28,2,FALSE),"удалено")</f>
        <v>ИИБС-16-2</v>
      </c>
      <c r="E484" s="173">
        <f>Results!K485</f>
        <v>20</v>
      </c>
      <c r="F484" s="173">
        <f>Results!J485</f>
        <v>25</v>
      </c>
    </row>
    <row r="485" spans="1:6">
      <c r="A485" s="430">
        <f>Results!B486</f>
        <v>42639.4764699074</v>
      </c>
      <c r="B485" s="173" t="str">
        <f>VLOOKUP(Results!C486,Users!$A$2:$F$784,6,FALSE)</f>
        <v>Блиц</v>
      </c>
      <c r="C485" s="173" t="str">
        <f>VLOOKUP(Results!D486,Tests!$A$2:$C$21,3,FALSE)</f>
        <v>Специалист MS Excel 2010</v>
      </c>
      <c r="D485" s="173" t="str">
        <f>IFERROR(VLOOKUP(VLOOKUP(Results!C486,Users!$A$2:$E$784,5,FALSE),Groops!$A$2:$E$28,2,FALSE),"удалено")</f>
        <v>ИИБС-16-1</v>
      </c>
      <c r="E485" s="173">
        <f>Results!K486</f>
        <v>19</v>
      </c>
      <c r="F485" s="173">
        <f>Results!J486</f>
        <v>25</v>
      </c>
    </row>
    <row r="486" spans="1:6">
      <c r="A486" s="430">
        <f>Results!B487</f>
        <v>42639.470659722203</v>
      </c>
      <c r="B486" s="173" t="str">
        <f>VLOOKUP(Results!C487,Users!$A$2:$F$784,6,FALSE)</f>
        <v>Санькова</v>
      </c>
      <c r="C486" s="173" t="str">
        <f>VLOOKUP(Results!D487,Tests!$A$2:$C$21,3,FALSE)</f>
        <v>Специалист MS Excel 2010</v>
      </c>
      <c r="D486" s="173" t="str">
        <f>IFERROR(VLOOKUP(VLOOKUP(Results!C487,Users!$A$2:$E$784,5,FALSE),Groops!$A$2:$E$28,2,FALSE),"удалено")</f>
        <v>ИИБС-16-2</v>
      </c>
      <c r="E486" s="173">
        <f>Results!K487</f>
        <v>20</v>
      </c>
      <c r="F486" s="173">
        <f>Results!J487</f>
        <v>25</v>
      </c>
    </row>
    <row r="487" spans="1:6">
      <c r="A487" s="430">
        <f>Results!B488</f>
        <v>42639.470625000002</v>
      </c>
      <c r="B487" s="173" t="str">
        <f>VLOOKUP(Results!C488,Users!$A$2:$F$784,6,FALSE)</f>
        <v>Цветков</v>
      </c>
      <c r="C487" s="173" t="str">
        <f>VLOOKUP(Results!D488,Tests!$A$2:$C$21,3,FALSE)</f>
        <v>Специалист MS Excel 2010</v>
      </c>
      <c r="D487" s="173" t="str">
        <f>IFERROR(VLOOKUP(VLOOKUP(Results!C488,Users!$A$2:$E$784,5,FALSE),Groops!$A$2:$E$28,2,FALSE),"удалено")</f>
        <v>ИИБС-16-2</v>
      </c>
      <c r="E487" s="173">
        <f>Results!K488</f>
        <v>19</v>
      </c>
      <c r="F487" s="173">
        <f>Results!J488</f>
        <v>25</v>
      </c>
    </row>
    <row r="488" spans="1:6">
      <c r="A488" s="430">
        <f>Results!B489</f>
        <v>42639.476342592599</v>
      </c>
      <c r="B488" s="173" t="str">
        <f>VLOOKUP(Results!C489,Users!$A$2:$F$784,6,FALSE)</f>
        <v>Кулипанова</v>
      </c>
      <c r="C488" s="173" t="str">
        <f>VLOOKUP(Results!D489,Tests!$A$2:$C$21,3,FALSE)</f>
        <v>Специалист MS Excel 2010</v>
      </c>
      <c r="D488" s="173" t="str">
        <f>IFERROR(VLOOKUP(VLOOKUP(Results!C489,Users!$A$2:$E$784,5,FALSE),Groops!$A$2:$E$28,2,FALSE),"удалено")</f>
        <v>ИИБС-16-1</v>
      </c>
      <c r="E488" s="173">
        <f>Results!K489</f>
        <v>22</v>
      </c>
      <c r="F488" s="173">
        <f>Results!J489</f>
        <v>25</v>
      </c>
    </row>
    <row r="489" spans="1:6">
      <c r="A489" s="430">
        <f>Results!B490</f>
        <v>42639.470717592601</v>
      </c>
      <c r="B489" s="173" t="str">
        <f>VLOOKUP(Results!C490,Users!$A$2:$F$784,6,FALSE)</f>
        <v>Щеголяев</v>
      </c>
      <c r="C489" s="173" t="str">
        <f>VLOOKUP(Results!D490,Tests!$A$2:$C$21,3,FALSE)</f>
        <v>Специалист MS Excel 2010</v>
      </c>
      <c r="D489" s="173" t="str">
        <f>IFERROR(VLOOKUP(VLOOKUP(Results!C490,Users!$A$2:$E$784,5,FALSE),Groops!$A$2:$E$28,2,FALSE),"удалено")</f>
        <v>ИИБС-16-2</v>
      </c>
      <c r="E489" s="173">
        <f>Results!K490</f>
        <v>15</v>
      </c>
      <c r="F489" s="173">
        <f>Results!J490</f>
        <v>25</v>
      </c>
    </row>
    <row r="490" spans="1:6">
      <c r="A490" s="430">
        <f>Results!B491</f>
        <v>42639.4707291667</v>
      </c>
      <c r="B490" s="173" t="str">
        <f>VLOOKUP(Results!C491,Users!$A$2:$F$784,6,FALSE)</f>
        <v>Ширкина</v>
      </c>
      <c r="C490" s="173" t="str">
        <f>VLOOKUP(Results!D491,Tests!$A$2:$C$21,3,FALSE)</f>
        <v>Специалист MS Excel 2010</v>
      </c>
      <c r="D490" s="173" t="str">
        <f>IFERROR(VLOOKUP(VLOOKUP(Results!C491,Users!$A$2:$E$784,5,FALSE),Groops!$A$2:$E$28,2,FALSE),"удалено")</f>
        <v>ИИБС-16-2</v>
      </c>
      <c r="E490" s="173">
        <f>Results!K491</f>
        <v>17</v>
      </c>
      <c r="F490" s="173">
        <f>Results!J491</f>
        <v>25</v>
      </c>
    </row>
    <row r="491" spans="1:6">
      <c r="A491" s="430">
        <f>Results!B492</f>
        <v>42639.470347222203</v>
      </c>
      <c r="B491" s="173" t="str">
        <f>VLOOKUP(Results!C492,Users!$A$2:$F$784,6,FALSE)</f>
        <v>Ерофеева</v>
      </c>
      <c r="C491" s="173" t="str">
        <f>VLOOKUP(Results!D492,Tests!$A$2:$C$21,3,FALSE)</f>
        <v>Специалист MS Excel 2010</v>
      </c>
      <c r="D491" s="173" t="str">
        <f>IFERROR(VLOOKUP(VLOOKUP(Results!C492,Users!$A$2:$E$784,5,FALSE),Groops!$A$2:$E$28,2,FALSE),"удалено")</f>
        <v>ИИБС-16-2</v>
      </c>
      <c r="E491" s="173">
        <f>Results!K492</f>
        <v>15</v>
      </c>
      <c r="F491" s="173">
        <f>Results!J492</f>
        <v>25</v>
      </c>
    </row>
    <row r="492" spans="1:6">
      <c r="A492" s="430">
        <f>Results!B493</f>
        <v>42639.476400462998</v>
      </c>
      <c r="B492" s="173" t="str">
        <f>VLOOKUP(Results!C493,Users!$A$2:$F$784,6,FALSE)</f>
        <v>Овчинкин</v>
      </c>
      <c r="C492" s="173" t="str">
        <f>VLOOKUP(Results!D493,Tests!$A$2:$C$21,3,FALSE)</f>
        <v>Специалист MS Excel 2010</v>
      </c>
      <c r="D492" s="173" t="str">
        <f>IFERROR(VLOOKUP(VLOOKUP(Results!C493,Users!$A$2:$E$784,5,FALSE),Groops!$A$2:$E$28,2,FALSE),"удалено")</f>
        <v>ИИБС-16-1</v>
      </c>
      <c r="E492" s="173">
        <f>Results!K493</f>
        <v>25</v>
      </c>
      <c r="F492" s="173">
        <f>Results!J493</f>
        <v>25</v>
      </c>
    </row>
    <row r="493" spans="1:6">
      <c r="A493" s="430">
        <f>Results!B494</f>
        <v>42639.476377314801</v>
      </c>
      <c r="B493" s="173" t="str">
        <f>VLOOKUP(Results!C494,Users!$A$2:$F$784,6,FALSE)</f>
        <v>Скорых</v>
      </c>
      <c r="C493" s="173" t="str">
        <f>VLOOKUP(Results!D494,Tests!$A$2:$C$21,3,FALSE)</f>
        <v>Специалист MS Excel 2010</v>
      </c>
      <c r="D493" s="173" t="str">
        <f>IFERROR(VLOOKUP(VLOOKUP(Results!C494,Users!$A$2:$E$784,5,FALSE),Groops!$A$2:$E$28,2,FALSE),"удалено")</f>
        <v>ИИБС-16-1</v>
      </c>
      <c r="E493" s="173">
        <f>Results!K494</f>
        <v>16</v>
      </c>
      <c r="F493" s="173">
        <f>Results!J494</f>
        <v>25</v>
      </c>
    </row>
    <row r="494" spans="1:6">
      <c r="A494" s="430">
        <f>Results!B495</f>
        <v>42639.4762037037</v>
      </c>
      <c r="B494" s="173" t="str">
        <f>VLOOKUP(Results!C495,Users!$A$2:$F$784,6,FALSE)</f>
        <v>Паршин</v>
      </c>
      <c r="C494" s="173" t="str">
        <f>VLOOKUP(Results!D495,Tests!$A$2:$C$21,3,FALSE)</f>
        <v>Специалист MS Excel 2010</v>
      </c>
      <c r="D494" s="173" t="str">
        <f>IFERROR(VLOOKUP(VLOOKUP(Results!C495,Users!$A$2:$E$784,5,FALSE),Groops!$A$2:$E$28,2,FALSE),"удалено")</f>
        <v>ИИБС-16-1</v>
      </c>
      <c r="E494" s="173">
        <f>Results!K495</f>
        <v>21</v>
      </c>
      <c r="F494" s="173">
        <f>Results!J495</f>
        <v>25</v>
      </c>
    </row>
    <row r="495" spans="1:6">
      <c r="A495" s="430">
        <f>Results!B496</f>
        <v>42639.470694444397</v>
      </c>
      <c r="B495" s="173" t="str">
        <f>VLOOKUP(Results!C496,Users!$A$2:$F$784,6,FALSE)</f>
        <v>Чиркина</v>
      </c>
      <c r="C495" s="173" t="str">
        <f>VLOOKUP(Results!D496,Tests!$A$2:$C$21,3,FALSE)</f>
        <v>Специалист MS Excel 2010</v>
      </c>
      <c r="D495" s="173" t="str">
        <f>IFERROR(VLOOKUP(VLOOKUP(Results!C496,Users!$A$2:$E$784,5,FALSE),Groops!$A$2:$E$28,2,FALSE),"удалено")</f>
        <v>ИИБС-16-2</v>
      </c>
      <c r="E495" s="173">
        <f>Results!K496</f>
        <v>15</v>
      </c>
      <c r="F495" s="173">
        <f>Results!J496</f>
        <v>25</v>
      </c>
    </row>
    <row r="496" spans="1:6">
      <c r="A496" s="430">
        <f>Results!B497</f>
        <v>42639.470648148097</v>
      </c>
      <c r="B496" s="173" t="str">
        <f>VLOOKUP(Results!C497,Users!$A$2:$F$784,6,FALSE)</f>
        <v>Василевский</v>
      </c>
      <c r="C496" s="173" t="str">
        <f>VLOOKUP(Results!D497,Tests!$A$2:$C$21,3,FALSE)</f>
        <v>Специалист MS Excel 2010</v>
      </c>
      <c r="D496" s="173" t="str">
        <f>IFERROR(VLOOKUP(VLOOKUP(Results!C497,Users!$A$2:$E$784,5,FALSE),Groops!$A$2:$E$28,2,FALSE),"удалено")</f>
        <v>ИИБС-16-2</v>
      </c>
      <c r="E496" s="173">
        <f>Results!K497</f>
        <v>15</v>
      </c>
      <c r="F496" s="173">
        <f>Results!J497</f>
        <v>25</v>
      </c>
    </row>
    <row r="497" spans="1:6">
      <c r="A497" s="430">
        <f>Results!B498</f>
        <v>42639.470266203702</v>
      </c>
      <c r="B497" s="173" t="str">
        <f>VLOOKUP(Results!C498,Users!$A$2:$F$784,6,FALSE)</f>
        <v>Нестеров</v>
      </c>
      <c r="C497" s="173" t="str">
        <f>VLOOKUP(Results!D498,Tests!$A$2:$C$21,3,FALSE)</f>
        <v>Специалист MS Excel 2010</v>
      </c>
      <c r="D497" s="173" t="str">
        <f>IFERROR(VLOOKUP(VLOOKUP(Results!C498,Users!$A$2:$E$784,5,FALSE),Groops!$A$2:$E$28,2,FALSE),"удалено")</f>
        <v>ИИБС-16-2</v>
      </c>
      <c r="E497" s="173">
        <f>Results!K498</f>
        <v>19</v>
      </c>
      <c r="F497" s="173">
        <f>Results!J498</f>
        <v>25</v>
      </c>
    </row>
    <row r="498" spans="1:6">
      <c r="A498" s="430">
        <f>Results!B499</f>
        <v>42639.470532407402</v>
      </c>
      <c r="B498" s="173" t="str">
        <f>VLOOKUP(Results!C499,Users!$A$2:$F$784,6,FALSE)</f>
        <v>Геращенко</v>
      </c>
      <c r="C498" s="173" t="str">
        <f>VLOOKUP(Results!D499,Tests!$A$2:$C$21,3,FALSE)</f>
        <v>Специалист MS Excel 2010</v>
      </c>
      <c r="D498" s="173" t="str">
        <f>IFERROR(VLOOKUP(VLOOKUP(Results!C499,Users!$A$2:$E$784,5,FALSE),Groops!$A$2:$E$28,2,FALSE),"удалено")</f>
        <v>ИИБС-16-2</v>
      </c>
      <c r="E498" s="173">
        <f>Results!K499</f>
        <v>15</v>
      </c>
      <c r="F498" s="173">
        <f>Results!J499</f>
        <v>25</v>
      </c>
    </row>
    <row r="499" spans="1:6">
      <c r="A499" s="430">
        <f>Results!B500</f>
        <v>42639.476458333302</v>
      </c>
      <c r="B499" s="173" t="str">
        <f>VLOOKUP(Results!C500,Users!$A$2:$F$784,6,FALSE)</f>
        <v>Наприенко</v>
      </c>
      <c r="C499" s="173" t="str">
        <f>VLOOKUP(Results!D500,Tests!$A$2:$C$21,3,FALSE)</f>
        <v>Специалист MS Excel 2010</v>
      </c>
      <c r="D499" s="173" t="str">
        <f>IFERROR(VLOOKUP(VLOOKUP(Results!C500,Users!$A$2:$E$784,5,FALSE),Groops!$A$2:$E$28,2,FALSE),"удалено")</f>
        <v>ИИБС-16-1</v>
      </c>
      <c r="E499" s="173">
        <f>Results!K500</f>
        <v>15</v>
      </c>
      <c r="F499" s="173">
        <f>Results!J500</f>
        <v>25</v>
      </c>
    </row>
    <row r="500" spans="1:6">
      <c r="A500" s="430">
        <f>Results!B501</f>
        <v>42639.476458333302</v>
      </c>
      <c r="B500" s="173" t="str">
        <f>VLOOKUP(Results!C501,Users!$A$2:$F$784,6,FALSE)</f>
        <v>Митина</v>
      </c>
      <c r="C500" s="173" t="str">
        <f>VLOOKUP(Results!D501,Tests!$A$2:$C$21,3,FALSE)</f>
        <v>Специалист MS Excel 2010</v>
      </c>
      <c r="D500" s="173" t="str">
        <f>IFERROR(VLOOKUP(VLOOKUP(Results!C501,Users!$A$2:$E$784,5,FALSE),Groops!$A$2:$E$28,2,FALSE),"удалено")</f>
        <v>ИИБС-16-1</v>
      </c>
      <c r="E500" s="173">
        <f>Results!K501</f>
        <v>22</v>
      </c>
      <c r="F500" s="173">
        <f>Results!J501</f>
        <v>25</v>
      </c>
    </row>
    <row r="501" spans="1:6">
      <c r="A501" s="430">
        <f>Results!B502</f>
        <v>42639.476620370398</v>
      </c>
      <c r="B501" s="173" t="str">
        <f>VLOOKUP(Results!C502,Users!$A$2:$F$784,6,FALSE)</f>
        <v>Ширинов</v>
      </c>
      <c r="C501" s="173" t="str">
        <f>VLOOKUP(Results!D502,Tests!$A$2:$C$21,3,FALSE)</f>
        <v>Специалист MS Excel 2010</v>
      </c>
      <c r="D501" s="173" t="str">
        <f>IFERROR(VLOOKUP(VLOOKUP(Results!C502,Users!$A$2:$E$784,5,FALSE),Groops!$A$2:$E$28,2,FALSE),"удалено")</f>
        <v>ИИБС-16-1</v>
      </c>
      <c r="E501" s="173">
        <f>Results!K502</f>
        <v>22</v>
      </c>
      <c r="F501" s="173">
        <f>Results!J502</f>
        <v>25</v>
      </c>
    </row>
    <row r="502" spans="1:6">
      <c r="A502" s="430">
        <f>Results!B503</f>
        <v>42639.476307870398</v>
      </c>
      <c r="B502" s="173" t="str">
        <f>VLOOKUP(Results!C503,Users!$A$2:$F$784,6,FALSE)</f>
        <v>Медведева</v>
      </c>
      <c r="C502" s="173" t="str">
        <f>VLOOKUP(Results!D503,Tests!$A$2:$C$21,3,FALSE)</f>
        <v>Специалист MS Excel 2010</v>
      </c>
      <c r="D502" s="173" t="str">
        <f>IFERROR(VLOOKUP(VLOOKUP(Results!C503,Users!$A$2:$E$784,5,FALSE),Groops!$A$2:$E$28,2,FALSE),"удалено")</f>
        <v>ИИБС-16-1</v>
      </c>
      <c r="E502" s="173">
        <f>Results!K503</f>
        <v>19</v>
      </c>
      <c r="F502" s="173">
        <f>Results!J503</f>
        <v>25</v>
      </c>
    </row>
    <row r="503" spans="1:6">
      <c r="A503" s="430">
        <f>Results!B504</f>
        <v>42639.476678240702</v>
      </c>
      <c r="B503" s="173" t="str">
        <f>VLOOKUP(Results!C504,Users!$A$2:$F$784,6,FALSE)</f>
        <v>Ильина</v>
      </c>
      <c r="C503" s="173" t="str">
        <f>VLOOKUP(Results!D504,Tests!$A$2:$C$21,3,FALSE)</f>
        <v>Специалист MS Excel 2010</v>
      </c>
      <c r="D503" s="173" t="str">
        <f>IFERROR(VLOOKUP(VLOOKUP(Results!C504,Users!$A$2:$E$784,5,FALSE),Groops!$A$2:$E$28,2,FALSE),"удалено")</f>
        <v>ИИБС-16-1</v>
      </c>
      <c r="E503" s="173">
        <f>Results!K504</f>
        <v>19</v>
      </c>
      <c r="F503" s="173">
        <f>Results!J504</f>
        <v>25</v>
      </c>
    </row>
    <row r="504" spans="1:6">
      <c r="A504" s="430">
        <f>Results!B505</f>
        <v>42639.470787036997</v>
      </c>
      <c r="B504" s="173" t="str">
        <f>VLOOKUP(Results!C505,Users!$A$2:$F$784,6,FALSE)</f>
        <v>Скрябина</v>
      </c>
      <c r="C504" s="173" t="str">
        <f>VLOOKUP(Results!D505,Tests!$A$2:$C$21,3,FALSE)</f>
        <v>Специалист MS Excel 2010</v>
      </c>
      <c r="D504" s="173" t="str">
        <f>IFERROR(VLOOKUP(VLOOKUP(Results!C505,Users!$A$2:$E$784,5,FALSE),Groops!$A$2:$E$28,2,FALSE),"удалено")</f>
        <v>ИИБС-16-2</v>
      </c>
      <c r="E504" s="173">
        <f>Results!K505</f>
        <v>19</v>
      </c>
      <c r="F504" s="173">
        <f>Results!J505</f>
        <v>25</v>
      </c>
    </row>
    <row r="505" spans="1:6">
      <c r="A505" s="430">
        <f>Results!B506</f>
        <v>42639.476400462998</v>
      </c>
      <c r="B505" s="173" t="str">
        <f>VLOOKUP(Results!C506,Users!$A$2:$F$784,6,FALSE)</f>
        <v>Гичан</v>
      </c>
      <c r="C505" s="173" t="str">
        <f>VLOOKUP(Results!D506,Tests!$A$2:$C$21,3,FALSE)</f>
        <v>Специалист MS Excel 2010</v>
      </c>
      <c r="D505" s="173" t="str">
        <f>IFERROR(VLOOKUP(VLOOKUP(Results!C506,Users!$A$2:$E$784,5,FALSE),Groops!$A$2:$E$28,2,FALSE),"удалено")</f>
        <v>ИИБС-16-1</v>
      </c>
      <c r="E505" s="173">
        <f>Results!K506</f>
        <v>17</v>
      </c>
      <c r="F505" s="173">
        <f>Results!J506</f>
        <v>25</v>
      </c>
    </row>
    <row r="506" spans="1:6">
      <c r="A506" s="430">
        <f>Results!B507</f>
        <v>42639.474791666697</v>
      </c>
      <c r="B506" s="173" t="str">
        <f>VLOOKUP(Results!C507,Users!$A$2:$F$784,6,FALSE)</f>
        <v>Андреева</v>
      </c>
      <c r="C506" s="173" t="str">
        <f>VLOOKUP(Results!D507,Tests!$A$2:$C$21,3,FALSE)</f>
        <v>Специалист MS Excel 2010</v>
      </c>
      <c r="D506" s="173" t="str">
        <f>IFERROR(VLOOKUP(VLOOKUP(Results!C507,Users!$A$2:$E$784,5,FALSE),Groops!$A$2:$E$28,2,FALSE),"удалено")</f>
        <v>ИИБС-16-2</v>
      </c>
      <c r="E506" s="173">
        <f>Results!K507</f>
        <v>16</v>
      </c>
      <c r="F506" s="173">
        <f>Results!J507</f>
        <v>25</v>
      </c>
    </row>
    <row r="507" spans="1:6">
      <c r="A507" s="430">
        <f>Results!B508</f>
        <v>42639.476388888899</v>
      </c>
      <c r="B507" s="173" t="str">
        <f>VLOOKUP(Results!C508,Users!$A$2:$F$784,6,FALSE)</f>
        <v>Князев</v>
      </c>
      <c r="C507" s="173" t="str">
        <f>VLOOKUP(Results!D508,Tests!$A$2:$C$21,3,FALSE)</f>
        <v>Специалист MS Excel 2010</v>
      </c>
      <c r="D507" s="173" t="str">
        <f>IFERROR(VLOOKUP(VLOOKUP(Results!C508,Users!$A$2:$E$784,5,FALSE),Groops!$A$2:$E$28,2,FALSE),"удалено")</f>
        <v>ИИБС-16-1</v>
      </c>
      <c r="E507" s="173">
        <f>Results!K508</f>
        <v>16</v>
      </c>
      <c r="F507" s="173">
        <f>Results!J508</f>
        <v>25</v>
      </c>
    </row>
    <row r="508" spans="1:6">
      <c r="A508" s="430">
        <f>Results!B509</f>
        <v>42639.47625</v>
      </c>
      <c r="B508" s="173" t="str">
        <f>VLOOKUP(Results!C509,Users!$A$2:$F$784,6,FALSE)</f>
        <v>Иванова</v>
      </c>
      <c r="C508" s="173" t="str">
        <f>VLOOKUP(Results!D509,Tests!$A$2:$C$21,3,FALSE)</f>
        <v>Специалист MS Excel 2010</v>
      </c>
      <c r="D508" s="173" t="str">
        <f>IFERROR(VLOOKUP(VLOOKUP(Results!C509,Users!$A$2:$E$784,5,FALSE),Groops!$A$2:$E$28,2,FALSE),"удалено")</f>
        <v>ИИБС-16-1</v>
      </c>
      <c r="E508" s="173">
        <f>Results!K509</f>
        <v>21</v>
      </c>
      <c r="F508" s="173">
        <f>Results!J509</f>
        <v>25</v>
      </c>
    </row>
    <row r="509" spans="1:6">
      <c r="A509" s="430">
        <f>Results!B510</f>
        <v>42639.470787036997</v>
      </c>
      <c r="B509" s="173" t="str">
        <f>VLOOKUP(Results!C510,Users!$A$2:$F$784,6,FALSE)</f>
        <v>Ротарь</v>
      </c>
      <c r="C509" s="173" t="str">
        <f>VLOOKUP(Results!D510,Tests!$A$2:$C$21,3,FALSE)</f>
        <v>Специалист MS Excel 2010</v>
      </c>
      <c r="D509" s="173" t="str">
        <f>IFERROR(VLOOKUP(VLOOKUP(Results!C510,Users!$A$2:$E$784,5,FALSE),Groops!$A$2:$E$28,2,FALSE),"удалено")</f>
        <v>ИИБС-16-2</v>
      </c>
      <c r="E509" s="173">
        <f>Results!K510</f>
        <v>19</v>
      </c>
      <c r="F509" s="173">
        <f>Results!J510</f>
        <v>25</v>
      </c>
    </row>
    <row r="510" spans="1:6">
      <c r="A510" s="430">
        <f>Results!B511</f>
        <v>42639.471435185202</v>
      </c>
      <c r="B510" s="173" t="str">
        <f>VLOOKUP(Results!C511,Users!$A$2:$F$784,6,FALSE)</f>
        <v>Курненкова</v>
      </c>
      <c r="C510" s="173" t="str">
        <f>VLOOKUP(Results!D511,Tests!$A$2:$C$21,3,FALSE)</f>
        <v>Специалист MS Excel 2010</v>
      </c>
      <c r="D510" s="173" t="str">
        <f>IFERROR(VLOOKUP(VLOOKUP(Results!C511,Users!$A$2:$E$784,5,FALSE),Groops!$A$2:$E$28,2,FALSE),"удалено")</f>
        <v>ИИБС-16-2</v>
      </c>
      <c r="E510" s="173">
        <f>Results!K511</f>
        <v>21</v>
      </c>
      <c r="F510" s="173">
        <f>Results!J511</f>
        <v>25</v>
      </c>
    </row>
    <row r="511" spans="1:6">
      <c r="A511" s="430">
        <f>Results!B512</f>
        <v>42639.476319444402</v>
      </c>
      <c r="B511" s="173" t="str">
        <f>VLOOKUP(Results!C512,Users!$A$2:$F$784,6,FALSE)</f>
        <v>Мустафина</v>
      </c>
      <c r="C511" s="173" t="str">
        <f>VLOOKUP(Results!D512,Tests!$A$2:$C$21,3,FALSE)</f>
        <v>Специалист MS Excel 2010</v>
      </c>
      <c r="D511" s="173" t="str">
        <f>IFERROR(VLOOKUP(VLOOKUP(Results!C512,Users!$A$2:$E$784,5,FALSE),Groops!$A$2:$E$28,2,FALSE),"удалено")</f>
        <v>ИИБС-16-1</v>
      </c>
      <c r="E511" s="173">
        <f>Results!K512</f>
        <v>17</v>
      </c>
      <c r="F511" s="173">
        <f>Results!J512</f>
        <v>25</v>
      </c>
    </row>
    <row r="512" spans="1:6">
      <c r="A512" s="430">
        <f>Results!B513</f>
        <v>42639.4764236111</v>
      </c>
      <c r="B512" s="173" t="str">
        <f>VLOOKUP(Results!C513,Users!$A$2:$F$784,6,FALSE)</f>
        <v>Карташев</v>
      </c>
      <c r="C512" s="173" t="str">
        <f>VLOOKUP(Results!D513,Tests!$A$2:$C$21,3,FALSE)</f>
        <v>Специалист MS Excel 2010</v>
      </c>
      <c r="D512" s="173" t="str">
        <f>IFERROR(VLOOKUP(VLOOKUP(Results!C513,Users!$A$2:$E$784,5,FALSE),Groops!$A$2:$E$28,2,FALSE),"удалено")</f>
        <v>ИИБС-16-1</v>
      </c>
      <c r="E512" s="173">
        <f>Results!K513</f>
        <v>14</v>
      </c>
      <c r="F512" s="173">
        <f>Results!J513</f>
        <v>25</v>
      </c>
    </row>
    <row r="513" spans="1:6">
      <c r="A513" s="430">
        <f>Results!B514</f>
        <v>42639.480370370402</v>
      </c>
      <c r="B513" s="173" t="str">
        <f>VLOOKUP(Results!C514,Users!$A$2:$F$784,6,FALSE)</f>
        <v>Подклетнев</v>
      </c>
      <c r="C513" s="173" t="str">
        <f>VLOOKUP(Results!D514,Tests!$A$2:$C$21,3,FALSE)</f>
        <v>Специалист MS Excel 2010</v>
      </c>
      <c r="D513" s="173" t="str">
        <f>IFERROR(VLOOKUP(VLOOKUP(Results!C514,Users!$A$2:$E$784,5,FALSE),Groops!$A$2:$E$28,2,FALSE),"удалено")</f>
        <v>ИИБС-16-2</v>
      </c>
      <c r="E513" s="173">
        <f>Results!K514</f>
        <v>16</v>
      </c>
      <c r="F513" s="173">
        <f>Results!J514</f>
        <v>25</v>
      </c>
    </row>
    <row r="514" spans="1:6">
      <c r="A514" s="430">
        <f>Results!B515</f>
        <v>42639.509525463</v>
      </c>
      <c r="B514" s="173" t="str">
        <f>VLOOKUP(Results!C515,Users!$A$2:$F$784,6,FALSE)</f>
        <v>Сытов</v>
      </c>
      <c r="C514" s="173" t="str">
        <f>VLOOKUP(Results!D515,Tests!$A$2:$C$21,3,FALSE)</f>
        <v>Специалист MS Excel 2010</v>
      </c>
      <c r="D514" s="173" t="str">
        <f>IFERROR(VLOOKUP(VLOOKUP(Results!C515,Users!$A$2:$E$784,5,FALSE),Groops!$A$2:$E$28,2,FALSE),"удалено")</f>
        <v>ИИБС-16-1</v>
      </c>
      <c r="E514" s="173">
        <f>Results!K515</f>
        <v>13</v>
      </c>
      <c r="F514" s="173">
        <f>Results!J515</f>
        <v>25</v>
      </c>
    </row>
    <row r="515" spans="1:6">
      <c r="A515" s="430">
        <f>Results!B516</f>
        <v>42651.940486111103</v>
      </c>
      <c r="B515" s="173" t="str">
        <f>VLOOKUP(Results!C516,Users!$A$2:$F$784,6,FALSE)</f>
        <v>Нежурина</v>
      </c>
      <c r="C515" s="173" t="str">
        <f>VLOOKUP(Results!D516,Tests!$A$2:$C$21,3,FALSE)</f>
        <v>Специалист MS Excel 2010</v>
      </c>
      <c r="D515" s="173" t="str">
        <f>IFERROR(VLOOKUP(VLOOKUP(Results!C516,Users!$A$2:$E$784,5,FALSE),Groops!$A$2:$E$28,2,FALSE),"удалено")</f>
        <v>ИИБС-16-1</v>
      </c>
      <c r="E515" s="173">
        <f>Results!K516</f>
        <v>22</v>
      </c>
      <c r="F515" s="173">
        <f>Results!J516</f>
        <v>25</v>
      </c>
    </row>
    <row r="516" spans="1:6">
      <c r="A516" s="430">
        <f>Results!B517</f>
        <v>42977.511331018497</v>
      </c>
      <c r="B516" s="173" t="str">
        <f>VLOOKUP(Results!C517,Users!$A$2:$F$784,6,FALSE)</f>
        <v>Коротких</v>
      </c>
      <c r="C516" s="173" t="str">
        <f>VLOOKUP(Results!D517,Tests!$A$2:$C$21,3,FALSE)</f>
        <v>Специалист MS Excel 2010</v>
      </c>
      <c r="D516" s="173" t="str">
        <f>IFERROR(VLOOKUP(VLOOKUP(Results!C517,Users!$A$2:$E$784,5,FALSE),Groops!$A$2:$E$28,2,FALSE),"удалено")</f>
        <v>(НЕТ)</v>
      </c>
      <c r="E516" s="173">
        <f>Results!K517</f>
        <v>7</v>
      </c>
      <c r="F516" s="173">
        <f>Results!J517</f>
        <v>25</v>
      </c>
    </row>
    <row r="517" spans="1:6">
      <c r="A517" s="430">
        <f>Results!B518</f>
        <v>42977.513460648202</v>
      </c>
      <c r="B517" s="173" t="str">
        <f>VLOOKUP(Results!C518,Users!$A$2:$F$784,6,FALSE)</f>
        <v>Коротких</v>
      </c>
      <c r="C517" s="173" t="str">
        <f>VLOOKUP(Results!D518,Tests!$A$2:$C$21,3,FALSE)</f>
        <v>Специалист MS Excel 2010</v>
      </c>
      <c r="D517" s="173" t="str">
        <f>IFERROR(VLOOKUP(VLOOKUP(Results!C518,Users!$A$2:$E$784,5,FALSE),Groops!$A$2:$E$28,2,FALSE),"удалено")</f>
        <v>(НЕТ)</v>
      </c>
      <c r="E517" s="173">
        <f>Results!K518</f>
        <v>10</v>
      </c>
      <c r="F517" s="173">
        <f>Results!J518</f>
        <v>25</v>
      </c>
    </row>
    <row r="518" spans="1:6">
      <c r="A518" s="430">
        <f>Results!B519</f>
        <v>42982.648680555598</v>
      </c>
      <c r="B518" s="173" t="str">
        <f>VLOOKUP(Results!C519,Users!$A$2:$F$784,6,FALSE)</f>
        <v>Карпова</v>
      </c>
      <c r="C518" s="173" t="str">
        <f>VLOOKUP(Results!D519,Tests!$A$2:$C$21,3,FALSE)</f>
        <v>Специалист MS Excel 2010</v>
      </c>
      <c r="D518" s="173" t="str">
        <f>IFERROR(VLOOKUP(VLOOKUP(Results!C519,Users!$A$2:$E$784,5,FALSE),Groops!$A$2:$E$28,2,FALSE),"удалено")</f>
        <v>МИСТ-17-1-2</v>
      </c>
      <c r="E518" s="173">
        <f>Results!K519</f>
        <v>10</v>
      </c>
      <c r="F518" s="173">
        <f>Results!J519</f>
        <v>25</v>
      </c>
    </row>
    <row r="519" spans="1:6">
      <c r="A519" s="430">
        <f>Results!B520</f>
        <v>42982.648599537002</v>
      </c>
      <c r="B519" s="173" t="str">
        <f>VLOOKUP(Results!C520,Users!$A$2:$F$784,6,FALSE)</f>
        <v>Баженова</v>
      </c>
      <c r="C519" s="173" t="str">
        <f>VLOOKUP(Results!D520,Tests!$A$2:$C$21,3,FALSE)</f>
        <v>Специалист MS Excel 2010</v>
      </c>
      <c r="D519" s="173" t="str">
        <f>IFERROR(VLOOKUP(VLOOKUP(Results!C520,Users!$A$2:$E$784,5,FALSE),Groops!$A$2:$E$28,2,FALSE),"удалено")</f>
        <v>МИСТ-17-2-3</v>
      </c>
      <c r="E519" s="173">
        <f>Results!K520</f>
        <v>11</v>
      </c>
      <c r="F519" s="173">
        <f>Results!J520</f>
        <v>25</v>
      </c>
    </row>
    <row r="520" spans="1:6">
      <c r="A520" s="430">
        <f>Results!B521</f>
        <v>42982.648715277799</v>
      </c>
      <c r="B520" s="173" t="str">
        <f>VLOOKUP(Results!C521,Users!$A$2:$F$784,6,FALSE)</f>
        <v>Макаров</v>
      </c>
      <c r="C520" s="173" t="str">
        <f>VLOOKUP(Results!D521,Tests!$A$2:$C$21,3,FALSE)</f>
        <v>Специалист MS Excel 2010</v>
      </c>
      <c r="D520" s="173" t="str">
        <f>IFERROR(VLOOKUP(VLOOKUP(Results!C521,Users!$A$2:$E$784,5,FALSE),Groops!$A$2:$E$28,2,FALSE),"удалено")</f>
        <v>МИСТ-17-2-3</v>
      </c>
      <c r="E520" s="173">
        <f>Results!K521</f>
        <v>4</v>
      </c>
      <c r="F520" s="173">
        <f>Results!J521</f>
        <v>25</v>
      </c>
    </row>
    <row r="521" spans="1:6">
      <c r="A521" s="430">
        <f>Results!B522</f>
        <v>42982.648726851898</v>
      </c>
      <c r="B521" s="173" t="str">
        <f>VLOOKUP(Results!C522,Users!$A$2:$F$784,6,FALSE)</f>
        <v>Шолохова</v>
      </c>
      <c r="C521" s="173" t="str">
        <f>VLOOKUP(Results!D522,Tests!$A$2:$C$21,3,FALSE)</f>
        <v>Специалист MS Excel 2010</v>
      </c>
      <c r="D521" s="173" t="str">
        <f>IFERROR(VLOOKUP(VLOOKUP(Results!C522,Users!$A$2:$E$784,5,FALSE),Groops!$A$2:$E$28,2,FALSE),"удалено")</f>
        <v>МИСТ-17-2-3</v>
      </c>
      <c r="E521" s="173">
        <f>Results!K522</f>
        <v>9</v>
      </c>
      <c r="F521" s="173">
        <f>Results!J522</f>
        <v>25</v>
      </c>
    </row>
    <row r="522" spans="1:6">
      <c r="A522" s="430">
        <f>Results!B523</f>
        <v>42982.648900462998</v>
      </c>
      <c r="B522" s="173" t="str">
        <f>VLOOKUP(Results!C523,Users!$A$2:$F$784,6,FALSE)</f>
        <v>Ширшавина</v>
      </c>
      <c r="C522" s="173" t="str">
        <f>VLOOKUP(Results!D523,Tests!$A$2:$C$21,3,FALSE)</f>
        <v>Специалист MS Excel 2010</v>
      </c>
      <c r="D522" s="173" t="str">
        <f>IFERROR(VLOOKUP(VLOOKUP(Results!C523,Users!$A$2:$E$784,5,FALSE),Groops!$A$2:$E$28,2,FALSE),"удалено")</f>
        <v>МИСТ-17-2-3</v>
      </c>
      <c r="E522" s="173">
        <f>Results!K523</f>
        <v>10</v>
      </c>
      <c r="F522" s="173">
        <f>Results!J523</f>
        <v>25</v>
      </c>
    </row>
    <row r="523" spans="1:6">
      <c r="A523" s="430">
        <f>Results!B524</f>
        <v>42982.648622685199</v>
      </c>
      <c r="B523" s="173" t="str">
        <f>VLOOKUP(Results!C524,Users!$A$2:$F$784,6,FALSE)</f>
        <v>Самсонова</v>
      </c>
      <c r="C523" s="173" t="str">
        <f>VLOOKUP(Results!D524,Tests!$A$2:$C$21,3,FALSE)</f>
        <v>Специалист MS Excel 2010</v>
      </c>
      <c r="D523" s="173" t="str">
        <f>IFERROR(VLOOKUP(VLOOKUP(Results!C524,Users!$A$2:$E$784,5,FALSE),Groops!$A$2:$E$28,2,FALSE),"удалено")</f>
        <v>МИСТ-17-2-3</v>
      </c>
      <c r="E523" s="173">
        <f>Results!K524</f>
        <v>15</v>
      </c>
      <c r="F523" s="173">
        <f>Results!J524</f>
        <v>25</v>
      </c>
    </row>
    <row r="524" spans="1:6">
      <c r="A524" s="430">
        <f>Results!B525</f>
        <v>42982.648587962998</v>
      </c>
      <c r="B524" s="173" t="str">
        <f>VLOOKUP(Results!C525,Users!$A$2:$F$784,6,FALSE)</f>
        <v>Чалая</v>
      </c>
      <c r="C524" s="173" t="str">
        <f>VLOOKUP(Results!D525,Tests!$A$2:$C$21,3,FALSE)</f>
        <v>Специалист MS Excel 2010</v>
      </c>
      <c r="D524" s="173" t="str">
        <f>IFERROR(VLOOKUP(VLOOKUP(Results!C525,Users!$A$2:$E$784,5,FALSE),Groops!$A$2:$E$28,2,FALSE),"удалено")</f>
        <v>МИСТ-17-1-2</v>
      </c>
      <c r="E524" s="173">
        <f>Results!K525</f>
        <v>11</v>
      </c>
      <c r="F524" s="173">
        <f>Results!J525</f>
        <v>25</v>
      </c>
    </row>
    <row r="525" spans="1:6">
      <c r="A525" s="430">
        <f>Results!B526</f>
        <v>42982.648518518501</v>
      </c>
      <c r="B525" s="173" t="str">
        <f>VLOOKUP(Results!C526,Users!$A$2:$F$784,6,FALSE)</f>
        <v>Дрыга</v>
      </c>
      <c r="C525" s="173" t="str">
        <f>VLOOKUP(Results!D526,Tests!$A$2:$C$21,3,FALSE)</f>
        <v>Специалист MS Excel 2010</v>
      </c>
      <c r="D525" s="173" t="str">
        <f>IFERROR(VLOOKUP(VLOOKUP(Results!C526,Users!$A$2:$E$784,5,FALSE),Groops!$A$2:$E$28,2,FALSE),"удалено")</f>
        <v>МИСТ-17-2-3</v>
      </c>
      <c r="E525" s="173">
        <f>Results!K526</f>
        <v>10</v>
      </c>
      <c r="F525" s="173">
        <f>Results!J526</f>
        <v>25</v>
      </c>
    </row>
    <row r="526" spans="1:6">
      <c r="A526" s="430">
        <f>Results!B527</f>
        <v>42982.649351851898</v>
      </c>
      <c r="B526" s="173" t="str">
        <f>VLOOKUP(Results!C527,Users!$A$2:$F$784,6,FALSE)</f>
        <v>Луговская</v>
      </c>
      <c r="C526" s="173" t="str">
        <f>VLOOKUP(Results!D527,Tests!$A$2:$C$21,3,FALSE)</f>
        <v>Специалист MS Excel 2010</v>
      </c>
      <c r="D526" s="173" t="str">
        <f>IFERROR(VLOOKUP(VLOOKUP(Results!C527,Users!$A$2:$E$784,5,FALSE),Groops!$A$2:$E$28,2,FALSE),"удалено")</f>
        <v>МИСТ-17-1-2</v>
      </c>
      <c r="E526" s="173">
        <f>Results!K527</f>
        <v>12</v>
      </c>
      <c r="F526" s="173">
        <f>Results!J527</f>
        <v>25</v>
      </c>
    </row>
    <row r="527" spans="1:6">
      <c r="A527" s="430">
        <f>Results!B528</f>
        <v>42982.648587962998</v>
      </c>
      <c r="B527" s="173" t="str">
        <f>VLOOKUP(Results!C528,Users!$A$2:$F$784,6,FALSE)</f>
        <v>Узун</v>
      </c>
      <c r="C527" s="173" t="str">
        <f>VLOOKUP(Results!D528,Tests!$A$2:$C$21,3,FALSE)</f>
        <v>Специалист MS Excel 2010</v>
      </c>
      <c r="D527" s="173" t="str">
        <f>IFERROR(VLOOKUP(VLOOKUP(Results!C528,Users!$A$2:$E$784,5,FALSE),Groops!$A$2:$E$28,2,FALSE),"удалено")</f>
        <v>МИСТ-17-2-3</v>
      </c>
      <c r="E527" s="173">
        <f>Results!K528</f>
        <v>19</v>
      </c>
      <c r="F527" s="173">
        <f>Results!J528</f>
        <v>25</v>
      </c>
    </row>
    <row r="528" spans="1:6">
      <c r="A528" s="430">
        <f>Results!B529</f>
        <v>42982.648969907401</v>
      </c>
      <c r="B528" s="173" t="str">
        <f>VLOOKUP(Results!C529,Users!$A$2:$F$784,6,FALSE)</f>
        <v>Зык</v>
      </c>
      <c r="C528" s="173" t="str">
        <f>VLOOKUP(Results!D529,Tests!$A$2:$C$21,3,FALSE)</f>
        <v>Специалист MS Excel 2010</v>
      </c>
      <c r="D528" s="173" t="str">
        <f>IFERROR(VLOOKUP(VLOOKUP(Results!C529,Users!$A$2:$E$784,5,FALSE),Groops!$A$2:$E$28,2,FALSE),"удалено")</f>
        <v>МИСТ-17-2-3</v>
      </c>
      <c r="E528" s="173">
        <f>Results!K529</f>
        <v>15</v>
      </c>
      <c r="F528" s="173">
        <f>Results!J529</f>
        <v>25</v>
      </c>
    </row>
    <row r="529" spans="1:6">
      <c r="A529" s="430">
        <f>Results!B530</f>
        <v>42982.649768518502</v>
      </c>
      <c r="B529" s="173" t="str">
        <f>VLOOKUP(Results!C530,Users!$A$2:$F$784,6,FALSE)</f>
        <v>Акжитов</v>
      </c>
      <c r="C529" s="173" t="str">
        <f>VLOOKUP(Results!D530,Tests!$A$2:$C$21,3,FALSE)</f>
        <v>Специалист MS Excel 2010</v>
      </c>
      <c r="D529" s="173" t="str">
        <f>IFERROR(VLOOKUP(VLOOKUP(Results!C530,Users!$A$2:$E$784,5,FALSE),Groops!$A$2:$E$28,2,FALSE),"удалено")</f>
        <v>МИСТ-17-1-2</v>
      </c>
      <c r="E529" s="173">
        <f>Results!K530</f>
        <v>16</v>
      </c>
      <c r="F529" s="173">
        <f>Results!J530</f>
        <v>25</v>
      </c>
    </row>
    <row r="530" spans="1:6">
      <c r="A530" s="430">
        <f>Results!B531</f>
        <v>42982.648460648103</v>
      </c>
      <c r="B530" s="173" t="str">
        <f>VLOOKUP(Results!C531,Users!$A$2:$F$784,6,FALSE)</f>
        <v>Азаркина</v>
      </c>
      <c r="C530" s="173" t="str">
        <f>VLOOKUP(Results!D531,Tests!$A$2:$C$21,3,FALSE)</f>
        <v>Специалист MS Excel 2010</v>
      </c>
      <c r="D530" s="173" t="str">
        <f>IFERROR(VLOOKUP(VLOOKUP(Results!C531,Users!$A$2:$E$784,5,FALSE),Groops!$A$2:$E$28,2,FALSE),"удалено")</f>
        <v>МИСТ-17-2-3</v>
      </c>
      <c r="E530" s="173">
        <f>Results!K531</f>
        <v>11</v>
      </c>
      <c r="F530" s="173">
        <f>Results!J531</f>
        <v>25</v>
      </c>
    </row>
    <row r="531" spans="1:6">
      <c r="A531" s="430">
        <f>Results!B532</f>
        <v>42982.649849537003</v>
      </c>
      <c r="B531" s="173" t="str">
        <f>VLOOKUP(Results!C532,Users!$A$2:$F$784,6,FALSE)</f>
        <v>Савостьянов</v>
      </c>
      <c r="C531" s="173" t="str">
        <f>VLOOKUP(Results!D532,Tests!$A$2:$C$21,3,FALSE)</f>
        <v>Специалист MS Excel 2010</v>
      </c>
      <c r="D531" s="173" t="str">
        <f>IFERROR(VLOOKUP(VLOOKUP(Results!C532,Users!$A$2:$E$784,5,FALSE),Groops!$A$2:$E$28,2,FALSE),"удалено")</f>
        <v>МИСТ-17-1-2</v>
      </c>
      <c r="E531" s="173">
        <f>Results!K532</f>
        <v>14</v>
      </c>
      <c r="F531" s="173">
        <f>Results!J532</f>
        <v>25</v>
      </c>
    </row>
    <row r="532" spans="1:6">
      <c r="A532" s="430">
        <f>Results!B533</f>
        <v>42982.648553240702</v>
      </c>
      <c r="B532" s="173" t="str">
        <f>VLOOKUP(Results!C533,Users!$A$2:$F$784,6,FALSE)</f>
        <v>Аниконов</v>
      </c>
      <c r="C532" s="173" t="str">
        <f>VLOOKUP(Results!D533,Tests!$A$2:$C$21,3,FALSE)</f>
        <v>Специалист MS Excel 2010</v>
      </c>
      <c r="D532" s="173" t="str">
        <f>IFERROR(VLOOKUP(VLOOKUP(Results!C533,Users!$A$2:$E$784,5,FALSE),Groops!$A$2:$E$28,2,FALSE),"удалено")</f>
        <v>МИСТ-17-1-2</v>
      </c>
      <c r="E532" s="173">
        <f>Results!K533</f>
        <v>6</v>
      </c>
      <c r="F532" s="173">
        <f>Results!J533</f>
        <v>25</v>
      </c>
    </row>
    <row r="533" spans="1:6">
      <c r="A533" s="430">
        <f>Results!B534</f>
        <v>42982.653530092597</v>
      </c>
      <c r="B533" s="173" t="str">
        <f>VLOOKUP(Results!C534,Users!$A$2:$F$784,6,FALSE)</f>
        <v>Лизунова</v>
      </c>
      <c r="C533" s="173" t="str">
        <f>VLOOKUP(Results!D534,Tests!$A$2:$C$21,3,FALSE)</f>
        <v>Специалист MS Excel 2010</v>
      </c>
      <c r="D533" s="173" t="str">
        <f>IFERROR(VLOOKUP(VLOOKUP(Results!C534,Users!$A$2:$E$784,5,FALSE),Groops!$A$2:$E$28,2,FALSE),"удалено")</f>
        <v>МИСТ-17-2-3</v>
      </c>
      <c r="E533" s="173">
        <f>Results!K534</f>
        <v>11</v>
      </c>
      <c r="F533" s="173">
        <f>Results!J534</f>
        <v>25</v>
      </c>
    </row>
    <row r="534" spans="1:6">
      <c r="A534" s="430">
        <f>Results!B535</f>
        <v>42982.648587962998</v>
      </c>
      <c r="B534" s="173" t="str">
        <f>VLOOKUP(Results!C535,Users!$A$2:$F$784,6,FALSE)</f>
        <v>Смоляков</v>
      </c>
      <c r="C534" s="173" t="str">
        <f>VLOOKUP(Results!D535,Tests!$A$2:$C$21,3,FALSE)</f>
        <v>Специалист MS Excel 2010</v>
      </c>
      <c r="D534" s="173" t="str">
        <f>IFERROR(VLOOKUP(VLOOKUP(Results!C535,Users!$A$2:$E$784,5,FALSE),Groops!$A$2:$E$28,2,FALSE),"удалено")</f>
        <v>МИСТ-17-1-2</v>
      </c>
      <c r="E534" s="173">
        <f>Results!K535</f>
        <v>19</v>
      </c>
      <c r="F534" s="173">
        <f>Results!J535</f>
        <v>25</v>
      </c>
    </row>
    <row r="535" spans="1:6">
      <c r="A535" s="430">
        <f>Results!B536</f>
        <v>42982.648506944402</v>
      </c>
      <c r="B535" s="173" t="str">
        <f>VLOOKUP(Results!C536,Users!$A$2:$F$784,6,FALSE)</f>
        <v>Моисеев</v>
      </c>
      <c r="C535" s="173" t="str">
        <f>VLOOKUP(Results!D536,Tests!$A$2:$C$21,3,FALSE)</f>
        <v>Специалист MS Excel 2010</v>
      </c>
      <c r="D535" s="173" t="str">
        <f>IFERROR(VLOOKUP(VLOOKUP(Results!C536,Users!$A$2:$E$784,5,FALSE),Groops!$A$2:$E$28,2,FALSE),"удалено")</f>
        <v>МИСТ-17-2-3</v>
      </c>
      <c r="E535" s="173">
        <f>Results!K536</f>
        <v>10</v>
      </c>
      <c r="F535" s="173">
        <f>Results!J536</f>
        <v>25</v>
      </c>
    </row>
    <row r="536" spans="1:6">
      <c r="A536" s="430">
        <f>Results!B537</f>
        <v>42982.648611111101</v>
      </c>
      <c r="B536" s="173" t="str">
        <f>VLOOKUP(Results!C537,Users!$A$2:$F$784,6,FALSE)</f>
        <v>Егоров</v>
      </c>
      <c r="C536" s="173" t="str">
        <f>VLOOKUP(Results!D537,Tests!$A$2:$C$21,3,FALSE)</f>
        <v>Специалист MS Excel 2010</v>
      </c>
      <c r="D536" s="173" t="str">
        <f>IFERROR(VLOOKUP(VLOOKUP(Results!C537,Users!$A$2:$E$784,5,FALSE),Groops!$A$2:$E$28,2,FALSE),"удалено")</f>
        <v>МИСТ-17-2-3</v>
      </c>
      <c r="E536" s="173">
        <f>Results!K537</f>
        <v>8</v>
      </c>
      <c r="F536" s="173">
        <f>Results!J537</f>
        <v>25</v>
      </c>
    </row>
    <row r="537" spans="1:6">
      <c r="A537" s="430">
        <f>Results!B538</f>
        <v>42982.648634259298</v>
      </c>
      <c r="B537" s="173" t="str">
        <f>VLOOKUP(Results!C538,Users!$A$2:$F$784,6,FALSE)</f>
        <v>Виноградова</v>
      </c>
      <c r="C537" s="173" t="str">
        <f>VLOOKUP(Results!D538,Tests!$A$2:$C$21,3,FALSE)</f>
        <v>Специалист MS Excel 2010</v>
      </c>
      <c r="D537" s="173" t="str">
        <f>IFERROR(VLOOKUP(VLOOKUP(Results!C538,Users!$A$2:$E$784,5,FALSE),Groops!$A$2:$E$28,2,FALSE),"удалено")</f>
        <v>МИСТ-17-1-2</v>
      </c>
      <c r="E537" s="173">
        <f>Results!K538</f>
        <v>9</v>
      </c>
      <c r="F537" s="173">
        <f>Results!J538</f>
        <v>25</v>
      </c>
    </row>
    <row r="538" spans="1:6">
      <c r="A538" s="430">
        <f>Results!B539</f>
        <v>42982.648738425902</v>
      </c>
      <c r="B538" s="173" t="str">
        <f>VLOOKUP(Results!C539,Users!$A$2:$F$784,6,FALSE)</f>
        <v>Акрамов</v>
      </c>
      <c r="C538" s="173" t="str">
        <f>VLOOKUP(Results!D539,Tests!$A$2:$C$21,3,FALSE)</f>
        <v>Специалист MS Excel 2010</v>
      </c>
      <c r="D538" s="173" t="str">
        <f>IFERROR(VLOOKUP(VLOOKUP(Results!C539,Users!$A$2:$E$784,5,FALSE),Groops!$A$2:$E$28,2,FALSE),"удалено")</f>
        <v>МИСТ-17-2-3</v>
      </c>
      <c r="E538" s="173">
        <f>Results!K539</f>
        <v>8</v>
      </c>
      <c r="F538" s="173">
        <f>Results!J539</f>
        <v>25</v>
      </c>
    </row>
    <row r="539" spans="1:6">
      <c r="A539" s="430">
        <f>Results!B540</f>
        <v>42982.648587962998</v>
      </c>
      <c r="B539" s="173" t="str">
        <f>VLOOKUP(Results!C540,Users!$A$2:$F$784,6,FALSE)</f>
        <v>Карбушов</v>
      </c>
      <c r="C539" s="173" t="str">
        <f>VLOOKUP(Results!D540,Tests!$A$2:$C$21,3,FALSE)</f>
        <v>Специалист MS Excel 2010</v>
      </c>
      <c r="D539" s="173" t="str">
        <f>IFERROR(VLOOKUP(VLOOKUP(Results!C540,Users!$A$2:$E$784,5,FALSE),Groops!$A$2:$E$28,2,FALSE),"удалено")</f>
        <v>МИСТ-17-2-3</v>
      </c>
      <c r="E539" s="173">
        <f>Results!K540</f>
        <v>12</v>
      </c>
      <c r="F539" s="173">
        <f>Results!J540</f>
        <v>25</v>
      </c>
    </row>
    <row r="540" spans="1:6">
      <c r="A540" s="430">
        <f>Results!B541</f>
        <v>42982.6488425926</v>
      </c>
      <c r="B540" s="173" t="str">
        <f>VLOOKUP(Results!C541,Users!$A$2:$F$784,6,FALSE)</f>
        <v>Конаныхина</v>
      </c>
      <c r="C540" s="173" t="str">
        <f>VLOOKUP(Results!D541,Tests!$A$2:$C$21,3,FALSE)</f>
        <v>Специалист MS Excel 2010</v>
      </c>
      <c r="D540" s="173" t="str">
        <f>IFERROR(VLOOKUP(VLOOKUP(Results!C541,Users!$A$2:$E$784,5,FALSE),Groops!$A$2:$E$28,2,FALSE),"удалено")</f>
        <v>МИСТ-17-1-2</v>
      </c>
      <c r="E540" s="173">
        <f>Results!K541</f>
        <v>9</v>
      </c>
      <c r="F540" s="173">
        <f>Results!J541</f>
        <v>25</v>
      </c>
    </row>
    <row r="541" spans="1:6">
      <c r="A541" s="430">
        <f>Results!B542</f>
        <v>42982.648657407401</v>
      </c>
      <c r="B541" s="173" t="str">
        <f>VLOOKUP(Results!C542,Users!$A$2:$F$784,6,FALSE)</f>
        <v>Нольфин</v>
      </c>
      <c r="C541" s="173" t="str">
        <f>VLOOKUP(Results!D542,Tests!$A$2:$C$21,3,FALSE)</f>
        <v>Специалист MS Excel 2010</v>
      </c>
      <c r="D541" s="173" t="str">
        <f>IFERROR(VLOOKUP(VLOOKUP(Results!C542,Users!$A$2:$E$784,5,FALSE),Groops!$A$2:$E$28,2,FALSE),"удалено")</f>
        <v>МИСТ-17-1-2</v>
      </c>
      <c r="E541" s="173">
        <f>Results!K542</f>
        <v>13</v>
      </c>
      <c r="F541" s="173">
        <f>Results!J542</f>
        <v>25</v>
      </c>
    </row>
    <row r="542" spans="1:6">
      <c r="A542" s="430">
        <f>Results!B543</f>
        <v>42982.648634259298</v>
      </c>
      <c r="B542" s="173" t="str">
        <f>VLOOKUP(Results!C543,Users!$A$2:$F$784,6,FALSE)</f>
        <v>Белов</v>
      </c>
      <c r="C542" s="173" t="str">
        <f>VLOOKUP(Results!D543,Tests!$A$2:$C$21,3,FALSE)</f>
        <v>Специалист MS Excel 2010</v>
      </c>
      <c r="D542" s="173" t="str">
        <f>IFERROR(VLOOKUP(VLOOKUP(Results!C543,Users!$A$2:$E$784,5,FALSE),Groops!$A$2:$E$28,2,FALSE),"удалено")</f>
        <v>МИСТ-17-1-2</v>
      </c>
      <c r="E542" s="173">
        <f>Results!K543</f>
        <v>17</v>
      </c>
      <c r="F542" s="173">
        <f>Results!J543</f>
        <v>25</v>
      </c>
    </row>
    <row r="543" spans="1:6">
      <c r="A543" s="430">
        <f>Results!B544</f>
        <v>42982.648587962998</v>
      </c>
      <c r="B543" s="173" t="str">
        <f>VLOOKUP(Results!C544,Users!$A$2:$F$784,6,FALSE)</f>
        <v>Сычева</v>
      </c>
      <c r="C543" s="173" t="str">
        <f>VLOOKUP(Results!D544,Tests!$A$2:$C$21,3,FALSE)</f>
        <v>Специалист MS Excel 2010</v>
      </c>
      <c r="D543" s="173" t="str">
        <f>IFERROR(VLOOKUP(VLOOKUP(Results!C544,Users!$A$2:$E$784,5,FALSE),Groops!$A$2:$E$28,2,FALSE),"удалено")</f>
        <v>МИСТ-17-1-2</v>
      </c>
      <c r="E543" s="173">
        <f>Results!K544</f>
        <v>11</v>
      </c>
      <c r="F543" s="173">
        <f>Results!J544</f>
        <v>25</v>
      </c>
    </row>
    <row r="544" spans="1:6">
      <c r="A544" s="430">
        <f>Results!B545</f>
        <v>42982.649085648103</v>
      </c>
      <c r="B544" s="173" t="str">
        <f>VLOOKUP(Results!C545,Users!$A$2:$F$784,6,FALSE)</f>
        <v>Кузьмичев</v>
      </c>
      <c r="C544" s="173" t="str">
        <f>VLOOKUP(Results!D545,Tests!$A$2:$C$21,3,FALSE)</f>
        <v>Специалист MS Excel 2010</v>
      </c>
      <c r="D544" s="173" t="str">
        <f>IFERROR(VLOOKUP(VLOOKUP(Results!C545,Users!$A$2:$E$784,5,FALSE),Groops!$A$2:$E$28,2,FALSE),"удалено")</f>
        <v>МИСТ-17-2-3</v>
      </c>
      <c r="E544" s="173">
        <f>Results!K545</f>
        <v>12</v>
      </c>
      <c r="F544" s="173">
        <f>Results!J545</f>
        <v>25</v>
      </c>
    </row>
    <row r="545" spans="1:6">
      <c r="A545" s="430">
        <f>Results!B546</f>
        <v>42982.648726851898</v>
      </c>
      <c r="B545" s="173" t="str">
        <f>VLOOKUP(Results!C546,Users!$A$2:$F$784,6,FALSE)</f>
        <v>Скиба</v>
      </c>
      <c r="C545" s="173" t="str">
        <f>VLOOKUP(Results!D546,Tests!$A$2:$C$21,3,FALSE)</f>
        <v>Специалист MS Excel 2010</v>
      </c>
      <c r="D545" s="173" t="str">
        <f>IFERROR(VLOOKUP(VLOOKUP(Results!C546,Users!$A$2:$E$784,5,FALSE),Groops!$A$2:$E$28,2,FALSE),"удалено")</f>
        <v>МИСТ-17-1-2</v>
      </c>
      <c r="E545" s="173">
        <f>Results!K546</f>
        <v>10</v>
      </c>
      <c r="F545" s="173">
        <f>Results!J546</f>
        <v>25</v>
      </c>
    </row>
    <row r="546" spans="1:6">
      <c r="A546" s="430">
        <f>Results!B547</f>
        <v>42982.649131944403</v>
      </c>
      <c r="B546" s="173" t="str">
        <f>VLOOKUP(Results!C547,Users!$A$2:$F$784,6,FALSE)</f>
        <v>Ильин</v>
      </c>
      <c r="C546" s="173" t="str">
        <f>VLOOKUP(Results!D547,Tests!$A$2:$C$21,3,FALSE)</f>
        <v>Специалист MS Excel 2010</v>
      </c>
      <c r="D546" s="173" t="str">
        <f>IFERROR(VLOOKUP(VLOOKUP(Results!C547,Users!$A$2:$E$784,5,FALSE),Groops!$A$2:$E$28,2,FALSE),"удалено")</f>
        <v>МИСТ-17-1-2</v>
      </c>
      <c r="E546" s="173">
        <f>Results!K547</f>
        <v>13</v>
      </c>
      <c r="F546" s="173">
        <f>Results!J547</f>
        <v>25</v>
      </c>
    </row>
    <row r="547" spans="1:6">
      <c r="A547" s="430">
        <f>Results!B548</f>
        <v>42982.6492939815</v>
      </c>
      <c r="B547" s="173" t="str">
        <f>VLOOKUP(Results!C548,Users!$A$2:$F$784,6,FALSE)</f>
        <v>Аль-Наждави</v>
      </c>
      <c r="C547" s="173" t="str">
        <f>VLOOKUP(Results!D548,Tests!$A$2:$C$21,3,FALSE)</f>
        <v>Специалист MS Excel 2010</v>
      </c>
      <c r="D547" s="173" t="str">
        <f>IFERROR(VLOOKUP(VLOOKUP(Results!C548,Users!$A$2:$E$784,5,FALSE),Groops!$A$2:$E$28,2,FALSE),"удалено")</f>
        <v>МИСТ-17-1-2</v>
      </c>
      <c r="E547" s="173">
        <f>Results!K548</f>
        <v>9</v>
      </c>
      <c r="F547" s="173">
        <f>Results!J548</f>
        <v>25</v>
      </c>
    </row>
    <row r="548" spans="1:6">
      <c r="A548" s="430">
        <f>Results!B549</f>
        <v>42982.648761574099</v>
      </c>
      <c r="B548" s="173" t="str">
        <f>VLOOKUP(Results!C549,Users!$A$2:$F$784,6,FALSE)</f>
        <v>Клименко</v>
      </c>
      <c r="C548" s="173" t="str">
        <f>VLOOKUP(Results!D549,Tests!$A$2:$C$21,3,FALSE)</f>
        <v>Специалист MS Excel 2010</v>
      </c>
      <c r="D548" s="173" t="str">
        <f>IFERROR(VLOOKUP(VLOOKUP(Results!C549,Users!$A$2:$E$784,5,FALSE),Groops!$A$2:$E$28,2,FALSE),"удалено")</f>
        <v>МИСТ-17-2-3</v>
      </c>
      <c r="E548" s="173">
        <f>Results!K549</f>
        <v>21</v>
      </c>
      <c r="F548" s="173">
        <f>Results!J549</f>
        <v>25</v>
      </c>
    </row>
    <row r="549" spans="1:6">
      <c r="A549" s="430">
        <f>Results!B550</f>
        <v>42982.693483796298</v>
      </c>
      <c r="B549" s="173" t="str">
        <f>VLOOKUP(Results!C550,Users!$A$2:$F$784,6,FALSE)</f>
        <v>Самсонова</v>
      </c>
      <c r="C549" s="173" t="str">
        <f>VLOOKUP(Results!D550,Tests!$A$2:$C$21,3,FALSE)</f>
        <v>Пользователь MS Excel 2010</v>
      </c>
      <c r="D549" s="173" t="str">
        <f>IFERROR(VLOOKUP(VLOOKUP(Results!C550,Users!$A$2:$E$784,5,FALSE),Groops!$A$2:$E$28,2,FALSE),"удалено")</f>
        <v>МИСТ-17-2-3</v>
      </c>
      <c r="E549" s="173">
        <f>Results!K550</f>
        <v>36</v>
      </c>
      <c r="F549" s="173">
        <f>Results!J550</f>
        <v>42</v>
      </c>
    </row>
    <row r="550" spans="1:6">
      <c r="A550" s="430">
        <f>Results!B551</f>
        <v>42982.693414351903</v>
      </c>
      <c r="B550" s="173" t="str">
        <f>VLOOKUP(Results!C551,Users!$A$2:$F$784,6,FALSE)</f>
        <v>Кузьмичев</v>
      </c>
      <c r="C550" s="173" t="str">
        <f>VLOOKUP(Results!D551,Tests!$A$2:$C$21,3,FALSE)</f>
        <v>Пользователь MS Excel 2010</v>
      </c>
      <c r="D550" s="173" t="str">
        <f>IFERROR(VLOOKUP(VLOOKUP(Results!C551,Users!$A$2:$E$784,5,FALSE),Groops!$A$2:$E$28,2,FALSE),"удалено")</f>
        <v>МИСТ-17-2-3</v>
      </c>
      <c r="E550" s="173">
        <f>Results!K551</f>
        <v>33</v>
      </c>
      <c r="F550" s="173">
        <f>Results!J551</f>
        <v>42</v>
      </c>
    </row>
    <row r="551" spans="1:6">
      <c r="A551" s="430">
        <f>Results!B552</f>
        <v>42982.7020023148</v>
      </c>
      <c r="B551" s="173" t="str">
        <f>VLOOKUP(Results!C552,Users!$A$2:$F$784,6,FALSE)</f>
        <v>Акжитов</v>
      </c>
      <c r="C551" s="173" t="str">
        <f>VLOOKUP(Results!D552,Tests!$A$2:$C$21,3,FALSE)</f>
        <v>Пользователь MS Excel 2010</v>
      </c>
      <c r="D551" s="173" t="str">
        <f>IFERROR(VLOOKUP(VLOOKUP(Results!C552,Users!$A$2:$E$784,5,FALSE),Groops!$A$2:$E$28,2,FALSE),"удалено")</f>
        <v>МИСТ-17-1-2</v>
      </c>
      <c r="E551" s="173">
        <f>Results!K552</f>
        <v>32</v>
      </c>
      <c r="F551" s="173">
        <f>Results!J552</f>
        <v>42</v>
      </c>
    </row>
    <row r="552" spans="1:6">
      <c r="A552" s="430">
        <f>Results!B553</f>
        <v>42982.701921296299</v>
      </c>
      <c r="B552" s="173" t="str">
        <f>VLOOKUP(Results!C553,Users!$A$2:$F$784,6,FALSE)</f>
        <v>Луговская</v>
      </c>
      <c r="C552" s="173" t="str">
        <f>VLOOKUP(Results!D553,Tests!$A$2:$C$21,3,FALSE)</f>
        <v>Пользователь MS Excel 2010</v>
      </c>
      <c r="D552" s="173" t="str">
        <f>IFERROR(VLOOKUP(VLOOKUP(Results!C553,Users!$A$2:$E$784,5,FALSE),Groops!$A$2:$E$28,2,FALSE),"удалено")</f>
        <v>МИСТ-17-1-2</v>
      </c>
      <c r="E552" s="173">
        <f>Results!K553</f>
        <v>34</v>
      </c>
      <c r="F552" s="173">
        <f>Results!J553</f>
        <v>42</v>
      </c>
    </row>
    <row r="553" spans="1:6">
      <c r="A553" s="430">
        <f>Results!B554</f>
        <v>42982.693530092598</v>
      </c>
      <c r="B553" s="173" t="str">
        <f>VLOOKUP(Results!C554,Users!$A$2:$F$784,6,FALSE)</f>
        <v>Клименко</v>
      </c>
      <c r="C553" s="173" t="str">
        <f>VLOOKUP(Results!D554,Tests!$A$2:$C$21,3,FALSE)</f>
        <v>Пользователь MS Excel 2010</v>
      </c>
      <c r="D553" s="173" t="str">
        <f>IFERROR(VLOOKUP(VLOOKUP(Results!C554,Users!$A$2:$E$784,5,FALSE),Groops!$A$2:$E$28,2,FALSE),"удалено")</f>
        <v>МИСТ-17-2-3</v>
      </c>
      <c r="E553" s="173">
        <f>Results!K554</f>
        <v>38</v>
      </c>
      <c r="F553" s="173">
        <f>Results!J554</f>
        <v>42</v>
      </c>
    </row>
    <row r="554" spans="1:6">
      <c r="A554" s="430">
        <f>Results!B555</f>
        <v>42982.693437499998</v>
      </c>
      <c r="B554" s="173" t="str">
        <f>VLOOKUP(Results!C555,Users!$A$2:$F$784,6,FALSE)</f>
        <v>Азаркина</v>
      </c>
      <c r="C554" s="173" t="str">
        <f>VLOOKUP(Results!D555,Tests!$A$2:$C$21,3,FALSE)</f>
        <v>Пользователь MS Excel 2010</v>
      </c>
      <c r="D554" s="173" t="str">
        <f>IFERROR(VLOOKUP(VLOOKUP(Results!C555,Users!$A$2:$E$784,5,FALSE),Groops!$A$2:$E$28,2,FALSE),"удалено")</f>
        <v>МИСТ-17-2-3</v>
      </c>
      <c r="E554" s="173">
        <f>Results!K555</f>
        <v>36</v>
      </c>
      <c r="F554" s="173">
        <f>Results!J555</f>
        <v>42</v>
      </c>
    </row>
    <row r="555" spans="1:6">
      <c r="A555" s="430">
        <f>Results!B556</f>
        <v>42982.6934259259</v>
      </c>
      <c r="B555" s="173" t="str">
        <f>VLOOKUP(Results!C556,Users!$A$2:$F$784,6,FALSE)</f>
        <v>Макаров</v>
      </c>
      <c r="C555" s="173" t="str">
        <f>VLOOKUP(Results!D556,Tests!$A$2:$C$21,3,FALSE)</f>
        <v>Пользователь MS Excel 2010</v>
      </c>
      <c r="D555" s="173" t="str">
        <f>IFERROR(VLOOKUP(VLOOKUP(Results!C556,Users!$A$2:$E$784,5,FALSE),Groops!$A$2:$E$28,2,FALSE),"удалено")</f>
        <v>МИСТ-17-2-3</v>
      </c>
      <c r="E555" s="173">
        <f>Results!K556</f>
        <v>33</v>
      </c>
      <c r="F555" s="173">
        <f>Results!J556</f>
        <v>42</v>
      </c>
    </row>
    <row r="556" spans="1:6">
      <c r="A556" s="430">
        <f>Results!B557</f>
        <v>42982.693495370397</v>
      </c>
      <c r="B556" s="173" t="str">
        <f>VLOOKUP(Results!C557,Users!$A$2:$F$784,6,FALSE)</f>
        <v>Шолохова</v>
      </c>
      <c r="C556" s="173" t="str">
        <f>VLOOKUP(Results!D557,Tests!$A$2:$C$21,3,FALSE)</f>
        <v>Пользователь MS Excel 2010</v>
      </c>
      <c r="D556" s="173" t="str">
        <f>IFERROR(VLOOKUP(VLOOKUP(Results!C557,Users!$A$2:$E$784,5,FALSE),Groops!$A$2:$E$28,2,FALSE),"удалено")</f>
        <v>МИСТ-17-2-3</v>
      </c>
      <c r="E556" s="173">
        <f>Results!K557</f>
        <v>34</v>
      </c>
      <c r="F556" s="173">
        <f>Results!J557</f>
        <v>42</v>
      </c>
    </row>
    <row r="557" spans="1:6">
      <c r="A557" s="430">
        <f>Results!B558</f>
        <v>42982.693541666697</v>
      </c>
      <c r="B557" s="173" t="str">
        <f>VLOOKUP(Results!C558,Users!$A$2:$F$784,6,FALSE)</f>
        <v>Дрыга</v>
      </c>
      <c r="C557" s="173" t="str">
        <f>VLOOKUP(Results!D558,Tests!$A$2:$C$21,3,FALSE)</f>
        <v>Пользователь MS Excel 2010</v>
      </c>
      <c r="D557" s="173" t="str">
        <f>IFERROR(VLOOKUP(VLOOKUP(Results!C558,Users!$A$2:$E$784,5,FALSE),Groops!$A$2:$E$28,2,FALSE),"удалено")</f>
        <v>МИСТ-17-2-3</v>
      </c>
      <c r="E557" s="173">
        <f>Results!K558</f>
        <v>35</v>
      </c>
      <c r="F557" s="173">
        <f>Results!J558</f>
        <v>42</v>
      </c>
    </row>
    <row r="558" spans="1:6">
      <c r="A558" s="430">
        <f>Results!B559</f>
        <v>42982.6940509259</v>
      </c>
      <c r="B558" s="173" t="str">
        <f>VLOOKUP(Results!C559,Users!$A$2:$F$784,6,FALSE)</f>
        <v>Акрамов</v>
      </c>
      <c r="C558" s="173" t="str">
        <f>VLOOKUP(Results!D559,Tests!$A$2:$C$21,3,FALSE)</f>
        <v>Пользователь MS Excel 2010</v>
      </c>
      <c r="D558" s="173" t="str">
        <f>IFERROR(VLOOKUP(VLOOKUP(Results!C559,Users!$A$2:$E$784,5,FALSE),Groops!$A$2:$E$28,2,FALSE),"удалено")</f>
        <v>МИСТ-17-2-3</v>
      </c>
      <c r="E558" s="173">
        <f>Results!K559</f>
        <v>19</v>
      </c>
      <c r="F558" s="173">
        <f>Results!J559</f>
        <v>42</v>
      </c>
    </row>
    <row r="559" spans="1:6">
      <c r="A559" s="430">
        <f>Results!B560</f>
        <v>42982.701759259297</v>
      </c>
      <c r="B559" s="173" t="str">
        <f>VLOOKUP(Results!C560,Users!$A$2:$F$784,6,FALSE)</f>
        <v>Белов</v>
      </c>
      <c r="C559" s="173" t="str">
        <f>VLOOKUP(Results!D560,Tests!$A$2:$C$21,3,FALSE)</f>
        <v>Пользователь MS Excel 2010</v>
      </c>
      <c r="D559" s="173" t="str">
        <f>IFERROR(VLOOKUP(VLOOKUP(Results!C560,Users!$A$2:$E$784,5,FALSE),Groops!$A$2:$E$28,2,FALSE),"удалено")</f>
        <v>МИСТ-17-1-2</v>
      </c>
      <c r="E559" s="173">
        <f>Results!K560</f>
        <v>35</v>
      </c>
      <c r="F559" s="173">
        <f>Results!J560</f>
        <v>42</v>
      </c>
    </row>
    <row r="560" spans="1:6">
      <c r="A560" s="430">
        <f>Results!B561</f>
        <v>42982.693472222199</v>
      </c>
      <c r="B560" s="173" t="str">
        <f>VLOOKUP(Results!C561,Users!$A$2:$F$784,6,FALSE)</f>
        <v>Сычева</v>
      </c>
      <c r="C560" s="173" t="str">
        <f>VLOOKUP(Results!D561,Tests!$A$2:$C$21,3,FALSE)</f>
        <v>Пользователь MS Excel 2010</v>
      </c>
      <c r="D560" s="173" t="str">
        <f>IFERROR(VLOOKUP(VLOOKUP(Results!C561,Users!$A$2:$E$784,5,FALSE),Groops!$A$2:$E$28,2,FALSE),"удалено")</f>
        <v>МИСТ-17-1-2</v>
      </c>
      <c r="E560" s="173">
        <f>Results!K561</f>
        <v>35</v>
      </c>
      <c r="F560" s="173">
        <f>Results!J561</f>
        <v>42</v>
      </c>
    </row>
    <row r="561" spans="1:6">
      <c r="A561" s="430">
        <f>Results!B562</f>
        <v>42982.693437499998</v>
      </c>
      <c r="B561" s="173" t="str">
        <f>VLOOKUP(Results!C562,Users!$A$2:$F$784,6,FALSE)</f>
        <v>Лизунова</v>
      </c>
      <c r="C561" s="173" t="str">
        <f>VLOOKUP(Results!D562,Tests!$A$2:$C$21,3,FALSE)</f>
        <v>Пользователь MS Excel 2010</v>
      </c>
      <c r="D561" s="173" t="str">
        <f>IFERROR(VLOOKUP(VLOOKUP(Results!C562,Users!$A$2:$E$784,5,FALSE),Groops!$A$2:$E$28,2,FALSE),"удалено")</f>
        <v>МИСТ-17-2-3</v>
      </c>
      <c r="E561" s="173">
        <f>Results!K562</f>
        <v>34</v>
      </c>
      <c r="F561" s="173">
        <f>Results!J562</f>
        <v>42</v>
      </c>
    </row>
    <row r="562" spans="1:6">
      <c r="A562" s="430">
        <f>Results!B563</f>
        <v>42982.693530092598</v>
      </c>
      <c r="B562" s="173" t="str">
        <f>VLOOKUP(Results!C563,Users!$A$2:$F$784,6,FALSE)</f>
        <v>Конаныхина</v>
      </c>
      <c r="C562" s="173" t="str">
        <f>VLOOKUP(Results!D563,Tests!$A$2:$C$21,3,FALSE)</f>
        <v>Пользователь MS Excel 2010</v>
      </c>
      <c r="D562" s="173" t="str">
        <f>IFERROR(VLOOKUP(VLOOKUP(Results!C563,Users!$A$2:$E$784,5,FALSE),Groops!$A$2:$E$28,2,FALSE),"удалено")</f>
        <v>МИСТ-17-1-2</v>
      </c>
      <c r="E562" s="173">
        <f>Results!K563</f>
        <v>31</v>
      </c>
      <c r="F562" s="173">
        <f>Results!J563</f>
        <v>42</v>
      </c>
    </row>
    <row r="563" spans="1:6">
      <c r="A563" s="430">
        <f>Results!B564</f>
        <v>42982.693460648101</v>
      </c>
      <c r="B563" s="173" t="str">
        <f>VLOOKUP(Results!C564,Users!$A$2:$F$784,6,FALSE)</f>
        <v>Карбушов</v>
      </c>
      <c r="C563" s="173" t="str">
        <f>VLOOKUP(Results!D564,Tests!$A$2:$C$21,3,FALSE)</f>
        <v>Пользователь MS Excel 2010</v>
      </c>
      <c r="D563" s="173" t="str">
        <f>IFERROR(VLOOKUP(VLOOKUP(Results!C564,Users!$A$2:$E$784,5,FALSE),Groops!$A$2:$E$28,2,FALSE),"удалено")</f>
        <v>МИСТ-17-2-3</v>
      </c>
      <c r="E563" s="173">
        <f>Results!K564</f>
        <v>32</v>
      </c>
      <c r="F563" s="173">
        <f>Results!J564</f>
        <v>42</v>
      </c>
    </row>
    <row r="564" spans="1:6">
      <c r="A564" s="430">
        <f>Results!B565</f>
        <v>42982.693449074097</v>
      </c>
      <c r="B564" s="173" t="str">
        <f>VLOOKUP(Results!C565,Users!$A$2:$F$784,6,FALSE)</f>
        <v>Аниконов</v>
      </c>
      <c r="C564" s="173" t="str">
        <f>VLOOKUP(Results!D565,Tests!$A$2:$C$21,3,FALSE)</f>
        <v>Пользователь MS Excel 2010</v>
      </c>
      <c r="D564" s="173" t="str">
        <f>IFERROR(VLOOKUP(VLOOKUP(Results!C565,Users!$A$2:$E$784,5,FALSE),Groops!$A$2:$E$28,2,FALSE),"удалено")</f>
        <v>МИСТ-17-1-2</v>
      </c>
      <c r="E564" s="173">
        <f>Results!K565</f>
        <v>29</v>
      </c>
      <c r="F564" s="173">
        <f>Results!J565</f>
        <v>42</v>
      </c>
    </row>
    <row r="565" spans="1:6">
      <c r="A565" s="430">
        <f>Results!B566</f>
        <v>42982.693472222199</v>
      </c>
      <c r="B565" s="173" t="str">
        <f>VLOOKUP(Results!C566,Users!$A$2:$F$784,6,FALSE)</f>
        <v>Моисеев</v>
      </c>
      <c r="C565" s="173" t="str">
        <f>VLOOKUP(Results!D566,Tests!$A$2:$C$21,3,FALSE)</f>
        <v>Пользователь MS Excel 2010</v>
      </c>
      <c r="D565" s="173" t="str">
        <f>IFERROR(VLOOKUP(VLOOKUP(Results!C566,Users!$A$2:$E$784,5,FALSE),Groops!$A$2:$E$28,2,FALSE),"удалено")</f>
        <v>МИСТ-17-2-3</v>
      </c>
      <c r="E565" s="173">
        <f>Results!K566</f>
        <v>33</v>
      </c>
      <c r="F565" s="173">
        <f>Results!J566</f>
        <v>42</v>
      </c>
    </row>
    <row r="566" spans="1:6">
      <c r="A566" s="430">
        <f>Results!B567</f>
        <v>42982.693483796298</v>
      </c>
      <c r="B566" s="173" t="str">
        <f>VLOOKUP(Results!C567,Users!$A$2:$F$784,6,FALSE)</f>
        <v>Баженова</v>
      </c>
      <c r="C566" s="173" t="str">
        <f>VLOOKUP(Results!D567,Tests!$A$2:$C$21,3,FALSE)</f>
        <v>Пользователь MS Excel 2010</v>
      </c>
      <c r="D566" s="173" t="str">
        <f>IFERROR(VLOOKUP(VLOOKUP(Results!C567,Users!$A$2:$E$784,5,FALSE),Groops!$A$2:$E$28,2,FALSE),"удалено")</f>
        <v>МИСТ-17-2-3</v>
      </c>
      <c r="E566" s="173">
        <f>Results!K567</f>
        <v>38</v>
      </c>
      <c r="F566" s="173">
        <f>Results!J567</f>
        <v>42</v>
      </c>
    </row>
    <row r="567" spans="1:6">
      <c r="A567" s="430">
        <f>Results!B568</f>
        <v>42982.693553240701</v>
      </c>
      <c r="B567" s="173" t="str">
        <f>VLOOKUP(Results!C568,Users!$A$2:$F$784,6,FALSE)</f>
        <v>Ширшавина</v>
      </c>
      <c r="C567" s="173" t="str">
        <f>VLOOKUP(Results!D568,Tests!$A$2:$C$21,3,FALSE)</f>
        <v>Пользователь MS Excel 2010</v>
      </c>
      <c r="D567" s="173" t="str">
        <f>IFERROR(VLOOKUP(VLOOKUP(Results!C568,Users!$A$2:$E$784,5,FALSE),Groops!$A$2:$E$28,2,FALSE),"удалено")</f>
        <v>МИСТ-17-2-3</v>
      </c>
      <c r="E567" s="173">
        <f>Results!K568</f>
        <v>35</v>
      </c>
      <c r="F567" s="173">
        <f>Results!J568</f>
        <v>42</v>
      </c>
    </row>
    <row r="568" spans="1:6">
      <c r="A568" s="430">
        <f>Results!B569</f>
        <v>42982.693449074097</v>
      </c>
      <c r="B568" s="173" t="str">
        <f>VLOOKUP(Results!C569,Users!$A$2:$F$784,6,FALSE)</f>
        <v>Чалая</v>
      </c>
      <c r="C568" s="173" t="str">
        <f>VLOOKUP(Results!D569,Tests!$A$2:$C$21,3,FALSE)</f>
        <v>Пользователь MS Excel 2010</v>
      </c>
      <c r="D568" s="173" t="str">
        <f>IFERROR(VLOOKUP(VLOOKUP(Results!C569,Users!$A$2:$E$784,5,FALSE),Groops!$A$2:$E$28,2,FALSE),"удалено")</f>
        <v>МИСТ-17-1-2</v>
      </c>
      <c r="E568" s="173">
        <f>Results!K569</f>
        <v>31</v>
      </c>
      <c r="F568" s="173">
        <f>Results!J569</f>
        <v>42</v>
      </c>
    </row>
    <row r="569" spans="1:6">
      <c r="A569" s="430">
        <f>Results!B570</f>
        <v>42982.702175925901</v>
      </c>
      <c r="B569" s="173" t="str">
        <f>VLOOKUP(Results!C570,Users!$A$2:$F$784,6,FALSE)</f>
        <v>Карпова</v>
      </c>
      <c r="C569" s="173" t="str">
        <f>VLOOKUP(Results!D570,Tests!$A$2:$C$21,3,FALSE)</f>
        <v>Пользователь MS Excel 2010</v>
      </c>
      <c r="D569" s="173" t="str">
        <f>IFERROR(VLOOKUP(VLOOKUP(Results!C570,Users!$A$2:$E$784,5,FALSE),Groops!$A$2:$E$28,2,FALSE),"удалено")</f>
        <v>МИСТ-17-1-2</v>
      </c>
      <c r="E569" s="173">
        <f>Results!K570</f>
        <v>28</v>
      </c>
      <c r="F569" s="173">
        <f>Results!J570</f>
        <v>42</v>
      </c>
    </row>
    <row r="570" spans="1:6">
      <c r="A570" s="430">
        <f>Results!B571</f>
        <v>42982.701782407399</v>
      </c>
      <c r="B570" s="173" t="str">
        <f>VLOOKUP(Results!C571,Users!$A$2:$F$784,6,FALSE)</f>
        <v>Ильин</v>
      </c>
      <c r="C570" s="173" t="str">
        <f>VLOOKUP(Results!D571,Tests!$A$2:$C$21,3,FALSE)</f>
        <v>Пользователь MS Excel 2010</v>
      </c>
      <c r="D570" s="173" t="str">
        <f>IFERROR(VLOOKUP(VLOOKUP(Results!C571,Users!$A$2:$E$784,5,FALSE),Groops!$A$2:$E$28,2,FALSE),"удалено")</f>
        <v>МИСТ-17-1-2</v>
      </c>
      <c r="E570" s="173">
        <f>Results!K571</f>
        <v>36</v>
      </c>
      <c r="F570" s="173">
        <f>Results!J571</f>
        <v>42</v>
      </c>
    </row>
    <row r="571" spans="1:6">
      <c r="A571" s="430">
        <f>Results!B572</f>
        <v>42982.693518518499</v>
      </c>
      <c r="B571" s="173" t="str">
        <f>VLOOKUP(Results!C572,Users!$A$2:$F$784,6,FALSE)</f>
        <v>Егоров</v>
      </c>
      <c r="C571" s="173" t="str">
        <f>VLOOKUP(Results!D572,Tests!$A$2:$C$21,3,FALSE)</f>
        <v>Пользователь MS Excel 2010</v>
      </c>
      <c r="D571" s="173" t="str">
        <f>IFERROR(VLOOKUP(VLOOKUP(Results!C572,Users!$A$2:$E$784,5,FALSE),Groops!$A$2:$E$28,2,FALSE),"удалено")</f>
        <v>МИСТ-17-2-3</v>
      </c>
      <c r="E571" s="173">
        <f>Results!K572</f>
        <v>35</v>
      </c>
      <c r="F571" s="173">
        <f>Results!J572</f>
        <v>42</v>
      </c>
    </row>
    <row r="572" spans="1:6">
      <c r="A572" s="430">
        <f>Results!B573</f>
        <v>42986.498958333301</v>
      </c>
      <c r="B572" s="173" t="str">
        <f>VLOOKUP(Results!C573,Users!$A$2:$F$784,6,FALSE)</f>
        <v>Лобачева</v>
      </c>
      <c r="C572" s="173" t="str">
        <f>VLOOKUP(Results!D573,Tests!$A$2:$C$21,3,FALSE)</f>
        <v>Специалист MS Excel 2010</v>
      </c>
      <c r="D572" s="173" t="str">
        <f>IFERROR(VLOOKUP(VLOOKUP(Results!C573,Users!$A$2:$E$784,5,FALSE),Groops!$A$2:$E$28,2,FALSE),"удалено")</f>
        <v>МИСТ-17-2-3</v>
      </c>
      <c r="E572" s="173">
        <f>Results!K573</f>
        <v>7</v>
      </c>
      <c r="F572" s="173">
        <f>Results!J573</f>
        <v>25</v>
      </c>
    </row>
    <row r="573" spans="1:6">
      <c r="A573" s="430">
        <f>Results!B574</f>
        <v>42986.4999074074</v>
      </c>
      <c r="B573" s="173" t="str">
        <f>VLOOKUP(Results!C574,Users!$A$2:$F$784,6,FALSE)</f>
        <v>Карпова</v>
      </c>
      <c r="C573" s="173" t="str">
        <f>VLOOKUP(Results!D574,Tests!$A$2:$C$21,3,FALSE)</f>
        <v>Пользователь MS Excel 2010</v>
      </c>
      <c r="D573" s="173" t="str">
        <f>IFERROR(VLOOKUP(VLOOKUP(Results!C574,Users!$A$2:$E$784,5,FALSE),Groops!$A$2:$E$28,2,FALSE),"удалено")</f>
        <v>МИСТ-17-1-2</v>
      </c>
      <c r="E573" s="173">
        <f>Results!K574</f>
        <v>38</v>
      </c>
      <c r="F573" s="173">
        <f>Results!J574</f>
        <v>42</v>
      </c>
    </row>
    <row r="574" spans="1:6">
      <c r="A574" s="430">
        <f>Results!B575</f>
        <v>42986.500277777799</v>
      </c>
      <c r="B574" s="173" t="str">
        <f>VLOOKUP(Results!C575,Users!$A$2:$F$784,6,FALSE)</f>
        <v>Акрамов</v>
      </c>
      <c r="C574" s="173" t="str">
        <f>VLOOKUP(Results!D575,Tests!$A$2:$C$21,3,FALSE)</f>
        <v>Пользователь MS Excel 2010</v>
      </c>
      <c r="D574" s="173" t="str">
        <f>IFERROR(VLOOKUP(VLOOKUP(Results!C575,Users!$A$2:$E$784,5,FALSE),Groops!$A$2:$E$28,2,FALSE),"удалено")</f>
        <v>МИСТ-17-2-3</v>
      </c>
      <c r="E574" s="173">
        <f>Results!K575</f>
        <v>28</v>
      </c>
      <c r="F574" s="173">
        <f>Results!J575</f>
        <v>42</v>
      </c>
    </row>
    <row r="575" spans="1:6">
      <c r="A575" s="430">
        <f>Results!B576</f>
        <v>42986.516180555598</v>
      </c>
      <c r="B575" s="173" t="str">
        <f>VLOOKUP(Results!C576,Users!$A$2:$F$784,6,FALSE)</f>
        <v>Лобачева</v>
      </c>
      <c r="C575" s="173" t="str">
        <f>VLOOKUP(Results!D576,Tests!$A$2:$C$21,3,FALSE)</f>
        <v>Пользователь MS Excel 2010</v>
      </c>
      <c r="D575" s="173" t="str">
        <f>IFERROR(VLOOKUP(VLOOKUP(Results!C576,Users!$A$2:$E$784,5,FALSE),Groops!$A$2:$E$28,2,FALSE),"удалено")</f>
        <v>МИСТ-17-2-3</v>
      </c>
      <c r="E575" s="173">
        <f>Results!K576</f>
        <v>27</v>
      </c>
      <c r="F575" s="173">
        <f>Results!J576</f>
        <v>42</v>
      </c>
    </row>
    <row r="576" spans="1:6">
      <c r="A576" s="430">
        <f>Results!B577</f>
        <v>43003.553414351903</v>
      </c>
      <c r="B576" s="173" t="str">
        <f>VLOOKUP(Results!C577,Users!$A$2:$F$784,6,FALSE)</f>
        <v>Нольфин</v>
      </c>
      <c r="C576" s="173" t="str">
        <f>VLOOKUP(Results!D577,Tests!$A$2:$C$21,3,FALSE)</f>
        <v>Специалист MS Excel 2010</v>
      </c>
      <c r="D576" s="173" t="str">
        <f>IFERROR(VLOOKUP(VLOOKUP(Results!C577,Users!$A$2:$E$784,5,FALSE),Groops!$A$2:$E$28,2,FALSE),"удалено")</f>
        <v>МИСТ-17-1-2</v>
      </c>
      <c r="E576" s="173">
        <f>Results!K577</f>
        <v>18</v>
      </c>
      <c r="F576" s="173">
        <f>Results!J577</f>
        <v>25</v>
      </c>
    </row>
    <row r="577" spans="1:6">
      <c r="A577" s="430">
        <f>Results!B578</f>
        <v>43003.553391203699</v>
      </c>
      <c r="B577" s="173" t="str">
        <f>VLOOKUP(Results!C578,Users!$A$2:$F$784,6,FALSE)</f>
        <v>Лобачева</v>
      </c>
      <c r="C577" s="173" t="str">
        <f>VLOOKUP(Results!D578,Tests!$A$2:$C$21,3,FALSE)</f>
        <v>Специалист MS Excel 2010</v>
      </c>
      <c r="D577" s="173" t="str">
        <f>IFERROR(VLOOKUP(VLOOKUP(Results!C578,Users!$A$2:$E$784,5,FALSE),Groops!$A$2:$E$28,2,FALSE),"удалено")</f>
        <v>МИСТ-17-2-3</v>
      </c>
      <c r="E577" s="173">
        <f>Results!K578</f>
        <v>25</v>
      </c>
      <c r="F577" s="173">
        <f>Results!J578</f>
        <v>25</v>
      </c>
    </row>
    <row r="578" spans="1:6">
      <c r="A578" s="430">
        <f>Results!B579</f>
        <v>42982.693402777797</v>
      </c>
      <c r="B578" s="173" t="str">
        <f>VLOOKUP(Results!C579,Users!$A$2:$F$784,6,FALSE)</f>
        <v>Зык</v>
      </c>
      <c r="C578" s="173" t="str">
        <f>VLOOKUP(Results!D579,Tests!$A$2:$C$21,3,FALSE)</f>
        <v>Пользователь MS Excel 2010</v>
      </c>
      <c r="D578" s="173" t="str">
        <f>IFERROR(VLOOKUP(VLOOKUP(Results!C579,Users!$A$2:$E$784,5,FALSE),Groops!$A$2:$E$28,2,FALSE),"удалено")</f>
        <v>МИСТ-17-2-3</v>
      </c>
      <c r="E578" s="173">
        <f>Results!K579</f>
        <v>33</v>
      </c>
      <c r="F578" s="173">
        <f>Results!J579</f>
        <v>42</v>
      </c>
    </row>
    <row r="579" spans="1:6">
      <c r="A579" s="430">
        <f>Results!B580</f>
        <v>42982.701921296299</v>
      </c>
      <c r="B579" s="173" t="str">
        <f>VLOOKUP(Results!C580,Users!$A$2:$F$784,6,FALSE)</f>
        <v>Виноградова</v>
      </c>
      <c r="C579" s="173" t="str">
        <f>VLOOKUP(Results!D580,Tests!$A$2:$C$21,3,FALSE)</f>
        <v>Пользователь MS Excel 2010</v>
      </c>
      <c r="D579" s="173" t="str">
        <f>IFERROR(VLOOKUP(VLOOKUP(Results!C580,Users!$A$2:$E$784,5,FALSE),Groops!$A$2:$E$28,2,FALSE),"удалено")</f>
        <v>МИСТ-17-1-2</v>
      </c>
      <c r="E579" s="173">
        <f>Results!K580</f>
        <v>32</v>
      </c>
      <c r="F579" s="173">
        <f>Results!J580</f>
        <v>42</v>
      </c>
    </row>
    <row r="580" spans="1:6">
      <c r="A580" s="430">
        <f>Results!B581</f>
        <v>42982.693414351903</v>
      </c>
      <c r="B580" s="173" t="str">
        <f>VLOOKUP(Results!C581,Users!$A$2:$F$784,6,FALSE)</f>
        <v>Аль-Наждави</v>
      </c>
      <c r="C580" s="173" t="str">
        <f>VLOOKUP(Results!D581,Tests!$A$2:$C$21,3,FALSE)</f>
        <v>Пользователь MS Excel 2010</v>
      </c>
      <c r="D580" s="173" t="str">
        <f>IFERROR(VLOOKUP(VLOOKUP(Results!C581,Users!$A$2:$E$784,5,FALSE),Groops!$A$2:$E$28,2,FALSE),"удалено")</f>
        <v>МИСТ-17-1-2</v>
      </c>
      <c r="E580" s="173">
        <f>Results!K581</f>
        <v>31</v>
      </c>
      <c r="F580" s="173">
        <f>Results!J581</f>
        <v>42</v>
      </c>
    </row>
    <row r="581" spans="1:6">
      <c r="A581" s="430">
        <f>Results!B582</f>
        <v>42982.693518518499</v>
      </c>
      <c r="B581" s="173" t="str">
        <f>VLOOKUP(Results!C582,Users!$A$2:$F$784,6,FALSE)</f>
        <v>Нольфин</v>
      </c>
      <c r="C581" s="173" t="str">
        <f>VLOOKUP(Results!D582,Tests!$A$2:$C$21,3,FALSE)</f>
        <v>Пользователь MS Excel 2010</v>
      </c>
      <c r="D581" s="173" t="str">
        <f>IFERROR(VLOOKUP(VLOOKUP(Results!C582,Users!$A$2:$E$784,5,FALSE),Groops!$A$2:$E$28,2,FALSE),"удалено")</f>
        <v>МИСТ-17-1-2</v>
      </c>
      <c r="E581" s="173">
        <f>Results!K582</f>
        <v>32</v>
      </c>
      <c r="F581" s="173">
        <f>Results!J582</f>
        <v>42</v>
      </c>
    </row>
    <row r="582" spans="1:6">
      <c r="A582" s="430">
        <f>Results!B583</f>
        <v>42982.6934259259</v>
      </c>
      <c r="B582" s="173" t="str">
        <f>VLOOKUP(Results!C583,Users!$A$2:$F$784,6,FALSE)</f>
        <v>Скиба</v>
      </c>
      <c r="C582" s="173" t="str">
        <f>VLOOKUP(Results!D583,Tests!$A$2:$C$21,3,FALSE)</f>
        <v>Пользователь MS Excel 2010</v>
      </c>
      <c r="D582" s="173" t="str">
        <f>IFERROR(VLOOKUP(VLOOKUP(Results!C583,Users!$A$2:$E$784,5,FALSE),Groops!$A$2:$E$28,2,FALSE),"удалено")</f>
        <v>МИСТ-17-1-2</v>
      </c>
      <c r="E582" s="173">
        <f>Results!K583</f>
        <v>32</v>
      </c>
      <c r="F582" s="173">
        <f>Results!J583</f>
        <v>42</v>
      </c>
    </row>
    <row r="583" spans="1:6">
      <c r="A583" s="430">
        <f>Results!B584</f>
        <v>42982.702442129601</v>
      </c>
      <c r="B583" s="173" t="str">
        <f>VLOOKUP(Results!C584,Users!$A$2:$F$784,6,FALSE)</f>
        <v>Савостьянов</v>
      </c>
      <c r="C583" s="173" t="str">
        <f>VLOOKUP(Results!D584,Tests!$A$2:$C$21,3,FALSE)</f>
        <v>Пользователь MS Excel 2010</v>
      </c>
      <c r="D583" s="173" t="str">
        <f>IFERROR(VLOOKUP(VLOOKUP(Results!C584,Users!$A$2:$E$784,5,FALSE),Groops!$A$2:$E$28,2,FALSE),"удалено")</f>
        <v>МИСТ-17-1-2</v>
      </c>
      <c r="E583" s="173">
        <f>Results!K584</f>
        <v>34</v>
      </c>
      <c r="F583" s="173">
        <f>Results!J584</f>
        <v>42</v>
      </c>
    </row>
    <row r="584" spans="1:6">
      <c r="A584" s="430">
        <f>Results!B585</f>
        <v>43003.5535185185</v>
      </c>
      <c r="B584" s="173" t="str">
        <f>VLOOKUP(Results!C585,Users!$A$2:$F$784,6,FALSE)</f>
        <v>Ширшавина</v>
      </c>
      <c r="C584" s="173" t="str">
        <f>VLOOKUP(Results!D585,Tests!$A$2:$C$21,3,FALSE)</f>
        <v>Специалист MS Excel 2010</v>
      </c>
      <c r="D584" s="173" t="str">
        <f>IFERROR(VLOOKUP(VLOOKUP(Results!C585,Users!$A$2:$E$784,5,FALSE),Groops!$A$2:$E$28,2,FALSE),"удалено")</f>
        <v>МИСТ-17-2-3</v>
      </c>
      <c r="E584" s="173">
        <f>Results!K585</f>
        <v>14</v>
      </c>
      <c r="F584" s="173">
        <f>Results!J585</f>
        <v>25</v>
      </c>
    </row>
    <row r="585" spans="1:6">
      <c r="A585" s="430">
        <f>Results!B586</f>
        <v>43003.552997685198</v>
      </c>
      <c r="B585" s="173" t="str">
        <f>VLOOKUP(Results!C586,Users!$A$2:$F$784,6,FALSE)</f>
        <v>Моисеев</v>
      </c>
      <c r="C585" s="173" t="str">
        <f>VLOOKUP(Results!D586,Tests!$A$2:$C$21,3,FALSE)</f>
        <v>Специалист MS Excel 2010</v>
      </c>
      <c r="D585" s="173" t="str">
        <f>IFERROR(VLOOKUP(VLOOKUP(Results!C586,Users!$A$2:$E$784,5,FALSE),Groops!$A$2:$E$28,2,FALSE),"удалено")</f>
        <v>МИСТ-17-2-3</v>
      </c>
      <c r="E585" s="173">
        <f>Results!K586</f>
        <v>18</v>
      </c>
      <c r="F585" s="173">
        <f>Results!J586</f>
        <v>25</v>
      </c>
    </row>
    <row r="586" spans="1:6">
      <c r="A586" s="430">
        <f>Results!B587</f>
        <v>43003.553449074097</v>
      </c>
      <c r="B586" s="173" t="str">
        <f>VLOOKUP(Results!C587,Users!$A$2:$F$784,6,FALSE)</f>
        <v>Самсонова</v>
      </c>
      <c r="C586" s="173" t="str">
        <f>VLOOKUP(Results!D587,Tests!$A$2:$C$21,3,FALSE)</f>
        <v>Специалист MS Excel 2010</v>
      </c>
      <c r="D586" s="173" t="str">
        <f>IFERROR(VLOOKUP(VLOOKUP(Results!C587,Users!$A$2:$E$784,5,FALSE),Groops!$A$2:$E$28,2,FALSE),"удалено")</f>
        <v>МИСТ-17-2-3</v>
      </c>
      <c r="E586" s="173">
        <f>Results!K587</f>
        <v>22</v>
      </c>
      <c r="F586" s="173">
        <f>Results!J587</f>
        <v>25</v>
      </c>
    </row>
    <row r="587" spans="1:6">
      <c r="A587" s="430">
        <f>Results!B588</f>
        <v>43003.552997685198</v>
      </c>
      <c r="B587" s="173" t="str">
        <f>VLOOKUP(Results!C588,Users!$A$2:$F$784,6,FALSE)</f>
        <v>Кузьмичев</v>
      </c>
      <c r="C587" s="173" t="str">
        <f>VLOOKUP(Results!D588,Tests!$A$2:$C$21,3,FALSE)</f>
        <v>Специалист MS Excel 2010</v>
      </c>
      <c r="D587" s="173" t="str">
        <f>IFERROR(VLOOKUP(VLOOKUP(Results!C588,Users!$A$2:$E$784,5,FALSE),Groops!$A$2:$E$28,2,FALSE),"удалено")</f>
        <v>МИСТ-17-2-3</v>
      </c>
      <c r="E587" s="173">
        <f>Results!K588</f>
        <v>21</v>
      </c>
      <c r="F587" s="173">
        <f>Results!J588</f>
        <v>25</v>
      </c>
    </row>
    <row r="588" spans="1:6">
      <c r="A588" s="430">
        <f>Results!B589</f>
        <v>43003.553287037001</v>
      </c>
      <c r="B588" s="173" t="str">
        <f>VLOOKUP(Results!C589,Users!$A$2:$F$784,6,FALSE)</f>
        <v>Конаныхина</v>
      </c>
      <c r="C588" s="173" t="str">
        <f>VLOOKUP(Results!D589,Tests!$A$2:$C$21,3,FALSE)</f>
        <v>Специалист MS Excel 2010</v>
      </c>
      <c r="D588" s="173" t="str">
        <f>IFERROR(VLOOKUP(VLOOKUP(Results!C589,Users!$A$2:$E$784,5,FALSE),Groops!$A$2:$E$28,2,FALSE),"удалено")</f>
        <v>МИСТ-17-1-2</v>
      </c>
      <c r="E588" s="173">
        <f>Results!K589</f>
        <v>19</v>
      </c>
      <c r="F588" s="173">
        <f>Results!J589</f>
        <v>25</v>
      </c>
    </row>
    <row r="589" spans="1:6">
      <c r="A589" s="430">
        <f>Results!B590</f>
        <v>43003.553981481498</v>
      </c>
      <c r="B589" s="173" t="str">
        <f>VLOOKUP(Results!C590,Users!$A$2:$F$784,6,FALSE)</f>
        <v>Карпова</v>
      </c>
      <c r="C589" s="173" t="str">
        <f>VLOOKUP(Results!D590,Tests!$A$2:$C$21,3,FALSE)</f>
        <v>Специалист MS Excel 2010</v>
      </c>
      <c r="D589" s="173" t="str">
        <f>IFERROR(VLOOKUP(VLOOKUP(Results!C590,Users!$A$2:$E$784,5,FALSE),Groops!$A$2:$E$28,2,FALSE),"удалено")</f>
        <v>МИСТ-17-1-2</v>
      </c>
      <c r="E589" s="173">
        <f>Results!K590</f>
        <v>20</v>
      </c>
      <c r="F589" s="173">
        <f>Results!J590</f>
        <v>25</v>
      </c>
    </row>
    <row r="590" spans="1:6">
      <c r="A590" s="430">
        <f>Results!B591</f>
        <v>43003.553368055596</v>
      </c>
      <c r="B590" s="173" t="str">
        <f>VLOOKUP(Results!C591,Users!$A$2:$F$784,6,FALSE)</f>
        <v>Дрыга</v>
      </c>
      <c r="C590" s="173" t="str">
        <f>VLOOKUP(Results!D591,Tests!$A$2:$C$21,3,FALSE)</f>
        <v>Специалист MS Excel 2010</v>
      </c>
      <c r="D590" s="173" t="str">
        <f>IFERROR(VLOOKUP(VLOOKUP(Results!C591,Users!$A$2:$E$784,5,FALSE),Groops!$A$2:$E$28,2,FALSE),"удалено")</f>
        <v>МИСТ-17-2-3</v>
      </c>
      <c r="E590" s="173">
        <f>Results!K591</f>
        <v>19</v>
      </c>
      <c r="F590" s="173">
        <f>Results!J591</f>
        <v>25</v>
      </c>
    </row>
    <row r="591" spans="1:6">
      <c r="A591" s="430">
        <f>Results!B592</f>
        <v>43003.553449074097</v>
      </c>
      <c r="B591" s="173" t="str">
        <f>VLOOKUP(Results!C592,Users!$A$2:$F$784,6,FALSE)</f>
        <v>Зык</v>
      </c>
      <c r="C591" s="173" t="str">
        <f>VLOOKUP(Results!D592,Tests!$A$2:$C$21,3,FALSE)</f>
        <v>Специалист MS Excel 2010</v>
      </c>
      <c r="D591" s="173" t="str">
        <f>IFERROR(VLOOKUP(VLOOKUP(Results!C592,Users!$A$2:$E$784,5,FALSE),Groops!$A$2:$E$28,2,FALSE),"удалено")</f>
        <v>МИСТ-17-2-3</v>
      </c>
      <c r="E591" s="173">
        <f>Results!K592</f>
        <v>19</v>
      </c>
      <c r="F591" s="173">
        <f>Results!J592</f>
        <v>25</v>
      </c>
    </row>
    <row r="592" spans="1:6">
      <c r="A592" s="430">
        <f>Results!B593</f>
        <v>43003.553333333301</v>
      </c>
      <c r="B592" s="173" t="str">
        <f>VLOOKUP(Results!C593,Users!$A$2:$F$784,6,FALSE)</f>
        <v>Ильин</v>
      </c>
      <c r="C592" s="173" t="str">
        <f>VLOOKUP(Results!D593,Tests!$A$2:$C$21,3,FALSE)</f>
        <v>Специалист MS Excel 2010</v>
      </c>
      <c r="D592" s="173" t="str">
        <f>IFERROR(VLOOKUP(VLOOKUP(Results!C593,Users!$A$2:$E$784,5,FALSE),Groops!$A$2:$E$28,2,FALSE),"удалено")</f>
        <v>МИСТ-17-1-2</v>
      </c>
      <c r="E592" s="173">
        <f>Results!K593</f>
        <v>18</v>
      </c>
      <c r="F592" s="173">
        <f>Results!J593</f>
        <v>25</v>
      </c>
    </row>
    <row r="593" spans="1:6">
      <c r="A593" s="430">
        <f>Results!B594</f>
        <v>43003.552685185197</v>
      </c>
      <c r="B593" s="173" t="str">
        <f>VLOOKUP(Results!C594,Users!$A$2:$F$784,6,FALSE)</f>
        <v>Азаркина</v>
      </c>
      <c r="C593" s="173" t="str">
        <f>VLOOKUP(Results!D594,Tests!$A$2:$C$21,3,FALSE)</f>
        <v>Специалист MS Excel 2010</v>
      </c>
      <c r="D593" s="173" t="str">
        <f>IFERROR(VLOOKUP(VLOOKUP(Results!C594,Users!$A$2:$E$784,5,FALSE),Groops!$A$2:$E$28,2,FALSE),"удалено")</f>
        <v>МИСТ-17-2-3</v>
      </c>
      <c r="E593" s="173">
        <f>Results!K594</f>
        <v>18</v>
      </c>
      <c r="F593" s="173">
        <f>Results!J594</f>
        <v>25</v>
      </c>
    </row>
    <row r="594" spans="1:6">
      <c r="A594" s="430">
        <f>Results!B595</f>
        <v>43003.5532060185</v>
      </c>
      <c r="B594" s="173" t="str">
        <f>VLOOKUP(Results!C595,Users!$A$2:$F$784,6,FALSE)</f>
        <v>Егоров</v>
      </c>
      <c r="C594" s="173" t="str">
        <f>VLOOKUP(Results!D595,Tests!$A$2:$C$21,3,FALSE)</f>
        <v>Специалист MS Excel 2010</v>
      </c>
      <c r="D594" s="173" t="str">
        <f>IFERROR(VLOOKUP(VLOOKUP(Results!C595,Users!$A$2:$E$784,5,FALSE),Groops!$A$2:$E$28,2,FALSE),"удалено")</f>
        <v>МИСТ-17-2-3</v>
      </c>
      <c r="E594" s="173">
        <f>Results!K595</f>
        <v>21</v>
      </c>
      <c r="F594" s="173">
        <f>Results!J595</f>
        <v>25</v>
      </c>
    </row>
    <row r="595" spans="1:6">
      <c r="A595" s="430">
        <f>Results!B596</f>
        <v>43003.553402777798</v>
      </c>
      <c r="B595" s="173" t="str">
        <f>VLOOKUP(Results!C596,Users!$A$2:$F$784,6,FALSE)</f>
        <v>Карбушов</v>
      </c>
      <c r="C595" s="173" t="str">
        <f>VLOOKUP(Results!D596,Tests!$A$2:$C$21,3,FALSE)</f>
        <v>Специалист MS Excel 2010</v>
      </c>
      <c r="D595" s="173" t="str">
        <f>IFERROR(VLOOKUP(VLOOKUP(Results!C596,Users!$A$2:$E$784,5,FALSE),Groops!$A$2:$E$28,2,FALSE),"удалено")</f>
        <v>МИСТ-17-2-3</v>
      </c>
      <c r="E595" s="173">
        <f>Results!K596</f>
        <v>22</v>
      </c>
      <c r="F595" s="173">
        <f>Results!J596</f>
        <v>25</v>
      </c>
    </row>
    <row r="596" spans="1:6">
      <c r="A596" s="430">
        <f>Results!B597</f>
        <v>43003.553622685198</v>
      </c>
      <c r="B596" s="173" t="str">
        <f>VLOOKUP(Results!C597,Users!$A$2:$F$784,6,FALSE)</f>
        <v>Скиба</v>
      </c>
      <c r="C596" s="173" t="str">
        <f>VLOOKUP(Results!D597,Tests!$A$2:$C$21,3,FALSE)</f>
        <v>Специалист MS Excel 2010</v>
      </c>
      <c r="D596" s="173" t="str">
        <f>IFERROR(VLOOKUP(VLOOKUP(Results!C597,Users!$A$2:$E$784,5,FALSE),Groops!$A$2:$E$28,2,FALSE),"удалено")</f>
        <v>МИСТ-17-1-2</v>
      </c>
      <c r="E596" s="173">
        <f>Results!K597</f>
        <v>24</v>
      </c>
      <c r="F596" s="173">
        <f>Results!J597</f>
        <v>25</v>
      </c>
    </row>
    <row r="597" spans="1:6">
      <c r="A597" s="430">
        <f>Results!B598</f>
        <v>43003.553078703699</v>
      </c>
      <c r="B597" s="173" t="str">
        <f>VLOOKUP(Results!C598,Users!$A$2:$F$784,6,FALSE)</f>
        <v>Белов</v>
      </c>
      <c r="C597" s="173" t="str">
        <f>VLOOKUP(Results!D598,Tests!$A$2:$C$21,3,FALSE)</f>
        <v>Специалист MS Excel 2010</v>
      </c>
      <c r="D597" s="173" t="str">
        <f>IFERROR(VLOOKUP(VLOOKUP(Results!C598,Users!$A$2:$E$784,5,FALSE),Groops!$A$2:$E$28,2,FALSE),"удалено")</f>
        <v>МИСТ-17-1-2</v>
      </c>
      <c r="E597" s="173">
        <f>Results!K598</f>
        <v>16</v>
      </c>
      <c r="F597" s="173">
        <f>Results!J598</f>
        <v>25</v>
      </c>
    </row>
    <row r="598" spans="1:6">
      <c r="A598" s="430">
        <f>Results!B599</f>
        <v>43003.5527083333</v>
      </c>
      <c r="B598" s="173" t="str">
        <f>VLOOKUP(Results!C599,Users!$A$2:$F$784,6,FALSE)</f>
        <v>Чалая</v>
      </c>
      <c r="C598" s="173" t="str">
        <f>VLOOKUP(Results!D599,Tests!$A$2:$C$21,3,FALSE)</f>
        <v>Специалист MS Excel 2010</v>
      </c>
      <c r="D598" s="173" t="str">
        <f>IFERROR(VLOOKUP(VLOOKUP(Results!C599,Users!$A$2:$E$784,5,FALSE),Groops!$A$2:$E$28,2,FALSE),"удалено")</f>
        <v>МИСТ-17-1-2</v>
      </c>
      <c r="E598" s="173">
        <f>Results!K599</f>
        <v>19</v>
      </c>
      <c r="F598" s="173">
        <f>Results!J599</f>
        <v>25</v>
      </c>
    </row>
    <row r="599" spans="1:6">
      <c r="A599" s="430">
        <f>Results!B600</f>
        <v>43003.553043981497</v>
      </c>
      <c r="B599" s="173" t="str">
        <f>VLOOKUP(Results!C600,Users!$A$2:$F$784,6,FALSE)</f>
        <v>Виноградова</v>
      </c>
      <c r="C599" s="173" t="str">
        <f>VLOOKUP(Results!D600,Tests!$A$2:$C$21,3,FALSE)</f>
        <v>Специалист MS Excel 2010</v>
      </c>
      <c r="D599" s="173" t="str">
        <f>IFERROR(VLOOKUP(VLOOKUP(Results!C600,Users!$A$2:$E$784,5,FALSE),Groops!$A$2:$E$28,2,FALSE),"удалено")</f>
        <v>МИСТ-17-1-2</v>
      </c>
      <c r="E599" s="173">
        <f>Results!K600</f>
        <v>17</v>
      </c>
      <c r="F599" s="173">
        <f>Results!J600</f>
        <v>25</v>
      </c>
    </row>
    <row r="600" spans="1:6">
      <c r="A600" s="430">
        <f>Results!B601</f>
        <v>43003.552662037</v>
      </c>
      <c r="B600" s="173" t="str">
        <f>VLOOKUP(Results!C601,Users!$A$2:$F$784,6,FALSE)</f>
        <v>Лизунова</v>
      </c>
      <c r="C600" s="173" t="str">
        <f>VLOOKUP(Results!D601,Tests!$A$2:$C$21,3,FALSE)</f>
        <v>Специалист MS Excel 2010</v>
      </c>
      <c r="D600" s="173" t="str">
        <f>IFERROR(VLOOKUP(VLOOKUP(Results!C601,Users!$A$2:$E$784,5,FALSE),Groops!$A$2:$E$28,2,FALSE),"удалено")</f>
        <v>МИСТ-17-2-3</v>
      </c>
      <c r="E600" s="173">
        <f>Results!K601</f>
        <v>18</v>
      </c>
      <c r="F600" s="173">
        <f>Results!J601</f>
        <v>25</v>
      </c>
    </row>
    <row r="601" spans="1:6">
      <c r="A601" s="430">
        <f>Results!B602</f>
        <v>43003.553402777798</v>
      </c>
      <c r="B601" s="173" t="str">
        <f>VLOOKUP(Results!C602,Users!$A$2:$F$784,6,FALSE)</f>
        <v>Аниконов</v>
      </c>
      <c r="C601" s="173" t="str">
        <f>VLOOKUP(Results!D602,Tests!$A$2:$C$21,3,FALSE)</f>
        <v>Специалист MS Excel 2010</v>
      </c>
      <c r="D601" s="173" t="str">
        <f>IFERROR(VLOOKUP(VLOOKUP(Results!C602,Users!$A$2:$E$784,5,FALSE),Groops!$A$2:$E$28,2,FALSE),"удалено")</f>
        <v>МИСТ-17-1-2</v>
      </c>
      <c r="E601" s="173">
        <f>Results!K602</f>
        <v>20</v>
      </c>
      <c r="F601" s="173">
        <f>Results!J602</f>
        <v>25</v>
      </c>
    </row>
    <row r="602" spans="1:6">
      <c r="A602" s="430">
        <f>Results!B603</f>
        <v>43003.553703703699</v>
      </c>
      <c r="B602" s="173" t="str">
        <f>VLOOKUP(Results!C603,Users!$A$2:$F$784,6,FALSE)</f>
        <v>Макаров</v>
      </c>
      <c r="C602" s="173" t="str">
        <f>VLOOKUP(Results!D603,Tests!$A$2:$C$21,3,FALSE)</f>
        <v>Специалист MS Excel 2010</v>
      </c>
      <c r="D602" s="173" t="str">
        <f>IFERROR(VLOOKUP(VLOOKUP(Results!C603,Users!$A$2:$E$784,5,FALSE),Groops!$A$2:$E$28,2,FALSE),"удалено")</f>
        <v>МИСТ-17-2-3</v>
      </c>
      <c r="E602" s="173">
        <f>Results!K603</f>
        <v>23</v>
      </c>
      <c r="F602" s="173">
        <f>Results!J603</f>
        <v>25</v>
      </c>
    </row>
    <row r="603" spans="1:6">
      <c r="A603" s="430">
        <f>Results!B604</f>
        <v>43003.5552314815</v>
      </c>
      <c r="B603" s="173" t="str">
        <f>VLOOKUP(Results!C604,Users!$A$2:$F$784,6,FALSE)</f>
        <v>Акрамов</v>
      </c>
      <c r="C603" s="173" t="str">
        <f>VLOOKUP(Results!D604,Tests!$A$2:$C$21,3,FALSE)</f>
        <v>Специалист MS Excel 2010</v>
      </c>
      <c r="D603" s="173" t="str">
        <f>IFERROR(VLOOKUP(VLOOKUP(Results!C604,Users!$A$2:$E$784,5,FALSE),Groops!$A$2:$E$28,2,FALSE),"удалено")</f>
        <v>МИСТ-17-2-3</v>
      </c>
      <c r="E603" s="173">
        <f>Results!K604</f>
        <v>20</v>
      </c>
      <c r="F603" s="173">
        <f>Results!J604</f>
        <v>25</v>
      </c>
    </row>
    <row r="604" spans="1:6">
      <c r="A604" s="430">
        <f>Results!B605</f>
        <v>43003.553090277797</v>
      </c>
      <c r="B604" s="173" t="str">
        <f>VLOOKUP(Results!C605,Users!$A$2:$F$784,6,FALSE)</f>
        <v>Акжитов</v>
      </c>
      <c r="C604" s="173" t="str">
        <f>VLOOKUP(Results!D605,Tests!$A$2:$C$21,3,FALSE)</f>
        <v>Специалист MS Excel 2010</v>
      </c>
      <c r="D604" s="173" t="str">
        <f>IFERROR(VLOOKUP(VLOOKUP(Results!C605,Users!$A$2:$E$784,5,FALSE),Groops!$A$2:$E$28,2,FALSE),"удалено")</f>
        <v>МИСТ-17-1-2</v>
      </c>
      <c r="E604" s="173">
        <f>Results!K605</f>
        <v>16</v>
      </c>
      <c r="F604" s="173">
        <f>Results!J605</f>
        <v>25</v>
      </c>
    </row>
    <row r="605" spans="1:6">
      <c r="A605" s="430">
        <f>Results!B606</f>
        <v>43003.5535648148</v>
      </c>
      <c r="B605" s="173" t="str">
        <f>VLOOKUP(Results!C606,Users!$A$2:$F$784,6,FALSE)</f>
        <v>Шолохова</v>
      </c>
      <c r="C605" s="173" t="str">
        <f>VLOOKUP(Results!D606,Tests!$A$2:$C$21,3,FALSE)</f>
        <v>Специалист MS Excel 2010</v>
      </c>
      <c r="D605" s="173" t="str">
        <f>IFERROR(VLOOKUP(VLOOKUP(Results!C606,Users!$A$2:$E$784,5,FALSE),Groops!$A$2:$E$28,2,FALSE),"удалено")</f>
        <v>МИСТ-17-2-3</v>
      </c>
      <c r="E605" s="173">
        <f>Results!K606</f>
        <v>20</v>
      </c>
      <c r="F605" s="173">
        <f>Results!J606</f>
        <v>25</v>
      </c>
    </row>
    <row r="606" spans="1:6">
      <c r="A606" s="430">
        <f>Results!B607</f>
        <v>43003.553842592599</v>
      </c>
      <c r="B606" s="173" t="str">
        <f>VLOOKUP(Results!C607,Users!$A$2:$F$784,6,FALSE)</f>
        <v>Аль-Наждави</v>
      </c>
      <c r="C606" s="173" t="str">
        <f>VLOOKUP(Results!D607,Tests!$A$2:$C$21,3,FALSE)</f>
        <v>Специалист MS Excel 2010</v>
      </c>
      <c r="D606" s="173" t="str">
        <f>IFERROR(VLOOKUP(VLOOKUP(Results!C607,Users!$A$2:$E$784,5,FALSE),Groops!$A$2:$E$28,2,FALSE),"удалено")</f>
        <v>МИСТ-17-1-2</v>
      </c>
      <c r="E606" s="173">
        <f>Results!K607</f>
        <v>23</v>
      </c>
      <c r="F606" s="173">
        <f>Results!J607</f>
        <v>25</v>
      </c>
    </row>
    <row r="607" spans="1:6">
      <c r="A607" s="430">
        <f>Results!B608</f>
        <v>43003.5531134259</v>
      </c>
      <c r="B607" s="173" t="str">
        <f>VLOOKUP(Results!C608,Users!$A$2:$F$784,6,FALSE)</f>
        <v>Луговская</v>
      </c>
      <c r="C607" s="173" t="str">
        <f>VLOOKUP(Results!D608,Tests!$A$2:$C$21,3,FALSE)</f>
        <v>Специалист MS Excel 2010</v>
      </c>
      <c r="D607" s="173" t="str">
        <f>IFERROR(VLOOKUP(VLOOKUP(Results!C608,Users!$A$2:$E$784,5,FALSE),Groops!$A$2:$E$28,2,FALSE),"удалено")</f>
        <v>МИСТ-17-1-2</v>
      </c>
      <c r="E607" s="173">
        <f>Results!K608</f>
        <v>18</v>
      </c>
      <c r="F607" s="173">
        <f>Results!J608</f>
        <v>25</v>
      </c>
    </row>
    <row r="608" spans="1:6">
      <c r="A608" s="430">
        <f>Results!B609</f>
        <v>43003.5531597222</v>
      </c>
      <c r="B608" s="173" t="str">
        <f>VLOOKUP(Results!C609,Users!$A$2:$F$784,6,FALSE)</f>
        <v>Сычева</v>
      </c>
      <c r="C608" s="173" t="str">
        <f>VLOOKUP(Results!D609,Tests!$A$2:$C$21,3,FALSE)</f>
        <v>Специалист MS Excel 2010</v>
      </c>
      <c r="D608" s="173" t="str">
        <f>IFERROR(VLOOKUP(VLOOKUP(Results!C609,Users!$A$2:$E$784,5,FALSE),Groops!$A$2:$E$28,2,FALSE),"удалено")</f>
        <v>МИСТ-17-1-2</v>
      </c>
      <c r="E608" s="173">
        <f>Results!K609</f>
        <v>21</v>
      </c>
      <c r="F608" s="173">
        <f>Results!J609</f>
        <v>25</v>
      </c>
    </row>
    <row r="609" spans="1:6">
      <c r="A609" s="430">
        <f>Results!B610</f>
        <v>43003.553229166697</v>
      </c>
      <c r="B609" s="173" t="str">
        <f>VLOOKUP(Results!C610,Users!$A$2:$F$784,6,FALSE)</f>
        <v>Баженова</v>
      </c>
      <c r="C609" s="173" t="str">
        <f>VLOOKUP(Results!D610,Tests!$A$2:$C$21,3,FALSE)</f>
        <v>Специалист MS Excel 2010</v>
      </c>
      <c r="D609" s="173" t="str">
        <f>IFERROR(VLOOKUP(VLOOKUP(Results!C610,Users!$A$2:$E$784,5,FALSE),Groops!$A$2:$E$28,2,FALSE),"удалено")</f>
        <v>МИСТ-17-2-3</v>
      </c>
      <c r="E609" s="173">
        <f>Results!K610</f>
        <v>24</v>
      </c>
      <c r="F609" s="173">
        <f>Results!J610</f>
        <v>25</v>
      </c>
    </row>
    <row r="610" spans="1:6">
      <c r="A610" s="430">
        <f>Results!B611</f>
        <v>43003.553310185198</v>
      </c>
      <c r="B610" s="173" t="str">
        <f>VLOOKUP(Results!C611,Users!$A$2:$F$784,6,FALSE)</f>
        <v>Савостьянов</v>
      </c>
      <c r="C610" s="173" t="str">
        <f>VLOOKUP(Results!D611,Tests!$A$2:$C$21,3,FALSE)</f>
        <v>Специалист MS Excel 2010</v>
      </c>
      <c r="D610" s="173" t="str">
        <f>IFERROR(VLOOKUP(VLOOKUP(Results!C611,Users!$A$2:$E$784,5,FALSE),Groops!$A$2:$E$28,2,FALSE),"удалено")</f>
        <v>МИСТ-17-1-2</v>
      </c>
      <c r="E610" s="173">
        <f>Results!K611</f>
        <v>20</v>
      </c>
      <c r="F610" s="173">
        <f>Results!J611</f>
        <v>25</v>
      </c>
    </row>
    <row r="611" spans="1:6">
      <c r="A611" s="430">
        <f>Results!B612</f>
        <v>43003.554085648102</v>
      </c>
      <c r="B611" s="173" t="str">
        <f>VLOOKUP(Results!C612,Users!$A$2:$F$784,6,FALSE)</f>
        <v>Клименко</v>
      </c>
      <c r="C611" s="173" t="str">
        <f>VLOOKUP(Results!D612,Tests!$A$2:$C$21,3,FALSE)</f>
        <v>Специалист MS Excel 2010</v>
      </c>
      <c r="D611" s="173" t="str">
        <f>IFERROR(VLOOKUP(VLOOKUP(Results!C612,Users!$A$2:$E$784,5,FALSE),Groops!$A$2:$E$28,2,FALSE),"удалено")</f>
        <v>МИСТ-17-2-3</v>
      </c>
      <c r="E611" s="173">
        <f>Results!K612</f>
        <v>16</v>
      </c>
      <c r="F611" s="173">
        <f>Results!J612</f>
        <v>25</v>
      </c>
    </row>
    <row r="612" spans="1:6">
      <c r="A612" s="430">
        <f>Results!B613</f>
        <v>43041.674467592602</v>
      </c>
      <c r="B612" s="173" t="str">
        <f>VLOOKUP(Results!C613,Users!$A$2:$F$784,6,FALSE)</f>
        <v>Ширшавина</v>
      </c>
      <c r="C612" s="173" t="str">
        <f>VLOOKUP(Results!D613,Tests!$A$2:$C$21,3,FALSE)</f>
        <v>Специалист MS Excel 2010</v>
      </c>
      <c r="D612" s="173" t="str">
        <f>IFERROR(VLOOKUP(VLOOKUP(Results!C613,Users!$A$2:$E$784,5,FALSE),Groops!$A$2:$E$28,2,FALSE),"удалено")</f>
        <v>МИСТ-17-2-3</v>
      </c>
      <c r="E612" s="173">
        <f>Results!K613</f>
        <v>21</v>
      </c>
      <c r="F612" s="173">
        <f>Results!J613</f>
        <v>25</v>
      </c>
    </row>
    <row r="613" spans="1:6">
      <c r="A613" s="430">
        <f>Results!B614</f>
        <v>43041.682638888902</v>
      </c>
      <c r="B613" s="173" t="str">
        <f>VLOOKUP(Results!C614,Users!$A$2:$F$784,6,FALSE)</f>
        <v>Белов</v>
      </c>
      <c r="C613" s="173" t="str">
        <f>VLOOKUP(Results!D614,Tests!$A$2:$C$21,3,FALSE)</f>
        <v>Специалист MS Excel 2010</v>
      </c>
      <c r="D613" s="173" t="str">
        <f>IFERROR(VLOOKUP(VLOOKUP(Results!C614,Users!$A$2:$E$784,5,FALSE),Groops!$A$2:$E$28,2,FALSE),"удалено")</f>
        <v>МИСТ-17-1-2</v>
      </c>
      <c r="E613" s="173">
        <f>Results!K614</f>
        <v>23</v>
      </c>
      <c r="F613" s="173">
        <f>Results!J614</f>
        <v>25</v>
      </c>
    </row>
    <row r="614" spans="1:6">
      <c r="A614" s="430">
        <f>Results!B615</f>
        <v>43041.683078703703</v>
      </c>
      <c r="B614" s="173" t="str">
        <f>VLOOKUP(Results!C615,Users!$A$2:$F$784,6,FALSE)</f>
        <v>Акжитов</v>
      </c>
      <c r="C614" s="173" t="str">
        <f>VLOOKUP(Results!D615,Tests!$A$2:$C$21,3,FALSE)</f>
        <v>Специалист MS Excel 2010</v>
      </c>
      <c r="D614" s="173" t="str">
        <f>IFERROR(VLOOKUP(VLOOKUP(Results!C615,Users!$A$2:$E$784,5,FALSE),Groops!$A$2:$E$28,2,FALSE),"удалено")</f>
        <v>МИСТ-17-1-2</v>
      </c>
      <c r="E614" s="173">
        <f>Results!K615</f>
        <v>24</v>
      </c>
      <c r="F614" s="173">
        <f>Results!J615</f>
        <v>25</v>
      </c>
    </row>
    <row r="615" spans="1:6">
      <c r="A615" s="430">
        <f>Results!B616</f>
        <v>43041.702638888899</v>
      </c>
      <c r="B615" s="173" t="str">
        <f>VLOOKUP(Results!C616,Users!$A$2:$F$784,6,FALSE)</f>
        <v>Виноградова</v>
      </c>
      <c r="C615" s="173" t="str">
        <f>VLOOKUP(Results!D616,Tests!$A$2:$C$21,3,FALSE)</f>
        <v>Специалист MS Excel 2010</v>
      </c>
      <c r="D615" s="173" t="str">
        <f>IFERROR(VLOOKUP(VLOOKUP(Results!C616,Users!$A$2:$E$784,5,FALSE),Groops!$A$2:$E$28,2,FALSE),"удалено")</f>
        <v>МИСТ-17-1-2</v>
      </c>
      <c r="E615" s="173">
        <f>Results!K616</f>
        <v>20</v>
      </c>
      <c r="F615" s="173">
        <f>Results!J616</f>
        <v>25</v>
      </c>
    </row>
    <row r="616" spans="1:6">
      <c r="A616" s="430">
        <f>Results!B617</f>
        <v>43152.503136574102</v>
      </c>
      <c r="B616" s="173" t="str">
        <f>VLOOKUP(Results!C617,Users!$A$2:$F$784,6,FALSE)</f>
        <v>Мухомомедиев</v>
      </c>
      <c r="C616" s="173" t="str">
        <f>VLOOKUP(Results!D617,Tests!$A$2:$C$21,3,FALSE)</f>
        <v>Специалист MS Excel 2010</v>
      </c>
      <c r="D616" s="173" t="str">
        <f>IFERROR(VLOOKUP(VLOOKUP(Results!C617,Users!$A$2:$E$784,5,FALSE),Groops!$A$2:$E$28,2,FALSE),"удалено")</f>
        <v>(НЕТ)</v>
      </c>
      <c r="E616" s="173">
        <f>Results!K617</f>
        <v>12</v>
      </c>
      <c r="F616" s="173">
        <f>Results!J617</f>
        <v>25</v>
      </c>
    </row>
    <row r="617" spans="1:6">
      <c r="A617" s="430">
        <f>Results!B618</f>
        <v>43152.541539351798</v>
      </c>
      <c r="B617" s="173" t="str">
        <f>VLOOKUP(Results!C618,Users!$A$2:$F$784,6,FALSE)</f>
        <v>Мухомомедиев</v>
      </c>
      <c r="C617" s="173" t="str">
        <f>VLOOKUP(Results!D618,Tests!$A$2:$C$21,3,FALSE)</f>
        <v>Пользователь MS Excel 2010</v>
      </c>
      <c r="D617" s="173" t="str">
        <f>IFERROR(VLOOKUP(VLOOKUP(Results!C618,Users!$A$2:$E$784,5,FALSE),Groops!$A$2:$E$28,2,FALSE),"удалено")</f>
        <v>(НЕТ)</v>
      </c>
      <c r="E617" s="173">
        <f>Results!K618</f>
        <v>29</v>
      </c>
      <c r="F617" s="173">
        <f>Results!J618</f>
        <v>42</v>
      </c>
    </row>
    <row r="618" spans="1:6">
      <c r="A618" s="430">
        <f>Results!B619</f>
        <v>43251.494606481501</v>
      </c>
      <c r="B618" s="173" t="str">
        <f>VLOOKUP(Results!C619,Users!$A$2:$F$784,6,FALSE)</f>
        <v>Мухомомедиев</v>
      </c>
      <c r="C618" s="173" t="str">
        <f>VLOOKUP(Results!D619,Tests!$A$2:$C$21,3,FALSE)</f>
        <v>Специалист MS Excel 2010</v>
      </c>
      <c r="D618" s="173" t="str">
        <f>IFERROR(VLOOKUP(VLOOKUP(Results!C619,Users!$A$2:$E$784,5,FALSE),Groops!$A$2:$E$28,2,FALSE),"удалено")</f>
        <v>(НЕТ)</v>
      </c>
      <c r="E618" s="173">
        <f>Results!K619</f>
        <v>14</v>
      </c>
      <c r="F618" s="173">
        <f>Results!J619</f>
        <v>25</v>
      </c>
    </row>
    <row r="619" spans="1:6">
      <c r="A619" s="430">
        <f>Results!B620</f>
        <v>43251.535150463002</v>
      </c>
      <c r="B619" s="173" t="str">
        <f>VLOOKUP(Results!C620,Users!$A$2:$F$784,6,FALSE)</f>
        <v>Мухомомедиев</v>
      </c>
      <c r="C619" s="173" t="str">
        <f>VLOOKUP(Results!D620,Tests!$A$2:$C$21,3,FALSE)</f>
        <v>Пользователь MS Excel 2010</v>
      </c>
      <c r="D619" s="173" t="str">
        <f>IFERROR(VLOOKUP(VLOOKUP(Results!C620,Users!$A$2:$E$784,5,FALSE),Groops!$A$2:$E$28,2,FALSE),"удалено")</f>
        <v>(НЕТ)</v>
      </c>
      <c r="E619" s="173">
        <f>Results!K620</f>
        <v>35</v>
      </c>
      <c r="F619" s="173">
        <f>Results!J620</f>
        <v>42</v>
      </c>
    </row>
    <row r="620" spans="1:6">
      <c r="A620" s="430">
        <f>Results!B621</f>
        <v>43343.643171296302</v>
      </c>
      <c r="B620" s="173" t="str">
        <f>VLOOKUP(Results!C621,Users!$A$2:$F$784,6,FALSE)</f>
        <v>Акатова</v>
      </c>
      <c r="C620" s="173" t="str">
        <f>VLOOKUP(Results!D621,Tests!$A$2:$C$21,3,FALSE)</f>
        <v>Специалист MS Excel 2010</v>
      </c>
      <c r="D620" s="173" t="str">
        <f>IFERROR(VLOOKUP(VLOOKUP(Results!C621,Users!$A$2:$E$784,5,FALSE),Groops!$A$2:$E$28,2,FALSE),"удалено")</f>
        <v>МИСТ-19</v>
      </c>
      <c r="E620" s="173">
        <f>Results!K621</f>
        <v>6</v>
      </c>
      <c r="F620" s="173">
        <f>Results!J621</f>
        <v>25</v>
      </c>
    </row>
    <row r="621" spans="1:6">
      <c r="A621" s="430">
        <f>Results!B622</f>
        <v>43346.790833333303</v>
      </c>
      <c r="B621" s="173" t="str">
        <f>VLOOKUP(Results!C622,Users!$A$2:$F$784,6,FALSE)</f>
        <v>Сычев</v>
      </c>
      <c r="C621" s="173" t="str">
        <f>VLOOKUP(Results!D622,Tests!$A$2:$C$21,3,FALSE)</f>
        <v>Специалист MS Excel 2010</v>
      </c>
      <c r="D621" s="173" t="str">
        <f>IFERROR(VLOOKUP(VLOOKUP(Results!C622,Users!$A$2:$E$784,5,FALSE),Groops!$A$2:$E$28,2,FALSE),"удалено")</f>
        <v>МИСТ-18</v>
      </c>
      <c r="E621" s="173">
        <f>Results!K622</f>
        <v>15</v>
      </c>
      <c r="F621" s="173">
        <f>Results!J622</f>
        <v>25</v>
      </c>
    </row>
    <row r="622" spans="1:6">
      <c r="A622" s="430">
        <f>Results!B623</f>
        <v>43346.786736111098</v>
      </c>
      <c r="B622" s="173" t="str">
        <f>VLOOKUP(Results!C623,Users!$A$2:$F$784,6,FALSE)</f>
        <v>Калинкин</v>
      </c>
      <c r="C622" s="173" t="str">
        <f>VLOOKUP(Results!D623,Tests!$A$2:$C$21,3,FALSE)</f>
        <v>Специалист MS Excel 2010</v>
      </c>
      <c r="D622" s="173" t="str">
        <f>IFERROR(VLOOKUP(VLOOKUP(Results!C623,Users!$A$2:$E$784,5,FALSE),Groops!$A$2:$E$28,2,FALSE),"удалено")</f>
        <v>МИСТ-18</v>
      </c>
      <c r="E622" s="173">
        <f>Results!K623</f>
        <v>6</v>
      </c>
      <c r="F622" s="173">
        <f>Results!J623</f>
        <v>25</v>
      </c>
    </row>
    <row r="623" spans="1:6">
      <c r="A623" s="430">
        <f>Results!B624</f>
        <v>43346.790254629603</v>
      </c>
      <c r="B623" s="173" t="str">
        <f>VLOOKUP(Results!C624,Users!$A$2:$F$784,6,FALSE)</f>
        <v>Буздалина</v>
      </c>
      <c r="C623" s="173" t="str">
        <f>VLOOKUP(Results!D624,Tests!$A$2:$C$21,3,FALSE)</f>
        <v>Специалист MS Excel 2010</v>
      </c>
      <c r="D623" s="173" t="str">
        <f>IFERROR(VLOOKUP(VLOOKUP(Results!C624,Users!$A$2:$E$784,5,FALSE),Groops!$A$2:$E$28,2,FALSE),"удалено")</f>
        <v>МИСТ-18</v>
      </c>
      <c r="E623" s="173">
        <f>Results!K624</f>
        <v>8</v>
      </c>
      <c r="F623" s="173">
        <f>Results!J624</f>
        <v>25</v>
      </c>
    </row>
    <row r="624" spans="1:6">
      <c r="A624" s="430">
        <f>Results!B625</f>
        <v>43346.790844907402</v>
      </c>
      <c r="B624" s="173" t="str">
        <f>VLOOKUP(Results!C625,Users!$A$2:$F$784,6,FALSE)</f>
        <v>Николаева</v>
      </c>
      <c r="C624" s="173" t="str">
        <f>VLOOKUP(Results!D625,Tests!$A$2:$C$21,3,FALSE)</f>
        <v>Пользователь MS Excel 2010</v>
      </c>
      <c r="D624" s="173" t="str">
        <f>IFERROR(VLOOKUP(VLOOKUP(Results!C625,Users!$A$2:$E$784,5,FALSE),Groops!$A$2:$E$28,2,FALSE),"удалено")</f>
        <v>МИСТ-18</v>
      </c>
      <c r="E624" s="173">
        <f>Results!K625</f>
        <v>29</v>
      </c>
      <c r="F624" s="173">
        <f>Results!J625</f>
        <v>42</v>
      </c>
    </row>
    <row r="625" spans="1:6">
      <c r="A625" s="430">
        <f>Results!B626</f>
        <v>43346.786377314798</v>
      </c>
      <c r="B625" s="173" t="str">
        <f>VLOOKUP(Results!C626,Users!$A$2:$F$784,6,FALSE)</f>
        <v>Борзов</v>
      </c>
      <c r="C625" s="173" t="str">
        <f>VLOOKUP(Results!D626,Tests!$A$2:$C$21,3,FALSE)</f>
        <v>Пользователь MS Excel 2010</v>
      </c>
      <c r="D625" s="173" t="str">
        <f>IFERROR(VLOOKUP(VLOOKUP(Results!C626,Users!$A$2:$E$784,5,FALSE),Groops!$A$2:$E$28,2,FALSE),"удалено")</f>
        <v>МИСТ-18</v>
      </c>
      <c r="E625" s="173">
        <f>Results!K626</f>
        <v>32</v>
      </c>
      <c r="F625" s="173">
        <f>Results!J626</f>
        <v>42</v>
      </c>
    </row>
    <row r="626" spans="1:6">
      <c r="A626" s="430">
        <f>Results!B627</f>
        <v>43346.786435185197</v>
      </c>
      <c r="B626" s="173" t="str">
        <f>VLOOKUP(Results!C627,Users!$A$2:$F$784,6,FALSE)</f>
        <v>Тарасов</v>
      </c>
      <c r="C626" s="173" t="str">
        <f>VLOOKUP(Results!D627,Tests!$A$2:$C$21,3,FALSE)</f>
        <v>Специалист MS Excel 2010</v>
      </c>
      <c r="D626" s="173" t="str">
        <f>IFERROR(VLOOKUP(VLOOKUP(Results!C627,Users!$A$2:$E$784,5,FALSE),Groops!$A$2:$E$28,2,FALSE),"удалено")</f>
        <v>МИСТ-18</v>
      </c>
      <c r="E626" s="173">
        <f>Results!K627</f>
        <v>11</v>
      </c>
      <c r="F626" s="173">
        <f>Results!J627</f>
        <v>25</v>
      </c>
    </row>
    <row r="627" spans="1:6">
      <c r="A627" s="430">
        <f>Results!B628</f>
        <v>43346.789027777799</v>
      </c>
      <c r="B627" s="173" t="str">
        <f>VLOOKUP(Results!C628,Users!$A$2:$F$784,6,FALSE)</f>
        <v>Кудашкин</v>
      </c>
      <c r="C627" s="173" t="str">
        <f>VLOOKUP(Results!D628,Tests!$A$2:$C$21,3,FALSE)</f>
        <v>Специалист MS Excel 2010</v>
      </c>
      <c r="D627" s="173" t="str">
        <f>IFERROR(VLOOKUP(VLOOKUP(Results!C628,Users!$A$2:$E$784,5,FALSE),Groops!$A$2:$E$28,2,FALSE),"удалено")</f>
        <v>МИСТ-18</v>
      </c>
      <c r="E627" s="173">
        <f>Results!K628</f>
        <v>15</v>
      </c>
      <c r="F627" s="173">
        <f>Results!J628</f>
        <v>25</v>
      </c>
    </row>
    <row r="628" spans="1:6">
      <c r="A628" s="430">
        <f>Results!B629</f>
        <v>43346.790462962999</v>
      </c>
      <c r="B628" s="173" t="str">
        <f>VLOOKUP(Results!C629,Users!$A$2:$F$784,6,FALSE)</f>
        <v>Махмудов</v>
      </c>
      <c r="C628" s="173" t="str">
        <f>VLOOKUP(Results!D629,Tests!$A$2:$C$21,3,FALSE)</f>
        <v>Пользователь MS Excel 2010</v>
      </c>
      <c r="D628" s="173" t="str">
        <f>IFERROR(VLOOKUP(VLOOKUP(Results!C629,Users!$A$2:$E$784,5,FALSE),Groops!$A$2:$E$28,2,FALSE),"удалено")</f>
        <v>МИСТ-18</v>
      </c>
      <c r="E628" s="173">
        <f>Results!K629</f>
        <v>20</v>
      </c>
      <c r="F628" s="173">
        <f>Results!J629</f>
        <v>42</v>
      </c>
    </row>
    <row r="629" spans="1:6">
      <c r="A629" s="430">
        <f>Results!B630</f>
        <v>43346.790567129603</v>
      </c>
      <c r="B629" s="173" t="str">
        <f>VLOOKUP(Results!C630,Users!$A$2:$F$784,6,FALSE)</f>
        <v>Скачков</v>
      </c>
      <c r="C629" s="173" t="str">
        <f>VLOOKUP(Results!D630,Tests!$A$2:$C$21,3,FALSE)</f>
        <v>Специалист MS Excel 2010</v>
      </c>
      <c r="D629" s="173" t="str">
        <f>IFERROR(VLOOKUP(VLOOKUP(Results!C630,Users!$A$2:$E$784,5,FALSE),Groops!$A$2:$E$28,2,FALSE),"удалено")</f>
        <v>МИСТ-18</v>
      </c>
      <c r="E629" s="173">
        <f>Results!K630</f>
        <v>5</v>
      </c>
      <c r="F629" s="173">
        <f>Results!J630</f>
        <v>25</v>
      </c>
    </row>
    <row r="630" spans="1:6">
      <c r="A630" s="430">
        <f>Results!B631</f>
        <v>43346.788819444402</v>
      </c>
      <c r="B630" s="173" t="str">
        <f>VLOOKUP(Results!C631,Users!$A$2:$F$784,6,FALSE)</f>
        <v>Гафетдинова</v>
      </c>
      <c r="C630" s="173" t="str">
        <f>VLOOKUP(Results!D631,Tests!$A$2:$C$21,3,FALSE)</f>
        <v>Пользователь MS Excel 2010</v>
      </c>
      <c r="D630" s="173" t="str">
        <f>IFERROR(VLOOKUP(VLOOKUP(Results!C631,Users!$A$2:$E$784,5,FALSE),Groops!$A$2:$E$28,2,FALSE),"удалено")</f>
        <v>МИСТ-18</v>
      </c>
      <c r="E630" s="173">
        <f>Results!K631</f>
        <v>30</v>
      </c>
      <c r="F630" s="173">
        <f>Results!J631</f>
        <v>42</v>
      </c>
    </row>
    <row r="631" spans="1:6">
      <c r="A631" s="430">
        <f>Results!B632</f>
        <v>43346.789293981499</v>
      </c>
      <c r="B631" s="173" t="str">
        <f>VLOOKUP(Results!C632,Users!$A$2:$F$784,6,FALSE)</f>
        <v>Мокров</v>
      </c>
      <c r="C631" s="173" t="str">
        <f>VLOOKUP(Results!D632,Tests!$A$2:$C$21,3,FALSE)</f>
        <v>Пользователь MS Excel 2010</v>
      </c>
      <c r="D631" s="173" t="str">
        <f>IFERROR(VLOOKUP(VLOOKUP(Results!C632,Users!$A$2:$E$784,5,FALSE),Groops!$A$2:$E$28,2,FALSE),"удалено")</f>
        <v>МИСТ-18</v>
      </c>
      <c r="E631" s="173">
        <f>Results!K632</f>
        <v>33</v>
      </c>
      <c r="F631" s="173">
        <f>Results!J632</f>
        <v>42</v>
      </c>
    </row>
    <row r="632" spans="1:6">
      <c r="A632" s="430">
        <f>Results!B633</f>
        <v>43346.814259259299</v>
      </c>
      <c r="B632" s="173" t="str">
        <f>VLOOKUP(Results!C633,Users!$A$2:$F$784,6,FALSE)</f>
        <v>Скачков</v>
      </c>
      <c r="C632" s="173" t="str">
        <f>VLOOKUP(Results!D633,Tests!$A$2:$C$21,3,FALSE)</f>
        <v>Пользователь MS Excel 2010</v>
      </c>
      <c r="D632" s="173" t="str">
        <f>IFERROR(VLOOKUP(VLOOKUP(Results!C633,Users!$A$2:$E$784,5,FALSE),Groops!$A$2:$E$28,2,FALSE),"удалено")</f>
        <v>МИСТ-18</v>
      </c>
      <c r="E632" s="173">
        <f>Results!K633</f>
        <v>0</v>
      </c>
      <c r="F632" s="173">
        <f>Results!J633</f>
        <v>42</v>
      </c>
    </row>
    <row r="633" spans="1:6">
      <c r="A633" s="430">
        <f>Results!B634</f>
        <v>43346.788935185199</v>
      </c>
      <c r="B633" s="173" t="str">
        <f>VLOOKUP(Results!C634,Users!$A$2:$F$784,6,FALSE)</f>
        <v>Бабурин</v>
      </c>
      <c r="C633" s="173" t="str">
        <f>VLOOKUP(Results!D634,Tests!$A$2:$C$21,3,FALSE)</f>
        <v>Пользователь MS Excel 2010</v>
      </c>
      <c r="D633" s="173" t="str">
        <f>IFERROR(VLOOKUP(VLOOKUP(Results!C634,Users!$A$2:$E$784,5,FALSE),Groops!$A$2:$E$28,2,FALSE),"удалено")</f>
        <v>МИСТ-18</v>
      </c>
      <c r="E633" s="173">
        <f>Results!K634</f>
        <v>32</v>
      </c>
      <c r="F633" s="173">
        <f>Results!J634</f>
        <v>42</v>
      </c>
    </row>
    <row r="634" spans="1:6">
      <c r="A634" s="430">
        <f>Results!B635</f>
        <v>43346.788877314801</v>
      </c>
      <c r="B634" s="173" t="str">
        <f>VLOOKUP(Results!C635,Users!$A$2:$F$784,6,FALSE)</f>
        <v>Ласская</v>
      </c>
      <c r="C634" s="173" t="str">
        <f>VLOOKUP(Results!D635,Tests!$A$2:$C$21,3,FALSE)</f>
        <v>Пользователь MS Excel 2010</v>
      </c>
      <c r="D634" s="173" t="str">
        <f>IFERROR(VLOOKUP(VLOOKUP(Results!C635,Users!$A$2:$E$784,5,FALSE),Groops!$A$2:$E$28,2,FALSE),"удалено")</f>
        <v>МИСТ-18</v>
      </c>
      <c r="E634" s="173">
        <f>Results!K635</f>
        <v>30</v>
      </c>
      <c r="F634" s="173">
        <f>Results!J635</f>
        <v>42</v>
      </c>
    </row>
    <row r="635" spans="1:6">
      <c r="A635" s="430">
        <f>Results!B636</f>
        <v>43346.789942129602</v>
      </c>
      <c r="B635" s="173" t="str">
        <f>VLOOKUP(Results!C636,Users!$A$2:$F$784,6,FALSE)</f>
        <v>Шеин</v>
      </c>
      <c r="C635" s="173" t="str">
        <f>VLOOKUP(Results!D636,Tests!$A$2:$C$21,3,FALSE)</f>
        <v>Специалист MS Excel 2010</v>
      </c>
      <c r="D635" s="173" t="str">
        <f>IFERROR(VLOOKUP(VLOOKUP(Results!C636,Users!$A$2:$E$784,5,FALSE),Groops!$A$2:$E$28,2,FALSE),"удалено")</f>
        <v>МИСТ-18</v>
      </c>
      <c r="E635" s="173">
        <f>Results!K636</f>
        <v>7</v>
      </c>
      <c r="F635" s="173">
        <f>Results!J636</f>
        <v>25</v>
      </c>
    </row>
    <row r="636" spans="1:6">
      <c r="A636" s="430">
        <f>Results!B637</f>
        <v>43346.788842592599</v>
      </c>
      <c r="B636" s="173" t="str">
        <f>VLOOKUP(Results!C637,Users!$A$2:$F$784,6,FALSE)</f>
        <v>Мухаметова</v>
      </c>
      <c r="C636" s="173" t="str">
        <f>VLOOKUP(Results!D637,Tests!$A$2:$C$21,3,FALSE)</f>
        <v>Специалист MS Excel 2010</v>
      </c>
      <c r="D636" s="173" t="str">
        <f>IFERROR(VLOOKUP(VLOOKUP(Results!C637,Users!$A$2:$E$784,5,FALSE),Groops!$A$2:$E$28,2,FALSE),"удалено")</f>
        <v>МИСТ-18</v>
      </c>
      <c r="E636" s="173">
        <f>Results!K637</f>
        <v>13</v>
      </c>
      <c r="F636" s="173">
        <f>Results!J637</f>
        <v>25</v>
      </c>
    </row>
    <row r="637" spans="1:6">
      <c r="A637" s="430">
        <f>Results!B638</f>
        <v>43346.786747685197</v>
      </c>
      <c r="B637" s="173" t="str">
        <f>VLOOKUP(Results!C638,Users!$A$2:$F$784,6,FALSE)</f>
        <v>Петров</v>
      </c>
      <c r="C637" s="173" t="str">
        <f>VLOOKUP(Results!D638,Tests!$A$2:$C$21,3,FALSE)</f>
        <v>Пользователь MS Excel 2010</v>
      </c>
      <c r="D637" s="173" t="str">
        <f>IFERROR(VLOOKUP(VLOOKUP(Results!C638,Users!$A$2:$E$784,5,FALSE),Groops!$A$2:$E$28,2,FALSE),"удалено")</f>
        <v>МИСТ-18</v>
      </c>
      <c r="E637" s="173">
        <f>Results!K638</f>
        <v>29</v>
      </c>
      <c r="F637" s="173">
        <f>Results!J638</f>
        <v>42</v>
      </c>
    </row>
    <row r="638" spans="1:6">
      <c r="A638" s="430">
        <f>Results!B639</f>
        <v>43346.790011574099</v>
      </c>
      <c r="B638" s="173" t="str">
        <f>VLOOKUP(Results!C639,Users!$A$2:$F$784,6,FALSE)</f>
        <v>Данилов</v>
      </c>
      <c r="C638" s="173" t="str">
        <f>VLOOKUP(Results!D639,Tests!$A$2:$C$21,3,FALSE)</f>
        <v>Специалист MS Excel 2010</v>
      </c>
      <c r="D638" s="173" t="str">
        <f>IFERROR(VLOOKUP(VLOOKUP(Results!C639,Users!$A$2:$E$784,5,FALSE),Groops!$A$2:$E$28,2,FALSE),"удалено")</f>
        <v>МИСТ-18</v>
      </c>
      <c r="E638" s="173">
        <f>Results!K639</f>
        <v>11</v>
      </c>
      <c r="F638" s="173">
        <f>Results!J639</f>
        <v>25</v>
      </c>
    </row>
    <row r="639" spans="1:6">
      <c r="A639" s="430">
        <f>Results!B640</f>
        <v>43346.790775463</v>
      </c>
      <c r="B639" s="173" t="str">
        <f>VLOOKUP(Results!C640,Users!$A$2:$F$784,6,FALSE)</f>
        <v>Кривяков</v>
      </c>
      <c r="C639" s="173" t="str">
        <f>VLOOKUP(Results!D640,Tests!$A$2:$C$21,3,FALSE)</f>
        <v>Пользователь MS Excel 2010</v>
      </c>
      <c r="D639" s="173" t="str">
        <f>IFERROR(VLOOKUP(VLOOKUP(Results!C640,Users!$A$2:$E$784,5,FALSE),Groops!$A$2:$E$28,2,FALSE),"удалено")</f>
        <v>МИСТ-18</v>
      </c>
      <c r="E639" s="173">
        <f>Results!K640</f>
        <v>31</v>
      </c>
      <c r="F639" s="173">
        <f>Results!J640</f>
        <v>42</v>
      </c>
    </row>
    <row r="640" spans="1:6">
      <c r="A640" s="430">
        <f>Results!B641</f>
        <v>43346.788819444402</v>
      </c>
      <c r="B640" s="173" t="str">
        <f>VLOOKUP(Results!C641,Users!$A$2:$F$784,6,FALSE)</f>
        <v>Суханова</v>
      </c>
      <c r="C640" s="173" t="str">
        <f>VLOOKUP(Results!D641,Tests!$A$2:$C$21,3,FALSE)</f>
        <v>Пользователь MS Excel 2010</v>
      </c>
      <c r="D640" s="173" t="str">
        <f>IFERROR(VLOOKUP(VLOOKUP(Results!C641,Users!$A$2:$E$784,5,FALSE),Groops!$A$2:$E$28,2,FALSE),"удалено")</f>
        <v>МИСТ-18</v>
      </c>
      <c r="E640" s="173">
        <f>Results!K641</f>
        <v>32</v>
      </c>
      <c r="F640" s="173">
        <f>Results!J641</f>
        <v>42</v>
      </c>
    </row>
    <row r="641" spans="1:6">
      <c r="A641" s="430">
        <f>Results!B642</f>
        <v>43346.7892013889</v>
      </c>
      <c r="B641" s="173" t="str">
        <f>VLOOKUP(Results!C642,Users!$A$2:$F$784,6,FALSE)</f>
        <v>Шлеменкова</v>
      </c>
      <c r="C641" s="173" t="str">
        <f>VLOOKUP(Results!D642,Tests!$A$2:$C$21,3,FALSE)</f>
        <v>Специалист MS Excel 2010</v>
      </c>
      <c r="D641" s="173" t="str">
        <f>IFERROR(VLOOKUP(VLOOKUP(Results!C642,Users!$A$2:$E$784,5,FALSE),Groops!$A$2:$E$28,2,FALSE),"удалено")</f>
        <v>МИСТ-18</v>
      </c>
      <c r="E641" s="173">
        <f>Results!K642</f>
        <v>10</v>
      </c>
      <c r="F641" s="173">
        <f>Results!J642</f>
        <v>25</v>
      </c>
    </row>
    <row r="642" spans="1:6">
      <c r="A642" s="430">
        <f>Results!B643</f>
        <v>43346.788865740702</v>
      </c>
      <c r="B642" s="173" t="str">
        <f>VLOOKUP(Results!C643,Users!$A$2:$F$784,6,FALSE)</f>
        <v>Лосев</v>
      </c>
      <c r="C642" s="173" t="str">
        <f>VLOOKUP(Results!D643,Tests!$A$2:$C$21,3,FALSE)</f>
        <v>Специалист MS Excel 2010</v>
      </c>
      <c r="D642" s="173" t="str">
        <f>IFERROR(VLOOKUP(VLOOKUP(Results!C643,Users!$A$2:$E$784,5,FALSE),Groops!$A$2:$E$28,2,FALSE),"удалено")</f>
        <v>МИСТ-18</v>
      </c>
      <c r="E642" s="173">
        <f>Results!K643</f>
        <v>14</v>
      </c>
      <c r="F642" s="173">
        <f>Results!J643</f>
        <v>25</v>
      </c>
    </row>
    <row r="643" spans="1:6">
      <c r="A643" s="430">
        <f>Results!B644</f>
        <v>43346.789907407401</v>
      </c>
      <c r="B643" s="173" t="str">
        <f>VLOOKUP(Results!C644,Users!$A$2:$F$784,6,FALSE)</f>
        <v>Королев</v>
      </c>
      <c r="C643" s="173" t="str">
        <f>VLOOKUP(Results!D644,Tests!$A$2:$C$21,3,FALSE)</f>
        <v>Специалист MS Excel 2010</v>
      </c>
      <c r="D643" s="173" t="str">
        <f>IFERROR(VLOOKUP(VLOOKUP(Results!C644,Users!$A$2:$E$784,5,FALSE),Groops!$A$2:$E$28,2,FALSE),"удалено")</f>
        <v>МИСТ-18</v>
      </c>
      <c r="E643" s="173">
        <f>Results!K644</f>
        <v>10</v>
      </c>
      <c r="F643" s="173">
        <f>Results!J644</f>
        <v>25</v>
      </c>
    </row>
    <row r="644" spans="1:6">
      <c r="A644" s="430">
        <f>Results!B645</f>
        <v>43346.790833333303</v>
      </c>
      <c r="B644" s="173" t="str">
        <f>VLOOKUP(Results!C645,Users!$A$2:$F$784,6,FALSE)</f>
        <v>Григорова</v>
      </c>
      <c r="C644" s="173" t="str">
        <f>VLOOKUP(Results!D645,Tests!$A$2:$C$21,3,FALSE)</f>
        <v>Пользователь MS Excel 2010</v>
      </c>
      <c r="D644" s="173" t="str">
        <f>IFERROR(VLOOKUP(VLOOKUP(Results!C645,Users!$A$2:$E$784,5,FALSE),Groops!$A$2:$E$28,2,FALSE),"удалено")</f>
        <v>МИСТ-18</v>
      </c>
      <c r="E644" s="173">
        <f>Results!K645</f>
        <v>28</v>
      </c>
      <c r="F644" s="173">
        <f>Results!J645</f>
        <v>42</v>
      </c>
    </row>
    <row r="645" spans="1:6">
      <c r="A645" s="430">
        <f>Results!B646</f>
        <v>43346.788912037002</v>
      </c>
      <c r="B645" s="173" t="str">
        <f>VLOOKUP(Results!C646,Users!$A$2:$F$784,6,FALSE)</f>
        <v>Алдабаев</v>
      </c>
      <c r="C645" s="173" t="str">
        <f>VLOOKUP(Results!D646,Tests!$A$2:$C$21,3,FALSE)</f>
        <v>Специалист MS Excel 2010</v>
      </c>
      <c r="D645" s="173" t="str">
        <f>IFERROR(VLOOKUP(VLOOKUP(Results!C646,Users!$A$2:$E$784,5,FALSE),Groops!$A$2:$E$28,2,FALSE),"удалено")</f>
        <v>МИСТ-18</v>
      </c>
      <c r="E645" s="173">
        <f>Results!K646</f>
        <v>5</v>
      </c>
      <c r="F645" s="173">
        <f>Results!J646</f>
        <v>25</v>
      </c>
    </row>
    <row r="646" spans="1:6">
      <c r="A646" s="430">
        <f>Results!B647</f>
        <v>43346.789097222201</v>
      </c>
      <c r="B646" s="173" t="str">
        <f>VLOOKUP(Results!C647,Users!$A$2:$F$784,6,FALSE)</f>
        <v>Кудряшов</v>
      </c>
      <c r="C646" s="173" t="str">
        <f>VLOOKUP(Results!D647,Tests!$A$2:$C$21,3,FALSE)</f>
        <v>Специалист MS Excel 2010</v>
      </c>
      <c r="D646" s="173" t="str">
        <f>IFERROR(VLOOKUP(VLOOKUP(Results!C647,Users!$A$2:$E$784,5,FALSE),Groops!$A$2:$E$28,2,FALSE),"удалено")</f>
        <v>МИСТ-18</v>
      </c>
      <c r="E646" s="173">
        <f>Results!K647</f>
        <v>10</v>
      </c>
      <c r="F646" s="173">
        <f>Results!J647</f>
        <v>25</v>
      </c>
    </row>
    <row r="647" spans="1:6">
      <c r="A647" s="430">
        <f>Results!B648</f>
        <v>43346.789907407401</v>
      </c>
      <c r="B647" s="173" t="str">
        <f>VLOOKUP(Results!C648,Users!$A$2:$F$784,6,FALSE)</f>
        <v>Цогуева</v>
      </c>
      <c r="C647" s="173" t="str">
        <f>VLOOKUP(Results!D648,Tests!$A$2:$C$21,3,FALSE)</f>
        <v>Специалист MS Excel 2010</v>
      </c>
      <c r="D647" s="173" t="str">
        <f>IFERROR(VLOOKUP(VLOOKUP(Results!C648,Users!$A$2:$E$784,5,FALSE),Groops!$A$2:$E$28,2,FALSE),"удалено")</f>
        <v>МИСТ-18</v>
      </c>
      <c r="E647" s="173">
        <f>Results!K648</f>
        <v>9</v>
      </c>
      <c r="F647" s="173">
        <f>Results!J648</f>
        <v>25</v>
      </c>
    </row>
    <row r="648" spans="1:6">
      <c r="A648" s="430">
        <f>Results!B649</f>
        <v>43346.788854166698</v>
      </c>
      <c r="B648" s="173" t="str">
        <f>VLOOKUP(Results!C649,Users!$A$2:$F$784,6,FALSE)</f>
        <v>Назаров</v>
      </c>
      <c r="C648" s="173" t="str">
        <f>VLOOKUP(Results!D649,Tests!$A$2:$C$21,3,FALSE)</f>
        <v>Пользователь MS Excel 2010</v>
      </c>
      <c r="D648" s="173" t="str">
        <f>IFERROR(VLOOKUP(VLOOKUP(Results!C649,Users!$A$2:$E$784,5,FALSE),Groops!$A$2:$E$28,2,FALSE),"удалено")</f>
        <v>МИСТ-18</v>
      </c>
      <c r="E648" s="173">
        <f>Results!K649</f>
        <v>36</v>
      </c>
      <c r="F648" s="173">
        <f>Results!J649</f>
        <v>42</v>
      </c>
    </row>
    <row r="649" spans="1:6">
      <c r="A649" s="430">
        <f>Results!B650</f>
        <v>43346.789097222201</v>
      </c>
      <c r="B649" s="173" t="str">
        <f>VLOOKUP(Results!C650,Users!$A$2:$F$784,6,FALSE)</f>
        <v>Скубников</v>
      </c>
      <c r="C649" s="173" t="str">
        <f>VLOOKUP(Results!D650,Tests!$A$2:$C$21,3,FALSE)</f>
        <v>Специалист MS Excel 2010</v>
      </c>
      <c r="D649" s="173" t="str">
        <f>IFERROR(VLOOKUP(VLOOKUP(Results!C650,Users!$A$2:$E$784,5,FALSE),Groops!$A$2:$E$28,2,FALSE),"удалено")</f>
        <v>МИСТ-18</v>
      </c>
      <c r="E649" s="173">
        <f>Results!K650</f>
        <v>15</v>
      </c>
      <c r="F649" s="173">
        <f>Results!J650</f>
        <v>25</v>
      </c>
    </row>
    <row r="650" spans="1:6">
      <c r="A650" s="430">
        <f>Results!B651</f>
        <v>43346.790821759299</v>
      </c>
      <c r="B650" s="173" t="str">
        <f>VLOOKUP(Results!C651,Users!$A$2:$F$784,6,FALSE)</f>
        <v>Кудинова</v>
      </c>
      <c r="C650" s="173" t="str">
        <f>VLOOKUP(Results!D651,Tests!$A$2:$C$21,3,FALSE)</f>
        <v>Пользователь MS Excel 2010</v>
      </c>
      <c r="D650" s="173" t="str">
        <f>IFERROR(VLOOKUP(VLOOKUP(Results!C651,Users!$A$2:$E$784,5,FALSE),Groops!$A$2:$E$28,2,FALSE),"удалено")</f>
        <v>МИСТ-18</v>
      </c>
      <c r="E650" s="173">
        <f>Results!K651</f>
        <v>28</v>
      </c>
      <c r="F650" s="173">
        <f>Results!J651</f>
        <v>42</v>
      </c>
    </row>
    <row r="651" spans="1:6">
      <c r="A651" s="430">
        <f>Results!B652</f>
        <v>43346.789456018501</v>
      </c>
      <c r="B651" s="173" t="str">
        <f>VLOOKUP(Results!C652,Users!$A$2:$F$784,6,FALSE)</f>
        <v>Куницкая</v>
      </c>
      <c r="C651" s="173" t="str">
        <f>VLOOKUP(Results!D652,Tests!$A$2:$C$21,3,FALSE)</f>
        <v>Пользователь MS Excel 2010</v>
      </c>
      <c r="D651" s="173" t="str">
        <f>IFERROR(VLOOKUP(VLOOKUP(Results!C652,Users!$A$2:$E$784,5,FALSE),Groops!$A$2:$E$28,2,FALSE),"удалено")</f>
        <v>МИСТ-18</v>
      </c>
      <c r="E651" s="173">
        <f>Results!K652</f>
        <v>31</v>
      </c>
      <c r="F651" s="173">
        <f>Results!J652</f>
        <v>42</v>
      </c>
    </row>
    <row r="652" spans="1:6">
      <c r="A652" s="430">
        <f>Results!B653</f>
        <v>43346.789340277799</v>
      </c>
      <c r="B652" s="173" t="str">
        <f>VLOOKUP(Results!C653,Users!$A$2:$F$784,6,FALSE)</f>
        <v>Семянников</v>
      </c>
      <c r="C652" s="173" t="str">
        <f>VLOOKUP(Results!D653,Tests!$A$2:$C$21,3,FALSE)</f>
        <v>Пользователь MS Excel 2010</v>
      </c>
      <c r="D652" s="173" t="str">
        <f>IFERROR(VLOOKUP(VLOOKUP(Results!C653,Users!$A$2:$E$784,5,FALSE),Groops!$A$2:$E$28,2,FALSE),"удалено")</f>
        <v>МИСТ-18</v>
      </c>
      <c r="E652" s="173">
        <f>Results!K653</f>
        <v>40</v>
      </c>
      <c r="F652" s="173">
        <f>Results!J653</f>
        <v>42</v>
      </c>
    </row>
    <row r="653" spans="1:6">
      <c r="A653" s="430">
        <f>Results!B654</f>
        <v>43346.808333333298</v>
      </c>
      <c r="B653" s="173" t="str">
        <f>VLOOKUP(Results!C654,Users!$A$2:$F$784,6,FALSE)</f>
        <v>Калинкин</v>
      </c>
      <c r="C653" s="173" t="str">
        <f>VLOOKUP(Results!D654,Tests!$A$2:$C$21,3,FALSE)</f>
        <v>Пользователь MS Excel 2010</v>
      </c>
      <c r="D653" s="173" t="str">
        <f>IFERROR(VLOOKUP(VLOOKUP(Results!C654,Users!$A$2:$E$784,5,FALSE),Groops!$A$2:$E$28,2,FALSE),"удалено")</f>
        <v>МИСТ-18</v>
      </c>
      <c r="E653" s="173">
        <f>Results!K654</f>
        <v>30</v>
      </c>
      <c r="F653" s="173">
        <f>Results!J654</f>
        <v>42</v>
      </c>
    </row>
    <row r="654" spans="1:6">
      <c r="A654" s="430">
        <f>Results!B655</f>
        <v>43346.7901851852</v>
      </c>
      <c r="B654" s="173" t="str">
        <f>VLOOKUP(Results!C655,Users!$A$2:$F$784,6,FALSE)</f>
        <v>Вощинина</v>
      </c>
      <c r="C654" s="173" t="str">
        <f>VLOOKUP(Results!D655,Tests!$A$2:$C$21,3,FALSE)</f>
        <v>Специалист MS Excel 2010</v>
      </c>
      <c r="D654" s="173" t="str">
        <f>IFERROR(VLOOKUP(VLOOKUP(Results!C655,Users!$A$2:$E$784,5,FALSE),Groops!$A$2:$E$28,2,FALSE),"удалено")</f>
        <v>МИСТ-18</v>
      </c>
      <c r="E654" s="173">
        <f>Results!K655</f>
        <v>19</v>
      </c>
      <c r="F654" s="173">
        <f>Results!J655</f>
        <v>25</v>
      </c>
    </row>
    <row r="655" spans="1:6">
      <c r="A655" s="430">
        <f>Results!B656</f>
        <v>43346.812604166698</v>
      </c>
      <c r="B655" s="173" t="str">
        <f>VLOOKUP(Results!C656,Users!$A$2:$F$784,6,FALSE)</f>
        <v>Тарасов</v>
      </c>
      <c r="C655" s="173" t="str">
        <f>VLOOKUP(Results!D656,Tests!$A$2:$C$21,3,FALSE)</f>
        <v>Пользователь MS Excel 2010</v>
      </c>
      <c r="D655" s="173" t="str">
        <f>IFERROR(VLOOKUP(VLOOKUP(Results!C656,Users!$A$2:$E$784,5,FALSE),Groops!$A$2:$E$28,2,FALSE),"удалено")</f>
        <v>МИСТ-18</v>
      </c>
      <c r="E655" s="173">
        <f>Results!K656</f>
        <v>23</v>
      </c>
      <c r="F655" s="173">
        <f>Results!J656</f>
        <v>42</v>
      </c>
    </row>
    <row r="656" spans="1:6">
      <c r="A656" s="430">
        <f>Results!B657</f>
        <v>43346.790833333303</v>
      </c>
      <c r="B656" s="173" t="str">
        <f>VLOOKUP(Results!C657,Users!$A$2:$F$784,6,FALSE)</f>
        <v>Утегенова</v>
      </c>
      <c r="C656" s="173" t="str">
        <f>VLOOKUP(Results!D657,Tests!$A$2:$C$21,3,FALSE)</f>
        <v>Пользователь MS Excel 2010</v>
      </c>
      <c r="D656" s="173" t="str">
        <f>IFERROR(VLOOKUP(VLOOKUP(Results!C657,Users!$A$2:$E$784,5,FALSE),Groops!$A$2:$E$28,2,FALSE),"удалено")</f>
        <v>МИСТ-18</v>
      </c>
      <c r="E656" s="173">
        <f>Results!K657</f>
        <v>37</v>
      </c>
      <c r="F656" s="173">
        <f>Results!J657</f>
        <v>42</v>
      </c>
    </row>
    <row r="657" spans="1:6">
      <c r="A657" s="430">
        <f>Results!B658</f>
        <v>43346.789976851898</v>
      </c>
      <c r="B657" s="173" t="str">
        <f>VLOOKUP(Results!C658,Users!$A$2:$F$784,6,FALSE)</f>
        <v>Титов</v>
      </c>
      <c r="C657" s="173" t="str">
        <f>VLOOKUP(Results!D658,Tests!$A$2:$C$21,3,FALSE)</f>
        <v>Специалист MS Excel 2010</v>
      </c>
      <c r="D657" s="173" t="str">
        <f>IFERROR(VLOOKUP(VLOOKUP(Results!C658,Users!$A$2:$E$784,5,FALSE),Groops!$A$2:$E$28,2,FALSE),"удалено")</f>
        <v>МИСТ-18</v>
      </c>
      <c r="E657" s="173">
        <f>Results!K658</f>
        <v>20</v>
      </c>
      <c r="F657" s="173">
        <f>Results!J658</f>
        <v>25</v>
      </c>
    </row>
    <row r="658" spans="1:6">
      <c r="A658" s="430">
        <f>Results!B659</f>
        <v>43346.788842592599</v>
      </c>
      <c r="B658" s="173" t="str">
        <f>VLOOKUP(Results!C659,Users!$A$2:$F$784,6,FALSE)</f>
        <v>Акиньшин</v>
      </c>
      <c r="C658" s="173" t="str">
        <f>VLOOKUP(Results!D659,Tests!$A$2:$C$21,3,FALSE)</f>
        <v>Пользователь MS Excel 2010</v>
      </c>
      <c r="D658" s="173" t="str">
        <f>IFERROR(VLOOKUP(VLOOKUP(Results!C659,Users!$A$2:$E$784,5,FALSE),Groops!$A$2:$E$28,2,FALSE),"удалено")</f>
        <v>МИСТ-18</v>
      </c>
      <c r="E658" s="173">
        <f>Results!K659</f>
        <v>27</v>
      </c>
      <c r="F658" s="173">
        <f>Results!J659</f>
        <v>42</v>
      </c>
    </row>
    <row r="659" spans="1:6">
      <c r="A659" s="430">
        <f>Results!B660</f>
        <v>43346.7897800926</v>
      </c>
      <c r="B659" s="173" t="str">
        <f>VLOOKUP(Results!C660,Users!$A$2:$F$784,6,FALSE)</f>
        <v>Архангельский</v>
      </c>
      <c r="C659" s="173" t="str">
        <f>VLOOKUP(Results!D660,Tests!$A$2:$C$21,3,FALSE)</f>
        <v>Специалист MS Excel 2010</v>
      </c>
      <c r="D659" s="173" t="str">
        <f>IFERROR(VLOOKUP(VLOOKUP(Results!C660,Users!$A$2:$E$784,5,FALSE),Groops!$A$2:$E$28,2,FALSE),"удалено")</f>
        <v>МИСТ-18</v>
      </c>
      <c r="E659" s="173">
        <f>Results!K660</f>
        <v>12</v>
      </c>
      <c r="F659" s="173">
        <f>Results!J660</f>
        <v>25</v>
      </c>
    </row>
    <row r="660" spans="1:6">
      <c r="A660" s="430">
        <f>Results!B661</f>
        <v>43346.789849537003</v>
      </c>
      <c r="B660" s="173" t="str">
        <f>VLOOKUP(Results!C661,Users!$A$2:$F$784,6,FALSE)</f>
        <v>Бирюков</v>
      </c>
      <c r="C660" s="173" t="str">
        <f>VLOOKUP(Results!D661,Tests!$A$2:$C$21,3,FALSE)</f>
        <v>Пользователь MS Excel 2010</v>
      </c>
      <c r="D660" s="173" t="str">
        <f>IFERROR(VLOOKUP(VLOOKUP(Results!C661,Users!$A$2:$E$784,5,FALSE),Groops!$A$2:$E$28,2,FALSE),"удалено")</f>
        <v>МИСТ-18</v>
      </c>
      <c r="E660" s="173">
        <f>Results!K661</f>
        <v>30</v>
      </c>
      <c r="F660" s="173">
        <f>Results!J661</f>
        <v>42</v>
      </c>
    </row>
    <row r="661" spans="1:6">
      <c r="A661" s="430">
        <f>Results!B662</f>
        <v>43346.812384259298</v>
      </c>
      <c r="B661" s="173" t="str">
        <f>VLOOKUP(Results!C662,Users!$A$2:$F$784,6,FALSE)</f>
        <v>Кудашкин</v>
      </c>
      <c r="C661" s="173" t="str">
        <f>VLOOKUP(Results!D662,Tests!$A$2:$C$21,3,FALSE)</f>
        <v>Пользователь MS Excel 2010</v>
      </c>
      <c r="D661" s="173" t="str">
        <f>IFERROR(VLOOKUP(VLOOKUP(Results!C662,Users!$A$2:$E$784,5,FALSE),Groops!$A$2:$E$28,2,FALSE),"удалено")</f>
        <v>МИСТ-18</v>
      </c>
      <c r="E661" s="173">
        <f>Results!K662</f>
        <v>30</v>
      </c>
      <c r="F661" s="173">
        <f>Results!J662</f>
        <v>42</v>
      </c>
    </row>
    <row r="662" spans="1:6">
      <c r="A662" s="430">
        <f>Results!B663</f>
        <v>43346.807824074102</v>
      </c>
      <c r="B662" s="173" t="str">
        <f>VLOOKUP(Results!C663,Users!$A$2:$F$784,6,FALSE)</f>
        <v>Сычев</v>
      </c>
      <c r="C662" s="173" t="str">
        <f>VLOOKUP(Results!D663,Tests!$A$2:$C$21,3,FALSE)</f>
        <v>Пользователь MS Excel 2010</v>
      </c>
      <c r="D662" s="173" t="str">
        <f>IFERROR(VLOOKUP(VLOOKUP(Results!C663,Users!$A$2:$E$784,5,FALSE),Groops!$A$2:$E$28,2,FALSE),"удалено")</f>
        <v>МИСТ-18</v>
      </c>
      <c r="E662" s="173">
        <f>Results!K663</f>
        <v>31</v>
      </c>
      <c r="F662" s="173">
        <f>Results!J663</f>
        <v>42</v>
      </c>
    </row>
    <row r="663" spans="1:6">
      <c r="A663" s="430">
        <f>Results!B664</f>
        <v>43346.822326388901</v>
      </c>
      <c r="B663" s="173" t="str">
        <f>VLOOKUP(Results!C664,Users!$A$2:$F$784,6,FALSE)</f>
        <v>Буздалина</v>
      </c>
      <c r="C663" s="173" t="str">
        <f>VLOOKUP(Results!D664,Tests!$A$2:$C$21,3,FALSE)</f>
        <v>Пользователь MS Excel 2010</v>
      </c>
      <c r="D663" s="173" t="str">
        <f>IFERROR(VLOOKUP(VLOOKUP(Results!C664,Users!$A$2:$E$784,5,FALSE),Groops!$A$2:$E$28,2,FALSE),"удалено")</f>
        <v>МИСТ-18</v>
      </c>
      <c r="E663" s="173">
        <f>Results!K664</f>
        <v>31</v>
      </c>
      <c r="F663" s="173">
        <f>Results!J664</f>
        <v>42</v>
      </c>
    </row>
    <row r="664" spans="1:6">
      <c r="A664" s="430">
        <f>Results!B665</f>
        <v>43346.813969907402</v>
      </c>
      <c r="B664" s="173" t="str">
        <f>VLOOKUP(Results!C665,Users!$A$2:$F$784,6,FALSE)</f>
        <v>Мокров</v>
      </c>
      <c r="C664" s="173" t="str">
        <f>VLOOKUP(Results!D665,Tests!$A$2:$C$21,3,FALSE)</f>
        <v>Специалист MS Excel 2010</v>
      </c>
      <c r="D664" s="173" t="str">
        <f>IFERROR(VLOOKUP(VLOOKUP(Results!C665,Users!$A$2:$E$784,5,FALSE),Groops!$A$2:$E$28,2,FALSE),"удалено")</f>
        <v>МИСТ-18</v>
      </c>
      <c r="E664" s="173">
        <f>Results!K665</f>
        <v>11</v>
      </c>
      <c r="F664" s="173">
        <f>Results!J665</f>
        <v>25</v>
      </c>
    </row>
    <row r="665" spans="1:6">
      <c r="A665" s="430">
        <f>Results!B666</f>
        <v>43346.823229166701</v>
      </c>
      <c r="B665" s="173" t="str">
        <f>VLOOKUP(Results!C666,Users!$A$2:$F$784,6,FALSE)</f>
        <v>Данилов</v>
      </c>
      <c r="C665" s="173" t="str">
        <f>VLOOKUP(Results!D666,Tests!$A$2:$C$21,3,FALSE)</f>
        <v>Пользователь MS Excel 2010</v>
      </c>
      <c r="D665" s="173" t="str">
        <f>IFERROR(VLOOKUP(VLOOKUP(Results!C666,Users!$A$2:$E$784,5,FALSE),Groops!$A$2:$E$28,2,FALSE),"удалено")</f>
        <v>МИСТ-18</v>
      </c>
      <c r="E665" s="173">
        <f>Results!K666</f>
        <v>32</v>
      </c>
      <c r="F665" s="173">
        <f>Results!J666</f>
        <v>42</v>
      </c>
    </row>
    <row r="666" spans="1:6">
      <c r="A666" s="430">
        <f>Results!B667</f>
        <v>43346.825601851902</v>
      </c>
      <c r="B666" s="173" t="str">
        <f>VLOOKUP(Results!C667,Users!$A$2:$F$784,6,FALSE)</f>
        <v>Скубников</v>
      </c>
      <c r="C666" s="173" t="str">
        <f>VLOOKUP(Results!D667,Tests!$A$2:$C$21,3,FALSE)</f>
        <v>Пользователь MS Excel 2010</v>
      </c>
      <c r="D666" s="173" t="str">
        <f>IFERROR(VLOOKUP(VLOOKUP(Results!C667,Users!$A$2:$E$784,5,FALSE),Groops!$A$2:$E$28,2,FALSE),"удалено")</f>
        <v>МИСТ-18</v>
      </c>
      <c r="E666" s="173">
        <f>Results!K667</f>
        <v>35</v>
      </c>
      <c r="F666" s="173">
        <f>Results!J667</f>
        <v>42</v>
      </c>
    </row>
    <row r="667" spans="1:6">
      <c r="A667" s="430">
        <f>Results!B668</f>
        <v>43346.822256944397</v>
      </c>
      <c r="B667" s="173" t="str">
        <f>VLOOKUP(Results!C668,Users!$A$2:$F$784,6,FALSE)</f>
        <v>Королев</v>
      </c>
      <c r="C667" s="173" t="str">
        <f>VLOOKUP(Results!D668,Tests!$A$2:$C$21,3,FALSE)</f>
        <v>Пользователь MS Excel 2010</v>
      </c>
      <c r="D667" s="173" t="str">
        <f>IFERROR(VLOOKUP(VLOOKUP(Results!C668,Users!$A$2:$E$784,5,FALSE),Groops!$A$2:$E$28,2,FALSE),"удалено")</f>
        <v>МИСТ-18</v>
      </c>
      <c r="E667" s="173">
        <f>Results!K668</f>
        <v>34</v>
      </c>
      <c r="F667" s="173">
        <f>Results!J668</f>
        <v>42</v>
      </c>
    </row>
    <row r="668" spans="1:6">
      <c r="A668" s="430">
        <f>Results!B669</f>
        <v>43346.824803240699</v>
      </c>
      <c r="B668" s="173" t="str">
        <f>VLOOKUP(Results!C669,Users!$A$2:$F$784,6,FALSE)</f>
        <v>Цогуева</v>
      </c>
      <c r="C668" s="173" t="str">
        <f>VLOOKUP(Results!D669,Tests!$A$2:$C$21,3,FALSE)</f>
        <v>Пользователь MS Excel 2010</v>
      </c>
      <c r="D668" s="173" t="str">
        <f>IFERROR(VLOOKUP(VLOOKUP(Results!C669,Users!$A$2:$E$784,5,FALSE),Groops!$A$2:$E$28,2,FALSE),"удалено")</f>
        <v>МИСТ-18</v>
      </c>
      <c r="E668" s="173">
        <f>Results!K669</f>
        <v>35</v>
      </c>
      <c r="F668" s="173">
        <f>Results!J669</f>
        <v>42</v>
      </c>
    </row>
    <row r="669" spans="1:6">
      <c r="A669" s="430">
        <f>Results!B670</f>
        <v>43346.825729166703</v>
      </c>
      <c r="B669" s="173" t="str">
        <f>VLOOKUP(Results!C670,Users!$A$2:$F$784,6,FALSE)</f>
        <v>Алдабаев</v>
      </c>
      <c r="C669" s="173" t="str">
        <f>VLOOKUP(Results!D670,Tests!$A$2:$C$21,3,FALSE)</f>
        <v>Пользователь MS Excel 2010</v>
      </c>
      <c r="D669" s="173" t="str">
        <f>IFERROR(VLOOKUP(VLOOKUP(Results!C670,Users!$A$2:$E$784,5,FALSE),Groops!$A$2:$E$28,2,FALSE),"удалено")</f>
        <v>МИСТ-18</v>
      </c>
      <c r="E669" s="173">
        <f>Results!K670</f>
        <v>28</v>
      </c>
      <c r="F669" s="173">
        <f>Results!J670</f>
        <v>42</v>
      </c>
    </row>
    <row r="670" spans="1:6">
      <c r="A670" s="430">
        <f>Results!B671</f>
        <v>43346.834664351903</v>
      </c>
      <c r="B670" s="173" t="str">
        <f>VLOOKUP(Results!C671,Users!$A$2:$F$784,6,FALSE)</f>
        <v>Семянников</v>
      </c>
      <c r="C670" s="173" t="str">
        <f>VLOOKUP(Results!D671,Tests!$A$2:$C$21,3,FALSE)</f>
        <v>Специалист MS Excel 2010</v>
      </c>
      <c r="D670" s="173" t="str">
        <f>IFERROR(VLOOKUP(VLOOKUP(Results!C671,Users!$A$2:$E$784,5,FALSE),Groops!$A$2:$E$28,2,FALSE),"удалено")</f>
        <v>МИСТ-18</v>
      </c>
      <c r="E670" s="173">
        <f>Results!K671</f>
        <v>10</v>
      </c>
      <c r="F670" s="173">
        <f>Results!J671</f>
        <v>25</v>
      </c>
    </row>
    <row r="671" spans="1:6">
      <c r="A671" s="430">
        <f>Results!B672</f>
        <v>43346.8250694444</v>
      </c>
      <c r="B671" s="173" t="str">
        <f>VLOOKUP(Results!C672,Users!$A$2:$F$784,6,FALSE)</f>
        <v>Скачков</v>
      </c>
      <c r="C671" s="173" t="str">
        <f>VLOOKUP(Results!D672,Tests!$A$2:$C$21,3,FALSE)</f>
        <v>Пользователь MS Excel 2010</v>
      </c>
      <c r="D671" s="173" t="str">
        <f>IFERROR(VLOOKUP(VLOOKUP(Results!C672,Users!$A$2:$E$784,5,FALSE),Groops!$A$2:$E$28,2,FALSE),"удалено")</f>
        <v>МИСТ-18</v>
      </c>
      <c r="E671" s="173">
        <f>Results!K672</f>
        <v>29</v>
      </c>
      <c r="F671" s="173">
        <f>Results!J672</f>
        <v>42</v>
      </c>
    </row>
    <row r="672" spans="1:6">
      <c r="A672" s="430">
        <f>Results!B673</f>
        <v>43346.8217939815</v>
      </c>
      <c r="B672" s="173" t="str">
        <f>VLOOKUP(Results!C673,Users!$A$2:$F$784,6,FALSE)</f>
        <v>Лосев</v>
      </c>
      <c r="C672" s="173" t="str">
        <f>VLOOKUP(Results!D673,Tests!$A$2:$C$21,3,FALSE)</f>
        <v>Пользователь MS Excel 2010</v>
      </c>
      <c r="D672" s="173" t="str">
        <f>IFERROR(VLOOKUP(VLOOKUP(Results!C673,Users!$A$2:$E$784,5,FALSE),Groops!$A$2:$E$28,2,FALSE),"удалено")</f>
        <v>МИСТ-18</v>
      </c>
      <c r="E672" s="173">
        <f>Results!K673</f>
        <v>37</v>
      </c>
      <c r="F672" s="173">
        <f>Results!J673</f>
        <v>42</v>
      </c>
    </row>
    <row r="673" spans="1:6">
      <c r="A673" s="430">
        <f>Results!B674</f>
        <v>43346.820914351898</v>
      </c>
      <c r="B673" s="173" t="str">
        <f>VLOOKUP(Results!C674,Users!$A$2:$F$784,6,FALSE)</f>
        <v>Кривяков</v>
      </c>
      <c r="C673" s="173" t="str">
        <f>VLOOKUP(Results!D674,Tests!$A$2:$C$21,3,FALSE)</f>
        <v>Специалист MS Excel 2010</v>
      </c>
      <c r="D673" s="173" t="str">
        <f>IFERROR(VLOOKUP(VLOOKUP(Results!C674,Users!$A$2:$E$784,5,FALSE),Groops!$A$2:$E$28,2,FALSE),"удалено")</f>
        <v>МИСТ-18</v>
      </c>
      <c r="E673" s="173">
        <f>Results!K674</f>
        <v>1</v>
      </c>
      <c r="F673" s="173">
        <f>Results!J674</f>
        <v>25</v>
      </c>
    </row>
    <row r="674" spans="1:6">
      <c r="A674" s="430">
        <f>Results!B675</f>
        <v>43346.830092592601</v>
      </c>
      <c r="B674" s="173" t="str">
        <f>VLOOKUP(Results!C675,Users!$A$2:$F$784,6,FALSE)</f>
        <v>Мухаметова</v>
      </c>
      <c r="C674" s="173" t="str">
        <f>VLOOKUP(Results!D675,Tests!$A$2:$C$21,3,FALSE)</f>
        <v>Пользователь MS Excel 2010</v>
      </c>
      <c r="D674" s="173" t="str">
        <f>IFERROR(VLOOKUP(VLOOKUP(Results!C675,Users!$A$2:$E$784,5,FALSE),Groops!$A$2:$E$28,2,FALSE),"удалено")</f>
        <v>МИСТ-18</v>
      </c>
      <c r="E674" s="173">
        <f>Results!K675</f>
        <v>33</v>
      </c>
      <c r="F674" s="173">
        <f>Results!J675</f>
        <v>42</v>
      </c>
    </row>
    <row r="675" spans="1:6">
      <c r="A675" s="430">
        <f>Results!B676</f>
        <v>43346.839965277803</v>
      </c>
      <c r="B675" s="173" t="str">
        <f>VLOOKUP(Results!C676,Users!$A$2:$F$784,6,FALSE)</f>
        <v>Архангельский</v>
      </c>
      <c r="C675" s="173" t="str">
        <f>VLOOKUP(Results!D676,Tests!$A$2:$C$21,3,FALSE)</f>
        <v>Пользователь MS Excel 2010</v>
      </c>
      <c r="D675" s="173" t="str">
        <f>IFERROR(VLOOKUP(VLOOKUP(Results!C676,Users!$A$2:$E$784,5,FALSE),Groops!$A$2:$E$28,2,FALSE),"удалено")</f>
        <v>МИСТ-18</v>
      </c>
      <c r="E675" s="173">
        <f>Results!K676</f>
        <v>30</v>
      </c>
      <c r="F675" s="173">
        <f>Results!J676</f>
        <v>42</v>
      </c>
    </row>
    <row r="676" spans="1:6">
      <c r="A676" s="430">
        <f>Results!B677</f>
        <v>43346.830254629604</v>
      </c>
      <c r="B676" s="173" t="str">
        <f>VLOOKUP(Results!C677,Users!$A$2:$F$784,6,FALSE)</f>
        <v>Кудряшов</v>
      </c>
      <c r="C676" s="173" t="str">
        <f>VLOOKUP(Results!D677,Tests!$A$2:$C$21,3,FALSE)</f>
        <v>Пользователь MS Excel 2010</v>
      </c>
      <c r="D676" s="173" t="str">
        <f>IFERROR(VLOOKUP(VLOOKUP(Results!C677,Users!$A$2:$E$784,5,FALSE),Groops!$A$2:$E$28,2,FALSE),"удалено")</f>
        <v>МИСТ-18</v>
      </c>
      <c r="E676" s="173">
        <f>Results!K677</f>
        <v>34</v>
      </c>
      <c r="F676" s="173">
        <f>Results!J677</f>
        <v>42</v>
      </c>
    </row>
    <row r="677" spans="1:6">
      <c r="A677" s="430">
        <f>Results!B678</f>
        <v>43346.830254629604</v>
      </c>
      <c r="B677" s="173" t="str">
        <f>VLOOKUP(Results!C678,Users!$A$2:$F$784,6,FALSE)</f>
        <v>Шлеменкова</v>
      </c>
      <c r="C677" s="173" t="str">
        <f>VLOOKUP(Results!D678,Tests!$A$2:$C$21,3,FALSE)</f>
        <v>Пользователь MS Excel 2010</v>
      </c>
      <c r="D677" s="173" t="str">
        <f>IFERROR(VLOOKUP(VLOOKUP(Results!C678,Users!$A$2:$E$784,5,FALSE),Groops!$A$2:$E$28,2,FALSE),"удалено")</f>
        <v>МИСТ-18</v>
      </c>
      <c r="E677" s="173">
        <f>Results!K678</f>
        <v>30</v>
      </c>
      <c r="F677" s="173">
        <f>Results!J678</f>
        <v>42</v>
      </c>
    </row>
    <row r="678" spans="1:6">
      <c r="A678" s="430">
        <f>Results!B679</f>
        <v>43346.834837962997</v>
      </c>
      <c r="B678" s="173" t="str">
        <f>VLOOKUP(Results!C679,Users!$A$2:$F$784,6,FALSE)</f>
        <v>Утегенова</v>
      </c>
      <c r="C678" s="173" t="str">
        <f>VLOOKUP(Results!D679,Tests!$A$2:$C$21,3,FALSE)</f>
        <v>Специалист MS Excel 2010</v>
      </c>
      <c r="D678" s="173" t="str">
        <f>IFERROR(VLOOKUP(VLOOKUP(Results!C679,Users!$A$2:$E$784,5,FALSE),Groops!$A$2:$E$28,2,FALSE),"удалено")</f>
        <v>МИСТ-18</v>
      </c>
      <c r="E678" s="173">
        <f>Results!K679</f>
        <v>10</v>
      </c>
      <c r="F678" s="173">
        <f>Results!J679</f>
        <v>25</v>
      </c>
    </row>
    <row r="679" spans="1:6">
      <c r="A679" s="430">
        <f>Results!B680</f>
        <v>43346.847372685203</v>
      </c>
      <c r="B679" s="173" t="str">
        <f>VLOOKUP(Results!C680,Users!$A$2:$F$784,6,FALSE)</f>
        <v>Шеин</v>
      </c>
      <c r="C679" s="173" t="str">
        <f>VLOOKUP(Results!D680,Tests!$A$2:$C$21,3,FALSE)</f>
        <v>Пользователь MS Excel 2010</v>
      </c>
      <c r="D679" s="173" t="str">
        <f>IFERROR(VLOOKUP(VLOOKUP(Results!C680,Users!$A$2:$E$784,5,FALSE),Groops!$A$2:$E$28,2,FALSE),"удалено")</f>
        <v>МИСТ-18</v>
      </c>
      <c r="E679" s="173">
        <f>Results!K680</f>
        <v>26</v>
      </c>
      <c r="F679" s="173">
        <f>Results!J680</f>
        <v>42</v>
      </c>
    </row>
    <row r="680" spans="1:6">
      <c r="A680" s="430">
        <f>Results!B681</f>
        <v>43346.839317129597</v>
      </c>
      <c r="B680" s="173" t="str">
        <f>VLOOKUP(Results!C681,Users!$A$2:$F$784,6,FALSE)</f>
        <v>Куницкая</v>
      </c>
      <c r="C680" s="173" t="str">
        <f>VLOOKUP(Results!D681,Tests!$A$2:$C$21,3,FALSE)</f>
        <v>Специалист MS Excel 2010</v>
      </c>
      <c r="D680" s="173" t="str">
        <f>IFERROR(VLOOKUP(VLOOKUP(Results!C681,Users!$A$2:$E$784,5,FALSE),Groops!$A$2:$E$28,2,FALSE),"удалено")</f>
        <v>МИСТ-18</v>
      </c>
      <c r="E680" s="173">
        <f>Results!K681</f>
        <v>14</v>
      </c>
      <c r="F680" s="173">
        <f>Results!J681</f>
        <v>25</v>
      </c>
    </row>
    <row r="681" spans="1:6">
      <c r="A681" s="430">
        <f>Results!B682</f>
        <v>43353.747372685197</v>
      </c>
      <c r="B681" s="173" t="str">
        <f>VLOOKUP(Results!C682,Users!$A$2:$F$784,6,FALSE)</f>
        <v>Шлеменкова</v>
      </c>
      <c r="C681" s="173" t="str">
        <f>VLOOKUP(Results!D682,Tests!$A$2:$C$21,3,FALSE)</f>
        <v>Пользователь MS Excel 2010</v>
      </c>
      <c r="D681" s="173" t="str">
        <f>IFERROR(VLOOKUP(VLOOKUP(Results!C682,Users!$A$2:$E$784,5,FALSE),Groops!$A$2:$E$28,2,FALSE),"удалено")</f>
        <v>МИСТ-18</v>
      </c>
      <c r="E681" s="173">
        <f>Results!K682</f>
        <v>36</v>
      </c>
      <c r="F681" s="173">
        <f>Results!J682</f>
        <v>42</v>
      </c>
    </row>
    <row r="682" spans="1:6">
      <c r="A682" s="430">
        <f>Results!B683</f>
        <v>43353.747280092597</v>
      </c>
      <c r="B682" s="173" t="str">
        <f>VLOOKUP(Results!C683,Users!$A$2:$F$784,6,FALSE)</f>
        <v>Кудашкин</v>
      </c>
      <c r="C682" s="173" t="str">
        <f>VLOOKUP(Results!D683,Tests!$A$2:$C$21,3,FALSE)</f>
        <v>Пользователь MS Excel 2010</v>
      </c>
      <c r="D682" s="173" t="str">
        <f>IFERROR(VLOOKUP(VLOOKUP(Results!C683,Users!$A$2:$E$784,5,FALSE),Groops!$A$2:$E$28,2,FALSE),"удалено")</f>
        <v>МИСТ-18</v>
      </c>
      <c r="E682" s="173">
        <f>Results!K683</f>
        <v>40</v>
      </c>
      <c r="F682" s="173">
        <f>Results!J683</f>
        <v>42</v>
      </c>
    </row>
    <row r="683" spans="1:6">
      <c r="A683" s="430">
        <f>Results!B684</f>
        <v>43353.748842592599</v>
      </c>
      <c r="B683" s="173" t="str">
        <f>VLOOKUP(Results!C684,Users!$A$2:$F$784,6,FALSE)</f>
        <v>Квасова</v>
      </c>
      <c r="C683" s="173" t="str">
        <f>VLOOKUP(Results!D684,Tests!$A$2:$C$21,3,FALSE)</f>
        <v>Пользователь MS Excel 2010</v>
      </c>
      <c r="D683" s="173" t="str">
        <f>IFERROR(VLOOKUP(VLOOKUP(Results!C684,Users!$A$2:$E$784,5,FALSE),Groops!$A$2:$E$28,2,FALSE),"удалено")</f>
        <v>МИСТ-18</v>
      </c>
      <c r="E683" s="173">
        <f>Results!K684</f>
        <v>41</v>
      </c>
      <c r="F683" s="173">
        <f>Results!J684</f>
        <v>42</v>
      </c>
    </row>
    <row r="684" spans="1:6">
      <c r="A684" s="430">
        <f>Results!B685</f>
        <v>43353.748622685198</v>
      </c>
      <c r="B684" s="173" t="str">
        <f>VLOOKUP(Results!C685,Users!$A$2:$F$784,6,FALSE)</f>
        <v>Ласская</v>
      </c>
      <c r="C684" s="173" t="str">
        <f>VLOOKUP(Results!D685,Tests!$A$2:$C$21,3,FALSE)</f>
        <v>Пользователь MS Excel 2010</v>
      </c>
      <c r="D684" s="173" t="str">
        <f>IFERROR(VLOOKUP(VLOOKUP(Results!C685,Users!$A$2:$E$784,5,FALSE),Groops!$A$2:$E$28,2,FALSE),"удалено")</f>
        <v>МИСТ-18</v>
      </c>
      <c r="E684" s="173">
        <f>Results!K685</f>
        <v>39</v>
      </c>
      <c r="F684" s="173">
        <f>Results!J685</f>
        <v>42</v>
      </c>
    </row>
    <row r="685" spans="1:6">
      <c r="A685" s="430">
        <f>Results!B686</f>
        <v>43353.747650463003</v>
      </c>
      <c r="B685" s="173" t="str">
        <f>VLOOKUP(Results!C686,Users!$A$2:$F$784,6,FALSE)</f>
        <v>Калинкин</v>
      </c>
      <c r="C685" s="173" t="str">
        <f>VLOOKUP(Results!D686,Tests!$A$2:$C$21,3,FALSE)</f>
        <v>Пользователь MS Excel 2010</v>
      </c>
      <c r="D685" s="173" t="str">
        <f>IFERROR(VLOOKUP(VLOOKUP(Results!C686,Users!$A$2:$E$784,5,FALSE),Groops!$A$2:$E$28,2,FALSE),"удалено")</f>
        <v>МИСТ-18</v>
      </c>
      <c r="E685" s="173">
        <f>Results!K686</f>
        <v>34</v>
      </c>
      <c r="F685" s="173">
        <f>Results!J686</f>
        <v>42</v>
      </c>
    </row>
    <row r="686" spans="1:6">
      <c r="A686" s="430">
        <f>Results!B687</f>
        <v>43353.755543981497</v>
      </c>
      <c r="B686" s="173" t="str">
        <f>VLOOKUP(Results!C687,Users!$A$2:$F$784,6,FALSE)</f>
        <v>Архангельский</v>
      </c>
      <c r="C686" s="173" t="str">
        <f>VLOOKUP(Results!D687,Tests!$A$2:$C$21,3,FALSE)</f>
        <v>Пользователь MS Excel 2010</v>
      </c>
      <c r="D686" s="173" t="str">
        <f>IFERROR(VLOOKUP(VLOOKUP(Results!C687,Users!$A$2:$E$784,5,FALSE),Groops!$A$2:$E$28,2,FALSE),"удалено")</f>
        <v>МИСТ-18</v>
      </c>
      <c r="E686" s="173">
        <f>Results!K687</f>
        <v>34</v>
      </c>
      <c r="F686" s="173">
        <f>Results!J687</f>
        <v>42</v>
      </c>
    </row>
    <row r="687" spans="1:6">
      <c r="A687" s="430">
        <f>Results!B688</f>
        <v>43353.749421296299</v>
      </c>
      <c r="B687" s="173" t="str">
        <f>VLOOKUP(Results!C688,Users!$A$2:$F$784,6,FALSE)</f>
        <v>Гафетдинова</v>
      </c>
      <c r="C687" s="173" t="str">
        <f>VLOOKUP(Results!D688,Tests!$A$2:$C$21,3,FALSE)</f>
        <v>Пользователь MS Excel 2010</v>
      </c>
      <c r="D687" s="173" t="str">
        <f>IFERROR(VLOOKUP(VLOOKUP(Results!C688,Users!$A$2:$E$784,5,FALSE),Groops!$A$2:$E$28,2,FALSE),"удалено")</f>
        <v>МИСТ-18</v>
      </c>
      <c r="E687" s="173">
        <f>Results!K688</f>
        <v>39</v>
      </c>
      <c r="F687" s="173">
        <f>Results!J688</f>
        <v>42</v>
      </c>
    </row>
    <row r="688" spans="1:6">
      <c r="A688" s="430">
        <f>Results!B689</f>
        <v>43353.747986111099</v>
      </c>
      <c r="B688" s="173" t="str">
        <f>VLOOKUP(Results!C689,Users!$A$2:$F$784,6,FALSE)</f>
        <v>Бирюков</v>
      </c>
      <c r="C688" s="173" t="str">
        <f>VLOOKUP(Results!D689,Tests!$A$2:$C$21,3,FALSE)</f>
        <v>Пользователь MS Excel 2010</v>
      </c>
      <c r="D688" s="173" t="str">
        <f>IFERROR(VLOOKUP(VLOOKUP(Results!C689,Users!$A$2:$E$784,5,FALSE),Groops!$A$2:$E$28,2,FALSE),"удалено")</f>
        <v>МИСТ-18</v>
      </c>
      <c r="E688" s="173">
        <f>Results!K689</f>
        <v>38</v>
      </c>
      <c r="F688" s="173">
        <f>Results!J689</f>
        <v>42</v>
      </c>
    </row>
    <row r="689" spans="1:6">
      <c r="A689" s="430">
        <f>Results!B690</f>
        <v>43353.748807870397</v>
      </c>
      <c r="B689" s="173" t="str">
        <f>VLOOKUP(Results!C690,Users!$A$2:$F$784,6,FALSE)</f>
        <v>Манджиев</v>
      </c>
      <c r="C689" s="173" t="str">
        <f>VLOOKUP(Results!D690,Tests!$A$2:$C$21,3,FALSE)</f>
        <v>Пользователь MS Excel 2010</v>
      </c>
      <c r="D689" s="173" t="str">
        <f>IFERROR(VLOOKUP(VLOOKUP(Results!C690,Users!$A$2:$E$784,5,FALSE),Groops!$A$2:$E$28,2,FALSE),"удалено")</f>
        <v>МИСТ-18</v>
      </c>
      <c r="E689" s="173">
        <f>Results!K690</f>
        <v>33</v>
      </c>
      <c r="F689" s="173">
        <f>Results!J690</f>
        <v>42</v>
      </c>
    </row>
    <row r="690" spans="1:6">
      <c r="A690" s="430">
        <f>Results!B691</f>
        <v>43353.752268518503</v>
      </c>
      <c r="B690" s="173" t="str">
        <f>VLOOKUP(Results!C691,Users!$A$2:$F$784,6,FALSE)</f>
        <v>Прокопенко</v>
      </c>
      <c r="C690" s="173" t="str">
        <f>VLOOKUP(Results!D691,Tests!$A$2:$C$21,3,FALSE)</f>
        <v>Пользователь MS Excel 2010</v>
      </c>
      <c r="D690" s="173" t="str">
        <f>IFERROR(VLOOKUP(VLOOKUP(Results!C691,Users!$A$2:$E$784,5,FALSE),Groops!$A$2:$E$28,2,FALSE),"удалено")</f>
        <v>МИСТ-18</v>
      </c>
      <c r="E690" s="173">
        <f>Results!K691</f>
        <v>37</v>
      </c>
      <c r="F690" s="173">
        <f>Results!J691</f>
        <v>42</v>
      </c>
    </row>
    <row r="691" spans="1:6">
      <c r="A691" s="430">
        <f>Results!B692</f>
        <v>43353.747581018499</v>
      </c>
      <c r="B691" s="173" t="str">
        <f>VLOOKUP(Results!C692,Users!$A$2:$F$784,6,FALSE)</f>
        <v>Скачков</v>
      </c>
      <c r="C691" s="173" t="str">
        <f>VLOOKUP(Results!D692,Tests!$A$2:$C$21,3,FALSE)</f>
        <v>Пользователь MS Excel 2010</v>
      </c>
      <c r="D691" s="173" t="str">
        <f>IFERROR(VLOOKUP(VLOOKUP(Results!C692,Users!$A$2:$E$784,5,FALSE),Groops!$A$2:$E$28,2,FALSE),"удалено")</f>
        <v>МИСТ-18</v>
      </c>
      <c r="E691" s="173">
        <f>Results!K692</f>
        <v>37</v>
      </c>
      <c r="F691" s="173">
        <f>Results!J692</f>
        <v>42</v>
      </c>
    </row>
    <row r="692" spans="1:6">
      <c r="A692" s="430">
        <f>Results!B693</f>
        <v>43353.747604166703</v>
      </c>
      <c r="B692" s="173" t="str">
        <f>VLOOKUP(Results!C693,Users!$A$2:$F$784,6,FALSE)</f>
        <v>Николаева</v>
      </c>
      <c r="C692" s="173" t="str">
        <f>VLOOKUP(Results!D693,Tests!$A$2:$C$21,3,FALSE)</f>
        <v>Пользователь MS Excel 2010</v>
      </c>
      <c r="D692" s="173" t="str">
        <f>IFERROR(VLOOKUP(VLOOKUP(Results!C693,Users!$A$2:$E$784,5,FALSE),Groops!$A$2:$E$28,2,FALSE),"удалено")</f>
        <v>МИСТ-18</v>
      </c>
      <c r="E692" s="173">
        <f>Results!K693</f>
        <v>42</v>
      </c>
      <c r="F692" s="173">
        <f>Results!J693</f>
        <v>42</v>
      </c>
    </row>
    <row r="693" spans="1:6">
      <c r="A693" s="430">
        <f>Results!B694</f>
        <v>43353.747557870403</v>
      </c>
      <c r="B693" s="173" t="str">
        <f>VLOOKUP(Results!C694,Users!$A$2:$F$784,6,FALSE)</f>
        <v>Григорова</v>
      </c>
      <c r="C693" s="173" t="str">
        <f>VLOOKUP(Results!D694,Tests!$A$2:$C$21,3,FALSE)</f>
        <v>Пользователь MS Excel 2010</v>
      </c>
      <c r="D693" s="173" t="str">
        <f>IFERROR(VLOOKUP(VLOOKUP(Results!C694,Users!$A$2:$E$784,5,FALSE),Groops!$A$2:$E$28,2,FALSE),"удалено")</f>
        <v>МИСТ-18</v>
      </c>
      <c r="E693" s="173">
        <f>Results!K694</f>
        <v>40</v>
      </c>
      <c r="F693" s="173">
        <f>Results!J694</f>
        <v>42</v>
      </c>
    </row>
    <row r="694" spans="1:6">
      <c r="A694" s="430">
        <f>Results!B695</f>
        <v>43353.7491435185</v>
      </c>
      <c r="B694" s="173" t="str">
        <f>VLOOKUP(Results!C695,Users!$A$2:$F$784,6,FALSE)</f>
        <v>Алдабаев</v>
      </c>
      <c r="C694" s="173" t="str">
        <f>VLOOKUP(Results!D695,Tests!$A$2:$C$21,3,FALSE)</f>
        <v>Пользователь MS Excel 2010</v>
      </c>
      <c r="D694" s="173" t="str">
        <f>IFERROR(VLOOKUP(VLOOKUP(Results!C695,Users!$A$2:$E$784,5,FALSE),Groops!$A$2:$E$28,2,FALSE),"удалено")</f>
        <v>МИСТ-18</v>
      </c>
      <c r="E694" s="173">
        <f>Results!K695</f>
        <v>38</v>
      </c>
      <c r="F694" s="173">
        <f>Results!J695</f>
        <v>42</v>
      </c>
    </row>
    <row r="695" spans="1:6">
      <c r="A695" s="430">
        <f>Results!B696</f>
        <v>43353.751504629603</v>
      </c>
      <c r="B695" s="173" t="str">
        <f>VLOOKUP(Results!C696,Users!$A$2:$F$784,6,FALSE)</f>
        <v>Махмудов</v>
      </c>
      <c r="C695" s="173" t="str">
        <f>VLOOKUP(Results!D696,Tests!$A$2:$C$21,3,FALSE)</f>
        <v>Пользователь MS Excel 2010</v>
      </c>
      <c r="D695" s="173" t="str">
        <f>IFERROR(VLOOKUP(VLOOKUP(Results!C696,Users!$A$2:$E$784,5,FALSE),Groops!$A$2:$E$28,2,FALSE),"удалено")</f>
        <v>МИСТ-18</v>
      </c>
      <c r="E695" s="173">
        <f>Results!K696</f>
        <v>34</v>
      </c>
      <c r="F695" s="173">
        <f>Results!J696</f>
        <v>42</v>
      </c>
    </row>
    <row r="696" spans="1:6">
      <c r="A696" s="430">
        <f>Results!B697</f>
        <v>43353.747326388897</v>
      </c>
      <c r="B696" s="173" t="str">
        <f>VLOOKUP(Results!C697,Users!$A$2:$F$784,6,FALSE)</f>
        <v>Шеин</v>
      </c>
      <c r="C696" s="173" t="str">
        <f>VLOOKUP(Results!D697,Tests!$A$2:$C$21,3,FALSE)</f>
        <v>Пользователь MS Excel 2010</v>
      </c>
      <c r="D696" s="173" t="str">
        <f>IFERROR(VLOOKUP(VLOOKUP(Results!C697,Users!$A$2:$E$784,5,FALSE),Groops!$A$2:$E$28,2,FALSE),"удалено")</f>
        <v>МИСТ-18</v>
      </c>
      <c r="E696" s="173">
        <f>Results!K697</f>
        <v>34</v>
      </c>
      <c r="F696" s="173">
        <f>Results!J697</f>
        <v>42</v>
      </c>
    </row>
    <row r="697" spans="1:6">
      <c r="A697" s="430">
        <f>Results!B698</f>
        <v>43353.752581018503</v>
      </c>
      <c r="B697" s="173" t="str">
        <f>VLOOKUP(Results!C698,Users!$A$2:$F$784,6,FALSE)</f>
        <v>Акиньшин</v>
      </c>
      <c r="C697" s="173" t="str">
        <f>VLOOKUP(Results!D698,Tests!$A$2:$C$21,3,FALSE)</f>
        <v>Пользователь MS Excel 2010</v>
      </c>
      <c r="D697" s="173" t="str">
        <f>IFERROR(VLOOKUP(VLOOKUP(Results!C698,Users!$A$2:$E$784,5,FALSE),Groops!$A$2:$E$28,2,FALSE),"удалено")</f>
        <v>МИСТ-18</v>
      </c>
      <c r="E697" s="173">
        <f>Results!K698</f>
        <v>41</v>
      </c>
      <c r="F697" s="173">
        <f>Results!J698</f>
        <v>42</v>
      </c>
    </row>
    <row r="698" spans="1:6">
      <c r="A698" s="430">
        <f>Results!B699</f>
        <v>43353.747870370396</v>
      </c>
      <c r="B698" s="173" t="str">
        <f>VLOOKUP(Results!C699,Users!$A$2:$F$784,6,FALSE)</f>
        <v>Кудинова</v>
      </c>
      <c r="C698" s="173" t="str">
        <f>VLOOKUP(Results!D699,Tests!$A$2:$C$21,3,FALSE)</f>
        <v>Пользователь MS Excel 2010</v>
      </c>
      <c r="D698" s="173" t="str">
        <f>IFERROR(VLOOKUP(VLOOKUP(Results!C699,Users!$A$2:$E$784,5,FALSE),Groops!$A$2:$E$28,2,FALSE),"удалено")</f>
        <v>МИСТ-18</v>
      </c>
      <c r="E698" s="173">
        <f>Results!K699</f>
        <v>39</v>
      </c>
      <c r="F698" s="173">
        <f>Results!J699</f>
        <v>42</v>
      </c>
    </row>
    <row r="699" spans="1:6">
      <c r="A699" s="430">
        <f>Results!B700</f>
        <v>43353.762071759302</v>
      </c>
      <c r="B699" s="173" t="str">
        <f>VLOOKUP(Results!C700,Users!$A$2:$F$784,6,FALSE)</f>
        <v>Петров</v>
      </c>
      <c r="C699" s="173" t="str">
        <f>VLOOKUP(Results!D700,Tests!$A$2:$C$21,3,FALSE)</f>
        <v>Пользователь MS Excel 2010</v>
      </c>
      <c r="D699" s="173" t="str">
        <f>IFERROR(VLOOKUP(VLOOKUP(Results!C700,Users!$A$2:$E$784,5,FALSE),Groops!$A$2:$E$28,2,FALSE),"удалено")</f>
        <v>МИСТ-18</v>
      </c>
      <c r="E699" s="173">
        <f>Results!K700</f>
        <v>42</v>
      </c>
      <c r="F699" s="173">
        <f>Results!J700</f>
        <v>42</v>
      </c>
    </row>
    <row r="700" spans="1:6">
      <c r="A700" s="430">
        <f>Results!B701</f>
        <v>43353.765844907401</v>
      </c>
      <c r="B700" s="173" t="str">
        <f>VLOOKUP(Results!C701,Users!$A$2:$F$784,6,FALSE)</f>
        <v>Тарасов</v>
      </c>
      <c r="C700" s="173" t="str">
        <f>VLOOKUP(Results!D701,Tests!$A$2:$C$21,3,FALSE)</f>
        <v>Пользователь MS Excel 2010</v>
      </c>
      <c r="D700" s="173" t="str">
        <f>IFERROR(VLOOKUP(VLOOKUP(Results!C701,Users!$A$2:$E$784,5,FALSE),Groops!$A$2:$E$28,2,FALSE),"удалено")</f>
        <v>МИСТ-18</v>
      </c>
      <c r="E700" s="173">
        <f>Results!K701</f>
        <v>33</v>
      </c>
      <c r="F700" s="173">
        <f>Results!J701</f>
        <v>42</v>
      </c>
    </row>
    <row r="701" spans="1:6">
      <c r="A701" s="430">
        <f>Results!B702</f>
        <v>43362.656504629602</v>
      </c>
      <c r="B701" s="173" t="str">
        <f>VLOOKUP(Results!C702,Users!$A$2:$F$784,6,FALSE)</f>
        <v>Сёкмен</v>
      </c>
      <c r="C701" s="173" t="str">
        <f>VLOOKUP(Results!D702,Tests!$A$2:$C$21,3,FALSE)</f>
        <v>Пользователь MS Excel 2010</v>
      </c>
      <c r="D701" s="173" t="str">
        <f>IFERROR(VLOOKUP(VLOOKUP(Results!C702,Users!$A$2:$E$784,5,FALSE),Groops!$A$2:$E$28,2,FALSE),"удалено")</f>
        <v>МИСТ-18</v>
      </c>
      <c r="E701" s="173">
        <f>Results!K702</f>
        <v>13</v>
      </c>
      <c r="F701" s="173">
        <f>Results!J702</f>
        <v>42</v>
      </c>
    </row>
    <row r="702" spans="1:6">
      <c r="A702" s="430">
        <f>Results!B703</f>
        <v>43429.587488425903</v>
      </c>
      <c r="B702" s="173" t="str">
        <f>VLOOKUP(Results!C703,Users!$A$2:$F$784,6,FALSE)</f>
        <v>Бабурин</v>
      </c>
      <c r="C702" s="173" t="str">
        <f>VLOOKUP(Results!D703,Tests!$A$2:$C$21,3,FALSE)</f>
        <v>Специалист MS Excel 2010</v>
      </c>
      <c r="D702" s="173" t="str">
        <f>IFERROR(VLOOKUP(VLOOKUP(Results!C703,Users!$A$2:$E$784,5,FALSE),Groops!$A$2:$E$28,2,FALSE),"удалено")</f>
        <v>МИСТ-18</v>
      </c>
      <c r="E702" s="173">
        <f>Results!K703</f>
        <v>22</v>
      </c>
      <c r="F702" s="173">
        <f>Results!J703</f>
        <v>25</v>
      </c>
    </row>
    <row r="703" spans="1:6">
      <c r="A703" s="430">
        <f>Results!B704</f>
        <v>43430.006307870397</v>
      </c>
      <c r="B703" s="173" t="str">
        <f>VLOOKUP(Results!C704,Users!$A$2:$F$784,6,FALSE)</f>
        <v>Шлеменкова</v>
      </c>
      <c r="C703" s="173" t="str">
        <f>VLOOKUP(Results!D704,Tests!$A$2:$C$21,3,FALSE)</f>
        <v>Пользователь MS Excel 2010</v>
      </c>
      <c r="D703" s="173" t="str">
        <f>IFERROR(VLOOKUP(VLOOKUP(Results!C704,Users!$A$2:$E$784,5,FALSE),Groops!$A$2:$E$28,2,FALSE),"удалено")</f>
        <v>МИСТ-18</v>
      </c>
      <c r="E703" s="173">
        <f>Results!K704</f>
        <v>30</v>
      </c>
      <c r="F703" s="173">
        <f>Results!J704</f>
        <v>42</v>
      </c>
    </row>
    <row r="704" spans="1:6">
      <c r="A704" s="430">
        <f>Results!B705</f>
        <v>43430.607939814799</v>
      </c>
      <c r="B704" s="173" t="str">
        <f>VLOOKUP(Results!C705,Users!$A$2:$F$784,6,FALSE)</f>
        <v>Акатова</v>
      </c>
      <c r="C704" s="173" t="str">
        <f>VLOOKUP(Results!D705,Tests!$A$2:$C$21,3,FALSE)</f>
        <v>Пользователь MS Excel 2010</v>
      </c>
      <c r="D704" s="173" t="str">
        <f>IFERROR(VLOOKUP(VLOOKUP(Results!C705,Users!$A$2:$E$784,5,FALSE),Groops!$A$2:$E$28,2,FALSE),"удалено")</f>
        <v>МИСТ-19</v>
      </c>
      <c r="E704" s="173">
        <f>Results!K705</f>
        <v>13</v>
      </c>
      <c r="F704" s="173">
        <f>Results!J705</f>
        <v>42</v>
      </c>
    </row>
    <row r="705" spans="1:6">
      <c r="A705" s="430">
        <f>Results!B706</f>
        <v>43430.611747685201</v>
      </c>
      <c r="B705" s="173" t="str">
        <f>VLOOKUP(Results!C706,Users!$A$2:$F$784,6,FALSE)</f>
        <v>Акатова</v>
      </c>
      <c r="C705" s="173" t="str">
        <f>VLOOKUP(Results!D706,Tests!$A$2:$C$21,3,FALSE)</f>
        <v>Пользователь MS Excel 2010</v>
      </c>
      <c r="D705" s="173" t="str">
        <f>IFERROR(VLOOKUP(VLOOKUP(Results!C706,Users!$A$2:$E$784,5,FALSE),Groops!$A$2:$E$28,2,FALSE),"удалено")</f>
        <v>МИСТ-19</v>
      </c>
      <c r="E705" s="173">
        <f>Results!K706</f>
        <v>38</v>
      </c>
      <c r="F705" s="173">
        <f>Results!J706</f>
        <v>42</v>
      </c>
    </row>
    <row r="706" spans="1:6">
      <c r="A706" s="430">
        <f>Results!B707</f>
        <v>43430.633564814802</v>
      </c>
      <c r="B706" s="173" t="str">
        <f>VLOOKUP(Results!C707,Users!$A$2:$F$784,6,FALSE)</f>
        <v>Акатова</v>
      </c>
      <c r="C706" s="173" t="str">
        <f>VLOOKUP(Results!D707,Tests!$A$2:$C$21,3,FALSE)</f>
        <v>Специалист MS Excel 2010</v>
      </c>
      <c r="D706" s="173" t="str">
        <f>IFERROR(VLOOKUP(VLOOKUP(Results!C707,Users!$A$2:$E$784,5,FALSE),Groops!$A$2:$E$28,2,FALSE),"удалено")</f>
        <v>МИСТ-19</v>
      </c>
      <c r="E706" s="173">
        <f>Results!K707</f>
        <v>15</v>
      </c>
      <c r="F706" s="173">
        <f>Results!J707</f>
        <v>25</v>
      </c>
    </row>
    <row r="707" spans="1:6">
      <c r="A707" s="430">
        <f>Results!B708</f>
        <v>43431.572858796302</v>
      </c>
      <c r="B707" s="173" t="str">
        <f>VLOOKUP(Results!C708,Users!$A$2:$F$784,6,FALSE)</f>
        <v>Вощинина</v>
      </c>
      <c r="C707" s="173" t="str">
        <f>VLOOKUP(Results!D708,Tests!$A$2:$C$21,3,FALSE)</f>
        <v>Пользователь MS Excel 2010</v>
      </c>
      <c r="D707" s="173" t="str">
        <f>IFERROR(VLOOKUP(VLOOKUP(Results!C708,Users!$A$2:$E$784,5,FALSE),Groops!$A$2:$E$28,2,FALSE),"удалено")</f>
        <v>МИСТ-18</v>
      </c>
      <c r="E707" s="173">
        <f>Results!K708</f>
        <v>40</v>
      </c>
      <c r="F707" s="173">
        <f>Results!J708</f>
        <v>42</v>
      </c>
    </row>
    <row r="708" spans="1:6">
      <c r="A708" s="430">
        <f>Results!B709</f>
        <v>43431.732222222199</v>
      </c>
      <c r="B708" s="173" t="str">
        <f>VLOOKUP(Results!C709,Users!$A$2:$F$784,6,FALSE)</f>
        <v>Кудинова</v>
      </c>
      <c r="C708" s="173" t="str">
        <f>VLOOKUP(Results!D709,Tests!$A$2:$C$21,3,FALSE)</f>
        <v>Специалист MS Excel 2010</v>
      </c>
      <c r="D708" s="173" t="str">
        <f>IFERROR(VLOOKUP(VLOOKUP(Results!C709,Users!$A$2:$E$784,5,FALSE),Groops!$A$2:$E$28,2,FALSE),"удалено")</f>
        <v>МИСТ-18</v>
      </c>
      <c r="E708" s="173">
        <f>Results!K709</f>
        <v>23</v>
      </c>
      <c r="F708" s="173">
        <f>Results!J709</f>
        <v>25</v>
      </c>
    </row>
    <row r="709" spans="1:6">
      <c r="A709" s="430">
        <f>Results!B710</f>
        <v>43431.732060185197</v>
      </c>
      <c r="B709" s="173" t="str">
        <f>VLOOKUP(Results!C710,Users!$A$2:$F$784,6,FALSE)</f>
        <v>Григорова</v>
      </c>
      <c r="C709" s="173" t="str">
        <f>VLOOKUP(Results!D710,Tests!$A$2:$C$21,3,FALSE)</f>
        <v>Специалист MS Excel 2010</v>
      </c>
      <c r="D709" s="173" t="str">
        <f>IFERROR(VLOOKUP(VLOOKUP(Results!C710,Users!$A$2:$E$784,5,FALSE),Groops!$A$2:$E$28,2,FALSE),"удалено")</f>
        <v>МИСТ-18</v>
      </c>
      <c r="E709" s="173">
        <f>Results!K710</f>
        <v>23</v>
      </c>
      <c r="F709" s="173">
        <f>Results!J710</f>
        <v>25</v>
      </c>
    </row>
    <row r="710" spans="1:6">
      <c r="A710" s="430">
        <f>Results!B711</f>
        <v>43431.723437499997</v>
      </c>
      <c r="B710" s="173" t="str">
        <f>VLOOKUP(Results!C711,Users!$A$2:$F$784,6,FALSE)</f>
        <v>Архангельский</v>
      </c>
      <c r="C710" s="173" t="str">
        <f>VLOOKUP(Results!D711,Tests!$A$2:$C$21,3,FALSE)</f>
        <v>Специалист MS Excel 2010</v>
      </c>
      <c r="D710" s="173" t="str">
        <f>IFERROR(VLOOKUP(VLOOKUP(Results!C711,Users!$A$2:$E$784,5,FALSE),Groops!$A$2:$E$28,2,FALSE),"удалено")</f>
        <v>МИСТ-18</v>
      </c>
      <c r="E710" s="173">
        <f>Results!K711</f>
        <v>19</v>
      </c>
      <c r="F710" s="173">
        <f>Results!J711</f>
        <v>25</v>
      </c>
    </row>
    <row r="711" spans="1:6">
      <c r="A711" s="430">
        <f>Results!B712</f>
        <v>43431.732673611099</v>
      </c>
      <c r="B711" s="173" t="str">
        <f>VLOOKUP(Results!C712,Users!$A$2:$F$784,6,FALSE)</f>
        <v>Кудашкин</v>
      </c>
      <c r="C711" s="173" t="str">
        <f>VLOOKUP(Results!D712,Tests!$A$2:$C$21,3,FALSE)</f>
        <v>Специалист MS Excel 2010</v>
      </c>
      <c r="D711" s="173" t="str">
        <f>IFERROR(VLOOKUP(VLOOKUP(Results!C712,Users!$A$2:$E$784,5,FALSE),Groops!$A$2:$E$28,2,FALSE),"удалено")</f>
        <v>МИСТ-18</v>
      </c>
      <c r="E711" s="173">
        <f>Results!K712</f>
        <v>22</v>
      </c>
      <c r="F711" s="173">
        <f>Results!J712</f>
        <v>25</v>
      </c>
    </row>
    <row r="712" spans="1:6">
      <c r="A712" s="430">
        <f>Results!B713</f>
        <v>43431.731203703697</v>
      </c>
      <c r="B712" s="173" t="str">
        <f>VLOOKUP(Results!C713,Users!$A$2:$F$784,6,FALSE)</f>
        <v>Буздалина</v>
      </c>
      <c r="C712" s="173" t="str">
        <f>VLOOKUP(Results!D713,Tests!$A$2:$C$21,3,FALSE)</f>
        <v>Специалист MS Excel 2010</v>
      </c>
      <c r="D712" s="173" t="str">
        <f>IFERROR(VLOOKUP(VLOOKUP(Results!C713,Users!$A$2:$E$784,5,FALSE),Groops!$A$2:$E$28,2,FALSE),"удалено")</f>
        <v>МИСТ-18</v>
      </c>
      <c r="E712" s="173">
        <f>Results!K713</f>
        <v>18</v>
      </c>
      <c r="F712" s="173">
        <f>Results!J713</f>
        <v>25</v>
      </c>
    </row>
    <row r="713" spans="1:6">
      <c r="A713" s="430">
        <f>Results!B714</f>
        <v>43431.731412036999</v>
      </c>
      <c r="B713" s="173" t="str">
        <f>VLOOKUP(Results!C714,Users!$A$2:$F$784,6,FALSE)</f>
        <v>Николаева</v>
      </c>
      <c r="C713" s="173" t="str">
        <f>VLOOKUP(Results!D714,Tests!$A$2:$C$21,3,FALSE)</f>
        <v>Специалист MS Excel 2010</v>
      </c>
      <c r="D713" s="173" t="str">
        <f>IFERROR(VLOOKUP(VLOOKUP(Results!C714,Users!$A$2:$E$784,5,FALSE),Groops!$A$2:$E$28,2,FALSE),"удалено")</f>
        <v>МИСТ-18</v>
      </c>
      <c r="E713" s="173">
        <f>Results!K714</f>
        <v>24</v>
      </c>
      <c r="F713" s="173">
        <f>Results!J714</f>
        <v>25</v>
      </c>
    </row>
    <row r="714" spans="1:6">
      <c r="A714" s="430">
        <f>Results!B715</f>
        <v>43431.735601851899</v>
      </c>
      <c r="B714" s="173" t="str">
        <f>VLOOKUP(Results!C715,Users!$A$2:$F$784,6,FALSE)</f>
        <v>Скубников</v>
      </c>
      <c r="C714" s="173" t="str">
        <f>VLOOKUP(Results!D715,Tests!$A$2:$C$21,3,FALSE)</f>
        <v>Специалист MS Excel 2010</v>
      </c>
      <c r="D714" s="173" t="str">
        <f>IFERROR(VLOOKUP(VLOOKUP(Results!C715,Users!$A$2:$E$784,5,FALSE),Groops!$A$2:$E$28,2,FALSE),"удалено")</f>
        <v>МИСТ-18</v>
      </c>
      <c r="E714" s="173">
        <f>Results!K715</f>
        <v>22</v>
      </c>
      <c r="F714" s="173">
        <f>Results!J715</f>
        <v>25</v>
      </c>
    </row>
    <row r="715" spans="1:6">
      <c r="A715" s="430">
        <f>Results!B716</f>
        <v>43431.732812499999</v>
      </c>
      <c r="B715" s="173" t="str">
        <f>VLOOKUP(Results!C716,Users!$A$2:$F$784,6,FALSE)</f>
        <v>Гафетдинова</v>
      </c>
      <c r="C715" s="173" t="str">
        <f>VLOOKUP(Results!D716,Tests!$A$2:$C$21,3,FALSE)</f>
        <v>Специалист MS Excel 2010</v>
      </c>
      <c r="D715" s="173" t="str">
        <f>IFERROR(VLOOKUP(VLOOKUP(Results!C716,Users!$A$2:$E$784,5,FALSE),Groops!$A$2:$E$28,2,FALSE),"удалено")</f>
        <v>МИСТ-18</v>
      </c>
      <c r="E715" s="173">
        <f>Results!K716</f>
        <v>21</v>
      </c>
      <c r="F715" s="173">
        <f>Results!J716</f>
        <v>25</v>
      </c>
    </row>
    <row r="716" spans="1:6">
      <c r="A716" s="430">
        <f>Results!B717</f>
        <v>43431.732557870397</v>
      </c>
      <c r="B716" s="173" t="str">
        <f>VLOOKUP(Results!C717,Users!$A$2:$F$784,6,FALSE)</f>
        <v>Манджиев</v>
      </c>
      <c r="C716" s="173" t="str">
        <f>VLOOKUP(Results!D717,Tests!$A$2:$C$21,3,FALSE)</f>
        <v>Специалист MS Excel 2010</v>
      </c>
      <c r="D716" s="173" t="str">
        <f>IFERROR(VLOOKUP(VLOOKUP(Results!C717,Users!$A$2:$E$784,5,FALSE),Groops!$A$2:$E$28,2,FALSE),"удалено")</f>
        <v>МИСТ-18</v>
      </c>
      <c r="E716" s="173">
        <f>Results!K717</f>
        <v>21</v>
      </c>
      <c r="F716" s="173">
        <f>Results!J717</f>
        <v>25</v>
      </c>
    </row>
    <row r="717" spans="1:6">
      <c r="A717" s="430">
        <f>Results!B718</f>
        <v>43431.736412036997</v>
      </c>
      <c r="B717" s="173" t="str">
        <f>VLOOKUP(Results!C718,Users!$A$2:$F$784,6,FALSE)</f>
        <v>Акиньшин</v>
      </c>
      <c r="C717" s="173" t="str">
        <f>VLOOKUP(Results!D718,Tests!$A$2:$C$21,3,FALSE)</f>
        <v>Специалист MS Excel 2010</v>
      </c>
      <c r="D717" s="173" t="str">
        <f>IFERROR(VLOOKUP(VLOOKUP(Results!C718,Users!$A$2:$E$784,5,FALSE),Groops!$A$2:$E$28,2,FALSE),"удалено")</f>
        <v>МИСТ-18</v>
      </c>
      <c r="E717" s="173">
        <f>Results!K718</f>
        <v>21</v>
      </c>
      <c r="F717" s="173">
        <f>Results!J718</f>
        <v>25</v>
      </c>
    </row>
    <row r="718" spans="1:6">
      <c r="A718" s="430">
        <f>Results!B719</f>
        <v>43431.719664351898</v>
      </c>
      <c r="B718" s="173" t="str">
        <f>VLOOKUP(Results!C719,Users!$A$2:$F$784,6,FALSE)</f>
        <v>Утегенова</v>
      </c>
      <c r="C718" s="173" t="str">
        <f>VLOOKUP(Results!D719,Tests!$A$2:$C$21,3,FALSE)</f>
        <v>Специалист MS Excel 2010</v>
      </c>
      <c r="D718" s="173" t="str">
        <f>IFERROR(VLOOKUP(VLOOKUP(Results!C719,Users!$A$2:$E$784,5,FALSE),Groops!$A$2:$E$28,2,FALSE),"удалено")</f>
        <v>МИСТ-18</v>
      </c>
      <c r="E718" s="173">
        <f>Results!K719</f>
        <v>14</v>
      </c>
      <c r="F718" s="173">
        <f>Results!J719</f>
        <v>25</v>
      </c>
    </row>
    <row r="719" spans="1:6">
      <c r="A719" s="430">
        <f>Results!B720</f>
        <v>43431.7344212963</v>
      </c>
      <c r="B719" s="173" t="str">
        <f>VLOOKUP(Results!C720,Users!$A$2:$F$784,6,FALSE)</f>
        <v>Бабурин</v>
      </c>
      <c r="C719" s="173" t="str">
        <f>VLOOKUP(Results!D720,Tests!$A$2:$C$21,3,FALSE)</f>
        <v>Специалист MS Excel 2010</v>
      </c>
      <c r="D719" s="173" t="str">
        <f>IFERROR(VLOOKUP(VLOOKUP(Results!C720,Users!$A$2:$E$784,5,FALSE),Groops!$A$2:$E$28,2,FALSE),"удалено")</f>
        <v>МИСТ-18</v>
      </c>
      <c r="E719" s="173">
        <f>Results!K720</f>
        <v>19</v>
      </c>
      <c r="F719" s="173">
        <f>Results!J720</f>
        <v>25</v>
      </c>
    </row>
    <row r="720" spans="1:6">
      <c r="A720" s="430">
        <f>Results!B721</f>
        <v>43431.732939814799</v>
      </c>
      <c r="B720" s="173" t="str">
        <f>VLOOKUP(Results!C721,Users!$A$2:$F$784,6,FALSE)</f>
        <v>Королев</v>
      </c>
      <c r="C720" s="173" t="str">
        <f>VLOOKUP(Results!D721,Tests!$A$2:$C$21,3,FALSE)</f>
        <v>Специалист MS Excel 2010</v>
      </c>
      <c r="D720" s="173" t="str">
        <f>IFERROR(VLOOKUP(VLOOKUP(Results!C721,Users!$A$2:$E$784,5,FALSE),Groops!$A$2:$E$28,2,FALSE),"удалено")</f>
        <v>МИСТ-18</v>
      </c>
      <c r="E720" s="173">
        <f>Results!K721</f>
        <v>20</v>
      </c>
      <c r="F720" s="173">
        <f>Results!J721</f>
        <v>25</v>
      </c>
    </row>
    <row r="721" spans="1:6">
      <c r="A721" s="430">
        <f>Results!B722</f>
        <v>43431.762187499997</v>
      </c>
      <c r="B721" s="173" t="str">
        <f>VLOOKUP(Results!C722,Users!$A$2:$F$784,6,FALSE)</f>
        <v>Ласская</v>
      </c>
      <c r="C721" s="173" t="str">
        <f>VLOOKUP(Results!D722,Tests!$A$2:$C$21,3,FALSE)</f>
        <v>Специалист MS Excel 2010</v>
      </c>
      <c r="D721" s="173" t="str">
        <f>IFERROR(VLOOKUP(VLOOKUP(Results!C722,Users!$A$2:$E$784,5,FALSE),Groops!$A$2:$E$28,2,FALSE),"удалено")</f>
        <v>МИСТ-18</v>
      </c>
      <c r="E721" s="173">
        <f>Results!K722</f>
        <v>0</v>
      </c>
      <c r="F721" s="173">
        <f>Results!J722</f>
        <v>25</v>
      </c>
    </row>
    <row r="722" spans="1:6">
      <c r="A722" s="430">
        <f>Results!B723</f>
        <v>43431.739027777803</v>
      </c>
      <c r="B722" s="173" t="str">
        <f>VLOOKUP(Results!C723,Users!$A$2:$F$784,6,FALSE)</f>
        <v>Махмудов</v>
      </c>
      <c r="C722" s="173" t="str">
        <f>VLOOKUP(Results!D723,Tests!$A$2:$C$21,3,FALSE)</f>
        <v>Специалист MS Excel 2010</v>
      </c>
      <c r="D722" s="173" t="str">
        <f>IFERROR(VLOOKUP(VLOOKUP(Results!C723,Users!$A$2:$E$784,5,FALSE),Groops!$A$2:$E$28,2,FALSE),"удалено")</f>
        <v>МИСТ-18</v>
      </c>
      <c r="E722" s="173">
        <f>Results!K723</f>
        <v>17</v>
      </c>
      <c r="F722" s="173">
        <f>Results!J723</f>
        <v>25</v>
      </c>
    </row>
    <row r="723" spans="1:6">
      <c r="A723" s="430">
        <f>Results!B724</f>
        <v>43431.732037037</v>
      </c>
      <c r="B723" s="173" t="str">
        <f>VLOOKUP(Results!C724,Users!$A$2:$F$784,6,FALSE)</f>
        <v>Шлеменкова</v>
      </c>
      <c r="C723" s="173" t="str">
        <f>VLOOKUP(Results!D724,Tests!$A$2:$C$21,3,FALSE)</f>
        <v>Специалист MS Excel 2010</v>
      </c>
      <c r="D723" s="173" t="str">
        <f>IFERROR(VLOOKUP(VLOOKUP(Results!C724,Users!$A$2:$E$784,5,FALSE),Groops!$A$2:$E$28,2,FALSE),"удалено")</f>
        <v>МИСТ-18</v>
      </c>
      <c r="E723" s="173">
        <f>Results!K724</f>
        <v>18</v>
      </c>
      <c r="F723" s="173">
        <f>Results!J724</f>
        <v>25</v>
      </c>
    </row>
    <row r="724" spans="1:6">
      <c r="A724" s="430">
        <f>Results!B725</f>
        <v>43431.733287037001</v>
      </c>
      <c r="B724" s="173" t="str">
        <f>VLOOKUP(Results!C725,Users!$A$2:$F$784,6,FALSE)</f>
        <v>Сычев</v>
      </c>
      <c r="C724" s="173" t="str">
        <f>VLOOKUP(Results!D725,Tests!$A$2:$C$21,3,FALSE)</f>
        <v>Специалист MS Excel 2010</v>
      </c>
      <c r="D724" s="173" t="str">
        <f>IFERROR(VLOOKUP(VLOOKUP(Results!C725,Users!$A$2:$E$784,5,FALSE),Groops!$A$2:$E$28,2,FALSE),"удалено")</f>
        <v>МИСТ-18</v>
      </c>
      <c r="E724" s="173">
        <f>Results!K725</f>
        <v>23</v>
      </c>
      <c r="F724" s="173">
        <f>Results!J725</f>
        <v>25</v>
      </c>
    </row>
    <row r="725" spans="1:6">
      <c r="A725" s="430">
        <f>Results!B726</f>
        <v>43431.733078703699</v>
      </c>
      <c r="B725" s="173" t="str">
        <f>VLOOKUP(Results!C726,Users!$A$2:$F$784,6,FALSE)</f>
        <v>Кривяков</v>
      </c>
      <c r="C725" s="173" t="str">
        <f>VLOOKUP(Results!D726,Tests!$A$2:$C$21,3,FALSE)</f>
        <v>Специалист MS Excel 2010</v>
      </c>
      <c r="D725" s="173" t="str">
        <f>IFERROR(VLOOKUP(VLOOKUP(Results!C726,Users!$A$2:$E$784,5,FALSE),Groops!$A$2:$E$28,2,FALSE),"удалено")</f>
        <v>МИСТ-18</v>
      </c>
      <c r="E725" s="173">
        <f>Results!K726</f>
        <v>19</v>
      </c>
      <c r="F725" s="173">
        <f>Results!J726</f>
        <v>25</v>
      </c>
    </row>
    <row r="726" spans="1:6">
      <c r="A726" s="430">
        <f>Results!B727</f>
        <v>43431.7338773148</v>
      </c>
      <c r="B726" s="173" t="str">
        <f>VLOOKUP(Results!C727,Users!$A$2:$F$784,6,FALSE)</f>
        <v>Алдабаев</v>
      </c>
      <c r="C726" s="173" t="str">
        <f>VLOOKUP(Results!D727,Tests!$A$2:$C$21,3,FALSE)</f>
        <v>Специалист MS Excel 2010</v>
      </c>
      <c r="D726" s="173" t="str">
        <f>IFERROR(VLOOKUP(VLOOKUP(Results!C727,Users!$A$2:$E$784,5,FALSE),Groops!$A$2:$E$28,2,FALSE),"удалено")</f>
        <v>МИСТ-18</v>
      </c>
      <c r="E726" s="173">
        <f>Results!K727</f>
        <v>20</v>
      </c>
      <c r="F726" s="173">
        <f>Results!J727</f>
        <v>25</v>
      </c>
    </row>
    <row r="727" spans="1:6">
      <c r="A727" s="430">
        <f>Results!B728</f>
        <v>43431.732499999998</v>
      </c>
      <c r="B727" s="173" t="str">
        <f>VLOOKUP(Results!C728,Users!$A$2:$F$784,6,FALSE)</f>
        <v>Данилов</v>
      </c>
      <c r="C727" s="173" t="str">
        <f>VLOOKUP(Results!D728,Tests!$A$2:$C$21,3,FALSE)</f>
        <v>Специалист MS Excel 2010</v>
      </c>
      <c r="D727" s="173" t="str">
        <f>IFERROR(VLOOKUP(VLOOKUP(Results!C728,Users!$A$2:$E$784,5,FALSE),Groops!$A$2:$E$28,2,FALSE),"удалено")</f>
        <v>МИСТ-18</v>
      </c>
      <c r="E727" s="173">
        <f>Results!K728</f>
        <v>24</v>
      </c>
      <c r="F727" s="173">
        <f>Results!J728</f>
        <v>25</v>
      </c>
    </row>
    <row r="728" spans="1:6">
      <c r="A728" s="430">
        <f>Results!B729</f>
        <v>43431.732476851903</v>
      </c>
      <c r="B728" s="173" t="str">
        <f>VLOOKUP(Results!C729,Users!$A$2:$F$784,6,FALSE)</f>
        <v>Мокров</v>
      </c>
      <c r="C728" s="173" t="str">
        <f>VLOOKUP(Results!D729,Tests!$A$2:$C$21,3,FALSE)</f>
        <v>Специалист MS Excel 2010</v>
      </c>
      <c r="D728" s="173" t="str">
        <f>IFERROR(VLOOKUP(VLOOKUP(Results!C729,Users!$A$2:$E$784,5,FALSE),Groops!$A$2:$E$28,2,FALSE),"удалено")</f>
        <v>МИСТ-18</v>
      </c>
      <c r="E728" s="173">
        <f>Results!K729</f>
        <v>17</v>
      </c>
      <c r="F728" s="173">
        <f>Results!J729</f>
        <v>25</v>
      </c>
    </row>
    <row r="729" spans="1:6">
      <c r="A729" s="430">
        <f>Results!B730</f>
        <v>43431.732106481497</v>
      </c>
      <c r="B729" s="173" t="str">
        <f>VLOOKUP(Results!C730,Users!$A$2:$F$784,6,FALSE)</f>
        <v>Мухаметова</v>
      </c>
      <c r="C729" s="173" t="str">
        <f>VLOOKUP(Results!D730,Tests!$A$2:$C$21,3,FALSE)</f>
        <v>Специалист MS Excel 2010</v>
      </c>
      <c r="D729" s="173" t="str">
        <f>IFERROR(VLOOKUP(VLOOKUP(Results!C730,Users!$A$2:$E$784,5,FALSE),Groops!$A$2:$E$28,2,FALSE),"удалено")</f>
        <v>МИСТ-18</v>
      </c>
      <c r="E729" s="173">
        <f>Results!K730</f>
        <v>16</v>
      </c>
      <c r="F729" s="173">
        <f>Results!J730</f>
        <v>25</v>
      </c>
    </row>
    <row r="730" spans="1:6">
      <c r="A730" s="430">
        <f>Results!B731</f>
        <v>43431.734814814801</v>
      </c>
      <c r="B730" s="173" t="str">
        <f>VLOOKUP(Results!C731,Users!$A$2:$F$784,6,FALSE)</f>
        <v>Суханова</v>
      </c>
      <c r="C730" s="173" t="str">
        <f>VLOOKUP(Results!D731,Tests!$A$2:$C$21,3,FALSE)</f>
        <v>Специалист MS Excel 2010</v>
      </c>
      <c r="D730" s="173" t="str">
        <f>IFERROR(VLOOKUP(VLOOKUP(Results!C731,Users!$A$2:$E$784,5,FALSE),Groops!$A$2:$E$28,2,FALSE),"удалено")</f>
        <v>МИСТ-18</v>
      </c>
      <c r="E730" s="173">
        <f>Results!K731</f>
        <v>21</v>
      </c>
      <c r="F730" s="173">
        <f>Results!J731</f>
        <v>25</v>
      </c>
    </row>
    <row r="731" spans="1:6">
      <c r="A731" s="430">
        <f>Results!B732</f>
        <v>43431.736076388901</v>
      </c>
      <c r="B731" s="173" t="str">
        <f>VLOOKUP(Results!C732,Users!$A$2:$F$784,6,FALSE)</f>
        <v>Прокопенко</v>
      </c>
      <c r="C731" s="173" t="str">
        <f>VLOOKUP(Results!D732,Tests!$A$2:$C$21,3,FALSE)</f>
        <v>Специалист MS Excel 2010</v>
      </c>
      <c r="D731" s="173" t="str">
        <f>IFERROR(VLOOKUP(VLOOKUP(Results!C732,Users!$A$2:$E$784,5,FALSE),Groops!$A$2:$E$28,2,FALSE),"удалено")</f>
        <v>МИСТ-18</v>
      </c>
      <c r="E731" s="173">
        <f>Results!K732</f>
        <v>20</v>
      </c>
      <c r="F731" s="173">
        <f>Results!J732</f>
        <v>25</v>
      </c>
    </row>
    <row r="732" spans="1:6">
      <c r="A732" s="430">
        <f>Results!B733</f>
        <v>43431.7328935185</v>
      </c>
      <c r="B732" s="173" t="str">
        <f>VLOOKUP(Results!C733,Users!$A$2:$F$784,6,FALSE)</f>
        <v>Квасова</v>
      </c>
      <c r="C732" s="173" t="str">
        <f>VLOOKUP(Results!D733,Tests!$A$2:$C$21,3,FALSE)</f>
        <v>Специалист MS Excel 2010</v>
      </c>
      <c r="D732" s="173" t="str">
        <f>IFERROR(VLOOKUP(VLOOKUP(Results!C733,Users!$A$2:$E$784,5,FALSE),Groops!$A$2:$E$28,2,FALSE),"удалено")</f>
        <v>МИСТ-18</v>
      </c>
      <c r="E732" s="173">
        <f>Results!K733</f>
        <v>22</v>
      </c>
      <c r="F732" s="173">
        <f>Results!J733</f>
        <v>25</v>
      </c>
    </row>
    <row r="733" spans="1:6">
      <c r="A733" s="430">
        <f>Results!B734</f>
        <v>43431.7363078704</v>
      </c>
      <c r="B733" s="173" t="str">
        <f>VLOOKUP(Results!C734,Users!$A$2:$F$784,6,FALSE)</f>
        <v>Калинкин</v>
      </c>
      <c r="C733" s="173" t="str">
        <f>VLOOKUP(Results!D734,Tests!$A$2:$C$21,3,FALSE)</f>
        <v>Специалист MS Excel 2010</v>
      </c>
      <c r="D733" s="173" t="str">
        <f>IFERROR(VLOOKUP(VLOOKUP(Results!C734,Users!$A$2:$E$784,5,FALSE),Groops!$A$2:$E$28,2,FALSE),"удалено")</f>
        <v>МИСТ-18</v>
      </c>
      <c r="E733" s="173">
        <f>Results!K734</f>
        <v>22</v>
      </c>
      <c r="F733" s="173">
        <f>Results!J734</f>
        <v>25</v>
      </c>
    </row>
    <row r="734" spans="1:6">
      <c r="A734" s="430">
        <f>Results!B735</f>
        <v>43431.747083333299</v>
      </c>
      <c r="B734" s="173" t="str">
        <f>VLOOKUP(Results!C735,Users!$A$2:$F$784,6,FALSE)</f>
        <v>Бирюков</v>
      </c>
      <c r="C734" s="173" t="str">
        <f>VLOOKUP(Results!D735,Tests!$A$2:$C$21,3,FALSE)</f>
        <v>Специалист MS Excel 2010</v>
      </c>
      <c r="D734" s="173" t="str">
        <f>IFERROR(VLOOKUP(VLOOKUP(Results!C735,Users!$A$2:$E$784,5,FALSE),Groops!$A$2:$E$28,2,FALSE),"удалено")</f>
        <v>МИСТ-18</v>
      </c>
      <c r="E734" s="173">
        <f>Results!K735</f>
        <v>21</v>
      </c>
      <c r="F734" s="173">
        <f>Results!J735</f>
        <v>25</v>
      </c>
    </row>
    <row r="735" spans="1:6">
      <c r="A735" s="430">
        <f>Results!B736</f>
        <v>43431.731215277803</v>
      </c>
      <c r="B735" s="173" t="str">
        <f>VLOOKUP(Results!C736,Users!$A$2:$F$784,6,FALSE)</f>
        <v>Борзов</v>
      </c>
      <c r="C735" s="173" t="str">
        <f>VLOOKUP(Results!D736,Tests!$A$2:$C$21,3,FALSE)</f>
        <v>Специалист MS Excel 2010</v>
      </c>
      <c r="D735" s="173" t="str">
        <f>IFERROR(VLOOKUP(VLOOKUP(Results!C736,Users!$A$2:$E$784,5,FALSE),Groops!$A$2:$E$28,2,FALSE),"удалено")</f>
        <v>МИСТ-18</v>
      </c>
      <c r="E735" s="173">
        <f>Results!K736</f>
        <v>17</v>
      </c>
      <c r="F735" s="173">
        <f>Results!J736</f>
        <v>25</v>
      </c>
    </row>
    <row r="736" spans="1:6">
      <c r="A736" s="430">
        <f>Results!B737</f>
        <v>43431.758599537003</v>
      </c>
      <c r="B736" s="173" t="str">
        <f>VLOOKUP(Results!C737,Users!$A$2:$F$784,6,FALSE)</f>
        <v>Петров</v>
      </c>
      <c r="C736" s="173" t="str">
        <f>VLOOKUP(Results!D737,Tests!$A$2:$C$21,3,FALSE)</f>
        <v>Специалист MS Excel 2010</v>
      </c>
      <c r="D736" s="173" t="str">
        <f>IFERROR(VLOOKUP(VLOOKUP(Results!C737,Users!$A$2:$E$784,5,FALSE),Groops!$A$2:$E$28,2,FALSE),"удалено")</f>
        <v>МИСТ-18</v>
      </c>
      <c r="E736" s="173">
        <f>Results!K737</f>
        <v>23</v>
      </c>
      <c r="F736" s="173">
        <f>Results!J737</f>
        <v>25</v>
      </c>
    </row>
    <row r="737" spans="1:6">
      <c r="A737" s="430">
        <f>Results!B738</f>
        <v>43431.732372685197</v>
      </c>
      <c r="B737" s="173" t="str">
        <f>VLOOKUP(Results!C738,Users!$A$2:$F$784,6,FALSE)</f>
        <v>Цогуева</v>
      </c>
      <c r="C737" s="173" t="str">
        <f>VLOOKUP(Results!D738,Tests!$A$2:$C$21,3,FALSE)</f>
        <v>Специалист MS Excel 2010</v>
      </c>
      <c r="D737" s="173" t="str">
        <f>IFERROR(VLOOKUP(VLOOKUP(Results!C738,Users!$A$2:$E$784,5,FALSE),Groops!$A$2:$E$28,2,FALSE),"удалено")</f>
        <v>МИСТ-18</v>
      </c>
      <c r="E737" s="173">
        <f>Results!K738</f>
        <v>20</v>
      </c>
      <c r="F737" s="173">
        <f>Results!J738</f>
        <v>25</v>
      </c>
    </row>
    <row r="738" spans="1:6">
      <c r="A738" s="430">
        <f>Results!B739</f>
        <v>43431.730486111097</v>
      </c>
      <c r="B738" s="173" t="str">
        <f>VLOOKUP(Results!C739,Users!$A$2:$F$784,6,FALSE)</f>
        <v>Куницкая</v>
      </c>
      <c r="C738" s="173" t="str">
        <f>VLOOKUP(Results!D739,Tests!$A$2:$C$21,3,FALSE)</f>
        <v>Специалист MS Excel 2010</v>
      </c>
      <c r="D738" s="173" t="str">
        <f>IFERROR(VLOOKUP(VLOOKUP(Results!C739,Users!$A$2:$E$784,5,FALSE),Groops!$A$2:$E$28,2,FALSE),"удалено")</f>
        <v>МИСТ-18</v>
      </c>
      <c r="E738" s="173">
        <f>Results!K739</f>
        <v>19</v>
      </c>
      <c r="F738" s="173">
        <f>Results!J739</f>
        <v>25</v>
      </c>
    </row>
    <row r="739" spans="1:6">
      <c r="A739" s="430">
        <f>Results!B740</f>
        <v>43431.733761574098</v>
      </c>
      <c r="B739" s="173" t="str">
        <f>VLOOKUP(Results!C740,Users!$A$2:$F$784,6,FALSE)</f>
        <v>Семянников</v>
      </c>
      <c r="C739" s="173" t="str">
        <f>VLOOKUP(Results!D740,Tests!$A$2:$C$21,3,FALSE)</f>
        <v>Специалист MS Excel 2010</v>
      </c>
      <c r="D739" s="173" t="str">
        <f>IFERROR(VLOOKUP(VLOOKUP(Results!C740,Users!$A$2:$E$784,5,FALSE),Groops!$A$2:$E$28,2,FALSE),"удалено")</f>
        <v>МИСТ-18</v>
      </c>
      <c r="E739" s="173">
        <f>Results!K740</f>
        <v>21</v>
      </c>
      <c r="F739" s="173">
        <f>Results!J740</f>
        <v>25</v>
      </c>
    </row>
    <row r="740" spans="1:6">
      <c r="A740" s="430">
        <f>Results!B741</f>
        <v>43431.739016203697</v>
      </c>
      <c r="B740" s="173" t="str">
        <f>VLOOKUP(Results!C741,Users!$A$2:$F$784,6,FALSE)</f>
        <v>Кудряшов</v>
      </c>
      <c r="C740" s="173" t="str">
        <f>VLOOKUP(Results!D741,Tests!$A$2:$C$21,3,FALSE)</f>
        <v>Специалист MS Excel 2010</v>
      </c>
      <c r="D740" s="173" t="str">
        <f>IFERROR(VLOOKUP(VLOOKUP(Results!C741,Users!$A$2:$E$784,5,FALSE),Groops!$A$2:$E$28,2,FALSE),"удалено")</f>
        <v>МИСТ-18</v>
      </c>
      <c r="E740" s="173">
        <f>Results!K741</f>
        <v>18</v>
      </c>
      <c r="F740" s="173">
        <f>Results!J741</f>
        <v>25</v>
      </c>
    </row>
    <row r="741" spans="1:6">
      <c r="A741" s="430">
        <f>Results!B742</f>
        <v>43431.763078703698</v>
      </c>
      <c r="B741" s="173" t="str">
        <f>VLOOKUP(Results!C742,Users!$A$2:$F$784,6,FALSE)</f>
        <v>Махмудов</v>
      </c>
      <c r="C741" s="173" t="str">
        <f>VLOOKUP(Results!D742,Tests!$A$2:$C$21,3,FALSE)</f>
        <v>Специалист MS Excel 2010</v>
      </c>
      <c r="D741" s="173" t="str">
        <f>IFERROR(VLOOKUP(VLOOKUP(Results!C742,Users!$A$2:$E$784,5,FALSE),Groops!$A$2:$E$28,2,FALSE),"удалено")</f>
        <v>МИСТ-18</v>
      </c>
      <c r="E741" s="173">
        <f>Results!K742</f>
        <v>23</v>
      </c>
      <c r="F741" s="173">
        <f>Results!J742</f>
        <v>25</v>
      </c>
    </row>
    <row r="742" spans="1:6">
      <c r="A742" s="430">
        <f>Results!B743</f>
        <v>43431.731666666703</v>
      </c>
      <c r="B742" s="173" t="str">
        <f>VLOOKUP(Results!C743,Users!$A$2:$F$784,6,FALSE)</f>
        <v>Шеин</v>
      </c>
      <c r="C742" s="173" t="str">
        <f>VLOOKUP(Results!D743,Tests!$A$2:$C$21,3,FALSE)</f>
        <v>Специалист MS Excel 2010</v>
      </c>
      <c r="D742" s="173" t="str">
        <f>IFERROR(VLOOKUP(VLOOKUP(Results!C743,Users!$A$2:$E$784,5,FALSE),Groops!$A$2:$E$28,2,FALSE),"удалено")</f>
        <v>МИСТ-18</v>
      </c>
      <c r="E742" s="173">
        <f>Results!K743</f>
        <v>15</v>
      </c>
      <c r="F742" s="173">
        <f>Results!J743</f>
        <v>25</v>
      </c>
    </row>
    <row r="743" spans="1:6">
      <c r="A743" s="430">
        <f>Results!B744</f>
        <v>43431.7323032407</v>
      </c>
      <c r="B743" s="173" t="str">
        <f>VLOOKUP(Results!C744,Users!$A$2:$F$784,6,FALSE)</f>
        <v>Назаров</v>
      </c>
      <c r="C743" s="173" t="str">
        <f>VLOOKUP(Results!D744,Tests!$A$2:$C$21,3,FALSE)</f>
        <v>Специалист MS Excel 2010</v>
      </c>
      <c r="D743" s="173" t="str">
        <f>IFERROR(VLOOKUP(VLOOKUP(Results!C744,Users!$A$2:$E$784,5,FALSE),Groops!$A$2:$E$28,2,FALSE),"удалено")</f>
        <v>МИСТ-18</v>
      </c>
      <c r="E743" s="173">
        <f>Results!K744</f>
        <v>18</v>
      </c>
      <c r="F743" s="173">
        <f>Results!J744</f>
        <v>25</v>
      </c>
    </row>
    <row r="744" spans="1:6">
      <c r="A744" s="430">
        <f>Results!B745</f>
        <v>43431.738182870402</v>
      </c>
      <c r="B744" s="173" t="str">
        <f>VLOOKUP(Results!C745,Users!$A$2:$F$784,6,FALSE)</f>
        <v>Скачков</v>
      </c>
      <c r="C744" s="173" t="str">
        <f>VLOOKUP(Results!D745,Tests!$A$2:$C$21,3,FALSE)</f>
        <v>Специалист MS Excel 2010</v>
      </c>
      <c r="D744" s="173" t="str">
        <f>IFERROR(VLOOKUP(VLOOKUP(Results!C745,Users!$A$2:$E$784,5,FALSE),Groops!$A$2:$E$28,2,FALSE),"удалено")</f>
        <v>МИСТ-18</v>
      </c>
      <c r="E744" s="173">
        <f>Results!K745</f>
        <v>12</v>
      </c>
      <c r="F744" s="173">
        <f>Results!J745</f>
        <v>25</v>
      </c>
    </row>
    <row r="745" spans="1:6">
      <c r="A745" s="430">
        <f>Results!B746</f>
        <v>43431.741666666698</v>
      </c>
      <c r="B745" s="173" t="str">
        <f>VLOOKUP(Results!C746,Users!$A$2:$F$784,6,FALSE)</f>
        <v>Лосев</v>
      </c>
      <c r="C745" s="173" t="str">
        <f>VLOOKUP(Results!D746,Tests!$A$2:$C$21,3,FALSE)</f>
        <v>Специалист MS Excel 2010</v>
      </c>
      <c r="D745" s="173" t="str">
        <f>IFERROR(VLOOKUP(VLOOKUP(Results!C746,Users!$A$2:$E$784,5,FALSE),Groops!$A$2:$E$28,2,FALSE),"удалено")</f>
        <v>МИСТ-18</v>
      </c>
      <c r="E745" s="173">
        <f>Results!K746</f>
        <v>20</v>
      </c>
      <c r="F745" s="173">
        <f>Results!J746</f>
        <v>25</v>
      </c>
    </row>
    <row r="746" spans="1:6">
      <c r="A746" s="430">
        <f>Results!B747</f>
        <v>43431.770104166702</v>
      </c>
      <c r="B746" s="173" t="str">
        <f>VLOOKUP(Results!C747,Users!$A$2:$F$784,6,FALSE)</f>
        <v>Борзов</v>
      </c>
      <c r="C746" s="173" t="str">
        <f>VLOOKUP(Results!D747,Tests!$A$2:$C$21,3,FALSE)</f>
        <v>Специалист MS Excel 2010</v>
      </c>
      <c r="D746" s="173" t="str">
        <f>IFERROR(VLOOKUP(VLOOKUP(Results!C747,Users!$A$2:$E$784,5,FALSE),Groops!$A$2:$E$28,2,FALSE),"удалено")</f>
        <v>МИСТ-18</v>
      </c>
      <c r="E746" s="173">
        <f>Results!K747</f>
        <v>0</v>
      </c>
      <c r="F746" s="173">
        <f>Results!J747</f>
        <v>25</v>
      </c>
    </row>
    <row r="747" spans="1:6">
      <c r="A747" s="430">
        <f>Results!B748</f>
        <v>43446.647048611099</v>
      </c>
      <c r="B747" s="173" t="str">
        <f>VLOOKUP(Results!C748,Users!$A$2:$F$784,6,FALSE)</f>
        <v>Шеин</v>
      </c>
      <c r="C747" s="173" t="str">
        <f>VLOOKUP(Results!D748,Tests!$A$2:$C$21,3,FALSE)</f>
        <v>Специалист MS Excel 2010</v>
      </c>
      <c r="D747" s="173" t="str">
        <f>IFERROR(VLOOKUP(VLOOKUP(Results!C748,Users!$A$2:$E$784,5,FALSE),Groops!$A$2:$E$28,2,FALSE),"удалено")</f>
        <v>МИСТ-18</v>
      </c>
      <c r="E747" s="173">
        <f>Results!K748</f>
        <v>23</v>
      </c>
      <c r="F747" s="173">
        <f>Results!J748</f>
        <v>25</v>
      </c>
    </row>
    <row r="748" spans="1:6">
      <c r="A748" s="430">
        <f>Results!B749</f>
        <v>43446.650891203702</v>
      </c>
      <c r="B748" s="173" t="str">
        <f>VLOOKUP(Results!C749,Users!$A$2:$F$784,6,FALSE)</f>
        <v>Борзов</v>
      </c>
      <c r="C748" s="173" t="str">
        <f>VLOOKUP(Results!D749,Tests!$A$2:$C$21,3,FALSE)</f>
        <v>Специалист MS Excel 2010</v>
      </c>
      <c r="D748" s="173" t="str">
        <f>IFERROR(VLOOKUP(VLOOKUP(Results!C749,Users!$A$2:$E$784,5,FALSE),Groops!$A$2:$E$28,2,FALSE),"удалено")</f>
        <v>МИСТ-18</v>
      </c>
      <c r="E748" s="173">
        <f>Results!K749</f>
        <v>22</v>
      </c>
      <c r="F748" s="173">
        <f>Results!J749</f>
        <v>25</v>
      </c>
    </row>
    <row r="749" spans="1:6">
      <c r="A749" s="430">
        <f>Results!B750</f>
        <v>43446.656597222202</v>
      </c>
      <c r="B749" s="173" t="str">
        <f>VLOOKUP(Results!C750,Users!$A$2:$F$784,6,FALSE)</f>
        <v>Тарасов</v>
      </c>
      <c r="C749" s="173" t="str">
        <f>VLOOKUP(Results!D750,Tests!$A$2:$C$21,3,FALSE)</f>
        <v>Специалист MS Excel 2010</v>
      </c>
      <c r="D749" s="173" t="str">
        <f>IFERROR(VLOOKUP(VLOOKUP(Results!C750,Users!$A$2:$E$784,5,FALSE),Groops!$A$2:$E$28,2,FALSE),"удалено")</f>
        <v>МИСТ-18</v>
      </c>
      <c r="E749" s="173">
        <f>Results!K750</f>
        <v>22</v>
      </c>
      <c r="F749" s="173">
        <f>Results!J750</f>
        <v>25</v>
      </c>
    </row>
    <row r="750" spans="1:6">
      <c r="A750" s="430">
        <f>Results!B751</f>
        <v>43446.648449074099</v>
      </c>
      <c r="B750" s="173" t="str">
        <f>VLOOKUP(Results!C751,Users!$A$2:$F$784,6,FALSE)</f>
        <v>Скачков</v>
      </c>
      <c r="C750" s="173" t="str">
        <f>VLOOKUP(Results!D751,Tests!$A$2:$C$21,3,FALSE)</f>
        <v>Специалист MS Excel 2010</v>
      </c>
      <c r="D750" s="173" t="str">
        <f>IFERROR(VLOOKUP(VLOOKUP(Results!C751,Users!$A$2:$E$784,5,FALSE),Groops!$A$2:$E$28,2,FALSE),"удалено")</f>
        <v>МИСТ-18</v>
      </c>
      <c r="E750" s="173">
        <f>Results!K751</f>
        <v>21</v>
      </c>
      <c r="F750" s="173">
        <f>Results!J751</f>
        <v>25</v>
      </c>
    </row>
    <row r="751" spans="1:6">
      <c r="A751" s="430">
        <f>Results!B752</f>
        <v>43446.645092592596</v>
      </c>
      <c r="B751" s="173" t="str">
        <f>VLOOKUP(Results!C752,Users!$A$2:$F$784,6,FALSE)</f>
        <v>Акатова</v>
      </c>
      <c r="C751" s="173" t="str">
        <f>VLOOKUP(Results!D752,Tests!$A$2:$C$21,3,FALSE)</f>
        <v>Специалист MS Excel 2010</v>
      </c>
      <c r="D751" s="173" t="str">
        <f>IFERROR(VLOOKUP(VLOOKUP(Results!C752,Users!$A$2:$E$784,5,FALSE),Groops!$A$2:$E$28,2,FALSE),"удалено")</f>
        <v>МИСТ-19</v>
      </c>
      <c r="E751" s="173">
        <f>Results!K752</f>
        <v>0</v>
      </c>
      <c r="F751" s="173">
        <f>Results!J752</f>
        <v>25</v>
      </c>
    </row>
    <row r="752" spans="1:6">
      <c r="A752" s="430">
        <f>Results!B753</f>
        <v>43446.726342592599</v>
      </c>
      <c r="B752" s="173" t="str">
        <f>VLOOKUP(Results!C753,Users!$A$2:$F$784,6,FALSE)</f>
        <v>Архангельский</v>
      </c>
      <c r="C752" s="173" t="str">
        <f>VLOOKUP(Results!D753,Tests!$A$2:$C$21,3,FALSE)</f>
        <v>Специалист MS Excel 2010</v>
      </c>
      <c r="D752" s="173" t="str">
        <f>IFERROR(VLOOKUP(VLOOKUP(Results!C753,Users!$A$2:$E$784,5,FALSE),Groops!$A$2:$E$28,2,FALSE),"удалено")</f>
        <v>МИСТ-18</v>
      </c>
      <c r="E752" s="173">
        <f>Results!K753</f>
        <v>22</v>
      </c>
      <c r="F752" s="173">
        <f>Results!J753</f>
        <v>25</v>
      </c>
    </row>
    <row r="753" spans="1:6">
      <c r="A753" s="430">
        <f>Results!B754</f>
        <v>43446.719050925902</v>
      </c>
      <c r="B753" s="173" t="str">
        <f>VLOOKUP(Results!C754,Users!$A$2:$F$784,6,FALSE)</f>
        <v>Мокров</v>
      </c>
      <c r="C753" s="173" t="str">
        <f>VLOOKUP(Results!D754,Tests!$A$2:$C$21,3,FALSE)</f>
        <v>Специалист MS Excel 2010</v>
      </c>
      <c r="D753" s="173" t="str">
        <f>IFERROR(VLOOKUP(VLOOKUP(Results!C754,Users!$A$2:$E$784,5,FALSE),Groops!$A$2:$E$28,2,FALSE),"удалено")</f>
        <v>МИСТ-18</v>
      </c>
      <c r="E753" s="173">
        <f>Results!K754</f>
        <v>24</v>
      </c>
      <c r="F753" s="173">
        <f>Results!J754</f>
        <v>25</v>
      </c>
    </row>
    <row r="754" spans="1:6">
      <c r="A754" s="430">
        <f>Results!B755</f>
        <v>43446.729236111103</v>
      </c>
      <c r="B754" s="173" t="str">
        <f>VLOOKUP(Results!C755,Users!$A$2:$F$784,6,FALSE)</f>
        <v>Мухаметова</v>
      </c>
      <c r="C754" s="173" t="str">
        <f>VLOOKUP(Results!D755,Tests!$A$2:$C$21,3,FALSE)</f>
        <v>Специалист MS Excel 2010</v>
      </c>
      <c r="D754" s="173" t="str">
        <f>IFERROR(VLOOKUP(VLOOKUP(Results!C755,Users!$A$2:$E$784,5,FALSE),Groops!$A$2:$E$28,2,FALSE),"удалено")</f>
        <v>МИСТ-18</v>
      </c>
      <c r="E754" s="173">
        <f>Results!K755</f>
        <v>21</v>
      </c>
      <c r="F754" s="173">
        <f>Results!J755</f>
        <v>25</v>
      </c>
    </row>
    <row r="755" spans="1:6">
      <c r="A755" s="430">
        <f>Results!B756</f>
        <v>43446.7296180556</v>
      </c>
      <c r="B755" s="173" t="str">
        <f>VLOOKUP(Results!C756,Users!$A$2:$F$784,6,FALSE)</f>
        <v>Утегенова</v>
      </c>
      <c r="C755" s="173" t="str">
        <f>VLOOKUP(Results!D756,Tests!$A$2:$C$21,3,FALSE)</f>
        <v>Специалист MS Excel 2010</v>
      </c>
      <c r="D755" s="173" t="str">
        <f>IFERROR(VLOOKUP(VLOOKUP(Results!C756,Users!$A$2:$E$784,5,FALSE),Groops!$A$2:$E$28,2,FALSE),"удалено")</f>
        <v>МИСТ-18</v>
      </c>
      <c r="E755" s="173">
        <f>Results!K756</f>
        <v>23</v>
      </c>
      <c r="F755" s="173">
        <f>Results!J756</f>
        <v>25</v>
      </c>
    </row>
    <row r="756" spans="1:6">
      <c r="A756" s="430">
        <f>Results!B757</f>
        <v>43707.680312500001</v>
      </c>
      <c r="B756" s="173" t="str">
        <f>VLOOKUP(Results!C757,Users!$A$2:$F$784,6,FALSE)</f>
        <v>Акатова</v>
      </c>
      <c r="C756" s="173" t="str">
        <f>VLOOKUP(Results!D757,Tests!$A$2:$C$21,3,FALSE)</f>
        <v>Специалист MS Excel 2010</v>
      </c>
      <c r="D756" s="173" t="str">
        <f>IFERROR(VLOOKUP(VLOOKUP(Results!C757,Users!$A$2:$E$784,5,FALSE),Groops!$A$2:$E$28,2,FALSE),"удалено")</f>
        <v>МИСТ-19</v>
      </c>
      <c r="E756" s="173">
        <f>Results!K757</f>
        <v>6</v>
      </c>
      <c r="F756" s="173">
        <f>Results!J757</f>
        <v>25</v>
      </c>
    </row>
    <row r="757" spans="1:6">
      <c r="A757" s="430">
        <f>Results!B758</f>
        <v>43707.682372685202</v>
      </c>
      <c r="B757" s="173" t="str">
        <f>VLOOKUP(Results!C758,Users!$A$2:$F$784,6,FALSE)</f>
        <v>Акатова</v>
      </c>
      <c r="C757" s="173" t="str">
        <f>VLOOKUP(Results!D758,Tests!$A$2:$C$21,3,FALSE)</f>
        <v>Пользователь MS Excel 2010</v>
      </c>
      <c r="D757" s="173" t="str">
        <f>IFERROR(VLOOKUP(VLOOKUP(Results!C758,Users!$A$2:$E$784,5,FALSE),Groops!$A$2:$E$28,2,FALSE),"удалено")</f>
        <v>МИСТ-19</v>
      </c>
      <c r="E757" s="173">
        <f>Results!K758</f>
        <v>3</v>
      </c>
      <c r="F757" s="173">
        <f>Results!J758</f>
        <v>42</v>
      </c>
    </row>
    <row r="758" spans="1:6">
      <c r="A758" s="430">
        <f>Results!B759</f>
        <v>43713.821064814802</v>
      </c>
      <c r="B758" s="173" t="str">
        <f>VLOOKUP(Results!C759,Users!$A$2:$F$784,6,FALSE)</f>
        <v>Машевский</v>
      </c>
      <c r="C758" s="173" t="str">
        <f>VLOOKUP(Results!D759,Tests!$A$2:$C$21,3,FALSE)</f>
        <v>Специалист MS Excel 2010</v>
      </c>
      <c r="D758" s="173" t="str">
        <f>IFERROR(VLOOKUP(VLOOKUP(Results!C759,Users!$A$2:$E$784,5,FALSE),Groops!$A$2:$E$28,2,FALSE),"удалено")</f>
        <v>МИСТ-19</v>
      </c>
      <c r="E758" s="173">
        <f>Results!K759</f>
        <v>0</v>
      </c>
      <c r="F758" s="173">
        <f>Results!J759</f>
        <v>25</v>
      </c>
    </row>
    <row r="759" spans="1:6">
      <c r="A759" s="430">
        <f>Results!B760</f>
        <v>43713.811805555597</v>
      </c>
      <c r="B759" s="173" t="str">
        <f>VLOOKUP(Results!C760,Users!$A$2:$F$784,6,FALSE)</f>
        <v>Письменная</v>
      </c>
      <c r="C759" s="173" t="str">
        <f>VLOOKUP(Results!D760,Tests!$A$2:$C$21,3,FALSE)</f>
        <v>Специалист MS Excel 2010</v>
      </c>
      <c r="D759" s="173" t="str">
        <f>IFERROR(VLOOKUP(VLOOKUP(Results!C760,Users!$A$2:$E$784,5,FALSE),Groops!$A$2:$E$28,2,FALSE),"удалено")</f>
        <v>МИСТ-19</v>
      </c>
      <c r="E759" s="173">
        <f>Results!K760</f>
        <v>10</v>
      </c>
      <c r="F759" s="173">
        <f>Results!J760</f>
        <v>25</v>
      </c>
    </row>
    <row r="760" spans="1:6">
      <c r="A760" s="430">
        <f>Results!B761</f>
        <v>43713.8116435185</v>
      </c>
      <c r="B760" s="173" t="str">
        <f>VLOOKUP(Results!C761,Users!$A$2:$F$784,6,FALSE)</f>
        <v>Климова</v>
      </c>
      <c r="C760" s="173" t="str">
        <f>VLOOKUP(Results!D761,Tests!$A$2:$C$21,3,FALSE)</f>
        <v>Пользователь MS Excel 2010</v>
      </c>
      <c r="D760" s="173" t="str">
        <f>IFERROR(VLOOKUP(VLOOKUP(Results!C761,Users!$A$2:$E$784,5,FALSE),Groops!$A$2:$E$28,2,FALSE),"удалено")</f>
        <v>МИСТ-19</v>
      </c>
      <c r="E760" s="173">
        <f>Results!K761</f>
        <v>30</v>
      </c>
      <c r="F760" s="173">
        <f>Results!J761</f>
        <v>42</v>
      </c>
    </row>
    <row r="761" spans="1:6">
      <c r="A761" s="430">
        <f>Results!B762</f>
        <v>43713.812337962998</v>
      </c>
      <c r="B761" s="173" t="str">
        <f>VLOOKUP(Results!C762,Users!$A$2:$F$784,6,FALSE)</f>
        <v>Рожкова</v>
      </c>
      <c r="C761" s="173" t="str">
        <f>VLOOKUP(Results!D762,Tests!$A$2:$C$21,3,FALSE)</f>
        <v>Специалист MS Excel 2010</v>
      </c>
      <c r="D761" s="173" t="str">
        <f>IFERROR(VLOOKUP(VLOOKUP(Results!C762,Users!$A$2:$E$784,5,FALSE),Groops!$A$2:$E$28,2,FALSE),"удалено")</f>
        <v>МИСТ-19</v>
      </c>
      <c r="E761" s="173">
        <f>Results!K762</f>
        <v>6</v>
      </c>
      <c r="F761" s="173">
        <f>Results!J762</f>
        <v>25</v>
      </c>
    </row>
    <row r="762" spans="1:6">
      <c r="A762" s="430">
        <f>Results!B763</f>
        <v>43721.558877314797</v>
      </c>
      <c r="B762" s="173" t="str">
        <f>VLOOKUP(Results!C763,Users!$A$2:$F$784,6,FALSE)</f>
        <v>Войсят</v>
      </c>
      <c r="C762" s="173" t="str">
        <f>VLOOKUP(Results!D763,Tests!$A$2:$C$21,3,FALSE)</f>
        <v>Пользователь MS Excel 2010</v>
      </c>
      <c r="D762" s="173" t="str">
        <f>IFERROR(VLOOKUP(VLOOKUP(Results!C763,Users!$A$2:$E$784,5,FALSE),Groops!$A$2:$E$28,2,FALSE),"удалено")</f>
        <v>МИСТ-19</v>
      </c>
      <c r="E762" s="173">
        <f>Results!K763</f>
        <v>37</v>
      </c>
      <c r="F762" s="173">
        <f>Results!J763</f>
        <v>42</v>
      </c>
    </row>
    <row r="763" spans="1:6">
      <c r="A763" s="430">
        <f>Results!B764</f>
        <v>43721.5464236111</v>
      </c>
      <c r="B763" s="173" t="str">
        <f>VLOOKUP(Results!C764,Users!$A$2:$F$784,6,FALSE)</f>
        <v>Ульихин</v>
      </c>
      <c r="C763" s="173" t="str">
        <f>VLOOKUP(Results!D764,Tests!$A$2:$C$21,3,FALSE)</f>
        <v>Пользователь MS Excel 2010</v>
      </c>
      <c r="D763" s="173" t="str">
        <f>IFERROR(VLOOKUP(VLOOKUP(Results!C764,Users!$A$2:$E$784,5,FALSE),Groops!$A$2:$E$28,2,FALSE),"удалено")</f>
        <v>МИСТ-19</v>
      </c>
      <c r="E763" s="173">
        <f>Results!K764</f>
        <v>34</v>
      </c>
      <c r="F763" s="173">
        <f>Results!J764</f>
        <v>42</v>
      </c>
    </row>
    <row r="764" spans="1:6">
      <c r="A764" s="430">
        <f>Results!B765</f>
        <v>43721.558692129598</v>
      </c>
      <c r="B764" s="173" t="str">
        <f>VLOOKUP(Results!C765,Users!$A$2:$F$784,6,FALSE)</f>
        <v>Замыслов</v>
      </c>
      <c r="C764" s="173" t="str">
        <f>VLOOKUP(Results!D765,Tests!$A$2:$C$21,3,FALSE)</f>
        <v>Пользователь MS Excel 2010</v>
      </c>
      <c r="D764" s="173" t="str">
        <f>IFERROR(VLOOKUP(VLOOKUP(Results!C765,Users!$A$2:$E$784,5,FALSE),Groops!$A$2:$E$28,2,FALSE),"удалено")</f>
        <v>МИСТ-19</v>
      </c>
      <c r="E764" s="173">
        <f>Results!K765</f>
        <v>37</v>
      </c>
      <c r="F764" s="173">
        <f>Results!J765</f>
        <v>42</v>
      </c>
    </row>
    <row r="765" spans="1:6">
      <c r="A765" s="430">
        <f>Results!B766</f>
        <v>43721.558703703697</v>
      </c>
      <c r="B765" s="173" t="str">
        <f>VLOOKUP(Results!C766,Users!$A$2:$F$784,6,FALSE)</f>
        <v>Шпенст</v>
      </c>
      <c r="C765" s="173" t="str">
        <f>VLOOKUP(Results!D766,Tests!$A$2:$C$21,3,FALSE)</f>
        <v>Пользователь MS Excel 2010</v>
      </c>
      <c r="D765" s="173" t="str">
        <f>IFERROR(VLOOKUP(VLOOKUP(Results!C766,Users!$A$2:$E$784,5,FALSE),Groops!$A$2:$E$28,2,FALSE),"удалено")</f>
        <v>МИСТ-19</v>
      </c>
      <c r="E765" s="173">
        <f>Results!K766</f>
        <v>37</v>
      </c>
      <c r="F765" s="173">
        <f>Results!J766</f>
        <v>42</v>
      </c>
    </row>
    <row r="766" spans="1:6">
      <c r="A766" s="430">
        <f>Results!B767</f>
        <v>43721.559027777803</v>
      </c>
      <c r="B766" s="173" t="str">
        <f>VLOOKUP(Results!C767,Users!$A$2:$F$784,6,FALSE)</f>
        <v>Егорова</v>
      </c>
      <c r="C766" s="173" t="str">
        <f>VLOOKUP(Results!D767,Tests!$A$2:$C$21,3,FALSE)</f>
        <v>Пользователь MS Excel 2010</v>
      </c>
      <c r="D766" s="173" t="str">
        <f>IFERROR(VLOOKUP(VLOOKUP(Results!C767,Users!$A$2:$E$784,5,FALSE),Groops!$A$2:$E$28,2,FALSE),"удалено")</f>
        <v>МИСТ-19</v>
      </c>
      <c r="E766" s="173">
        <f>Results!K767</f>
        <v>41</v>
      </c>
      <c r="F766" s="173">
        <f>Results!J767</f>
        <v>42</v>
      </c>
    </row>
    <row r="767" spans="1:6">
      <c r="A767" s="430">
        <f>Results!B768</f>
        <v>43713.814502314803</v>
      </c>
      <c r="B767" s="173" t="str">
        <f>VLOOKUP(Results!C768,Users!$A$2:$F$784,6,FALSE)</f>
        <v>Коновалова</v>
      </c>
      <c r="C767" s="173" t="str">
        <f>VLOOKUP(Results!D768,Tests!$A$2:$C$21,3,FALSE)</f>
        <v>Специалист MS Excel 2010</v>
      </c>
      <c r="D767" s="173" t="str">
        <f>IFERROR(VLOOKUP(VLOOKUP(Results!C768,Users!$A$2:$E$784,5,FALSE),Groops!$A$2:$E$28,2,FALSE),"удалено")</f>
        <v>МИСТ-19</v>
      </c>
      <c r="E767" s="173">
        <f>Results!K768</f>
        <v>11</v>
      </c>
      <c r="F767" s="173">
        <f>Results!J768</f>
        <v>25</v>
      </c>
    </row>
    <row r="768" spans="1:6">
      <c r="A768" s="430">
        <f>Results!B769</f>
        <v>43713.8116898148</v>
      </c>
      <c r="B768" s="173" t="str">
        <f>VLOOKUP(Results!C769,Users!$A$2:$F$784,6,FALSE)</f>
        <v>Лепанова</v>
      </c>
      <c r="C768" s="173" t="str">
        <f>VLOOKUP(Results!D769,Tests!$A$2:$C$21,3,FALSE)</f>
        <v>Специалист MS Excel 2010</v>
      </c>
      <c r="D768" s="173" t="str">
        <f>IFERROR(VLOOKUP(VLOOKUP(Results!C769,Users!$A$2:$E$784,5,FALSE),Groops!$A$2:$E$28,2,FALSE),"удалено")</f>
        <v>МИСТ-19</v>
      </c>
      <c r="E768" s="173">
        <f>Results!K769</f>
        <v>7</v>
      </c>
      <c r="F768" s="173">
        <f>Results!J769</f>
        <v>25</v>
      </c>
    </row>
    <row r="769" spans="1:6">
      <c r="A769" s="430">
        <f>Results!B770</f>
        <v>43713.8116435185</v>
      </c>
      <c r="B769" s="173" t="str">
        <f>VLOOKUP(Results!C770,Users!$A$2:$F$784,6,FALSE)</f>
        <v>Костюченко</v>
      </c>
      <c r="C769" s="173" t="str">
        <f>VLOOKUP(Results!D770,Tests!$A$2:$C$21,3,FALSE)</f>
        <v>Пользователь MS Excel 2010</v>
      </c>
      <c r="D769" s="173" t="str">
        <f>IFERROR(VLOOKUP(VLOOKUP(Results!C770,Users!$A$2:$E$784,5,FALSE),Groops!$A$2:$E$28,2,FALSE),"удалено")</f>
        <v>МИСТ-19</v>
      </c>
      <c r="E769" s="173">
        <f>Results!K770</f>
        <v>38</v>
      </c>
      <c r="F769" s="173">
        <f>Results!J770</f>
        <v>42</v>
      </c>
    </row>
    <row r="770" spans="1:6">
      <c r="A770" s="430">
        <f>Results!B771</f>
        <v>43713.814502314803</v>
      </c>
      <c r="B770" s="173" t="str">
        <f>VLOOKUP(Results!C771,Users!$A$2:$F$784,6,FALSE)</f>
        <v>Щербинина</v>
      </c>
      <c r="C770" s="173" t="str">
        <f>VLOOKUP(Results!D771,Tests!$A$2:$C$21,3,FALSE)</f>
        <v>Специалист MS Excel 2010</v>
      </c>
      <c r="D770" s="173" t="str">
        <f>IFERROR(VLOOKUP(VLOOKUP(Results!C771,Users!$A$2:$E$784,5,FALSE),Groops!$A$2:$E$28,2,FALSE),"удалено")</f>
        <v>МИСТ-19</v>
      </c>
      <c r="E770" s="173">
        <f>Results!K771</f>
        <v>13</v>
      </c>
      <c r="F770" s="173">
        <f>Results!J771</f>
        <v>25</v>
      </c>
    </row>
    <row r="771" spans="1:6">
      <c r="A771" s="430">
        <f>Results!B772</f>
        <v>43713.811180555596</v>
      </c>
      <c r="B771" s="173" t="str">
        <f>VLOOKUP(Results!C772,Users!$A$2:$F$784,6,FALSE)</f>
        <v>Васильев</v>
      </c>
      <c r="C771" s="173" t="str">
        <f>VLOOKUP(Results!D772,Tests!$A$2:$C$21,3,FALSE)</f>
        <v>Специалист MS Excel 2010</v>
      </c>
      <c r="D771" s="173" t="str">
        <f>IFERROR(VLOOKUP(VLOOKUP(Results!C772,Users!$A$2:$E$784,5,FALSE),Groops!$A$2:$E$28,2,FALSE),"удалено")</f>
        <v>МИСТ-19</v>
      </c>
      <c r="E771" s="173">
        <f>Results!K772</f>
        <v>13</v>
      </c>
      <c r="F771" s="173">
        <f>Results!J772</f>
        <v>25</v>
      </c>
    </row>
    <row r="772" spans="1:6">
      <c r="A772" s="430">
        <f>Results!B773</f>
        <v>43713.812835648103</v>
      </c>
      <c r="B772" s="173" t="str">
        <f>VLOOKUP(Results!C773,Users!$A$2:$F$784,6,FALSE)</f>
        <v>Панова</v>
      </c>
      <c r="C772" s="173" t="str">
        <f>VLOOKUP(Results!D773,Tests!$A$2:$C$21,3,FALSE)</f>
        <v>Пользователь MS Excel 2010</v>
      </c>
      <c r="D772" s="173" t="str">
        <f>IFERROR(VLOOKUP(VLOOKUP(Results!C773,Users!$A$2:$E$784,5,FALSE),Groops!$A$2:$E$28,2,FALSE),"удалено")</f>
        <v>МИСТ-19</v>
      </c>
      <c r="E772" s="173">
        <f>Results!K773</f>
        <v>27</v>
      </c>
      <c r="F772" s="173">
        <f>Results!J773</f>
        <v>42</v>
      </c>
    </row>
    <row r="773" spans="1:6">
      <c r="A773" s="430">
        <f>Results!B774</f>
        <v>43713.810891203699</v>
      </c>
      <c r="B773" s="173" t="str">
        <f>VLOOKUP(Results!C774,Users!$A$2:$F$784,6,FALSE)</f>
        <v>Венедиктов</v>
      </c>
      <c r="C773" s="173" t="str">
        <f>VLOOKUP(Results!D774,Tests!$A$2:$C$21,3,FALSE)</f>
        <v>Пользователь MS Excel 2010</v>
      </c>
      <c r="D773" s="173" t="str">
        <f>IFERROR(VLOOKUP(VLOOKUP(Results!C774,Users!$A$2:$E$784,5,FALSE),Groops!$A$2:$E$28,2,FALSE),"удалено")</f>
        <v>МИСТ-19</v>
      </c>
      <c r="E773" s="173">
        <f>Results!K774</f>
        <v>35</v>
      </c>
      <c r="F773" s="173">
        <f>Results!J774</f>
        <v>42</v>
      </c>
    </row>
    <row r="774" spans="1:6">
      <c r="A774" s="430">
        <f>Results!B775</f>
        <v>43713.811759259297</v>
      </c>
      <c r="B774" s="173" t="str">
        <f>VLOOKUP(Results!C775,Users!$A$2:$F$784,6,FALSE)</f>
        <v>Кравченко</v>
      </c>
      <c r="C774" s="173" t="str">
        <f>VLOOKUP(Results!D775,Tests!$A$2:$C$21,3,FALSE)</f>
        <v>Специалист MS Excel 2010</v>
      </c>
      <c r="D774" s="173" t="str">
        <f>IFERROR(VLOOKUP(VLOOKUP(Results!C775,Users!$A$2:$E$784,5,FALSE),Groops!$A$2:$E$28,2,FALSE),"удалено")</f>
        <v>МИСТ-19</v>
      </c>
      <c r="E774" s="173">
        <f>Results!K775</f>
        <v>8</v>
      </c>
      <c r="F774" s="173">
        <f>Results!J775</f>
        <v>25</v>
      </c>
    </row>
    <row r="775" spans="1:6">
      <c r="A775" s="430">
        <f>Results!B776</f>
        <v>43713.811053240701</v>
      </c>
      <c r="B775" s="173" t="str">
        <f>VLOOKUP(Results!C776,Users!$A$2:$F$784,6,FALSE)</f>
        <v>Немихин</v>
      </c>
      <c r="C775" s="173" t="str">
        <f>VLOOKUP(Results!D776,Tests!$A$2:$C$21,3,FALSE)</f>
        <v>Специалист MS Excel 2010</v>
      </c>
      <c r="D775" s="173" t="str">
        <f>IFERROR(VLOOKUP(VLOOKUP(Results!C776,Users!$A$2:$E$784,5,FALSE),Groops!$A$2:$E$28,2,FALSE),"удалено")</f>
        <v>МИСТ-19</v>
      </c>
      <c r="E775" s="173">
        <f>Results!K776</f>
        <v>15</v>
      </c>
      <c r="F775" s="173">
        <f>Results!J776</f>
        <v>25</v>
      </c>
    </row>
    <row r="776" spans="1:6">
      <c r="A776" s="430">
        <f>Results!B777</f>
        <v>43713.813321759299</v>
      </c>
      <c r="B776" s="173" t="str">
        <f>VLOOKUP(Results!C777,Users!$A$2:$F$784,6,FALSE)</f>
        <v>Чадин</v>
      </c>
      <c r="C776" s="173" t="str">
        <f>VLOOKUP(Results!D777,Tests!$A$2:$C$21,3,FALSE)</f>
        <v>Пользователь MS Excel 2010</v>
      </c>
      <c r="D776" s="173" t="str">
        <f>IFERROR(VLOOKUP(VLOOKUP(Results!C777,Users!$A$2:$E$784,5,FALSE),Groops!$A$2:$E$28,2,FALSE),"удалено")</f>
        <v>МИСТ-19</v>
      </c>
      <c r="E776" s="173">
        <f>Results!K777</f>
        <v>29</v>
      </c>
      <c r="F776" s="173">
        <f>Results!J777</f>
        <v>42</v>
      </c>
    </row>
    <row r="777" spans="1:6">
      <c r="A777" s="430">
        <f>Results!B778</f>
        <v>43713.811932870398</v>
      </c>
      <c r="B777" s="173" t="str">
        <f>VLOOKUP(Results!C778,Users!$A$2:$F$784,6,FALSE)</f>
        <v>Соболев</v>
      </c>
      <c r="C777" s="173" t="str">
        <f>VLOOKUP(Results!D778,Tests!$A$2:$C$21,3,FALSE)</f>
        <v>Пользователь MS Excel 2010</v>
      </c>
      <c r="D777" s="173" t="str">
        <f>IFERROR(VLOOKUP(VLOOKUP(Results!C778,Users!$A$2:$E$784,5,FALSE),Groops!$A$2:$E$28,2,FALSE),"удалено")</f>
        <v>МИСТ-19</v>
      </c>
      <c r="E777" s="173">
        <f>Results!K778</f>
        <v>28</v>
      </c>
      <c r="F777" s="173">
        <f>Results!J778</f>
        <v>42</v>
      </c>
    </row>
    <row r="778" spans="1:6">
      <c r="A778" s="430">
        <f>Results!B779</f>
        <v>43713.813391203701</v>
      </c>
      <c r="B778" s="173" t="str">
        <f>VLOOKUP(Results!C779,Users!$A$2:$F$784,6,FALSE)</f>
        <v>Егорова</v>
      </c>
      <c r="C778" s="173" t="str">
        <f>VLOOKUP(Results!D779,Tests!$A$2:$C$21,3,FALSE)</f>
        <v>Специалист MS Excel 2010</v>
      </c>
      <c r="D778" s="173" t="str">
        <f>IFERROR(VLOOKUP(VLOOKUP(Results!C779,Users!$A$2:$E$784,5,FALSE),Groops!$A$2:$E$28,2,FALSE),"удалено")</f>
        <v>МИСТ-19</v>
      </c>
      <c r="E778" s="173">
        <f>Results!K779</f>
        <v>10</v>
      </c>
      <c r="F778" s="173">
        <f>Results!J779</f>
        <v>25</v>
      </c>
    </row>
    <row r="779" spans="1:6">
      <c r="A779" s="430">
        <f>Results!B780</f>
        <v>43713.811759259297</v>
      </c>
      <c r="B779" s="173" t="str">
        <f>VLOOKUP(Results!C780,Users!$A$2:$F$784,6,FALSE)</f>
        <v>Павлов</v>
      </c>
      <c r="C779" s="173" t="str">
        <f>VLOOKUP(Results!D780,Tests!$A$2:$C$21,3,FALSE)</f>
        <v>Специалист MS Excel 2010</v>
      </c>
      <c r="D779" s="173" t="str">
        <f>IFERROR(VLOOKUP(VLOOKUP(Results!C780,Users!$A$2:$E$784,5,FALSE),Groops!$A$2:$E$28,2,FALSE),"удалено")</f>
        <v>МИСТ-19</v>
      </c>
      <c r="E779" s="173">
        <f>Results!K780</f>
        <v>14</v>
      </c>
      <c r="F779" s="173">
        <f>Results!J780</f>
        <v>25</v>
      </c>
    </row>
    <row r="780" spans="1:6">
      <c r="A780" s="430">
        <f>Results!B781</f>
        <v>43713.813136574099</v>
      </c>
      <c r="B780" s="173" t="str">
        <f>VLOOKUP(Results!C781,Users!$A$2:$F$784,6,FALSE)</f>
        <v>Копылов</v>
      </c>
      <c r="C780" s="173" t="str">
        <f>VLOOKUP(Results!D781,Tests!$A$2:$C$21,3,FALSE)</f>
        <v>Специалист MS Excel 2010</v>
      </c>
      <c r="D780" s="173" t="str">
        <f>IFERROR(VLOOKUP(VLOOKUP(Results!C781,Users!$A$2:$E$784,5,FALSE),Groops!$A$2:$E$28,2,FALSE),"удалено")</f>
        <v>МИСТ-19</v>
      </c>
      <c r="E780" s="173">
        <f>Results!K781</f>
        <v>16</v>
      </c>
      <c r="F780" s="173">
        <f>Results!J781</f>
        <v>25</v>
      </c>
    </row>
    <row r="781" spans="1:6">
      <c r="A781" s="430">
        <f>Results!B782</f>
        <v>43713.811226851903</v>
      </c>
      <c r="B781" s="173" t="str">
        <f>VLOOKUP(Results!C782,Users!$A$2:$F$784,6,FALSE)</f>
        <v>Салаев</v>
      </c>
      <c r="C781" s="173" t="str">
        <f>VLOOKUP(Results!D782,Tests!$A$2:$C$21,3,FALSE)</f>
        <v>Пользователь MS Excel 2010</v>
      </c>
      <c r="D781" s="173" t="str">
        <f>IFERROR(VLOOKUP(VLOOKUP(Results!C782,Users!$A$2:$E$784,5,FALSE),Groops!$A$2:$E$28,2,FALSE),"удалено")</f>
        <v>МИСТ-19</v>
      </c>
      <c r="E781" s="173">
        <f>Results!K782</f>
        <v>32</v>
      </c>
      <c r="F781" s="173">
        <f>Results!J782</f>
        <v>42</v>
      </c>
    </row>
    <row r="782" spans="1:6">
      <c r="A782" s="430">
        <f>Results!B783</f>
        <v>43713.811701388899</v>
      </c>
      <c r="B782" s="173" t="str">
        <f>VLOOKUP(Results!C783,Users!$A$2:$F$784,6,FALSE)</f>
        <v>Чурзина</v>
      </c>
      <c r="C782" s="173" t="str">
        <f>VLOOKUP(Results!D783,Tests!$A$2:$C$21,3,FALSE)</f>
        <v>Специалист MS Excel 2010</v>
      </c>
      <c r="D782" s="173" t="str">
        <f>IFERROR(VLOOKUP(VLOOKUP(Results!C783,Users!$A$2:$E$784,5,FALSE),Groops!$A$2:$E$28,2,FALSE),"удалено")</f>
        <v>МИСТ-19</v>
      </c>
      <c r="E782" s="173">
        <f>Results!K783</f>
        <v>12</v>
      </c>
      <c r="F782" s="173">
        <f>Results!J783</f>
        <v>25</v>
      </c>
    </row>
    <row r="783" spans="1:6">
      <c r="A783" s="430">
        <f>Results!B784</f>
        <v>43713.813773148097</v>
      </c>
      <c r="B783" s="173" t="str">
        <f>VLOOKUP(Results!C784,Users!$A$2:$F$784,6,FALSE)</f>
        <v>Шпенст</v>
      </c>
      <c r="C783" s="173" t="str">
        <f>VLOOKUP(Results!D784,Tests!$A$2:$C$21,3,FALSE)</f>
        <v>Пользователь MS Excel 2010</v>
      </c>
      <c r="D783" s="173" t="str">
        <f>IFERROR(VLOOKUP(VLOOKUP(Results!C784,Users!$A$2:$E$784,5,FALSE),Groops!$A$2:$E$28,2,FALSE),"удалено")</f>
        <v>МИСТ-19</v>
      </c>
      <c r="E783" s="173">
        <f>Results!K784</f>
        <v>22</v>
      </c>
      <c r="F783" s="173">
        <f>Results!J784</f>
        <v>42</v>
      </c>
    </row>
    <row r="784" spans="1:6">
      <c r="A784" s="430">
        <f>Results!B785</f>
        <v>43713.812476851897</v>
      </c>
      <c r="B784" s="173" t="str">
        <f>VLOOKUP(Results!C785,Users!$A$2:$F$784,6,FALSE)</f>
        <v>Вампилова</v>
      </c>
      <c r="C784" s="173" t="str">
        <f>VLOOKUP(Results!D785,Tests!$A$2:$C$21,3,FALSE)</f>
        <v>Специалист MS Excel 2010</v>
      </c>
      <c r="D784" s="173" t="str">
        <f>IFERROR(VLOOKUP(VLOOKUP(Results!C785,Users!$A$2:$E$784,5,FALSE),Groops!$A$2:$E$28,2,FALSE),"удалено")</f>
        <v>МИСТ-19</v>
      </c>
      <c r="E784" s="173">
        <f>Results!K785</f>
        <v>8</v>
      </c>
      <c r="F784" s="173">
        <f>Results!J785</f>
        <v>25</v>
      </c>
    </row>
    <row r="785" spans="1:6">
      <c r="A785" s="430">
        <f>Results!B786</f>
        <v>43713.8125925926</v>
      </c>
      <c r="B785" s="173" t="str">
        <f>VLOOKUP(Results!C786,Users!$A$2:$F$784,6,FALSE)</f>
        <v>Злобин</v>
      </c>
      <c r="C785" s="173" t="str">
        <f>VLOOKUP(Results!D786,Tests!$A$2:$C$21,3,FALSE)</f>
        <v>Специалист MS Excel 2010</v>
      </c>
      <c r="D785" s="173" t="str">
        <f>IFERROR(VLOOKUP(VLOOKUP(Results!C786,Users!$A$2:$E$784,5,FALSE),Groops!$A$2:$E$28,2,FALSE),"удалено")</f>
        <v>МИСТ-19</v>
      </c>
      <c r="E785" s="173">
        <f>Results!K786</f>
        <v>9</v>
      </c>
      <c r="F785" s="173">
        <f>Results!J786</f>
        <v>25</v>
      </c>
    </row>
    <row r="786" spans="1:6">
      <c r="A786" s="430">
        <f>Results!B787</f>
        <v>43713.811504629601</v>
      </c>
      <c r="B786" s="173" t="str">
        <f>VLOOKUP(Results!C787,Users!$A$2:$F$784,6,FALSE)</f>
        <v>Мазница</v>
      </c>
      <c r="C786" s="173" t="str">
        <f>VLOOKUP(Results!D787,Tests!$A$2:$C$21,3,FALSE)</f>
        <v>Пользователь MS Excel 2010</v>
      </c>
      <c r="D786" s="173" t="str">
        <f>IFERROR(VLOOKUP(VLOOKUP(Results!C787,Users!$A$2:$E$784,5,FALSE),Groops!$A$2:$E$28,2,FALSE),"удалено")</f>
        <v>МИСТ-19</v>
      </c>
      <c r="E786" s="173">
        <f>Results!K787</f>
        <v>33</v>
      </c>
      <c r="F786" s="173">
        <f>Results!J787</f>
        <v>42</v>
      </c>
    </row>
    <row r="787" spans="1:6">
      <c r="A787" s="430">
        <f>Results!B788</f>
        <v>43713.813750000001</v>
      </c>
      <c r="B787" s="173" t="str">
        <f>VLOOKUP(Results!C788,Users!$A$2:$F$784,6,FALSE)</f>
        <v>Пцарёва</v>
      </c>
      <c r="C787" s="173" t="str">
        <f>VLOOKUP(Results!D788,Tests!$A$2:$C$21,3,FALSE)</f>
        <v>Пользователь MS Excel 2010</v>
      </c>
      <c r="D787" s="173" t="str">
        <f>IFERROR(VLOOKUP(VLOOKUP(Results!C788,Users!$A$2:$E$784,5,FALSE),Groops!$A$2:$E$28,2,FALSE),"удалено")</f>
        <v>МИСТ-19</v>
      </c>
      <c r="E787" s="173">
        <f>Results!K788</f>
        <v>30</v>
      </c>
      <c r="F787" s="173">
        <f>Results!J788</f>
        <v>42</v>
      </c>
    </row>
    <row r="788" spans="1:6">
      <c r="A788" s="430">
        <f>Results!B789</f>
        <v>43713.811655092599</v>
      </c>
      <c r="B788" s="173" t="str">
        <f>VLOOKUP(Results!C789,Users!$A$2:$F$784,6,FALSE)</f>
        <v>Денисов</v>
      </c>
      <c r="C788" s="173" t="str">
        <f>VLOOKUP(Results!D789,Tests!$A$2:$C$21,3,FALSE)</f>
        <v>Специалист MS Excel 2010</v>
      </c>
      <c r="D788" s="173" t="str">
        <f>IFERROR(VLOOKUP(VLOOKUP(Results!C789,Users!$A$2:$E$784,5,FALSE),Groops!$A$2:$E$28,2,FALSE),"удалено")</f>
        <v>МИСТ-19</v>
      </c>
      <c r="E788" s="173">
        <f>Results!K789</f>
        <v>12</v>
      </c>
      <c r="F788" s="173">
        <f>Results!J789</f>
        <v>25</v>
      </c>
    </row>
    <row r="789" spans="1:6">
      <c r="A789" s="430">
        <f>Results!B790</f>
        <v>43713.810555555603</v>
      </c>
      <c r="B789" s="173" t="str">
        <f>VLOOKUP(Results!C790,Users!$A$2:$F$784,6,FALSE)</f>
        <v>Войсят</v>
      </c>
      <c r="C789" s="173" t="str">
        <f>VLOOKUP(Results!D790,Tests!$A$2:$C$21,3,FALSE)</f>
        <v>Специалист MS Excel 2010</v>
      </c>
      <c r="D789" s="173" t="str">
        <f>IFERROR(VLOOKUP(VLOOKUP(Results!C790,Users!$A$2:$E$784,5,FALSE),Groops!$A$2:$E$28,2,FALSE),"удалено")</f>
        <v>МИСТ-19</v>
      </c>
      <c r="E789" s="173">
        <f>Results!K790</f>
        <v>15</v>
      </c>
      <c r="F789" s="173">
        <f>Results!J790</f>
        <v>25</v>
      </c>
    </row>
    <row r="790" spans="1:6">
      <c r="A790" s="430">
        <f>Results!B791</f>
        <v>43713.812280092599</v>
      </c>
      <c r="B790" s="173" t="str">
        <f>VLOOKUP(Results!C791,Users!$A$2:$F$784,6,FALSE)</f>
        <v>Альшин</v>
      </c>
      <c r="C790" s="173" t="str">
        <f>VLOOKUP(Results!D791,Tests!$A$2:$C$21,3,FALSE)</f>
        <v>Специалист MS Excel 2010</v>
      </c>
      <c r="D790" s="173" t="str">
        <f>IFERROR(VLOOKUP(VLOOKUP(Results!C791,Users!$A$2:$E$784,5,FALSE),Groops!$A$2:$E$28,2,FALSE),"удалено")</f>
        <v>МИСТ-19</v>
      </c>
      <c r="E790" s="173">
        <f>Results!K791</f>
        <v>6</v>
      </c>
      <c r="F790" s="173">
        <f>Results!J791</f>
        <v>25</v>
      </c>
    </row>
    <row r="791" spans="1:6">
      <c r="A791" s="430">
        <f>Results!B792</f>
        <v>43713.813368055598</v>
      </c>
      <c r="B791" s="173" t="str">
        <f>VLOOKUP(Results!C792,Users!$A$2:$F$784,6,FALSE)</f>
        <v>Долова</v>
      </c>
      <c r="C791" s="173" t="str">
        <f>VLOOKUP(Results!D792,Tests!$A$2:$C$21,3,FALSE)</f>
        <v>Пользователь MS Excel 2010</v>
      </c>
      <c r="D791" s="173" t="str">
        <f>IFERROR(VLOOKUP(VLOOKUP(Results!C792,Users!$A$2:$E$784,5,FALSE),Groops!$A$2:$E$28,2,FALSE),"удалено")</f>
        <v>МИСТ-19</v>
      </c>
      <c r="E791" s="173">
        <f>Results!K792</f>
        <v>29</v>
      </c>
      <c r="F791" s="173">
        <f>Results!J792</f>
        <v>42</v>
      </c>
    </row>
    <row r="792" spans="1:6">
      <c r="A792" s="430">
        <f>Results!B793</f>
        <v>43713.818726851903</v>
      </c>
      <c r="B792" s="173" t="str">
        <f>VLOOKUP(Results!C793,Users!$A$2:$F$784,6,FALSE)</f>
        <v>Сидорова</v>
      </c>
      <c r="C792" s="173" t="str">
        <f>VLOOKUP(Results!D793,Tests!$A$2:$C$21,3,FALSE)</f>
        <v>Специалист MS Excel 2010</v>
      </c>
      <c r="D792" s="173" t="str">
        <f>IFERROR(VLOOKUP(VLOOKUP(Results!C793,Users!$A$2:$E$784,5,FALSE),Groops!$A$2:$E$28,2,FALSE),"удалено")</f>
        <v>МИСТ-19</v>
      </c>
      <c r="E792" s="173">
        <f>Results!K793</f>
        <v>6</v>
      </c>
      <c r="F792" s="173">
        <f>Results!J793</f>
        <v>25</v>
      </c>
    </row>
    <row r="793" spans="1:6">
      <c r="A793" s="430">
        <f>Results!B794</f>
        <v>43713.812071759297</v>
      </c>
      <c r="B793" s="173" t="str">
        <f>VLOOKUP(Results!C794,Users!$A$2:$F$784,6,FALSE)</f>
        <v>Крючкова</v>
      </c>
      <c r="C793" s="173" t="str">
        <f>VLOOKUP(Results!D794,Tests!$A$2:$C$21,3,FALSE)</f>
        <v>Специалист MS Excel 2010</v>
      </c>
      <c r="D793" s="173" t="str">
        <f>IFERROR(VLOOKUP(VLOOKUP(Results!C794,Users!$A$2:$E$784,5,FALSE),Groops!$A$2:$E$28,2,FALSE),"удалено")</f>
        <v>МИСТ-19</v>
      </c>
      <c r="E793" s="173">
        <f>Results!K794</f>
        <v>12</v>
      </c>
      <c r="F793" s="173">
        <f>Results!J794</f>
        <v>25</v>
      </c>
    </row>
    <row r="794" spans="1:6">
      <c r="A794" s="430">
        <f>Results!B795</f>
        <v>43713.815613425897</v>
      </c>
      <c r="B794" s="173" t="str">
        <f>VLOOKUP(Results!C795,Users!$A$2:$F$784,6,FALSE)</f>
        <v>Шпенст</v>
      </c>
      <c r="C794" s="173" t="str">
        <f>VLOOKUP(Results!D795,Tests!$A$2:$C$21,3,FALSE)</f>
        <v>Пользователь MS Excel 2010</v>
      </c>
      <c r="D794" s="173" t="str">
        <f>IFERROR(VLOOKUP(VLOOKUP(Results!C795,Users!$A$2:$E$784,5,FALSE),Groops!$A$2:$E$28,2,FALSE),"удалено")</f>
        <v>МИСТ-19</v>
      </c>
      <c r="E794" s="173">
        <f>Results!K795</f>
        <v>20</v>
      </c>
      <c r="F794" s="173">
        <f>Results!J795</f>
        <v>42</v>
      </c>
    </row>
    <row r="795" spans="1:6">
      <c r="A795" s="430">
        <f>Results!B796</f>
        <v>43713.811805555597</v>
      </c>
      <c r="B795" s="173" t="str">
        <f>VLOOKUP(Results!C796,Users!$A$2:$F$784,6,FALSE)</f>
        <v>Мариничев</v>
      </c>
      <c r="C795" s="173" t="str">
        <f>VLOOKUP(Results!D796,Tests!$A$2:$C$21,3,FALSE)</f>
        <v>Пользователь MS Excel 2010</v>
      </c>
      <c r="D795" s="173" t="str">
        <f>IFERROR(VLOOKUP(VLOOKUP(Results!C796,Users!$A$2:$E$784,5,FALSE),Groops!$A$2:$E$28,2,FALSE),"удалено")</f>
        <v>МИСТ-19</v>
      </c>
      <c r="E795" s="173">
        <f>Results!K796</f>
        <v>28</v>
      </c>
      <c r="F795" s="173">
        <f>Results!J796</f>
        <v>42</v>
      </c>
    </row>
    <row r="796" spans="1:6">
      <c r="A796" s="430">
        <f>Results!B797</f>
        <v>43713.8118287037</v>
      </c>
      <c r="B796" s="173" t="str">
        <f>VLOOKUP(Results!C797,Users!$A$2:$F$784,6,FALSE)</f>
        <v>Акимова</v>
      </c>
      <c r="C796" s="173" t="str">
        <f>VLOOKUP(Results!D797,Tests!$A$2:$C$21,3,FALSE)</f>
        <v>Пользователь MS Excel 2010</v>
      </c>
      <c r="D796" s="173" t="str">
        <f>IFERROR(VLOOKUP(VLOOKUP(Results!C797,Users!$A$2:$E$784,5,FALSE),Groops!$A$2:$E$28,2,FALSE),"удалено")</f>
        <v>МИСТ-19</v>
      </c>
      <c r="E796" s="173">
        <f>Results!K797</f>
        <v>33</v>
      </c>
      <c r="F796" s="173">
        <f>Results!J797</f>
        <v>42</v>
      </c>
    </row>
    <row r="797" spans="1:6">
      <c r="A797" s="430">
        <f>Results!B798</f>
        <v>43713.811585648102</v>
      </c>
      <c r="B797" s="173" t="str">
        <f>VLOOKUP(Results!C798,Users!$A$2:$F$784,6,FALSE)</f>
        <v>Безуглая</v>
      </c>
      <c r="C797" s="173" t="str">
        <f>VLOOKUP(Results!D798,Tests!$A$2:$C$21,3,FALSE)</f>
        <v>Специалист MS Excel 2010</v>
      </c>
      <c r="D797" s="173" t="str">
        <f>IFERROR(VLOOKUP(VLOOKUP(Results!C798,Users!$A$2:$E$784,5,FALSE),Groops!$A$2:$E$28,2,FALSE),"удалено")</f>
        <v>МИСТ-19</v>
      </c>
      <c r="E797" s="173">
        <f>Results!K798</f>
        <v>11</v>
      </c>
      <c r="F797" s="173">
        <f>Results!J798</f>
        <v>25</v>
      </c>
    </row>
    <row r="798" spans="1:6">
      <c r="A798" s="430">
        <f>Results!B799</f>
        <v>43713.8139814815</v>
      </c>
      <c r="B798" s="173" t="str">
        <f>VLOOKUP(Results!C799,Users!$A$2:$F$784,6,FALSE)</f>
        <v>Аншаков</v>
      </c>
      <c r="C798" s="173" t="str">
        <f>VLOOKUP(Results!D799,Tests!$A$2:$C$21,3,FALSE)</f>
        <v>Специалист MS Excel 2010</v>
      </c>
      <c r="D798" s="173" t="str">
        <f>IFERROR(VLOOKUP(VLOOKUP(Results!C799,Users!$A$2:$E$784,5,FALSE),Groops!$A$2:$E$28,2,FALSE),"удалено")</f>
        <v>МИСТ-19</v>
      </c>
      <c r="E798" s="173">
        <f>Results!K799</f>
        <v>15</v>
      </c>
      <c r="F798" s="173">
        <f>Results!J799</f>
        <v>25</v>
      </c>
    </row>
    <row r="799" spans="1:6">
      <c r="A799" s="430">
        <f>Results!B800</f>
        <v>43713.8137152778</v>
      </c>
      <c r="B799" s="173" t="str">
        <f>VLOOKUP(Results!C800,Users!$A$2:$F$784,6,FALSE)</f>
        <v>Свободина</v>
      </c>
      <c r="C799" s="173" t="str">
        <f>VLOOKUP(Results!D800,Tests!$A$2:$C$21,3,FALSE)</f>
        <v>Специалист MS Excel 2010</v>
      </c>
      <c r="D799" s="173" t="str">
        <f>IFERROR(VLOOKUP(VLOOKUP(Results!C800,Users!$A$2:$E$784,5,FALSE),Groops!$A$2:$E$28,2,FALSE),"удалено")</f>
        <v>МИСТ-19</v>
      </c>
      <c r="E799" s="173">
        <f>Results!K800</f>
        <v>12</v>
      </c>
      <c r="F799" s="173">
        <f>Results!J800</f>
        <v>25</v>
      </c>
    </row>
    <row r="800" spans="1:6">
      <c r="A800" s="430">
        <f>Results!B801</f>
        <v>43713.839814814797</v>
      </c>
      <c r="B800" s="173" t="str">
        <f>VLOOKUP(Results!C801,Users!$A$2:$F$784,6,FALSE)</f>
        <v>Васильев</v>
      </c>
      <c r="C800" s="173" t="str">
        <f>VLOOKUP(Results!D801,Tests!$A$2:$C$21,3,FALSE)</f>
        <v>Пользователь MS Excel 2010</v>
      </c>
      <c r="D800" s="173" t="str">
        <f>IFERROR(VLOOKUP(VLOOKUP(Results!C801,Users!$A$2:$E$784,5,FALSE),Groops!$A$2:$E$28,2,FALSE),"удалено")</f>
        <v>МИСТ-19</v>
      </c>
      <c r="E800" s="173">
        <f>Results!K801</f>
        <v>28</v>
      </c>
      <c r="F800" s="173">
        <f>Results!J801</f>
        <v>42</v>
      </c>
    </row>
    <row r="801" spans="1:6">
      <c r="A801" s="430">
        <f>Results!B802</f>
        <v>43713.813287037003</v>
      </c>
      <c r="B801" s="173" t="str">
        <f>VLOOKUP(Results!C802,Users!$A$2:$F$784,6,FALSE)</f>
        <v>Морозов</v>
      </c>
      <c r="C801" s="173" t="str">
        <f>VLOOKUP(Results!D802,Tests!$A$2:$C$21,3,FALSE)</f>
        <v>Пользователь MS Excel 2010</v>
      </c>
      <c r="D801" s="173" t="str">
        <f>IFERROR(VLOOKUP(VLOOKUP(Results!C802,Users!$A$2:$E$784,5,FALSE),Groops!$A$2:$E$28,2,FALSE),"удалено")</f>
        <v>МИСТ-19</v>
      </c>
      <c r="E801" s="173">
        <f>Results!K802</f>
        <v>29</v>
      </c>
      <c r="F801" s="173">
        <f>Results!J802</f>
        <v>42</v>
      </c>
    </row>
    <row r="802" spans="1:6">
      <c r="A802" s="430">
        <f>Results!B803</f>
        <v>43713.843854166698</v>
      </c>
      <c r="B802" s="173" t="str">
        <f>VLOOKUP(Results!C803,Users!$A$2:$F$784,6,FALSE)</f>
        <v>Немихин</v>
      </c>
      <c r="C802" s="173" t="str">
        <f>VLOOKUP(Results!D803,Tests!$A$2:$C$21,3,FALSE)</f>
        <v>Пользователь MS Excel 2010</v>
      </c>
      <c r="D802" s="173" t="str">
        <f>IFERROR(VLOOKUP(VLOOKUP(Results!C803,Users!$A$2:$E$784,5,FALSE),Groops!$A$2:$E$28,2,FALSE),"удалено")</f>
        <v>МИСТ-19</v>
      </c>
      <c r="E802" s="173">
        <f>Results!K803</f>
        <v>35</v>
      </c>
      <c r="F802" s="173">
        <f>Results!J803</f>
        <v>42</v>
      </c>
    </row>
    <row r="803" spans="1:6">
      <c r="A803" s="430">
        <f>Results!B804</f>
        <v>43713.813530092601</v>
      </c>
      <c r="B803" s="173" t="str">
        <f>VLOOKUP(Results!C804,Users!$A$2:$F$784,6,FALSE)</f>
        <v>Ерофеев</v>
      </c>
      <c r="C803" s="173" t="str">
        <f>VLOOKUP(Results!D804,Tests!$A$2:$C$21,3,FALSE)</f>
        <v>Пользователь MS Excel 2010</v>
      </c>
      <c r="D803" s="173" t="str">
        <f>IFERROR(VLOOKUP(VLOOKUP(Results!C804,Users!$A$2:$E$784,5,FALSE),Groops!$A$2:$E$28,2,FALSE),"удалено")</f>
        <v>МИСТ-19</v>
      </c>
      <c r="E803" s="173">
        <f>Results!K804</f>
        <v>34</v>
      </c>
      <c r="F803" s="173">
        <f>Results!J804</f>
        <v>42</v>
      </c>
    </row>
    <row r="804" spans="1:6">
      <c r="A804" s="430">
        <f>Results!B805</f>
        <v>43713.813055555598</v>
      </c>
      <c r="B804" s="173" t="str">
        <f>VLOOKUP(Results!C805,Users!$A$2:$F$784,6,FALSE)</f>
        <v>Шершуков</v>
      </c>
      <c r="C804" s="173" t="str">
        <f>VLOOKUP(Results!D805,Tests!$A$2:$C$21,3,FALSE)</f>
        <v>Специалист MS Excel 2010</v>
      </c>
      <c r="D804" s="173" t="str">
        <f>IFERROR(VLOOKUP(VLOOKUP(Results!C805,Users!$A$2:$E$784,5,FALSE),Groops!$A$2:$E$28,2,FALSE),"удалено")</f>
        <v>МИСТ-19</v>
      </c>
      <c r="E804" s="173">
        <f>Results!K805</f>
        <v>16</v>
      </c>
      <c r="F804" s="173">
        <f>Results!J805</f>
        <v>25</v>
      </c>
    </row>
    <row r="805" spans="1:6">
      <c r="A805" s="430">
        <f>Results!B806</f>
        <v>43713.814097222203</v>
      </c>
      <c r="B805" s="173" t="str">
        <f>VLOOKUP(Results!C806,Users!$A$2:$F$784,6,FALSE)</f>
        <v>Ульихин</v>
      </c>
      <c r="C805" s="173" t="str">
        <f>VLOOKUP(Results!D806,Tests!$A$2:$C$21,3,FALSE)</f>
        <v>Пользователь MS Excel 2010</v>
      </c>
      <c r="D805" s="173" t="str">
        <f>IFERROR(VLOOKUP(VLOOKUP(Results!C806,Users!$A$2:$E$784,5,FALSE),Groops!$A$2:$E$28,2,FALSE),"удалено")</f>
        <v>МИСТ-19</v>
      </c>
      <c r="E805" s="173">
        <f>Results!K806</f>
        <v>30</v>
      </c>
      <c r="F805" s="173">
        <f>Results!J806</f>
        <v>42</v>
      </c>
    </row>
    <row r="806" spans="1:6">
      <c r="A806" s="430">
        <f>Results!B807</f>
        <v>43713.829398148097</v>
      </c>
      <c r="B806" s="173" t="str">
        <f>VLOOKUP(Results!C807,Users!$A$2:$F$784,6,FALSE)</f>
        <v>Письменная</v>
      </c>
      <c r="C806" s="173" t="str">
        <f>VLOOKUP(Results!D807,Tests!$A$2:$C$21,3,FALSE)</f>
        <v>Пользователь MS Excel 2010</v>
      </c>
      <c r="D806" s="173" t="str">
        <f>IFERROR(VLOOKUP(VLOOKUP(Results!C807,Users!$A$2:$E$784,5,FALSE),Groops!$A$2:$E$28,2,FALSE),"удалено")</f>
        <v>МИСТ-19</v>
      </c>
      <c r="E806" s="173">
        <f>Results!K807</f>
        <v>27</v>
      </c>
      <c r="F806" s="173">
        <f>Results!J807</f>
        <v>42</v>
      </c>
    </row>
    <row r="807" spans="1:6">
      <c r="A807" s="430">
        <f>Results!B808</f>
        <v>43713.815277777801</v>
      </c>
      <c r="B807" s="173" t="str">
        <f>VLOOKUP(Results!C808,Users!$A$2:$F$784,6,FALSE)</f>
        <v>Скареднов</v>
      </c>
      <c r="C807" s="173" t="str">
        <f>VLOOKUP(Results!D808,Tests!$A$2:$C$21,3,FALSE)</f>
        <v>Специалист MS Excel 2010</v>
      </c>
      <c r="D807" s="173" t="str">
        <f>IFERROR(VLOOKUP(VLOOKUP(Results!C808,Users!$A$2:$E$784,5,FALSE),Groops!$A$2:$E$28,2,FALSE),"удалено")</f>
        <v>МИСТ-19</v>
      </c>
      <c r="E807" s="173">
        <f>Results!K808</f>
        <v>14</v>
      </c>
      <c r="F807" s="173">
        <f>Results!J808</f>
        <v>25</v>
      </c>
    </row>
    <row r="808" spans="1:6">
      <c r="A808" s="430">
        <f>Results!B809</f>
        <v>43713.820682870399</v>
      </c>
      <c r="B808" s="173" t="str">
        <f>VLOOKUP(Results!C809,Users!$A$2:$F$784,6,FALSE)</f>
        <v>Калмыкова</v>
      </c>
      <c r="C808" s="173" t="str">
        <f>VLOOKUP(Results!D809,Tests!$A$2:$C$21,3,FALSE)</f>
        <v>Пользователь MS Excel 2010</v>
      </c>
      <c r="D808" s="173" t="str">
        <f>IFERROR(VLOOKUP(VLOOKUP(Results!C809,Users!$A$2:$E$784,5,FALSE),Groops!$A$2:$E$28,2,FALSE),"удалено")</f>
        <v>МИСТ-19</v>
      </c>
      <c r="E808" s="173">
        <f>Results!K809</f>
        <v>28</v>
      </c>
      <c r="F808" s="173">
        <f>Results!J809</f>
        <v>42</v>
      </c>
    </row>
    <row r="809" spans="1:6">
      <c r="A809" s="430">
        <f>Results!B810</f>
        <v>43713.835381944402</v>
      </c>
      <c r="B809" s="173" t="str">
        <f>VLOOKUP(Results!C810,Users!$A$2:$F$784,6,FALSE)</f>
        <v>Коновалова</v>
      </c>
      <c r="C809" s="173" t="str">
        <f>VLOOKUP(Results!D810,Tests!$A$2:$C$21,3,FALSE)</f>
        <v>Пользователь MS Excel 2010</v>
      </c>
      <c r="D809" s="173" t="str">
        <f>IFERROR(VLOOKUP(VLOOKUP(Results!C810,Users!$A$2:$E$784,5,FALSE),Groops!$A$2:$E$28,2,FALSE),"удалено")</f>
        <v>МИСТ-19</v>
      </c>
      <c r="E809" s="173">
        <f>Results!K810</f>
        <v>32</v>
      </c>
      <c r="F809" s="173">
        <f>Results!J810</f>
        <v>42</v>
      </c>
    </row>
    <row r="810" spans="1:6">
      <c r="A810" s="430">
        <f>Results!B811</f>
        <v>43713.839722222197</v>
      </c>
      <c r="B810" s="173" t="str">
        <f>VLOOKUP(Results!C811,Users!$A$2:$F$784,6,FALSE)</f>
        <v>Щербинина</v>
      </c>
      <c r="C810" s="173" t="str">
        <f>VLOOKUP(Results!D811,Tests!$A$2:$C$21,3,FALSE)</f>
        <v>Пользователь MS Excel 2010</v>
      </c>
      <c r="D810" s="173" t="str">
        <f>IFERROR(VLOOKUP(VLOOKUP(Results!C811,Users!$A$2:$E$784,5,FALSE),Groops!$A$2:$E$28,2,FALSE),"удалено")</f>
        <v>МИСТ-19</v>
      </c>
      <c r="E810" s="173">
        <f>Results!K811</f>
        <v>36</v>
      </c>
      <c r="F810" s="173">
        <f>Results!J811</f>
        <v>42</v>
      </c>
    </row>
    <row r="811" spans="1:6">
      <c r="A811" s="430">
        <f>Results!B812</f>
        <v>43713.8222916667</v>
      </c>
      <c r="B811" s="173" t="str">
        <f>VLOOKUP(Results!C812,Users!$A$2:$F$784,6,FALSE)</f>
        <v>Машевский</v>
      </c>
      <c r="C811" s="173" t="str">
        <f>VLOOKUP(Results!D812,Tests!$A$2:$C$21,3,FALSE)</f>
        <v>Пользователь MS Excel 2010</v>
      </c>
      <c r="D811" s="173" t="str">
        <f>IFERROR(VLOOKUP(VLOOKUP(Results!C812,Users!$A$2:$E$784,5,FALSE),Groops!$A$2:$E$28,2,FALSE),"удалено")</f>
        <v>МИСТ-19</v>
      </c>
      <c r="E811" s="173">
        <f>Results!K812</f>
        <v>36</v>
      </c>
      <c r="F811" s="173">
        <f>Results!J812</f>
        <v>42</v>
      </c>
    </row>
    <row r="812" spans="1:6">
      <c r="A812" s="430">
        <f>Results!B813</f>
        <v>43713.847766203697</v>
      </c>
      <c r="B812" s="173" t="str">
        <f>VLOOKUP(Results!C813,Users!$A$2:$F$784,6,FALSE)</f>
        <v>Салаев</v>
      </c>
      <c r="C812" s="173" t="str">
        <f>VLOOKUP(Results!D813,Tests!$A$2:$C$21,3,FALSE)</f>
        <v>Специалист MS Excel 2010</v>
      </c>
      <c r="D812" s="173" t="str">
        <f>IFERROR(VLOOKUP(VLOOKUP(Results!C813,Users!$A$2:$E$784,5,FALSE),Groops!$A$2:$E$28,2,FALSE),"удалено")</f>
        <v>МИСТ-19</v>
      </c>
      <c r="E812" s="173">
        <f>Results!K813</f>
        <v>7</v>
      </c>
      <c r="F812" s="173">
        <f>Results!J813</f>
        <v>25</v>
      </c>
    </row>
    <row r="813" spans="1:6">
      <c r="A813" s="430">
        <f>Results!B814</f>
        <v>43713.820613425902</v>
      </c>
      <c r="B813" s="173" t="str">
        <f>VLOOKUP(Results!C814,Users!$A$2:$F$784,6,FALSE)</f>
        <v>Цепенникова</v>
      </c>
      <c r="C813" s="173" t="str">
        <f>VLOOKUP(Results!D814,Tests!$A$2:$C$21,3,FALSE)</f>
        <v>Пользователь MS Excel 2010</v>
      </c>
      <c r="D813" s="173" t="str">
        <f>IFERROR(VLOOKUP(VLOOKUP(Results!C814,Users!$A$2:$E$784,5,FALSE),Groops!$A$2:$E$28,2,FALSE),"удалено")</f>
        <v>МИСТ-19</v>
      </c>
      <c r="E813" s="173">
        <f>Results!K814</f>
        <v>34</v>
      </c>
      <c r="F813" s="173">
        <f>Results!J814</f>
        <v>42</v>
      </c>
    </row>
    <row r="814" spans="1:6">
      <c r="A814" s="430">
        <f>Results!B815</f>
        <v>43713.834074074097</v>
      </c>
      <c r="B814" s="173" t="str">
        <f>VLOOKUP(Results!C815,Users!$A$2:$F$784,6,FALSE)</f>
        <v>Рожкова</v>
      </c>
      <c r="C814" s="173" t="str">
        <f>VLOOKUP(Results!D815,Tests!$A$2:$C$21,3,FALSE)</f>
        <v>Пользователь MS Excel 2010</v>
      </c>
      <c r="D814" s="173" t="str">
        <f>IFERROR(VLOOKUP(VLOOKUP(Results!C815,Users!$A$2:$E$784,5,FALSE),Groops!$A$2:$E$28,2,FALSE),"удалено")</f>
        <v>МИСТ-19</v>
      </c>
      <c r="E814" s="173">
        <f>Results!K815</f>
        <v>31</v>
      </c>
      <c r="F814" s="173">
        <f>Results!J815</f>
        <v>42</v>
      </c>
    </row>
    <row r="815" spans="1:6">
      <c r="A815" s="430">
        <f>Results!B816</f>
        <v>43713.848368055602</v>
      </c>
      <c r="B815" s="173" t="str">
        <f>VLOOKUP(Results!C816,Users!$A$2:$F$784,6,FALSE)</f>
        <v>Денисов</v>
      </c>
      <c r="C815" s="173" t="str">
        <f>VLOOKUP(Results!D816,Tests!$A$2:$C$21,3,FALSE)</f>
        <v>Пользователь MS Excel 2010</v>
      </c>
      <c r="D815" s="173" t="str">
        <f>IFERROR(VLOOKUP(VLOOKUP(Results!C816,Users!$A$2:$E$784,5,FALSE),Groops!$A$2:$E$28,2,FALSE),"удалено")</f>
        <v>МИСТ-19</v>
      </c>
      <c r="E815" s="173">
        <f>Results!K816</f>
        <v>20</v>
      </c>
      <c r="F815" s="173">
        <f>Results!J816</f>
        <v>42</v>
      </c>
    </row>
    <row r="816" spans="1:6">
      <c r="A816" s="430">
        <f>Results!B817</f>
        <v>43713.847604166702</v>
      </c>
      <c r="B816" s="173" t="str">
        <f>VLOOKUP(Results!C817,Users!$A$2:$F$784,6,FALSE)</f>
        <v>Чурзина</v>
      </c>
      <c r="C816" s="173" t="str">
        <f>VLOOKUP(Results!D817,Tests!$A$2:$C$21,3,FALSE)</f>
        <v>Пользователь MS Excel 2010</v>
      </c>
      <c r="D816" s="173" t="str">
        <f>IFERROR(VLOOKUP(VLOOKUP(Results!C817,Users!$A$2:$E$784,5,FALSE),Groops!$A$2:$E$28,2,FALSE),"удалено")</f>
        <v>МИСТ-19</v>
      </c>
      <c r="E816" s="173">
        <f>Results!K817</f>
        <v>33</v>
      </c>
      <c r="F816" s="173">
        <f>Results!J817</f>
        <v>42</v>
      </c>
    </row>
    <row r="817" spans="1:6">
      <c r="A817" s="430">
        <f>Results!B818</f>
        <v>43713.852546296301</v>
      </c>
      <c r="B817" s="173" t="str">
        <f>VLOOKUP(Results!C818,Users!$A$2:$F$784,6,FALSE)</f>
        <v>Аншаков</v>
      </c>
      <c r="C817" s="173" t="str">
        <f>VLOOKUP(Results!D818,Tests!$A$2:$C$21,3,FALSE)</f>
        <v>Пользователь MS Excel 2010</v>
      </c>
      <c r="D817" s="173" t="str">
        <f>IFERROR(VLOOKUP(VLOOKUP(Results!C818,Users!$A$2:$E$784,5,FALSE),Groops!$A$2:$E$28,2,FALSE),"удалено")</f>
        <v>МИСТ-19</v>
      </c>
      <c r="E817" s="173">
        <f>Results!K818</f>
        <v>28</v>
      </c>
      <c r="F817" s="173">
        <f>Results!J818</f>
        <v>42</v>
      </c>
    </row>
    <row r="818" spans="1:6">
      <c r="A818" s="430">
        <f>Results!B819</f>
        <v>43713.846759259301</v>
      </c>
      <c r="B818" s="173" t="str">
        <f>VLOOKUP(Results!C819,Users!$A$2:$F$784,6,FALSE)</f>
        <v>Егорова</v>
      </c>
      <c r="C818" s="173" t="str">
        <f>VLOOKUP(Results!D819,Tests!$A$2:$C$21,3,FALSE)</f>
        <v>Пользователь MS Excel 2010</v>
      </c>
      <c r="D818" s="173" t="str">
        <f>IFERROR(VLOOKUP(VLOOKUP(Results!C819,Users!$A$2:$E$784,5,FALSE),Groops!$A$2:$E$28,2,FALSE),"удалено")</f>
        <v>МИСТ-19</v>
      </c>
      <c r="E818" s="173">
        <f>Results!K819</f>
        <v>27</v>
      </c>
      <c r="F818" s="173">
        <f>Results!J819</f>
        <v>42</v>
      </c>
    </row>
    <row r="819" spans="1:6">
      <c r="A819" s="430">
        <f>Results!B820</f>
        <v>43713.847453703696</v>
      </c>
      <c r="B819" s="173" t="str">
        <f>VLOOKUP(Results!C820,Users!$A$2:$F$784,6,FALSE)</f>
        <v>Копылов</v>
      </c>
      <c r="C819" s="173" t="str">
        <f>VLOOKUP(Results!D820,Tests!$A$2:$C$21,3,FALSE)</f>
        <v>Пользователь MS Excel 2010</v>
      </c>
      <c r="D819" s="173" t="str">
        <f>IFERROR(VLOOKUP(VLOOKUP(Results!C820,Users!$A$2:$E$784,5,FALSE),Groops!$A$2:$E$28,2,FALSE),"удалено")</f>
        <v>МИСТ-19</v>
      </c>
      <c r="E819" s="173">
        <f>Results!K820</f>
        <v>31</v>
      </c>
      <c r="F819" s="173">
        <f>Results!J820</f>
        <v>42</v>
      </c>
    </row>
    <row r="820" spans="1:6">
      <c r="A820" s="430">
        <f>Results!B821</f>
        <v>43713.848888888897</v>
      </c>
      <c r="B820" s="173" t="str">
        <f>VLOOKUP(Results!C821,Users!$A$2:$F$784,6,FALSE)</f>
        <v>Вампилова</v>
      </c>
      <c r="C820" s="173" t="str">
        <f>VLOOKUP(Results!D821,Tests!$A$2:$C$21,3,FALSE)</f>
        <v>Пользователь MS Excel 2010</v>
      </c>
      <c r="D820" s="173" t="str">
        <f>IFERROR(VLOOKUP(VLOOKUP(Results!C821,Users!$A$2:$E$784,5,FALSE),Groops!$A$2:$E$28,2,FALSE),"удалено")</f>
        <v>МИСТ-19</v>
      </c>
      <c r="E820" s="173">
        <f>Results!K821</f>
        <v>38</v>
      </c>
      <c r="F820" s="173">
        <f>Results!J821</f>
        <v>42</v>
      </c>
    </row>
    <row r="821" spans="1:6">
      <c r="A821" s="430">
        <f>Results!B822</f>
        <v>43713.849560185197</v>
      </c>
      <c r="B821" s="173" t="str">
        <f>VLOOKUP(Results!C822,Users!$A$2:$F$784,6,FALSE)</f>
        <v>Войсят</v>
      </c>
      <c r="C821" s="173" t="str">
        <f>VLOOKUP(Results!D822,Tests!$A$2:$C$21,3,FALSE)</f>
        <v>Пользователь MS Excel 2010</v>
      </c>
      <c r="D821" s="173" t="str">
        <f>IFERROR(VLOOKUP(VLOOKUP(Results!C822,Users!$A$2:$E$784,5,FALSE),Groops!$A$2:$E$28,2,FALSE),"удалено")</f>
        <v>МИСТ-19</v>
      </c>
      <c r="E821" s="173">
        <f>Results!K822</f>
        <v>26</v>
      </c>
      <c r="F821" s="173">
        <f>Results!J822</f>
        <v>42</v>
      </c>
    </row>
    <row r="822" spans="1:6">
      <c r="A822" s="430">
        <f>Results!B823</f>
        <v>43713.853067129603</v>
      </c>
      <c r="B822" s="173" t="str">
        <f>VLOOKUP(Results!C823,Users!$A$2:$F$784,6,FALSE)</f>
        <v>Свободина</v>
      </c>
      <c r="C822" s="173" t="str">
        <f>VLOOKUP(Results!D823,Tests!$A$2:$C$21,3,FALSE)</f>
        <v>Пользователь MS Excel 2010</v>
      </c>
      <c r="D822" s="173" t="str">
        <f>IFERROR(VLOOKUP(VLOOKUP(Results!C823,Users!$A$2:$E$784,5,FALSE),Groops!$A$2:$E$28,2,FALSE),"удалено")</f>
        <v>МИСТ-19</v>
      </c>
      <c r="E822" s="173">
        <f>Results!K823</f>
        <v>29</v>
      </c>
      <c r="F822" s="173">
        <f>Results!J823</f>
        <v>42</v>
      </c>
    </row>
    <row r="823" spans="1:6">
      <c r="A823" s="430">
        <f>Results!B824</f>
        <v>43713.847233796303</v>
      </c>
      <c r="B823" s="173" t="str">
        <f>VLOOKUP(Results!C824,Users!$A$2:$F$784,6,FALSE)</f>
        <v>Павлов</v>
      </c>
      <c r="C823" s="173" t="str">
        <f>VLOOKUP(Results!D824,Tests!$A$2:$C$21,3,FALSE)</f>
        <v>Пользователь MS Excel 2010</v>
      </c>
      <c r="D823" s="173" t="str">
        <f>IFERROR(VLOOKUP(VLOOKUP(Results!C824,Users!$A$2:$E$784,5,FALSE),Groops!$A$2:$E$28,2,FALSE),"удалено")</f>
        <v>МИСТ-19</v>
      </c>
      <c r="E823" s="173">
        <f>Results!K824</f>
        <v>30</v>
      </c>
      <c r="F823" s="173">
        <f>Results!J824</f>
        <v>42</v>
      </c>
    </row>
    <row r="824" spans="1:6">
      <c r="A824" s="430">
        <f>Results!B825</f>
        <v>43713.839178240698</v>
      </c>
      <c r="B824" s="173" t="str">
        <f>VLOOKUP(Results!C825,Users!$A$2:$F$784,6,FALSE)</f>
        <v>Лепанова</v>
      </c>
      <c r="C824" s="173" t="str">
        <f>VLOOKUP(Results!D825,Tests!$A$2:$C$21,3,FALSE)</f>
        <v>Пользователь MS Excel 2010</v>
      </c>
      <c r="D824" s="173" t="str">
        <f>IFERROR(VLOOKUP(VLOOKUP(Results!C825,Users!$A$2:$E$784,5,FALSE),Groops!$A$2:$E$28,2,FALSE),"удалено")</f>
        <v>МИСТ-19</v>
      </c>
      <c r="E824" s="173">
        <f>Results!K825</f>
        <v>33</v>
      </c>
      <c r="F824" s="173">
        <f>Results!J825</f>
        <v>42</v>
      </c>
    </row>
    <row r="825" spans="1:6">
      <c r="A825" s="430">
        <f>Results!B826</f>
        <v>43713.851238425901</v>
      </c>
      <c r="B825" s="173" t="str">
        <f>VLOOKUP(Results!C826,Users!$A$2:$F$784,6,FALSE)</f>
        <v>Крючкова</v>
      </c>
      <c r="C825" s="173" t="str">
        <f>VLOOKUP(Results!D826,Tests!$A$2:$C$21,3,FALSE)</f>
        <v>Пользователь MS Excel 2010</v>
      </c>
      <c r="D825" s="173" t="str">
        <f>IFERROR(VLOOKUP(VLOOKUP(Results!C826,Users!$A$2:$E$784,5,FALSE),Groops!$A$2:$E$28,2,FALSE),"удалено")</f>
        <v>МИСТ-19</v>
      </c>
      <c r="E825" s="173">
        <f>Results!K826</f>
        <v>24</v>
      </c>
      <c r="F825" s="173">
        <f>Results!J826</f>
        <v>42</v>
      </c>
    </row>
    <row r="826" spans="1:6">
      <c r="A826" s="430">
        <f>Results!B827</f>
        <v>43713.852557870399</v>
      </c>
      <c r="B826" s="173" t="str">
        <f>VLOOKUP(Results!C827,Users!$A$2:$F$784,6,FALSE)</f>
        <v>Безуглая</v>
      </c>
      <c r="C826" s="173" t="str">
        <f>VLOOKUP(Results!D827,Tests!$A$2:$C$21,3,FALSE)</f>
        <v>Пользователь MS Excel 2010</v>
      </c>
      <c r="D826" s="173" t="str">
        <f>IFERROR(VLOOKUP(VLOOKUP(Results!C827,Users!$A$2:$E$784,5,FALSE),Groops!$A$2:$E$28,2,FALSE),"удалено")</f>
        <v>МИСТ-19</v>
      </c>
      <c r="E826" s="173">
        <f>Results!K827</f>
        <v>30</v>
      </c>
      <c r="F826" s="173">
        <f>Results!J827</f>
        <v>42</v>
      </c>
    </row>
    <row r="827" spans="1:6">
      <c r="A827" s="430">
        <f>Results!B828</f>
        <v>43713.848217592596</v>
      </c>
      <c r="B827" s="173" t="str">
        <f>VLOOKUP(Results!C828,Users!$A$2:$F$784,6,FALSE)</f>
        <v>Злобин</v>
      </c>
      <c r="C827" s="173" t="str">
        <f>VLOOKUP(Results!D828,Tests!$A$2:$C$21,3,FALSE)</f>
        <v>Пользователь MS Excel 2010</v>
      </c>
      <c r="D827" s="173" t="str">
        <f>IFERROR(VLOOKUP(VLOOKUP(Results!C828,Users!$A$2:$E$784,5,FALSE),Groops!$A$2:$E$28,2,FALSE),"удалено")</f>
        <v>МИСТ-19</v>
      </c>
      <c r="E827" s="173">
        <f>Results!K828</f>
        <v>27</v>
      </c>
      <c r="F827" s="173">
        <f>Results!J828</f>
        <v>42</v>
      </c>
    </row>
    <row r="828" spans="1:6">
      <c r="A828" s="430">
        <f>Results!B829</f>
        <v>43713.842453703699</v>
      </c>
      <c r="B828" s="173" t="str">
        <f>VLOOKUP(Results!C829,Users!$A$2:$F$784,6,FALSE)</f>
        <v>Кравченко</v>
      </c>
      <c r="C828" s="173" t="str">
        <f>VLOOKUP(Results!D829,Tests!$A$2:$C$21,3,FALSE)</f>
        <v>Пользователь MS Excel 2010</v>
      </c>
      <c r="D828" s="173" t="str">
        <f>IFERROR(VLOOKUP(VLOOKUP(Results!C829,Users!$A$2:$E$784,5,FALSE),Groops!$A$2:$E$28,2,FALSE),"удалено")</f>
        <v>МИСТ-19</v>
      </c>
      <c r="E828" s="173">
        <f>Results!K829</f>
        <v>36</v>
      </c>
      <c r="F828" s="173">
        <f>Results!J829</f>
        <v>42</v>
      </c>
    </row>
    <row r="829" spans="1:6">
      <c r="A829" s="430">
        <f>Results!B830</f>
        <v>43713.854282407403</v>
      </c>
      <c r="B829" s="173" t="str">
        <f>VLOOKUP(Results!C830,Users!$A$2:$F$784,6,FALSE)</f>
        <v>Шершуков</v>
      </c>
      <c r="C829" s="173" t="str">
        <f>VLOOKUP(Results!D830,Tests!$A$2:$C$21,3,FALSE)</f>
        <v>Пользователь MS Excel 2010</v>
      </c>
      <c r="D829" s="173" t="str">
        <f>IFERROR(VLOOKUP(VLOOKUP(Results!C830,Users!$A$2:$E$784,5,FALSE),Groops!$A$2:$E$28,2,FALSE),"удалено")</f>
        <v>МИСТ-19</v>
      </c>
      <c r="E829" s="173">
        <f>Results!K830</f>
        <v>32</v>
      </c>
      <c r="F829" s="173">
        <f>Results!J830</f>
        <v>42</v>
      </c>
    </row>
    <row r="830" spans="1:6">
      <c r="A830" s="430">
        <f>Results!B831</f>
        <v>43721.558391203696</v>
      </c>
      <c r="B830" s="173" t="str">
        <f>VLOOKUP(Results!C831,Users!$A$2:$F$784,6,FALSE)</f>
        <v>Васильев</v>
      </c>
      <c r="C830" s="173" t="str">
        <f>VLOOKUP(Results!D831,Tests!$A$2:$C$21,3,FALSE)</f>
        <v>Пользователь MS Excel 2010</v>
      </c>
      <c r="D830" s="173" t="str">
        <f>IFERROR(VLOOKUP(VLOOKUP(Results!C831,Users!$A$2:$E$784,5,FALSE),Groops!$A$2:$E$28,2,FALSE),"удалено")</f>
        <v>МИСТ-19</v>
      </c>
      <c r="E830" s="173">
        <f>Results!K831</f>
        <v>38</v>
      </c>
      <c r="F830" s="173">
        <f>Results!J831</f>
        <v>42</v>
      </c>
    </row>
    <row r="831" spans="1:6">
      <c r="A831" s="430">
        <f>Results!B832</f>
        <v>43713.849606481497</v>
      </c>
      <c r="B831" s="173" t="str">
        <f>VLOOKUP(Results!C832,Users!$A$2:$F$784,6,FALSE)</f>
        <v>Альшин</v>
      </c>
      <c r="C831" s="173" t="str">
        <f>VLOOKUP(Results!D832,Tests!$A$2:$C$21,3,FALSE)</f>
        <v>Пользователь MS Excel 2010</v>
      </c>
      <c r="D831" s="173" t="str">
        <f>IFERROR(VLOOKUP(VLOOKUP(Results!C832,Users!$A$2:$E$784,5,FALSE),Groops!$A$2:$E$28,2,FALSE),"удалено")</f>
        <v>МИСТ-19</v>
      </c>
      <c r="E831" s="173">
        <f>Results!K832</f>
        <v>19</v>
      </c>
      <c r="F831" s="173">
        <f>Results!J832</f>
        <v>42</v>
      </c>
    </row>
    <row r="832" spans="1:6">
      <c r="A832" s="430">
        <f>Results!B833</f>
        <v>43713.848310185203</v>
      </c>
      <c r="B832" s="173" t="str">
        <f>VLOOKUP(Results!C833,Users!$A$2:$F$784,6,FALSE)</f>
        <v>Мазница</v>
      </c>
      <c r="C832" s="173" t="str">
        <f>VLOOKUP(Results!D833,Tests!$A$2:$C$21,3,FALSE)</f>
        <v>Специалист MS Excel 2010</v>
      </c>
      <c r="D832" s="173" t="str">
        <f>IFERROR(VLOOKUP(VLOOKUP(Results!C833,Users!$A$2:$E$784,5,FALSE),Groops!$A$2:$E$28,2,FALSE),"удалено")</f>
        <v>МИСТ-19</v>
      </c>
      <c r="E832" s="173">
        <f>Results!K833</f>
        <v>5</v>
      </c>
      <c r="F832" s="173">
        <f>Results!J833</f>
        <v>25</v>
      </c>
    </row>
    <row r="833" spans="1:6">
      <c r="A833" s="430">
        <f>Results!B834</f>
        <v>43713.851388888899</v>
      </c>
      <c r="B833" s="173" t="str">
        <f>VLOOKUP(Results!C834,Users!$A$2:$F$784,6,FALSE)</f>
        <v>Пцарёва</v>
      </c>
      <c r="C833" s="173" t="str">
        <f>VLOOKUP(Results!D834,Tests!$A$2:$C$21,3,FALSE)</f>
        <v>Специалист MS Excel 2010</v>
      </c>
      <c r="D833" s="173" t="str">
        <f>IFERROR(VLOOKUP(VLOOKUP(Results!C834,Users!$A$2:$E$784,5,FALSE),Groops!$A$2:$E$28,2,FALSE),"удалено")</f>
        <v>МИСТ-19</v>
      </c>
      <c r="E833" s="173">
        <f>Results!K834</f>
        <v>0</v>
      </c>
      <c r="F833" s="173">
        <f>Results!J834</f>
        <v>25</v>
      </c>
    </row>
    <row r="834" spans="1:6">
      <c r="A834" s="430">
        <f>Results!B835</f>
        <v>43713.852118055598</v>
      </c>
      <c r="B834" s="173" t="str">
        <f>VLOOKUP(Results!C835,Users!$A$2:$F$784,6,FALSE)</f>
        <v>Сидорова</v>
      </c>
      <c r="C834" s="173" t="str">
        <f>VLOOKUP(Results!D835,Tests!$A$2:$C$21,3,FALSE)</f>
        <v>Пользователь MS Excel 2010</v>
      </c>
      <c r="D834" s="173" t="str">
        <f>IFERROR(VLOOKUP(VLOOKUP(Results!C835,Users!$A$2:$E$784,5,FALSE),Groops!$A$2:$E$28,2,FALSE),"удалено")</f>
        <v>МИСТ-19</v>
      </c>
      <c r="E834" s="173">
        <f>Results!K835</f>
        <v>6</v>
      </c>
      <c r="F834" s="173">
        <f>Results!J835</f>
        <v>42</v>
      </c>
    </row>
    <row r="835" spans="1:6">
      <c r="A835" s="430">
        <f>Results!B836</f>
        <v>43713.853379629603</v>
      </c>
      <c r="B835" s="173" t="str">
        <f>VLOOKUP(Results!C836,Users!$A$2:$F$784,6,FALSE)</f>
        <v>Акимова</v>
      </c>
      <c r="C835" s="173" t="str">
        <f>VLOOKUP(Results!D836,Tests!$A$2:$C$21,3,FALSE)</f>
        <v>Специалист MS Excel 2010</v>
      </c>
      <c r="D835" s="173" t="str">
        <f>IFERROR(VLOOKUP(VLOOKUP(Results!C836,Users!$A$2:$E$784,5,FALSE),Groops!$A$2:$E$28,2,FALSE),"удалено")</f>
        <v>МИСТ-19</v>
      </c>
      <c r="E835" s="173">
        <f>Results!K836</f>
        <v>0</v>
      </c>
      <c r="F835" s="173">
        <f>Results!J836</f>
        <v>25</v>
      </c>
    </row>
    <row r="836" spans="1:6">
      <c r="A836" s="430">
        <f>Results!B837</f>
        <v>43713.960370370398</v>
      </c>
      <c r="B836" s="173" t="str">
        <f>VLOOKUP(Results!C837,Users!$A$2:$F$784,6,FALSE)</f>
        <v>Цепенникова</v>
      </c>
      <c r="C836" s="173" t="str">
        <f>VLOOKUP(Results!D837,Tests!$A$2:$C$21,3,FALSE)</f>
        <v>Специалист MS Excel 2010</v>
      </c>
      <c r="D836" s="173" t="str">
        <f>IFERROR(VLOOKUP(VLOOKUP(Results!C837,Users!$A$2:$E$784,5,FALSE),Groops!$A$2:$E$28,2,FALSE),"удалено")</f>
        <v>МИСТ-19</v>
      </c>
      <c r="E836" s="173">
        <f>Results!K837</f>
        <v>14</v>
      </c>
      <c r="F836" s="173">
        <f>Results!J837</f>
        <v>25</v>
      </c>
    </row>
    <row r="837" spans="1:6">
      <c r="A837" s="430">
        <f>Results!B838</f>
        <v>43714.499027777798</v>
      </c>
      <c r="B837" s="173" t="str">
        <f>VLOOKUP(Results!C838,Users!$A$2:$F$784,6,FALSE)</f>
        <v>Костюченко</v>
      </c>
      <c r="C837" s="173" t="str">
        <f>VLOOKUP(Results!D838,Tests!$A$2:$C$21,3,FALSE)</f>
        <v>Специалист MS Excel 2010</v>
      </c>
      <c r="D837" s="173" t="str">
        <f>IFERROR(VLOOKUP(VLOOKUP(Results!C838,Users!$A$2:$E$784,5,FALSE),Groops!$A$2:$E$28,2,FALSE),"удалено")</f>
        <v>МИСТ-19</v>
      </c>
      <c r="E837" s="173">
        <f>Results!K838</f>
        <v>2</v>
      </c>
      <c r="F837" s="173">
        <f>Results!J838</f>
        <v>25</v>
      </c>
    </row>
    <row r="838" spans="1:6">
      <c r="A838" s="430">
        <f>Results!B839</f>
        <v>43714.887361111098</v>
      </c>
      <c r="B838" s="173" t="str">
        <f>VLOOKUP(Results!C839,Users!$A$2:$F$784,6,FALSE)</f>
        <v>Замыслов</v>
      </c>
      <c r="C838" s="173" t="str">
        <f>VLOOKUP(Results!D839,Tests!$A$2:$C$21,3,FALSE)</f>
        <v>Пользователь MS Excel 2010</v>
      </c>
      <c r="D838" s="173" t="str">
        <f>IFERROR(VLOOKUP(VLOOKUP(Results!C839,Users!$A$2:$E$784,5,FALSE),Groops!$A$2:$E$28,2,FALSE),"удалено")</f>
        <v>МИСТ-19</v>
      </c>
      <c r="E838" s="173">
        <f>Results!K839</f>
        <v>24</v>
      </c>
      <c r="F838" s="173">
        <f>Results!J839</f>
        <v>42</v>
      </c>
    </row>
    <row r="839" spans="1:6">
      <c r="A839" s="430">
        <f>Results!B840</f>
        <v>43721.560324074097</v>
      </c>
      <c r="B839" s="173" t="str">
        <f>VLOOKUP(Results!C840,Users!$A$2:$F$784,6,FALSE)</f>
        <v>Тен</v>
      </c>
      <c r="C839" s="173" t="str">
        <f>VLOOKUP(Results!D840,Tests!$A$2:$C$21,3,FALSE)</f>
        <v>Пользователь MS Excel 2010</v>
      </c>
      <c r="D839" s="173" t="str">
        <f>IFERROR(VLOOKUP(VLOOKUP(Results!C840,Users!$A$2:$E$784,5,FALSE),Groops!$A$2:$E$28,2,FALSE),"удалено")</f>
        <v>МИСТ-19</v>
      </c>
      <c r="E839" s="173">
        <f>Results!K840</f>
        <v>39</v>
      </c>
      <c r="F839" s="173">
        <f>Results!J840</f>
        <v>42</v>
      </c>
    </row>
    <row r="840" spans="1:6">
      <c r="A840" s="430">
        <f>Results!B841</f>
        <v>43721.557152777801</v>
      </c>
      <c r="B840" s="173" t="str">
        <f>VLOOKUP(Results!C841,Users!$A$2:$F$784,6,FALSE)</f>
        <v>Копылов</v>
      </c>
      <c r="C840" s="173" t="str">
        <f>VLOOKUP(Results!D841,Tests!$A$2:$C$21,3,FALSE)</f>
        <v>Пользователь MS Excel 2010</v>
      </c>
      <c r="D840" s="173" t="str">
        <f>IFERROR(VLOOKUP(VLOOKUP(Results!C841,Users!$A$2:$E$784,5,FALSE),Groops!$A$2:$E$28,2,FALSE),"удалено")</f>
        <v>МИСТ-19</v>
      </c>
      <c r="E840" s="173">
        <f>Results!K841</f>
        <v>37</v>
      </c>
      <c r="F840" s="173">
        <f>Results!J841</f>
        <v>42</v>
      </c>
    </row>
    <row r="841" spans="1:6">
      <c r="A841" s="430">
        <f>Results!B842</f>
        <v>43721.558206018497</v>
      </c>
      <c r="B841" s="173" t="str">
        <f>VLOOKUP(Results!C842,Users!$A$2:$F$784,6,FALSE)</f>
        <v>Панова</v>
      </c>
      <c r="C841" s="173" t="str">
        <f>VLOOKUP(Results!D842,Tests!$A$2:$C$21,3,FALSE)</f>
        <v>Пользователь MS Excel 2010</v>
      </c>
      <c r="D841" s="173" t="str">
        <f>IFERROR(VLOOKUP(VLOOKUP(Results!C842,Users!$A$2:$E$784,5,FALSE),Groops!$A$2:$E$28,2,FALSE),"удалено")</f>
        <v>МИСТ-19</v>
      </c>
      <c r="E841" s="173">
        <f>Results!K842</f>
        <v>41</v>
      </c>
      <c r="F841" s="173">
        <f>Results!J842</f>
        <v>42</v>
      </c>
    </row>
    <row r="842" spans="1:6">
      <c r="A842" s="430">
        <f>Results!B843</f>
        <v>43721.561041666697</v>
      </c>
      <c r="B842" s="173" t="str">
        <f>VLOOKUP(Results!C843,Users!$A$2:$F$784,6,FALSE)</f>
        <v>Письменная</v>
      </c>
      <c r="C842" s="173" t="str">
        <f>VLOOKUP(Results!D843,Tests!$A$2:$C$21,3,FALSE)</f>
        <v>Пользователь MS Excel 2010</v>
      </c>
      <c r="D842" s="173" t="str">
        <f>IFERROR(VLOOKUP(VLOOKUP(Results!C843,Users!$A$2:$E$784,5,FALSE),Groops!$A$2:$E$28,2,FALSE),"удалено")</f>
        <v>МИСТ-19</v>
      </c>
      <c r="E842" s="173">
        <f>Results!K843</f>
        <v>39</v>
      </c>
      <c r="F842" s="173">
        <f>Results!J843</f>
        <v>42</v>
      </c>
    </row>
    <row r="843" spans="1:6">
      <c r="A843" s="430">
        <f>Results!B844</f>
        <v>43721.5690972222</v>
      </c>
      <c r="B843" s="173" t="str">
        <f>VLOOKUP(Results!C844,Users!$A$2:$F$784,6,FALSE)</f>
        <v>Ульихин</v>
      </c>
      <c r="C843" s="173" t="str">
        <f>VLOOKUP(Results!D844,Tests!$A$2:$C$21,3,FALSE)</f>
        <v>Специалист MS Excel 2010</v>
      </c>
      <c r="D843" s="173" t="str">
        <f>IFERROR(VLOOKUP(VLOOKUP(Results!C844,Users!$A$2:$E$784,5,FALSE),Groops!$A$2:$E$28,2,FALSE),"удалено")</f>
        <v>МИСТ-19</v>
      </c>
      <c r="E843" s="173">
        <f>Results!K844</f>
        <v>11</v>
      </c>
      <c r="F843" s="173">
        <f>Results!J844</f>
        <v>25</v>
      </c>
    </row>
    <row r="844" spans="1:6">
      <c r="A844" s="430">
        <f>Results!B845</f>
        <v>43721.558310185203</v>
      </c>
      <c r="B844" s="173" t="str">
        <f>VLOOKUP(Results!C845,Users!$A$2:$F$784,6,FALSE)</f>
        <v>Соболев</v>
      </c>
      <c r="C844" s="173" t="str">
        <f>VLOOKUP(Results!D845,Tests!$A$2:$C$21,3,FALSE)</f>
        <v>Пользователь MS Excel 2010</v>
      </c>
      <c r="D844" s="173" t="str">
        <f>IFERROR(VLOOKUP(VLOOKUP(Results!C845,Users!$A$2:$E$784,5,FALSE),Groops!$A$2:$E$28,2,FALSE),"удалено")</f>
        <v>МИСТ-19</v>
      </c>
      <c r="E844" s="173">
        <f>Results!K845</f>
        <v>39</v>
      </c>
      <c r="F844" s="173">
        <f>Results!J845</f>
        <v>42</v>
      </c>
    </row>
    <row r="845" spans="1:6">
      <c r="A845" s="430">
        <f>Results!B846</f>
        <v>43721.558831018498</v>
      </c>
      <c r="B845" s="173" t="str">
        <f>VLOOKUP(Results!C846,Users!$A$2:$F$784,6,FALSE)</f>
        <v>Мазница</v>
      </c>
      <c r="C845" s="173" t="str">
        <f>VLOOKUP(Results!D846,Tests!$A$2:$C$21,3,FALSE)</f>
        <v>Пользователь MS Excel 2010</v>
      </c>
      <c r="D845" s="173" t="str">
        <f>IFERROR(VLOOKUP(VLOOKUP(Results!C846,Users!$A$2:$E$784,5,FALSE),Groops!$A$2:$E$28,2,FALSE),"удалено")</f>
        <v>МИСТ-19</v>
      </c>
      <c r="E845" s="173">
        <f>Results!K846</f>
        <v>39</v>
      </c>
      <c r="F845" s="173">
        <f>Results!J846</f>
        <v>42</v>
      </c>
    </row>
    <row r="846" spans="1:6">
      <c r="A846" s="430">
        <f>Results!B847</f>
        <v>43721.570659722202</v>
      </c>
      <c r="B846" s="173" t="str">
        <f>VLOOKUP(Results!C847,Users!$A$2:$F$784,6,FALSE)</f>
        <v>Шпенст</v>
      </c>
      <c r="C846" s="173" t="str">
        <f>VLOOKUP(Results!D847,Tests!$A$2:$C$21,3,FALSE)</f>
        <v>Специалист MS Excel 2010</v>
      </c>
      <c r="D846" s="173" t="str">
        <f>IFERROR(VLOOKUP(VLOOKUP(Results!C847,Users!$A$2:$E$784,5,FALSE),Groops!$A$2:$E$28,2,FALSE),"удалено")</f>
        <v>МИСТ-19</v>
      </c>
      <c r="E846" s="173">
        <f>Results!K847</f>
        <v>9</v>
      </c>
      <c r="F846" s="173">
        <f>Results!J847</f>
        <v>25</v>
      </c>
    </row>
    <row r="847" spans="1:6">
      <c r="A847" s="430">
        <f>Results!B848</f>
        <v>43721.560439814799</v>
      </c>
      <c r="B847" s="173" t="str">
        <f>VLOOKUP(Results!C848,Users!$A$2:$F$784,6,FALSE)</f>
        <v>Шушарин</v>
      </c>
      <c r="C847" s="173" t="str">
        <f>VLOOKUP(Results!D848,Tests!$A$2:$C$21,3,FALSE)</f>
        <v>Пользователь MS Excel 2010</v>
      </c>
      <c r="D847" s="173" t="str">
        <f>IFERROR(VLOOKUP(VLOOKUP(Results!C848,Users!$A$2:$E$784,5,FALSE),Groops!$A$2:$E$28,2,FALSE),"удалено")</f>
        <v>МИСТ-19</v>
      </c>
      <c r="E847" s="173">
        <f>Results!K848</f>
        <v>41</v>
      </c>
      <c r="F847" s="173">
        <f>Results!J848</f>
        <v>42</v>
      </c>
    </row>
    <row r="848" spans="1:6">
      <c r="A848" s="430">
        <f>Results!B849</f>
        <v>43721.558055555601</v>
      </c>
      <c r="B848" s="173" t="str">
        <f>VLOOKUP(Results!C849,Users!$A$2:$F$784,6,FALSE)</f>
        <v>Мариничев</v>
      </c>
      <c r="C848" s="173" t="str">
        <f>VLOOKUP(Results!D849,Tests!$A$2:$C$21,3,FALSE)</f>
        <v>Пользователь MS Excel 2010</v>
      </c>
      <c r="D848" s="173" t="str">
        <f>IFERROR(VLOOKUP(VLOOKUP(Results!C849,Users!$A$2:$E$784,5,FALSE),Groops!$A$2:$E$28,2,FALSE),"удалено")</f>
        <v>МИСТ-19</v>
      </c>
      <c r="E848" s="173">
        <f>Results!K849</f>
        <v>33</v>
      </c>
      <c r="F848" s="173">
        <f>Results!J849</f>
        <v>42</v>
      </c>
    </row>
    <row r="849" spans="1:6">
      <c r="A849" s="430">
        <f>Results!B850</f>
        <v>43721.559618055602</v>
      </c>
      <c r="B849" s="173" t="str">
        <f>VLOOKUP(Results!C850,Users!$A$2:$F$784,6,FALSE)</f>
        <v>Шпенст</v>
      </c>
      <c r="C849" s="173" t="str">
        <f>VLOOKUP(Results!D850,Tests!$A$2:$C$21,3,FALSE)</f>
        <v>Пользователь MS Excel 2010</v>
      </c>
      <c r="D849" s="173" t="str">
        <f>IFERROR(VLOOKUP(VLOOKUP(Results!C850,Users!$A$2:$E$784,5,FALSE),Groops!$A$2:$E$28,2,FALSE),"удалено")</f>
        <v>МИСТ-19</v>
      </c>
      <c r="E849" s="173">
        <f>Results!K850</f>
        <v>39</v>
      </c>
      <c r="F849" s="173">
        <f>Results!J850</f>
        <v>42</v>
      </c>
    </row>
    <row r="850" spans="1:6">
      <c r="A850" s="430">
        <f>Results!B851</f>
        <v>43721.558460648201</v>
      </c>
      <c r="B850" s="173" t="str">
        <f>VLOOKUP(Results!C851,Users!$A$2:$F$784,6,FALSE)</f>
        <v>Долова</v>
      </c>
      <c r="C850" s="173" t="str">
        <f>VLOOKUP(Results!D851,Tests!$A$2:$C$21,3,FALSE)</f>
        <v>Пользователь MS Excel 2010</v>
      </c>
      <c r="D850" s="173" t="str">
        <f>IFERROR(VLOOKUP(VLOOKUP(Results!C851,Users!$A$2:$E$784,5,FALSE),Groops!$A$2:$E$28,2,FALSE),"удалено")</f>
        <v>МИСТ-19</v>
      </c>
      <c r="E850" s="173">
        <f>Results!K851</f>
        <v>38</v>
      </c>
      <c r="F850" s="173">
        <f>Results!J851</f>
        <v>42</v>
      </c>
    </row>
    <row r="851" spans="1:6">
      <c r="A851" s="430">
        <f>Results!B852</f>
        <v>43721.558101851901</v>
      </c>
      <c r="B851" s="173" t="str">
        <f>VLOOKUP(Results!C852,Users!$A$2:$F$784,6,FALSE)</f>
        <v>Безуглая</v>
      </c>
      <c r="C851" s="173" t="str">
        <f>VLOOKUP(Results!D852,Tests!$A$2:$C$21,3,FALSE)</f>
        <v>Пользователь MS Excel 2010</v>
      </c>
      <c r="D851" s="173" t="str">
        <f>IFERROR(VLOOKUP(VLOOKUP(Results!C852,Users!$A$2:$E$784,5,FALSE),Groops!$A$2:$E$28,2,FALSE),"удалено")</f>
        <v>МИСТ-19</v>
      </c>
      <c r="E851" s="173">
        <f>Results!K852</f>
        <v>41</v>
      </c>
      <c r="F851" s="173">
        <f>Results!J852</f>
        <v>42</v>
      </c>
    </row>
    <row r="852" spans="1:6">
      <c r="A852" s="430">
        <f>Results!B853</f>
        <v>43721.559074074103</v>
      </c>
      <c r="B852" s="173" t="str">
        <f>VLOOKUP(Results!C853,Users!$A$2:$F$784,6,FALSE)</f>
        <v>Свободина</v>
      </c>
      <c r="C852" s="173" t="str">
        <f>VLOOKUP(Results!D853,Tests!$A$2:$C$21,3,FALSE)</f>
        <v>Пользователь MS Excel 2010</v>
      </c>
      <c r="D852" s="173" t="str">
        <f>IFERROR(VLOOKUP(VLOOKUP(Results!C853,Users!$A$2:$E$784,5,FALSE),Groops!$A$2:$E$28,2,FALSE),"удалено")</f>
        <v>МИСТ-19</v>
      </c>
      <c r="E852" s="173">
        <f>Results!K853</f>
        <v>35</v>
      </c>
      <c r="F852" s="173">
        <f>Results!J853</f>
        <v>42</v>
      </c>
    </row>
    <row r="853" spans="1:6">
      <c r="A853" s="430">
        <f>Results!B854</f>
        <v>43721.558645833298</v>
      </c>
      <c r="B853" s="173" t="str">
        <f>VLOOKUP(Results!C854,Users!$A$2:$F$784,6,FALSE)</f>
        <v>Злобин</v>
      </c>
      <c r="C853" s="173" t="str">
        <f>VLOOKUP(Results!D854,Tests!$A$2:$C$21,3,FALSE)</f>
        <v>Пользователь MS Excel 2010</v>
      </c>
      <c r="D853" s="173" t="str">
        <f>IFERROR(VLOOKUP(VLOOKUP(Results!C854,Users!$A$2:$E$784,5,FALSE),Groops!$A$2:$E$28,2,FALSE),"удалено")</f>
        <v>МИСТ-19</v>
      </c>
      <c r="E853" s="173">
        <f>Results!K854</f>
        <v>42</v>
      </c>
      <c r="F853" s="173">
        <f>Results!J854</f>
        <v>42</v>
      </c>
    </row>
    <row r="854" spans="1:6">
      <c r="A854" s="430">
        <f>Results!B855</f>
        <v>43721.560023148202</v>
      </c>
      <c r="B854" s="173" t="str">
        <f>VLOOKUP(Results!C855,Users!$A$2:$F$784,6,FALSE)</f>
        <v>Зубков</v>
      </c>
      <c r="C854" s="173" t="str">
        <f>VLOOKUP(Results!D855,Tests!$A$2:$C$21,3,FALSE)</f>
        <v>Пользователь MS Excel 2010</v>
      </c>
      <c r="D854" s="173" t="str">
        <f>IFERROR(VLOOKUP(VLOOKUP(Results!C855,Users!$A$2:$E$784,5,FALSE),Groops!$A$2:$E$28,2,FALSE),"удалено")</f>
        <v>МИСТ-19</v>
      </c>
      <c r="E854" s="173">
        <f>Results!K855</f>
        <v>34</v>
      </c>
      <c r="F854" s="173">
        <f>Results!J855</f>
        <v>42</v>
      </c>
    </row>
    <row r="855" spans="1:6">
      <c r="A855" s="430">
        <f>Results!B856</f>
        <v>43721.558240740698</v>
      </c>
      <c r="B855" s="173" t="str">
        <f>VLOOKUP(Results!C856,Users!$A$2:$F$784,6,FALSE)</f>
        <v>Крючкова</v>
      </c>
      <c r="C855" s="173" t="str">
        <f>VLOOKUP(Results!D856,Tests!$A$2:$C$21,3,FALSE)</f>
        <v>Пользователь MS Excel 2010</v>
      </c>
      <c r="D855" s="173" t="str">
        <f>IFERROR(VLOOKUP(VLOOKUP(Results!C856,Users!$A$2:$E$784,5,FALSE),Groops!$A$2:$E$28,2,FALSE),"удалено")</f>
        <v>МИСТ-19</v>
      </c>
      <c r="E855" s="173">
        <f>Results!K856</f>
        <v>39</v>
      </c>
      <c r="F855" s="173">
        <f>Results!J856</f>
        <v>42</v>
      </c>
    </row>
    <row r="856" spans="1:6">
      <c r="A856" s="430">
        <f>Results!B857</f>
        <v>43721.560370370396</v>
      </c>
      <c r="B856" s="173" t="str">
        <f>VLOOKUP(Results!C857,Users!$A$2:$F$784,6,FALSE)</f>
        <v>Калмыкова</v>
      </c>
      <c r="C856" s="173" t="str">
        <f>VLOOKUP(Results!D857,Tests!$A$2:$C$21,3,FALSE)</f>
        <v>Пользователь MS Excel 2010</v>
      </c>
      <c r="D856" s="173" t="str">
        <f>IFERROR(VLOOKUP(VLOOKUP(Results!C857,Users!$A$2:$E$784,5,FALSE),Groops!$A$2:$E$28,2,FALSE),"удалено")</f>
        <v>МИСТ-19</v>
      </c>
      <c r="E856" s="173">
        <f>Results!K857</f>
        <v>36</v>
      </c>
      <c r="F856" s="173">
        <f>Results!J857</f>
        <v>42</v>
      </c>
    </row>
    <row r="857" spans="1:6">
      <c r="A857" s="430">
        <f>Results!B858</f>
        <v>43721.570925925902</v>
      </c>
      <c r="B857" s="173" t="str">
        <f>VLOOKUP(Results!C858,Users!$A$2:$F$784,6,FALSE)</f>
        <v>Замыслов</v>
      </c>
      <c r="C857" s="173" t="str">
        <f>VLOOKUP(Results!D858,Tests!$A$2:$C$21,3,FALSE)</f>
        <v>Специалист MS Excel 2010</v>
      </c>
      <c r="D857" s="173" t="str">
        <f>IFERROR(VLOOKUP(VLOOKUP(Results!C858,Users!$A$2:$E$784,5,FALSE),Groops!$A$2:$E$28,2,FALSE),"удалено")</f>
        <v>МИСТ-19</v>
      </c>
      <c r="E857" s="173">
        <f>Results!K858</f>
        <v>12</v>
      </c>
      <c r="F857" s="173">
        <f>Results!J858</f>
        <v>25</v>
      </c>
    </row>
    <row r="858" spans="1:6">
      <c r="A858" s="430">
        <f>Results!B859</f>
        <v>43721.558136574102</v>
      </c>
      <c r="B858" s="173" t="str">
        <f>VLOOKUP(Results!C859,Users!$A$2:$F$784,6,FALSE)</f>
        <v>Скареднов</v>
      </c>
      <c r="C858" s="173" t="str">
        <f>VLOOKUP(Results!D859,Tests!$A$2:$C$21,3,FALSE)</f>
        <v>Пользователь MS Excel 2010</v>
      </c>
      <c r="D858" s="173" t="str">
        <f>IFERROR(VLOOKUP(VLOOKUP(Results!C859,Users!$A$2:$E$784,5,FALSE),Groops!$A$2:$E$28,2,FALSE),"удалено")</f>
        <v>МИСТ-19</v>
      </c>
      <c r="E858" s="173">
        <f>Results!K859</f>
        <v>38</v>
      </c>
      <c r="F858" s="173">
        <f>Results!J859</f>
        <v>42</v>
      </c>
    </row>
    <row r="859" spans="1:6">
      <c r="A859" s="430">
        <f>Results!B860</f>
        <v>43721.558333333298</v>
      </c>
      <c r="B859" s="173" t="str">
        <f>VLOOKUP(Results!C860,Users!$A$2:$F$784,6,FALSE)</f>
        <v>Рожкова</v>
      </c>
      <c r="C859" s="173" t="str">
        <f>VLOOKUP(Results!D860,Tests!$A$2:$C$21,3,FALSE)</f>
        <v>Пользователь MS Excel 2010</v>
      </c>
      <c r="D859" s="173" t="str">
        <f>IFERROR(VLOOKUP(VLOOKUP(Results!C860,Users!$A$2:$E$784,5,FALSE),Groops!$A$2:$E$28,2,FALSE),"удалено")</f>
        <v>МИСТ-19</v>
      </c>
      <c r="E859" s="173">
        <f>Results!K860</f>
        <v>40</v>
      </c>
      <c r="F859" s="173">
        <f>Results!J860</f>
        <v>42</v>
      </c>
    </row>
    <row r="860" spans="1:6">
      <c r="A860" s="430">
        <f>Results!B861</f>
        <v>43721.557187500002</v>
      </c>
      <c r="B860" s="173" t="str">
        <f>VLOOKUP(Results!C861,Users!$A$2:$F$784,6,FALSE)</f>
        <v>Шершуков</v>
      </c>
      <c r="C860" s="173" t="str">
        <f>VLOOKUP(Results!D861,Tests!$A$2:$C$21,3,FALSE)</f>
        <v>Пользователь MS Excel 2010</v>
      </c>
      <c r="D860" s="173" t="str">
        <f>IFERROR(VLOOKUP(VLOOKUP(Results!C861,Users!$A$2:$E$784,5,FALSE),Groops!$A$2:$E$28,2,FALSE),"удалено")</f>
        <v>МИСТ-19</v>
      </c>
      <c r="E860" s="173">
        <f>Results!K861</f>
        <v>40</v>
      </c>
      <c r="F860" s="173">
        <f>Results!J861</f>
        <v>42</v>
      </c>
    </row>
    <row r="861" spans="1:6">
      <c r="A861" s="430">
        <f>Results!B862</f>
        <v>43721.559722222199</v>
      </c>
      <c r="B861" s="173" t="str">
        <f>VLOOKUP(Results!C862,Users!$A$2:$F$784,6,FALSE)</f>
        <v>Павлов</v>
      </c>
      <c r="C861" s="173" t="str">
        <f>VLOOKUP(Results!D862,Tests!$A$2:$C$21,3,FALSE)</f>
        <v>Пользователь MS Excel 2010</v>
      </c>
      <c r="D861" s="173" t="str">
        <f>IFERROR(VLOOKUP(VLOOKUP(Results!C862,Users!$A$2:$E$784,5,FALSE),Groops!$A$2:$E$28,2,FALSE),"удалено")</f>
        <v>МИСТ-19</v>
      </c>
      <c r="E861" s="173">
        <f>Results!K862</f>
        <v>39</v>
      </c>
      <c r="F861" s="173">
        <f>Results!J862</f>
        <v>42</v>
      </c>
    </row>
    <row r="862" spans="1:6">
      <c r="A862" s="430">
        <f>Results!B863</f>
        <v>43721.578020833302</v>
      </c>
      <c r="B862" s="173" t="str">
        <f>VLOOKUP(Results!C863,Users!$A$2:$F$784,6,FALSE)</f>
        <v>Шпенст</v>
      </c>
      <c r="C862" s="173" t="str">
        <f>VLOOKUP(Results!D863,Tests!$A$2:$C$21,3,FALSE)</f>
        <v>Специалист MS Excel 2010</v>
      </c>
      <c r="D862" s="173" t="str">
        <f>IFERROR(VLOOKUP(VLOOKUP(Results!C863,Users!$A$2:$E$784,5,FALSE),Groops!$A$2:$E$28,2,FALSE),"удалено")</f>
        <v>МИСТ-19</v>
      </c>
      <c r="E862" s="173">
        <f>Results!K863</f>
        <v>11</v>
      </c>
      <c r="F862" s="173">
        <f>Results!J863</f>
        <v>25</v>
      </c>
    </row>
    <row r="863" spans="1:6">
      <c r="A863" s="430">
        <f>Results!B864</f>
        <v>43721.558819444399</v>
      </c>
      <c r="B863" s="173" t="str">
        <f>VLOOKUP(Results!C864,Users!$A$2:$F$784,6,FALSE)</f>
        <v>Ерофеев</v>
      </c>
      <c r="C863" s="173" t="str">
        <f>VLOOKUP(Results!D864,Tests!$A$2:$C$21,3,FALSE)</f>
        <v>Специалист MS Excel 2010</v>
      </c>
      <c r="D863" s="173" t="str">
        <f>IFERROR(VLOOKUP(VLOOKUP(Results!C864,Users!$A$2:$E$784,5,FALSE),Groops!$A$2:$E$28,2,FALSE),"удалено")</f>
        <v>МИСТ-19</v>
      </c>
      <c r="E863" s="173">
        <f>Results!K864</f>
        <v>9</v>
      </c>
      <c r="F863" s="173">
        <f>Results!J864</f>
        <v>25</v>
      </c>
    </row>
    <row r="864" spans="1:6">
      <c r="A864" s="430">
        <f>Results!B865</f>
        <v>43721.580983796302</v>
      </c>
      <c r="B864" s="173" t="str">
        <f>VLOOKUP(Results!C865,Users!$A$2:$F$784,6,FALSE)</f>
        <v>Зубков</v>
      </c>
      <c r="C864" s="173" t="str">
        <f>VLOOKUP(Results!D865,Tests!$A$2:$C$21,3,FALSE)</f>
        <v>Специалист MS Excel 2010</v>
      </c>
      <c r="D864" s="173" t="str">
        <f>IFERROR(VLOOKUP(VLOOKUP(Results!C865,Users!$A$2:$E$784,5,FALSE),Groops!$A$2:$E$28,2,FALSE),"удалено")</f>
        <v>МИСТ-19</v>
      </c>
      <c r="E864" s="173">
        <f>Results!K865</f>
        <v>6</v>
      </c>
      <c r="F864" s="173">
        <f>Results!J865</f>
        <v>25</v>
      </c>
    </row>
    <row r="865" spans="1:6">
      <c r="A865" s="430">
        <f>Results!B866</f>
        <v>43721.558923611097</v>
      </c>
      <c r="B865" s="173" t="str">
        <f>VLOOKUP(Results!C866,Users!$A$2:$F$784,6,FALSE)</f>
        <v>Пцарёва</v>
      </c>
      <c r="C865" s="173" t="str">
        <f>VLOOKUP(Results!D866,Tests!$A$2:$C$21,3,FALSE)</f>
        <v>Пользователь MS Excel 2010</v>
      </c>
      <c r="D865" s="173" t="str">
        <f>IFERROR(VLOOKUP(VLOOKUP(Results!C866,Users!$A$2:$E$784,5,FALSE),Groops!$A$2:$E$28,2,FALSE),"удалено")</f>
        <v>МИСТ-19</v>
      </c>
      <c r="E865" s="173">
        <f>Results!K866</f>
        <v>37</v>
      </c>
      <c r="F865" s="173">
        <f>Results!J866</f>
        <v>42</v>
      </c>
    </row>
    <row r="866" spans="1:6">
      <c r="A866" s="430">
        <f>Results!B867</f>
        <v>43721.577592592599</v>
      </c>
      <c r="B866" s="173" t="str">
        <f>VLOOKUP(Results!C867,Users!$A$2:$F$784,6,FALSE)</f>
        <v>Мариничев</v>
      </c>
      <c r="C866" s="173" t="str">
        <f>VLOOKUP(Results!D867,Tests!$A$2:$C$21,3,FALSE)</f>
        <v>Специалист MS Excel 2010</v>
      </c>
      <c r="D866" s="173" t="str">
        <f>IFERROR(VLOOKUP(VLOOKUP(Results!C867,Users!$A$2:$E$784,5,FALSE),Groops!$A$2:$E$28,2,FALSE),"удалено")</f>
        <v>МИСТ-19</v>
      </c>
      <c r="E866" s="173">
        <f>Results!K867</f>
        <v>3</v>
      </c>
      <c r="F866" s="173">
        <f>Results!J867</f>
        <v>25</v>
      </c>
    </row>
    <row r="867" spans="1:6">
      <c r="A867" s="430">
        <f>Results!B868</f>
        <v>43721.558912036999</v>
      </c>
      <c r="B867" s="173" t="str">
        <f>VLOOKUP(Results!C868,Users!$A$2:$F$784,6,FALSE)</f>
        <v>Аншаков</v>
      </c>
      <c r="C867" s="173" t="str">
        <f>VLOOKUP(Results!D868,Tests!$A$2:$C$21,3,FALSE)</f>
        <v>Пользователь MS Excel 2010</v>
      </c>
      <c r="D867" s="173" t="str">
        <f>IFERROR(VLOOKUP(VLOOKUP(Results!C868,Users!$A$2:$E$784,5,FALSE),Groops!$A$2:$E$28,2,FALSE),"удалено")</f>
        <v>МИСТ-19</v>
      </c>
      <c r="E867" s="173">
        <f>Results!K868</f>
        <v>36</v>
      </c>
      <c r="F867" s="173">
        <f>Results!J868</f>
        <v>42</v>
      </c>
    </row>
    <row r="868" spans="1:6">
      <c r="A868" s="430">
        <f>Results!B869</f>
        <v>43721.560497685197</v>
      </c>
      <c r="B868" s="173" t="str">
        <f>VLOOKUP(Results!C869,Users!$A$2:$F$784,6,FALSE)</f>
        <v>Чадин</v>
      </c>
      <c r="C868" s="173" t="str">
        <f>VLOOKUP(Results!D869,Tests!$A$2:$C$21,3,FALSE)</f>
        <v>Пользователь MS Excel 2010</v>
      </c>
      <c r="D868" s="173" t="str">
        <f>IFERROR(VLOOKUP(VLOOKUP(Results!C869,Users!$A$2:$E$784,5,FALSE),Groops!$A$2:$E$28,2,FALSE),"удалено")</f>
        <v>МИСТ-19</v>
      </c>
      <c r="E868" s="173">
        <f>Results!K869</f>
        <v>35</v>
      </c>
      <c r="F868" s="173">
        <f>Results!J869</f>
        <v>42</v>
      </c>
    </row>
    <row r="869" spans="1:6">
      <c r="A869" s="430">
        <f>Results!B870</f>
        <v>43721.559143518498</v>
      </c>
      <c r="B869" s="173" t="str">
        <f>VLOOKUP(Results!C870,Users!$A$2:$F$784,6,FALSE)</f>
        <v>Климова</v>
      </c>
      <c r="C869" s="173" t="str">
        <f>VLOOKUP(Results!D870,Tests!$A$2:$C$21,3,FALSE)</f>
        <v>Пользователь MS Excel 2010</v>
      </c>
      <c r="D869" s="173" t="str">
        <f>IFERROR(VLOOKUP(VLOOKUP(Results!C870,Users!$A$2:$E$784,5,FALSE),Groops!$A$2:$E$28,2,FALSE),"удалено")</f>
        <v>МИСТ-19</v>
      </c>
      <c r="E869" s="173">
        <f>Results!K870</f>
        <v>31</v>
      </c>
      <c r="F869" s="173">
        <f>Results!J870</f>
        <v>42</v>
      </c>
    </row>
    <row r="870" spans="1:6">
      <c r="A870" s="430">
        <f>Results!B871</f>
        <v>43721.5761458333</v>
      </c>
      <c r="B870" s="173" t="str">
        <f>VLOOKUP(Results!C871,Users!$A$2:$F$784,6,FALSE)</f>
        <v>Соболев</v>
      </c>
      <c r="C870" s="173" t="str">
        <f>VLOOKUP(Results!D871,Tests!$A$2:$C$21,3,FALSE)</f>
        <v>Специалист MS Excel 2010</v>
      </c>
      <c r="D870" s="173" t="str">
        <f>IFERROR(VLOOKUP(VLOOKUP(Results!C871,Users!$A$2:$E$784,5,FALSE),Groops!$A$2:$E$28,2,FALSE),"удалено")</f>
        <v>МИСТ-19</v>
      </c>
      <c r="E870" s="173">
        <f>Results!K871</f>
        <v>10</v>
      </c>
      <c r="F870" s="173">
        <f>Results!J871</f>
        <v>25</v>
      </c>
    </row>
    <row r="871" spans="1:6">
      <c r="A871" s="430">
        <f>Results!B872</f>
        <v>43721.556863425903</v>
      </c>
      <c r="B871" s="173" t="str">
        <f>VLOOKUP(Results!C872,Users!$A$2:$F$784,6,FALSE)</f>
        <v>Денисов</v>
      </c>
      <c r="C871" s="173" t="str">
        <f>VLOOKUP(Results!D872,Tests!$A$2:$C$21,3,FALSE)</f>
        <v>Пользователь MS Excel 2010</v>
      </c>
      <c r="D871" s="173" t="str">
        <f>IFERROR(VLOOKUP(VLOOKUP(Results!C872,Users!$A$2:$E$784,5,FALSE),Groops!$A$2:$E$28,2,FALSE),"удалено")</f>
        <v>МИСТ-19</v>
      </c>
      <c r="E871" s="173">
        <f>Results!K872</f>
        <v>40</v>
      </c>
      <c r="F871" s="173">
        <f>Results!J872</f>
        <v>42</v>
      </c>
    </row>
    <row r="872" spans="1:6">
      <c r="A872" s="430">
        <f>Results!B873</f>
        <v>43721.591805555603</v>
      </c>
      <c r="B872" s="173" t="str">
        <f>VLOOKUP(Results!C873,Users!$A$2:$F$784,6,FALSE)</f>
        <v>Климова</v>
      </c>
      <c r="C872" s="173" t="str">
        <f>VLOOKUP(Results!D873,Tests!$A$2:$C$21,3,FALSE)</f>
        <v>Специалист MS Excel 2010</v>
      </c>
      <c r="D872" s="173" t="str">
        <f>IFERROR(VLOOKUP(VLOOKUP(Results!C873,Users!$A$2:$E$784,5,FALSE),Groops!$A$2:$E$28,2,FALSE),"удалено")</f>
        <v>МИСТ-19</v>
      </c>
      <c r="E872" s="173">
        <f>Results!K873</f>
        <v>6</v>
      </c>
      <c r="F872" s="173">
        <f>Results!J873</f>
        <v>25</v>
      </c>
    </row>
    <row r="873" spans="1:6">
      <c r="A873" s="430">
        <f>Results!B874</f>
        <v>43721.579282407401</v>
      </c>
      <c r="B873" s="173" t="str">
        <f>VLOOKUP(Results!C874,Users!$A$2:$F$784,6,FALSE)</f>
        <v>Долова</v>
      </c>
      <c r="C873" s="173" t="str">
        <f>VLOOKUP(Results!D874,Tests!$A$2:$C$21,3,FALSE)</f>
        <v>Специалист MS Excel 2010</v>
      </c>
      <c r="D873" s="173" t="str">
        <f>IFERROR(VLOOKUP(VLOOKUP(Results!C874,Users!$A$2:$E$784,5,FALSE),Groops!$A$2:$E$28,2,FALSE),"удалено")</f>
        <v>МИСТ-19</v>
      </c>
      <c r="E873" s="173">
        <f>Results!K874</f>
        <v>6</v>
      </c>
      <c r="F873" s="173">
        <f>Results!J874</f>
        <v>25</v>
      </c>
    </row>
    <row r="874" spans="1:6">
      <c r="A874" s="430">
        <f>Results!B875</f>
        <v>43721.559895833299</v>
      </c>
      <c r="B874" s="173" t="str">
        <f>VLOOKUP(Results!C875,Users!$A$2:$F$784,6,FALSE)</f>
        <v>Константиниди</v>
      </c>
      <c r="C874" s="173" t="str">
        <f>VLOOKUP(Results!D875,Tests!$A$2:$C$21,3,FALSE)</f>
        <v>Пользователь MS Excel 2010</v>
      </c>
      <c r="D874" s="173" t="str">
        <f>IFERROR(VLOOKUP(VLOOKUP(Results!C875,Users!$A$2:$E$784,5,FALSE),Groops!$A$2:$E$28,2,FALSE),"удалено")</f>
        <v>МИСТ-19</v>
      </c>
      <c r="E874" s="173">
        <f>Results!K875</f>
        <v>32</v>
      </c>
      <c r="F874" s="173">
        <f>Results!J875</f>
        <v>42</v>
      </c>
    </row>
    <row r="875" spans="1:6">
      <c r="A875" s="430">
        <f>Results!B876</f>
        <v>43721.558946759302</v>
      </c>
      <c r="B875" s="173" t="str">
        <f>VLOOKUP(Results!C876,Users!$A$2:$F$784,6,FALSE)</f>
        <v>Сидорова</v>
      </c>
      <c r="C875" s="173" t="str">
        <f>VLOOKUP(Results!D876,Tests!$A$2:$C$21,3,FALSE)</f>
        <v>Пользователь MS Excel 2010</v>
      </c>
      <c r="D875" s="173" t="str">
        <f>IFERROR(VLOOKUP(VLOOKUP(Results!C876,Users!$A$2:$E$784,5,FALSE),Groops!$A$2:$E$28,2,FALSE),"удалено")</f>
        <v>МИСТ-19</v>
      </c>
      <c r="E875" s="173">
        <f>Results!K876</f>
        <v>35</v>
      </c>
      <c r="F875" s="173">
        <f>Results!J876</f>
        <v>42</v>
      </c>
    </row>
    <row r="876" spans="1:6">
      <c r="A876" s="430">
        <f>Results!B877</f>
        <v>43721.558796296304</v>
      </c>
      <c r="B876" s="173" t="str">
        <f>VLOOKUP(Results!C877,Users!$A$2:$F$784,6,FALSE)</f>
        <v>Альшин</v>
      </c>
      <c r="C876" s="173" t="str">
        <f>VLOOKUP(Results!D877,Tests!$A$2:$C$21,3,FALSE)</f>
        <v>Пользователь MS Excel 2010</v>
      </c>
      <c r="D876" s="173" t="str">
        <f>IFERROR(VLOOKUP(VLOOKUP(Results!C877,Users!$A$2:$E$784,5,FALSE),Groops!$A$2:$E$28,2,FALSE),"удалено")</f>
        <v>МИСТ-19</v>
      </c>
      <c r="E876" s="173">
        <f>Results!K877</f>
        <v>31</v>
      </c>
      <c r="F876" s="173">
        <f>Results!J877</f>
        <v>42</v>
      </c>
    </row>
    <row r="877" spans="1:6">
      <c r="A877" s="430">
        <f>Results!B878</f>
        <v>43721.574282407397</v>
      </c>
      <c r="B877" s="173" t="str">
        <f>VLOOKUP(Results!C878,Users!$A$2:$F$784,6,FALSE)</f>
        <v>Панова</v>
      </c>
      <c r="C877" s="173" t="str">
        <f>VLOOKUP(Results!D878,Tests!$A$2:$C$21,3,FALSE)</f>
        <v>Специалист MS Excel 2010</v>
      </c>
      <c r="D877" s="173" t="str">
        <f>IFERROR(VLOOKUP(VLOOKUP(Results!C878,Users!$A$2:$E$784,5,FALSE),Groops!$A$2:$E$28,2,FALSE),"удалено")</f>
        <v>МИСТ-19</v>
      </c>
      <c r="E877" s="173">
        <f>Results!K878</f>
        <v>18</v>
      </c>
      <c r="F877" s="173">
        <f>Results!J878</f>
        <v>25</v>
      </c>
    </row>
    <row r="878" spans="1:6">
      <c r="A878" s="430">
        <f>Results!B879</f>
        <v>43721.5571180556</v>
      </c>
      <c r="B878" s="173" t="str">
        <f>VLOOKUP(Results!C879,Users!$A$2:$F$784,6,FALSE)</f>
        <v>Морозов</v>
      </c>
      <c r="C878" s="173" t="str">
        <f>VLOOKUP(Results!D879,Tests!$A$2:$C$21,3,FALSE)</f>
        <v>Пользователь MS Excel 2010</v>
      </c>
      <c r="D878" s="173" t="str">
        <f>IFERROR(VLOOKUP(VLOOKUP(Results!C879,Users!$A$2:$E$784,5,FALSE),Groops!$A$2:$E$28,2,FALSE),"удалено")</f>
        <v>МИСТ-19</v>
      </c>
      <c r="E878" s="173">
        <f>Results!K879</f>
        <v>40</v>
      </c>
      <c r="F878" s="173">
        <f>Results!J879</f>
        <v>42</v>
      </c>
    </row>
    <row r="879" spans="1:6">
      <c r="A879" s="430">
        <f>Results!B880</f>
        <v>43721.595844907402</v>
      </c>
      <c r="B879" s="173" t="str">
        <f>VLOOKUP(Results!C880,Users!$A$2:$F$784,6,FALSE)</f>
        <v>Константиниди</v>
      </c>
      <c r="C879" s="173" t="str">
        <f>VLOOKUP(Results!D880,Tests!$A$2:$C$21,3,FALSE)</f>
        <v>Специалист MS Excel 2010</v>
      </c>
      <c r="D879" s="173" t="str">
        <f>IFERROR(VLOOKUP(VLOOKUP(Results!C880,Users!$A$2:$E$784,5,FALSE),Groops!$A$2:$E$28,2,FALSE),"удалено")</f>
        <v>МИСТ-19</v>
      </c>
      <c r="E879" s="173">
        <f>Results!K880</f>
        <v>5</v>
      </c>
      <c r="F879" s="173">
        <f>Results!J880</f>
        <v>25</v>
      </c>
    </row>
    <row r="880" spans="1:6">
      <c r="A880" s="430">
        <f>Results!B881</f>
        <v>43721.581886574102</v>
      </c>
      <c r="B880" s="173" t="str">
        <f>VLOOKUP(Results!C881,Users!$A$2:$F$784,6,FALSE)</f>
        <v>Калмыкова</v>
      </c>
      <c r="C880" s="173" t="str">
        <f>VLOOKUP(Results!D881,Tests!$A$2:$C$21,3,FALSE)</f>
        <v>Специалист MS Excel 2010</v>
      </c>
      <c r="D880" s="173" t="str">
        <f>IFERROR(VLOOKUP(VLOOKUP(Results!C881,Users!$A$2:$E$784,5,FALSE),Groops!$A$2:$E$28,2,FALSE),"удалено")</f>
        <v>МИСТ-19</v>
      </c>
      <c r="E880" s="173">
        <f>Results!K881</f>
        <v>5</v>
      </c>
      <c r="F880" s="173">
        <f>Results!J881</f>
        <v>25</v>
      </c>
    </row>
    <row r="881" spans="1:6">
      <c r="A881" s="430">
        <f>Results!B882</f>
        <v>43721.591273148202</v>
      </c>
      <c r="B881" s="173" t="str">
        <f>VLOOKUP(Results!C882,Users!$A$2:$F$784,6,FALSE)</f>
        <v>Чадин</v>
      </c>
      <c r="C881" s="173" t="str">
        <f>VLOOKUP(Results!D882,Tests!$A$2:$C$21,3,FALSE)</f>
        <v>Специалист MS Excel 2010</v>
      </c>
      <c r="D881" s="173" t="str">
        <f>IFERROR(VLOOKUP(VLOOKUP(Results!C882,Users!$A$2:$E$784,5,FALSE),Groops!$A$2:$E$28,2,FALSE),"удалено")</f>
        <v>МИСТ-19</v>
      </c>
      <c r="E881" s="173">
        <f>Results!K882</f>
        <v>5</v>
      </c>
      <c r="F881" s="173">
        <f>Results!J882</f>
        <v>25</v>
      </c>
    </row>
    <row r="882" spans="1:6">
      <c r="A882" s="430">
        <f>Results!B883</f>
        <v>43721.572453703702</v>
      </c>
      <c r="B882" s="173" t="str">
        <f>VLOOKUP(Results!C883,Users!$A$2:$F$784,6,FALSE)</f>
        <v>Тен</v>
      </c>
      <c r="C882" s="173" t="str">
        <f>VLOOKUP(Results!D883,Tests!$A$2:$C$21,3,FALSE)</f>
        <v>Специалист MS Excel 2010</v>
      </c>
      <c r="D882" s="173" t="str">
        <f>IFERROR(VLOOKUP(VLOOKUP(Results!C883,Users!$A$2:$E$784,5,FALSE),Groops!$A$2:$E$28,2,FALSE),"удалено")</f>
        <v>МИСТ-19</v>
      </c>
      <c r="E882" s="173">
        <f>Results!K883</f>
        <v>14</v>
      </c>
      <c r="F882" s="173">
        <f>Results!J883</f>
        <v>25</v>
      </c>
    </row>
    <row r="883" spans="1:6">
      <c r="A883" s="430">
        <f>Results!B884</f>
        <v>43721.598171296297</v>
      </c>
      <c r="B883" s="173" t="str">
        <f>VLOOKUP(Results!C884,Users!$A$2:$F$784,6,FALSE)</f>
        <v>Морозов</v>
      </c>
      <c r="C883" s="173" t="str">
        <f>VLOOKUP(Results!D884,Tests!$A$2:$C$21,3,FALSE)</f>
        <v>Специалист MS Excel 2010</v>
      </c>
      <c r="D883" s="173" t="str">
        <f>IFERROR(VLOOKUP(VLOOKUP(Results!C884,Users!$A$2:$E$784,5,FALSE),Groops!$A$2:$E$28,2,FALSE),"удалено")</f>
        <v>МИСТ-19</v>
      </c>
      <c r="E883" s="173">
        <f>Results!K884</f>
        <v>9</v>
      </c>
      <c r="F883" s="173">
        <f>Results!J884</f>
        <v>25</v>
      </c>
    </row>
    <row r="884" spans="1:6">
      <c r="A884" s="430">
        <f>Results!B885</f>
        <v>43721.578553240703</v>
      </c>
      <c r="B884" s="173" t="str">
        <f>VLOOKUP(Results!C885,Users!$A$2:$F$784,6,FALSE)</f>
        <v>Шушарин</v>
      </c>
      <c r="C884" s="173" t="str">
        <f>VLOOKUP(Results!D885,Tests!$A$2:$C$21,3,FALSE)</f>
        <v>Специалист MS Excel 2010</v>
      </c>
      <c r="D884" s="173" t="str">
        <f>IFERROR(VLOOKUP(VLOOKUP(Results!C885,Users!$A$2:$E$784,5,FALSE),Groops!$A$2:$E$28,2,FALSE),"удалено")</f>
        <v>МИСТ-19</v>
      </c>
      <c r="E884" s="173">
        <f>Results!K885</f>
        <v>12</v>
      </c>
      <c r="F884" s="173">
        <f>Results!J885</f>
        <v>25</v>
      </c>
    </row>
    <row r="885" spans="1:6">
      <c r="A885" s="430">
        <f>Results!B886</f>
        <v>43721.587708333303</v>
      </c>
      <c r="B885" s="173" t="str">
        <f>VLOOKUP(Results!C886,Users!$A$2:$F$784,6,FALSE)</f>
        <v>Зубков</v>
      </c>
      <c r="C885" s="173" t="str">
        <f>VLOOKUP(Results!D886,Tests!$A$2:$C$21,3,FALSE)</f>
        <v>Пользователь MS Excel 2010</v>
      </c>
      <c r="D885" s="173" t="str">
        <f>IFERROR(VLOOKUP(VLOOKUP(Results!C886,Users!$A$2:$E$784,5,FALSE),Groops!$A$2:$E$28,2,FALSE),"удалено")</f>
        <v>МИСТ-19</v>
      </c>
      <c r="E885" s="173">
        <f>Results!K886</f>
        <v>0</v>
      </c>
      <c r="F885" s="173">
        <f>Results!J886</f>
        <v>42</v>
      </c>
    </row>
    <row r="886" spans="1:6">
      <c r="A886" s="430">
        <f>Results!B887</f>
        <v>43721.596215277801</v>
      </c>
      <c r="B886" s="173" t="str">
        <f>VLOOKUP(Results!C887,Users!$A$2:$F$784,6,FALSE)</f>
        <v>Сидорова</v>
      </c>
      <c r="C886" s="173" t="str">
        <f>VLOOKUP(Results!D887,Tests!$A$2:$C$21,3,FALSE)</f>
        <v>Специалист MS Excel 2010</v>
      </c>
      <c r="D886" s="173" t="str">
        <f>IFERROR(VLOOKUP(VLOOKUP(Results!C887,Users!$A$2:$E$784,5,FALSE),Groops!$A$2:$E$28,2,FALSE),"удалено")</f>
        <v>МИСТ-19</v>
      </c>
      <c r="E886" s="173">
        <f>Results!K887</f>
        <v>0</v>
      </c>
      <c r="F886" s="173">
        <f>Results!J887</f>
        <v>25</v>
      </c>
    </row>
    <row r="887" spans="1:6">
      <c r="A887" s="430">
        <f>Results!B888</f>
        <v>43768.595034722202</v>
      </c>
      <c r="B887" s="173" t="str">
        <f>VLOOKUP(Results!C888,Users!$A$2:$F$784,6,FALSE)</f>
        <v>Павлов</v>
      </c>
      <c r="C887" s="173" t="str">
        <f>VLOOKUP(Results!D888,Tests!$A$2:$C$21,3,FALSE)</f>
        <v>Пользователь MS Excel 2010</v>
      </c>
      <c r="D887" s="173" t="str">
        <f>IFERROR(VLOOKUP(VLOOKUP(Results!C888,Users!$A$2:$E$784,5,FALSE),Groops!$A$2:$E$28,2,FALSE),"удалено")</f>
        <v>МИСТ-19</v>
      </c>
      <c r="E887" s="173">
        <f>Results!K888</f>
        <v>0</v>
      </c>
      <c r="F887" s="173">
        <f>Results!J888</f>
        <v>42</v>
      </c>
    </row>
    <row r="888" spans="1:6">
      <c r="A888" s="430">
        <f>Results!B889</f>
        <v>43768.595138888901</v>
      </c>
      <c r="B888" s="173" t="str">
        <f>VLOOKUP(Results!C889,Users!$A$2:$F$784,6,FALSE)</f>
        <v>Панова</v>
      </c>
      <c r="C888" s="173" t="str">
        <f>VLOOKUP(Results!D889,Tests!$A$2:$C$21,3,FALSE)</f>
        <v>Пользователь MS Excel 2010</v>
      </c>
      <c r="D888" s="173" t="str">
        <f>IFERROR(VLOOKUP(VLOOKUP(Results!C889,Users!$A$2:$E$784,5,FALSE),Groops!$A$2:$E$28,2,FALSE),"удалено")</f>
        <v>МИСТ-19</v>
      </c>
      <c r="E888" s="173">
        <f>Results!K889</f>
        <v>2</v>
      </c>
      <c r="F888" s="173">
        <f>Results!J889</f>
        <v>42</v>
      </c>
    </row>
    <row r="889" spans="1:6">
      <c r="A889" s="430">
        <f>Results!B890</f>
        <v>43768.595104166699</v>
      </c>
      <c r="B889" s="173" t="str">
        <f>VLOOKUP(Results!C890,Users!$A$2:$F$784,6,FALSE)</f>
        <v>Климова</v>
      </c>
      <c r="C889" s="173" t="str">
        <f>VLOOKUP(Results!D890,Tests!$A$2:$C$21,3,FALSE)</f>
        <v>Специалист MS Excel 2010</v>
      </c>
      <c r="D889" s="173" t="str">
        <f>IFERROR(VLOOKUP(VLOOKUP(Results!C890,Users!$A$2:$E$784,5,FALSE),Groops!$A$2:$E$28,2,FALSE),"удалено")</f>
        <v>МИСТ-19</v>
      </c>
      <c r="E889" s="173">
        <f>Results!K890</f>
        <v>13</v>
      </c>
      <c r="F889" s="173">
        <f>Results!J890</f>
        <v>25</v>
      </c>
    </row>
    <row r="890" spans="1:6">
      <c r="A890" s="430">
        <f>Results!B891</f>
        <v>43768.595196759299</v>
      </c>
      <c r="B890" s="173" t="str">
        <f>VLOOKUP(Results!C891,Users!$A$2:$F$784,6,FALSE)</f>
        <v>Соболев</v>
      </c>
      <c r="C890" s="173" t="str">
        <f>VLOOKUP(Results!D891,Tests!$A$2:$C$21,3,FALSE)</f>
        <v>Специалист MS Excel 2010</v>
      </c>
      <c r="D890" s="173" t="str">
        <f>IFERROR(VLOOKUP(VLOOKUP(Results!C891,Users!$A$2:$E$784,5,FALSE),Groops!$A$2:$E$28,2,FALSE),"удалено")</f>
        <v>МИСТ-19</v>
      </c>
      <c r="E890" s="173">
        <f>Results!K891</f>
        <v>13</v>
      </c>
      <c r="F890" s="173">
        <f>Results!J891</f>
        <v>25</v>
      </c>
    </row>
    <row r="891" spans="1:6">
      <c r="A891" s="430">
        <f>Results!B892</f>
        <v>43768.595127314802</v>
      </c>
      <c r="B891" s="173" t="str">
        <f>VLOOKUP(Results!C892,Users!$A$2:$F$784,6,FALSE)</f>
        <v>Войсят</v>
      </c>
      <c r="C891" s="173" t="str">
        <f>VLOOKUP(Results!D892,Tests!$A$2:$C$21,3,FALSE)</f>
        <v>Специалист MS Excel 2010</v>
      </c>
      <c r="D891" s="173" t="str">
        <f>IFERROR(VLOOKUP(VLOOKUP(Results!C892,Users!$A$2:$E$784,5,FALSE),Groops!$A$2:$E$28,2,FALSE),"удалено")</f>
        <v>МИСТ-19</v>
      </c>
      <c r="E891" s="173">
        <f>Results!K892</f>
        <v>20</v>
      </c>
      <c r="F891" s="173">
        <f>Results!J892</f>
        <v>25</v>
      </c>
    </row>
    <row r="892" spans="1:6">
      <c r="A892" s="430">
        <f>Results!B893</f>
        <v>43768.593935185199</v>
      </c>
      <c r="B892" s="173" t="str">
        <f>VLOOKUP(Results!C893,Users!$A$2:$F$784,6,FALSE)</f>
        <v>Копылов</v>
      </c>
      <c r="C892" s="173" t="str">
        <f>VLOOKUP(Results!D893,Tests!$A$2:$C$21,3,FALSE)</f>
        <v>Специалист MS Excel 2010</v>
      </c>
      <c r="D892" s="173" t="str">
        <f>IFERROR(VLOOKUP(VLOOKUP(Results!C893,Users!$A$2:$E$784,5,FALSE),Groops!$A$2:$E$28,2,FALSE),"удалено")</f>
        <v>МИСТ-19</v>
      </c>
      <c r="E892" s="173">
        <f>Results!K893</f>
        <v>17</v>
      </c>
      <c r="F892" s="173">
        <f>Results!J893</f>
        <v>25</v>
      </c>
    </row>
    <row r="893" spans="1:6">
      <c r="A893" s="430">
        <f>Results!B894</f>
        <v>43768.596377314803</v>
      </c>
      <c r="B893" s="173" t="str">
        <f>VLOOKUP(Results!C894,Users!$A$2:$F$784,6,FALSE)</f>
        <v>Панова</v>
      </c>
      <c r="C893" s="173" t="str">
        <f>VLOOKUP(Results!D894,Tests!$A$2:$C$21,3,FALSE)</f>
        <v>Специалист MS Excel 2010</v>
      </c>
      <c r="D893" s="173" t="str">
        <f>IFERROR(VLOOKUP(VLOOKUP(Results!C894,Users!$A$2:$E$784,5,FALSE),Groops!$A$2:$E$28,2,FALSE),"удалено")</f>
        <v>МИСТ-19</v>
      </c>
      <c r="E893" s="173">
        <f>Results!K894</f>
        <v>16</v>
      </c>
      <c r="F893" s="173">
        <f>Results!J894</f>
        <v>25</v>
      </c>
    </row>
    <row r="894" spans="1:6">
      <c r="A894" s="430">
        <f>Results!B895</f>
        <v>43768.590879629599</v>
      </c>
      <c r="B894" s="173" t="str">
        <f>VLOOKUP(Results!C895,Users!$A$2:$F$784,6,FALSE)</f>
        <v>Мариничев</v>
      </c>
      <c r="C894" s="173" t="str">
        <f>VLOOKUP(Results!D895,Tests!$A$2:$C$21,3,FALSE)</f>
        <v>Специалист MS Excel 2010</v>
      </c>
      <c r="D894" s="173" t="str">
        <f>IFERROR(VLOOKUP(VLOOKUP(Results!C895,Users!$A$2:$E$784,5,FALSE),Groops!$A$2:$E$28,2,FALSE),"удалено")</f>
        <v>МИСТ-19</v>
      </c>
      <c r="E894" s="173">
        <f>Results!K895</f>
        <v>18</v>
      </c>
      <c r="F894" s="173">
        <f>Results!J895</f>
        <v>25</v>
      </c>
    </row>
    <row r="895" spans="1:6">
      <c r="A895" s="430">
        <f>Results!B896</f>
        <v>43768.595023148097</v>
      </c>
      <c r="B895" s="173" t="str">
        <f>VLOOKUP(Results!C896,Users!$A$2:$F$784,6,FALSE)</f>
        <v>Шпенст</v>
      </c>
      <c r="C895" s="173" t="str">
        <f>VLOOKUP(Results!D896,Tests!$A$2:$C$21,3,FALSE)</f>
        <v>Специалист MS Excel 2010</v>
      </c>
      <c r="D895" s="173" t="str">
        <f>IFERROR(VLOOKUP(VLOOKUP(Results!C896,Users!$A$2:$E$784,5,FALSE),Groops!$A$2:$E$28,2,FALSE),"удалено")</f>
        <v>МИСТ-19</v>
      </c>
      <c r="E895" s="173">
        <f>Results!K896</f>
        <v>15</v>
      </c>
      <c r="F895" s="173">
        <f>Results!J896</f>
        <v>25</v>
      </c>
    </row>
    <row r="896" spans="1:6">
      <c r="A896" s="430">
        <f>Results!B897</f>
        <v>43768.594675925902</v>
      </c>
      <c r="B896" s="173" t="str">
        <f>VLOOKUP(Results!C897,Users!$A$2:$F$784,6,FALSE)</f>
        <v>Шушарин</v>
      </c>
      <c r="C896" s="173" t="str">
        <f>VLOOKUP(Results!D897,Tests!$A$2:$C$21,3,FALSE)</f>
        <v>Специалист MS Excel 2010</v>
      </c>
      <c r="D896" s="173" t="str">
        <f>IFERROR(VLOOKUP(VLOOKUP(Results!C897,Users!$A$2:$E$784,5,FALSE),Groops!$A$2:$E$28,2,FALSE),"удалено")</f>
        <v>МИСТ-19</v>
      </c>
      <c r="E896" s="173">
        <f>Results!K897</f>
        <v>14</v>
      </c>
      <c r="F896" s="173">
        <f>Results!J897</f>
        <v>25</v>
      </c>
    </row>
    <row r="897" spans="1:6">
      <c r="A897" s="430">
        <f>Results!B898</f>
        <v>43768.5910069444</v>
      </c>
      <c r="B897" s="173" t="str">
        <f>VLOOKUP(Results!C898,Users!$A$2:$F$784,6,FALSE)</f>
        <v>Мазница</v>
      </c>
      <c r="C897" s="173" t="str">
        <f>VLOOKUP(Results!D898,Tests!$A$2:$C$21,3,FALSE)</f>
        <v>Специалист MS Excel 2010</v>
      </c>
      <c r="D897" s="173" t="str">
        <f>IFERROR(VLOOKUP(VLOOKUP(Results!C898,Users!$A$2:$E$784,5,FALSE),Groops!$A$2:$E$28,2,FALSE),"удалено")</f>
        <v>МИСТ-19</v>
      </c>
      <c r="E897" s="173">
        <f>Results!K898</f>
        <v>19</v>
      </c>
      <c r="F897" s="173">
        <f>Results!J898</f>
        <v>25</v>
      </c>
    </row>
    <row r="898" spans="1:6">
      <c r="A898" s="430">
        <f>Results!B899</f>
        <v>43768.598206018498</v>
      </c>
      <c r="B898" s="173" t="str">
        <f>VLOOKUP(Results!C899,Users!$A$2:$F$784,6,FALSE)</f>
        <v>Крючкова</v>
      </c>
      <c r="C898" s="173" t="str">
        <f>VLOOKUP(Results!D899,Tests!$A$2:$C$21,3,FALSE)</f>
        <v>Специалист MS Excel 2010</v>
      </c>
      <c r="D898" s="173" t="str">
        <f>IFERROR(VLOOKUP(VLOOKUP(Results!C899,Users!$A$2:$E$784,5,FALSE),Groops!$A$2:$E$28,2,FALSE),"удалено")</f>
        <v>МИСТ-19</v>
      </c>
      <c r="E898" s="173">
        <f>Results!K899</f>
        <v>18</v>
      </c>
      <c r="F898" s="173">
        <f>Results!J899</f>
        <v>25</v>
      </c>
    </row>
    <row r="899" spans="1:6">
      <c r="A899" s="430">
        <f>Results!B900</f>
        <v>43768.595104166699</v>
      </c>
      <c r="B899" s="173" t="str">
        <f>VLOOKUP(Results!C900,Users!$A$2:$F$784,6,FALSE)</f>
        <v>Злобин</v>
      </c>
      <c r="C899" s="173" t="str">
        <f>VLOOKUP(Results!D900,Tests!$A$2:$C$21,3,FALSE)</f>
        <v>Специалист MS Excel 2010</v>
      </c>
      <c r="D899" s="173" t="str">
        <f>IFERROR(VLOOKUP(VLOOKUP(Results!C900,Users!$A$2:$E$784,5,FALSE),Groops!$A$2:$E$28,2,FALSE),"удалено")</f>
        <v>МИСТ-19</v>
      </c>
      <c r="E899" s="173">
        <f>Results!K900</f>
        <v>20</v>
      </c>
      <c r="F899" s="173">
        <f>Results!J900</f>
        <v>25</v>
      </c>
    </row>
    <row r="900" spans="1:6">
      <c r="A900" s="430">
        <f>Results!B901</f>
        <v>43768.5946064815</v>
      </c>
      <c r="B900" s="173" t="str">
        <f>VLOOKUP(Results!C901,Users!$A$2:$F$784,6,FALSE)</f>
        <v>Шершуков</v>
      </c>
      <c r="C900" s="173" t="str">
        <f>VLOOKUP(Results!D901,Tests!$A$2:$C$21,3,FALSE)</f>
        <v>Специалист MS Excel 2010</v>
      </c>
      <c r="D900" s="173" t="str">
        <f>IFERROR(VLOOKUP(VLOOKUP(Results!C901,Users!$A$2:$E$784,5,FALSE),Groops!$A$2:$E$28,2,FALSE),"удалено")</f>
        <v>МИСТ-19</v>
      </c>
      <c r="E900" s="173">
        <f>Results!K901</f>
        <v>20</v>
      </c>
      <c r="F900" s="173">
        <f>Results!J901</f>
        <v>25</v>
      </c>
    </row>
    <row r="901" spans="1:6">
      <c r="A901" s="430">
        <f>Results!B902</f>
        <v>43768.595127314802</v>
      </c>
      <c r="B901" s="173" t="str">
        <f>VLOOKUP(Results!C902,Users!$A$2:$F$784,6,FALSE)</f>
        <v>Калмыкова</v>
      </c>
      <c r="C901" s="173" t="str">
        <f>VLOOKUP(Results!D902,Tests!$A$2:$C$21,3,FALSE)</f>
        <v>Специалист MS Excel 2010</v>
      </c>
      <c r="D901" s="173" t="str">
        <f>IFERROR(VLOOKUP(VLOOKUP(Results!C902,Users!$A$2:$E$784,5,FALSE),Groops!$A$2:$E$28,2,FALSE),"удалено")</f>
        <v>МИСТ-19</v>
      </c>
      <c r="E901" s="173">
        <f>Results!K902</f>
        <v>15</v>
      </c>
      <c r="F901" s="173">
        <f>Results!J902</f>
        <v>25</v>
      </c>
    </row>
    <row r="902" spans="1:6">
      <c r="A902" s="430">
        <f>Results!B903</f>
        <v>43768.595138888901</v>
      </c>
      <c r="B902" s="173" t="str">
        <f>VLOOKUP(Results!C903,Users!$A$2:$F$784,6,FALSE)</f>
        <v>Егорова</v>
      </c>
      <c r="C902" s="173" t="str">
        <f>VLOOKUP(Results!D903,Tests!$A$2:$C$21,3,FALSE)</f>
        <v>Специалист MS Excel 2010</v>
      </c>
      <c r="D902" s="173" t="str">
        <f>IFERROR(VLOOKUP(VLOOKUP(Results!C903,Users!$A$2:$E$784,5,FALSE),Groops!$A$2:$E$28,2,FALSE),"удалено")</f>
        <v>МИСТ-19</v>
      </c>
      <c r="E902" s="173">
        <f>Results!K903</f>
        <v>18</v>
      </c>
      <c r="F902" s="173">
        <f>Results!J903</f>
        <v>25</v>
      </c>
    </row>
    <row r="903" spans="1:6">
      <c r="A903" s="430">
        <f>Results!B904</f>
        <v>43768.595312500001</v>
      </c>
      <c r="B903" s="173" t="str">
        <f>VLOOKUP(Results!C904,Users!$A$2:$F$784,6,FALSE)</f>
        <v>Рожкова</v>
      </c>
      <c r="C903" s="173" t="str">
        <f>VLOOKUP(Results!D904,Tests!$A$2:$C$21,3,FALSE)</f>
        <v>Специалист MS Excel 2010</v>
      </c>
      <c r="D903" s="173" t="str">
        <f>IFERROR(VLOOKUP(VLOOKUP(Results!C904,Users!$A$2:$E$784,5,FALSE),Groops!$A$2:$E$28,2,FALSE),"удалено")</f>
        <v>МИСТ-19</v>
      </c>
      <c r="E903" s="173">
        <f>Results!K904</f>
        <v>19</v>
      </c>
      <c r="F903" s="173">
        <f>Results!J904</f>
        <v>25</v>
      </c>
    </row>
    <row r="904" spans="1:6">
      <c r="A904" s="430">
        <f>Results!B905</f>
        <v>43768.595335648097</v>
      </c>
      <c r="B904" s="173" t="str">
        <f>VLOOKUP(Results!C905,Users!$A$2:$F$784,6,FALSE)</f>
        <v>Павлов</v>
      </c>
      <c r="C904" s="173" t="str">
        <f>VLOOKUP(Results!D905,Tests!$A$2:$C$21,3,FALSE)</f>
        <v>Специалист MS Excel 2010</v>
      </c>
      <c r="D904" s="173" t="str">
        <f>IFERROR(VLOOKUP(VLOOKUP(Results!C905,Users!$A$2:$E$784,5,FALSE),Groops!$A$2:$E$28,2,FALSE),"удалено")</f>
        <v>МИСТ-19</v>
      </c>
      <c r="E904" s="173">
        <f>Results!K905</f>
        <v>18</v>
      </c>
      <c r="F904" s="173">
        <f>Results!J905</f>
        <v>25</v>
      </c>
    </row>
    <row r="905" spans="1:6">
      <c r="A905" s="430">
        <f>Results!B906</f>
        <v>43797.455127314803</v>
      </c>
      <c r="B905" s="173" t="str">
        <f>VLOOKUP(Results!C906,Users!$A$2:$F$784,6,FALSE)</f>
        <v>Акатова</v>
      </c>
      <c r="C905" s="173" t="str">
        <f>VLOOKUP(Results!D906,Tests!$A$2:$C$21,3,FALSE)</f>
        <v>Специалист MS Excel 2010</v>
      </c>
      <c r="D905" s="173" t="str">
        <f>IFERROR(VLOOKUP(VLOOKUP(Results!C906,Users!$A$2:$E$784,5,FALSE),Groops!$A$2:$E$28,2,FALSE),"удалено")</f>
        <v>МИСТ-19</v>
      </c>
      <c r="E905" s="173">
        <f>Results!K906</f>
        <v>7</v>
      </c>
      <c r="F905" s="173">
        <f>Results!J906</f>
        <v>25</v>
      </c>
    </row>
    <row r="906" spans="1:6">
      <c r="A906" s="430">
        <f>Results!B907</f>
        <v>43797.504699074103</v>
      </c>
      <c r="B906" s="173" t="str">
        <f>VLOOKUP(Results!C907,Users!$A$2:$F$784,6,FALSE)</f>
        <v>Акимова</v>
      </c>
      <c r="C906" s="173" t="str">
        <f>VLOOKUP(Results!D907,Tests!$A$2:$C$21,3,FALSE)</f>
        <v>Специалист MS Excel 2010</v>
      </c>
      <c r="D906" s="173" t="str">
        <f>IFERROR(VLOOKUP(VLOOKUP(Results!C907,Users!$A$2:$E$784,5,FALSE),Groops!$A$2:$E$28,2,FALSE),"удалено")</f>
        <v>МИСТ-19</v>
      </c>
      <c r="E906" s="173">
        <f>Results!K907</f>
        <v>22</v>
      </c>
      <c r="F906" s="173">
        <f>Results!J907</f>
        <v>25</v>
      </c>
    </row>
    <row r="907" spans="1:6">
      <c r="A907" s="430">
        <f>Results!B908</f>
        <v>43797.505231481497</v>
      </c>
      <c r="B907" s="173" t="str">
        <f>VLOOKUP(Results!C908,Users!$A$2:$F$784,6,FALSE)</f>
        <v>Чурзина</v>
      </c>
      <c r="C907" s="173" t="str">
        <f>VLOOKUP(Results!D908,Tests!$A$2:$C$21,3,FALSE)</f>
        <v>Специалист MS Excel 2010</v>
      </c>
      <c r="D907" s="173" t="str">
        <f>IFERROR(VLOOKUP(VLOOKUP(Results!C908,Users!$A$2:$E$784,5,FALSE),Groops!$A$2:$E$28,2,FALSE),"удалено")</f>
        <v>МИСТ-19</v>
      </c>
      <c r="E907" s="173">
        <f>Results!K908</f>
        <v>22</v>
      </c>
      <c r="F907" s="173">
        <f>Results!J908</f>
        <v>25</v>
      </c>
    </row>
    <row r="908" spans="1:6">
      <c r="A908" s="430">
        <f>Results!B909</f>
        <v>43797.504895833299</v>
      </c>
      <c r="B908" s="173" t="str">
        <f>VLOOKUP(Results!C909,Users!$A$2:$F$784,6,FALSE)</f>
        <v>Коновалова</v>
      </c>
      <c r="C908" s="173" t="str">
        <f>VLOOKUP(Results!D909,Tests!$A$2:$C$21,3,FALSE)</f>
        <v>Специалист MS Excel 2010</v>
      </c>
      <c r="D908" s="173" t="str">
        <f>IFERROR(VLOOKUP(VLOOKUP(Results!C909,Users!$A$2:$E$784,5,FALSE),Groops!$A$2:$E$28,2,FALSE),"удалено")</f>
        <v>МИСТ-19</v>
      </c>
      <c r="E908" s="173">
        <f>Results!K909</f>
        <v>22</v>
      </c>
      <c r="F908" s="173">
        <f>Results!J909</f>
        <v>25</v>
      </c>
    </row>
    <row r="909" spans="1:6">
      <c r="A909" s="430">
        <f>Results!B910</f>
        <v>43797.512060185203</v>
      </c>
      <c r="B909" s="173" t="str">
        <f>VLOOKUP(Results!C910,Users!$A$2:$F$784,6,FALSE)</f>
        <v>Долова</v>
      </c>
      <c r="C909" s="173" t="str">
        <f>VLOOKUP(Results!D910,Tests!$A$2:$C$21,3,FALSE)</f>
        <v>Специалист MS Excel 2010</v>
      </c>
      <c r="D909" s="173" t="str">
        <f>IFERROR(VLOOKUP(VLOOKUP(Results!C910,Users!$A$2:$E$784,5,FALSE),Groops!$A$2:$E$28,2,FALSE),"удалено")</f>
        <v>МИСТ-19</v>
      </c>
      <c r="E909" s="173">
        <f>Results!K910</f>
        <v>25</v>
      </c>
      <c r="F909" s="173">
        <f>Results!J910</f>
        <v>25</v>
      </c>
    </row>
    <row r="910" spans="1:6">
      <c r="A910" s="430">
        <f>Results!B911</f>
        <v>43797.505613425899</v>
      </c>
      <c r="B910" s="173" t="str">
        <f>VLOOKUP(Results!C911,Users!$A$2:$F$784,6,FALSE)</f>
        <v>Пцарёва</v>
      </c>
      <c r="C910" s="173" t="str">
        <f>VLOOKUP(Results!D911,Tests!$A$2:$C$21,3,FALSE)</f>
        <v>Специалист MS Excel 2010</v>
      </c>
      <c r="D910" s="173" t="str">
        <f>IFERROR(VLOOKUP(VLOOKUP(Results!C911,Users!$A$2:$E$784,5,FALSE),Groops!$A$2:$E$28,2,FALSE),"удалено")</f>
        <v>МИСТ-19</v>
      </c>
      <c r="E910" s="173">
        <f>Results!K911</f>
        <v>23</v>
      </c>
      <c r="F910" s="173">
        <f>Results!J911</f>
        <v>25</v>
      </c>
    </row>
    <row r="911" spans="1:6">
      <c r="A911" s="430">
        <f>Results!B912</f>
        <v>43797.504456018498</v>
      </c>
      <c r="B911" s="173" t="str">
        <f>VLOOKUP(Results!C912,Users!$A$2:$F$784,6,FALSE)</f>
        <v>Кравченко</v>
      </c>
      <c r="C911" s="173" t="str">
        <f>VLOOKUP(Results!D912,Tests!$A$2:$C$21,3,FALSE)</f>
        <v>Специалист MS Excel 2010</v>
      </c>
      <c r="D911" s="173" t="str">
        <f>IFERROR(VLOOKUP(VLOOKUP(Results!C912,Users!$A$2:$E$784,5,FALSE),Groops!$A$2:$E$28,2,FALSE),"удалено")</f>
        <v>МИСТ-19</v>
      </c>
      <c r="E911" s="173">
        <f>Results!K912</f>
        <v>24</v>
      </c>
      <c r="F911" s="173">
        <f>Results!J912</f>
        <v>25</v>
      </c>
    </row>
    <row r="912" spans="1:6">
      <c r="A912" s="430">
        <f>Results!B913</f>
        <v>43797.503738425898</v>
      </c>
      <c r="B912" s="173" t="str">
        <f>VLOOKUP(Results!C913,Users!$A$2:$F$784,6,FALSE)</f>
        <v>Ерофеев</v>
      </c>
      <c r="C912" s="173" t="str">
        <f>VLOOKUP(Results!D913,Tests!$A$2:$C$21,3,FALSE)</f>
        <v>Специалист MS Excel 2010</v>
      </c>
      <c r="D912" s="173" t="str">
        <f>IFERROR(VLOOKUP(VLOOKUP(Results!C913,Users!$A$2:$E$784,5,FALSE),Groops!$A$2:$E$28,2,FALSE),"удалено")</f>
        <v>МИСТ-19</v>
      </c>
      <c r="E912" s="173">
        <f>Results!K913</f>
        <v>21</v>
      </c>
      <c r="F912" s="173">
        <f>Results!J913</f>
        <v>25</v>
      </c>
    </row>
    <row r="913" spans="1:6">
      <c r="A913" s="430">
        <f>Results!B914</f>
        <v>43797.504930555602</v>
      </c>
      <c r="B913" s="173" t="str">
        <f>VLOOKUP(Results!C914,Users!$A$2:$F$784,6,FALSE)</f>
        <v>Щербинина</v>
      </c>
      <c r="C913" s="173" t="str">
        <f>VLOOKUP(Results!D914,Tests!$A$2:$C$21,3,FALSE)</f>
        <v>Специалист MS Excel 2010</v>
      </c>
      <c r="D913" s="173" t="str">
        <f>IFERROR(VLOOKUP(VLOOKUP(Results!C914,Users!$A$2:$E$784,5,FALSE),Groops!$A$2:$E$28,2,FALSE),"удалено")</f>
        <v>МИСТ-19</v>
      </c>
      <c r="E913" s="173">
        <f>Results!K914</f>
        <v>21</v>
      </c>
      <c r="F913" s="173">
        <f>Results!J914</f>
        <v>25</v>
      </c>
    </row>
    <row r="914" spans="1:6">
      <c r="A914" s="430">
        <f>Results!B915</f>
        <v>43797.504108796304</v>
      </c>
      <c r="B914" s="173" t="str">
        <f>VLOOKUP(Results!C915,Users!$A$2:$F$784,6,FALSE)</f>
        <v>Безуглая</v>
      </c>
      <c r="C914" s="173" t="str">
        <f>VLOOKUP(Results!D915,Tests!$A$2:$C$21,3,FALSE)</f>
        <v>Специалист MS Excel 2010</v>
      </c>
      <c r="D914" s="173" t="str">
        <f>IFERROR(VLOOKUP(VLOOKUP(Results!C915,Users!$A$2:$E$784,5,FALSE),Groops!$A$2:$E$28,2,FALSE),"удалено")</f>
        <v>МИСТ-19</v>
      </c>
      <c r="E914" s="173">
        <f>Results!K915</f>
        <v>22</v>
      </c>
      <c r="F914" s="173">
        <f>Results!J915</f>
        <v>25</v>
      </c>
    </row>
    <row r="915" spans="1:6">
      <c r="A915" s="430">
        <f>Results!B916</f>
        <v>43797.507916666698</v>
      </c>
      <c r="B915" s="173" t="str">
        <f>VLOOKUP(Results!C916,Users!$A$2:$F$784,6,FALSE)</f>
        <v>Лепанова</v>
      </c>
      <c r="C915" s="173" t="str">
        <f>VLOOKUP(Results!D916,Tests!$A$2:$C$21,3,FALSE)</f>
        <v>Специалист MS Excel 2010</v>
      </c>
      <c r="D915" s="173" t="str">
        <f>IFERROR(VLOOKUP(VLOOKUP(Results!C916,Users!$A$2:$E$784,5,FALSE),Groops!$A$2:$E$28,2,FALSE),"удалено")</f>
        <v>МИСТ-19</v>
      </c>
      <c r="E915" s="173">
        <f>Results!K916</f>
        <v>11</v>
      </c>
      <c r="F915" s="173">
        <f>Results!J916</f>
        <v>25</v>
      </c>
    </row>
    <row r="916" spans="1:6">
      <c r="A916" s="430">
        <f>Results!B917</f>
        <v>43797.505729166704</v>
      </c>
      <c r="B916" s="173" t="str">
        <f>VLOOKUP(Results!C917,Users!$A$2:$F$784,6,FALSE)</f>
        <v>Васильев</v>
      </c>
      <c r="C916" s="173" t="str">
        <f>VLOOKUP(Results!D917,Tests!$A$2:$C$21,3,FALSE)</f>
        <v>Специалист MS Excel 2010</v>
      </c>
      <c r="D916" s="173" t="str">
        <f>IFERROR(VLOOKUP(VLOOKUP(Results!C917,Users!$A$2:$E$784,5,FALSE),Groops!$A$2:$E$28,2,FALSE),"удалено")</f>
        <v>МИСТ-19</v>
      </c>
      <c r="E916" s="173">
        <f>Results!K917</f>
        <v>22</v>
      </c>
      <c r="F916" s="173">
        <f>Results!J917</f>
        <v>25</v>
      </c>
    </row>
    <row r="917" spans="1:6">
      <c r="A917" s="430">
        <f>Results!B918</f>
        <v>43797.504085648201</v>
      </c>
      <c r="B917" s="173" t="str">
        <f>VLOOKUP(Results!C918,Users!$A$2:$F$784,6,FALSE)</f>
        <v>Костюченко</v>
      </c>
      <c r="C917" s="173" t="str">
        <f>VLOOKUP(Results!D918,Tests!$A$2:$C$21,3,FALSE)</f>
        <v>Специалист MS Excel 2010</v>
      </c>
      <c r="D917" s="173" t="str">
        <f>IFERROR(VLOOKUP(VLOOKUP(Results!C918,Users!$A$2:$E$784,5,FALSE),Groops!$A$2:$E$28,2,FALSE),"удалено")</f>
        <v>МИСТ-19</v>
      </c>
      <c r="E917" s="173">
        <f>Results!K918</f>
        <v>20</v>
      </c>
      <c r="F917" s="173">
        <f>Results!J918</f>
        <v>25</v>
      </c>
    </row>
    <row r="918" spans="1:6">
      <c r="A918" s="430">
        <f>Results!B919</f>
        <v>43797.505451388897</v>
      </c>
      <c r="B918" s="173" t="str">
        <f>VLOOKUP(Results!C919,Users!$A$2:$F$784,6,FALSE)</f>
        <v>Салаев</v>
      </c>
      <c r="C918" s="173" t="str">
        <f>VLOOKUP(Results!D919,Tests!$A$2:$C$21,3,FALSE)</f>
        <v>Специалист MS Excel 2010</v>
      </c>
      <c r="D918" s="173" t="str">
        <f>IFERROR(VLOOKUP(VLOOKUP(Results!C919,Users!$A$2:$E$784,5,FALSE),Groops!$A$2:$E$28,2,FALSE),"удалено")</f>
        <v>МИСТ-19</v>
      </c>
      <c r="E918" s="173">
        <f>Results!K919</f>
        <v>20</v>
      </c>
      <c r="F918" s="173">
        <f>Results!J919</f>
        <v>25</v>
      </c>
    </row>
    <row r="919" spans="1:6">
      <c r="A919" s="430">
        <f>Results!B920</f>
        <v>43797.505347222199</v>
      </c>
      <c r="B919" s="173" t="str">
        <f>VLOOKUP(Results!C920,Users!$A$2:$F$784,6,FALSE)</f>
        <v>Тен</v>
      </c>
      <c r="C919" s="173" t="str">
        <f>VLOOKUP(Results!D920,Tests!$A$2:$C$21,3,FALSE)</f>
        <v>Специалист MS Excel 2010</v>
      </c>
      <c r="D919" s="173" t="str">
        <f>IFERROR(VLOOKUP(VLOOKUP(Results!C920,Users!$A$2:$E$784,5,FALSE),Groops!$A$2:$E$28,2,FALSE),"удалено")</f>
        <v>МИСТ-19</v>
      </c>
      <c r="E919" s="173">
        <f>Results!K920</f>
        <v>14</v>
      </c>
      <c r="F919" s="173">
        <f>Results!J920</f>
        <v>25</v>
      </c>
    </row>
    <row r="920" spans="1:6">
      <c r="A920" s="430">
        <f>Results!B921</f>
        <v>43797.503807870402</v>
      </c>
      <c r="B920" s="173" t="str">
        <f>VLOOKUP(Results!C921,Users!$A$2:$F$784,6,FALSE)</f>
        <v>Ульихин</v>
      </c>
      <c r="C920" s="173" t="str">
        <f>VLOOKUP(Results!D921,Tests!$A$2:$C$21,3,FALSE)</f>
        <v>Специалист MS Excel 2010</v>
      </c>
      <c r="D920" s="173" t="str">
        <f>IFERROR(VLOOKUP(VLOOKUP(Results!C921,Users!$A$2:$E$784,5,FALSE),Groops!$A$2:$E$28,2,FALSE),"удалено")</f>
        <v>МИСТ-19</v>
      </c>
      <c r="E920" s="173">
        <f>Results!K921</f>
        <v>14</v>
      </c>
      <c r="F920" s="173">
        <f>Results!J921</f>
        <v>25</v>
      </c>
    </row>
    <row r="921" spans="1:6">
      <c r="A921" s="430">
        <f>Results!B922</f>
        <v>43797.507465277798</v>
      </c>
      <c r="B921" s="173" t="str">
        <f>VLOOKUP(Results!C922,Users!$A$2:$F$784,6,FALSE)</f>
        <v>Денисов</v>
      </c>
      <c r="C921" s="173" t="str">
        <f>VLOOKUP(Results!D922,Tests!$A$2:$C$21,3,FALSE)</f>
        <v>Специалист MS Excel 2010</v>
      </c>
      <c r="D921" s="173" t="str">
        <f>IFERROR(VLOOKUP(VLOOKUP(Results!C922,Users!$A$2:$E$784,5,FALSE),Groops!$A$2:$E$28,2,FALSE),"удалено")</f>
        <v>МИСТ-19</v>
      </c>
      <c r="E921" s="173">
        <f>Results!K922</f>
        <v>12</v>
      </c>
      <c r="F921" s="173">
        <f>Results!J922</f>
        <v>25</v>
      </c>
    </row>
    <row r="922" spans="1:6">
      <c r="A922" s="430">
        <f>Results!B923</f>
        <v>43797.508414351898</v>
      </c>
      <c r="B922" s="173" t="str">
        <f>VLOOKUP(Results!C923,Users!$A$2:$F$784,6,FALSE)</f>
        <v>Альшин</v>
      </c>
      <c r="C922" s="173" t="str">
        <f>VLOOKUP(Results!D923,Tests!$A$2:$C$21,3,FALSE)</f>
        <v>Специалист MS Excel 2010</v>
      </c>
      <c r="D922" s="173" t="str">
        <f>IFERROR(VLOOKUP(VLOOKUP(Results!C923,Users!$A$2:$E$784,5,FALSE),Groops!$A$2:$E$28,2,FALSE),"удалено")</f>
        <v>МИСТ-19</v>
      </c>
      <c r="E922" s="173">
        <f>Results!K923</f>
        <v>13</v>
      </c>
      <c r="F922" s="173">
        <f>Results!J923</f>
        <v>25</v>
      </c>
    </row>
    <row r="923" spans="1:6">
      <c r="A923" s="430">
        <f>Results!B924</f>
        <v>43797.5055671296</v>
      </c>
      <c r="B923" s="173" t="str">
        <f>VLOOKUP(Results!C924,Users!$A$2:$F$784,6,FALSE)</f>
        <v>Морозов</v>
      </c>
      <c r="C923" s="173" t="str">
        <f>VLOOKUP(Results!D924,Tests!$A$2:$C$21,3,FALSE)</f>
        <v>Специалист MS Excel 2010</v>
      </c>
      <c r="D923" s="173" t="str">
        <f>IFERROR(VLOOKUP(VLOOKUP(Results!C924,Users!$A$2:$E$784,5,FALSE),Groops!$A$2:$E$28,2,FALSE),"удалено")</f>
        <v>МИСТ-19</v>
      </c>
      <c r="E923" s="173">
        <f>Results!K924</f>
        <v>17</v>
      </c>
      <c r="F923" s="173">
        <f>Results!J924</f>
        <v>25</v>
      </c>
    </row>
    <row r="924" spans="1:6">
      <c r="A924" s="430">
        <f>Results!B925</f>
        <v>43797.506701388898</v>
      </c>
      <c r="B924" s="173" t="str">
        <f>VLOOKUP(Results!C925,Users!$A$2:$F$784,6,FALSE)</f>
        <v>Машевский</v>
      </c>
      <c r="C924" s="173" t="str">
        <f>VLOOKUP(Results!D925,Tests!$A$2:$C$21,3,FALSE)</f>
        <v>Специалист MS Excel 2010</v>
      </c>
      <c r="D924" s="173" t="str">
        <f>IFERROR(VLOOKUP(VLOOKUP(Results!C925,Users!$A$2:$E$784,5,FALSE),Groops!$A$2:$E$28,2,FALSE),"удалено")</f>
        <v>МИСТ-19</v>
      </c>
      <c r="E924" s="173">
        <f>Results!K925</f>
        <v>17</v>
      </c>
      <c r="F924" s="173">
        <f>Results!J925</f>
        <v>25</v>
      </c>
    </row>
    <row r="925" spans="1:6">
      <c r="A925" s="430">
        <f>Results!B926</f>
        <v>43797.509768518503</v>
      </c>
      <c r="B925" s="173" t="str">
        <f>VLOOKUP(Results!C926,Users!$A$2:$F$784,6,FALSE)</f>
        <v>Венедиктов</v>
      </c>
      <c r="C925" s="173" t="str">
        <f>VLOOKUP(Results!D926,Tests!$A$2:$C$21,3,FALSE)</f>
        <v>Специалист MS Excel 2010</v>
      </c>
      <c r="D925" s="173" t="str">
        <f>IFERROR(VLOOKUP(VLOOKUP(Results!C926,Users!$A$2:$E$784,5,FALSE),Groops!$A$2:$E$28,2,FALSE),"удалено")</f>
        <v>МИСТ-19</v>
      </c>
      <c r="E925" s="173">
        <f>Results!K926</f>
        <v>16</v>
      </c>
      <c r="F925" s="173">
        <f>Results!J926</f>
        <v>25</v>
      </c>
    </row>
    <row r="926" spans="1:6">
      <c r="A926" s="430">
        <f>Results!B927</f>
        <v>43797.5071412037</v>
      </c>
      <c r="B926" s="173" t="str">
        <f>VLOOKUP(Results!C927,Users!$A$2:$F$784,6,FALSE)</f>
        <v>Чадин</v>
      </c>
      <c r="C926" s="173" t="str">
        <f>VLOOKUP(Results!D927,Tests!$A$2:$C$21,3,FALSE)</f>
        <v>Специалист MS Excel 2010</v>
      </c>
      <c r="D926" s="173" t="str">
        <f>IFERROR(VLOOKUP(VLOOKUP(Results!C927,Users!$A$2:$E$784,5,FALSE),Groops!$A$2:$E$28,2,FALSE),"удалено")</f>
        <v>МИСТ-19</v>
      </c>
      <c r="E926" s="173">
        <f>Results!K927</f>
        <v>15</v>
      </c>
      <c r="F926" s="173">
        <f>Results!J927</f>
        <v>25</v>
      </c>
    </row>
    <row r="927" spans="1:6">
      <c r="A927" s="430">
        <f>Results!B928</f>
        <v>43797.511053240698</v>
      </c>
      <c r="B927" s="173" t="str">
        <f>VLOOKUP(Results!C928,Users!$A$2:$F$784,6,FALSE)</f>
        <v>Аншаков</v>
      </c>
      <c r="C927" s="173" t="str">
        <f>VLOOKUP(Results!D928,Tests!$A$2:$C$21,3,FALSE)</f>
        <v>Специалист MS Excel 2010</v>
      </c>
      <c r="D927" s="173" t="str">
        <f>IFERROR(VLOOKUP(VLOOKUP(Results!C928,Users!$A$2:$E$784,5,FALSE),Groops!$A$2:$E$28,2,FALSE),"удалено")</f>
        <v>МИСТ-19</v>
      </c>
      <c r="E927" s="173">
        <f>Results!K928</f>
        <v>22</v>
      </c>
      <c r="F927" s="173">
        <f>Results!J928</f>
        <v>25</v>
      </c>
    </row>
    <row r="928" spans="1:6">
      <c r="A928" s="430">
        <f>Results!B929</f>
        <v>43797.675162036998</v>
      </c>
      <c r="B928" s="173" t="str">
        <f>VLOOKUP(Results!C929,Users!$A$2:$F$784,6,FALSE)</f>
        <v>Чадин</v>
      </c>
      <c r="C928" s="173" t="str">
        <f>VLOOKUP(Results!D929,Tests!$A$2:$C$21,3,FALSE)</f>
        <v>Специалист MS Excel 2010</v>
      </c>
      <c r="D928" s="173" t="str">
        <f>IFERROR(VLOOKUP(VLOOKUP(Results!C929,Users!$A$2:$E$784,5,FALSE),Groops!$A$2:$E$28,2,FALSE),"удалено")</f>
        <v>МИСТ-19</v>
      </c>
      <c r="E928" s="173">
        <f>Results!K929</f>
        <v>23</v>
      </c>
      <c r="F928" s="173">
        <f>Results!J929</f>
        <v>25</v>
      </c>
    </row>
    <row r="929" spans="1:6">
      <c r="A929" s="430">
        <f>Results!B930</f>
        <v>43797.670405092598</v>
      </c>
      <c r="B929" s="173" t="str">
        <f>VLOOKUP(Results!C930,Users!$A$2:$F$784,6,FALSE)</f>
        <v>Ульихин</v>
      </c>
      <c r="C929" s="173" t="str">
        <f>VLOOKUP(Results!D930,Tests!$A$2:$C$21,3,FALSE)</f>
        <v>Специалист MS Excel 2010</v>
      </c>
      <c r="D929" s="173" t="str">
        <f>IFERROR(VLOOKUP(VLOOKUP(Results!C930,Users!$A$2:$E$784,5,FALSE),Groops!$A$2:$E$28,2,FALSE),"удалено")</f>
        <v>МИСТ-19</v>
      </c>
      <c r="E929" s="173">
        <f>Results!K930</f>
        <v>19</v>
      </c>
      <c r="F929" s="173">
        <f>Results!J930</f>
        <v>25</v>
      </c>
    </row>
    <row r="930" spans="1:6">
      <c r="A930" s="430">
        <f>Results!B931</f>
        <v>43797.670624999999</v>
      </c>
      <c r="B930" s="173" t="str">
        <f>VLOOKUP(Results!C931,Users!$A$2:$F$784,6,FALSE)</f>
        <v>Денисов</v>
      </c>
      <c r="C930" s="173" t="str">
        <f>VLOOKUP(Results!D931,Tests!$A$2:$C$21,3,FALSE)</f>
        <v>Специалист MS Excel 2010</v>
      </c>
      <c r="D930" s="173" t="str">
        <f>IFERROR(VLOOKUP(VLOOKUP(Results!C931,Users!$A$2:$E$784,5,FALSE),Groops!$A$2:$E$28,2,FALSE),"удалено")</f>
        <v>МИСТ-19</v>
      </c>
      <c r="E930" s="173">
        <f>Results!K931</f>
        <v>20</v>
      </c>
      <c r="F930" s="173">
        <f>Results!J931</f>
        <v>25</v>
      </c>
    </row>
    <row r="931" spans="1:6">
      <c r="A931" s="430">
        <f>Results!B932</f>
        <v>43797.670995370398</v>
      </c>
      <c r="B931" s="173" t="str">
        <f>VLOOKUP(Results!C932,Users!$A$2:$F$784,6,FALSE)</f>
        <v>Венедиктов</v>
      </c>
      <c r="C931" s="173" t="str">
        <f>VLOOKUP(Results!D932,Tests!$A$2:$C$21,3,FALSE)</f>
        <v>Специалист MS Excel 2010</v>
      </c>
      <c r="D931" s="173" t="str">
        <f>IFERROR(VLOOKUP(VLOOKUP(Results!C932,Users!$A$2:$E$784,5,FALSE),Groops!$A$2:$E$28,2,FALSE),"удалено")</f>
        <v>МИСТ-19</v>
      </c>
      <c r="E931" s="173">
        <f>Results!K932</f>
        <v>17</v>
      </c>
      <c r="F931" s="173">
        <f>Results!J932</f>
        <v>25</v>
      </c>
    </row>
    <row r="932" spans="1:6">
      <c r="A932" s="430">
        <f>Results!B933</f>
        <v>43797.672175925902</v>
      </c>
      <c r="B932" s="173" t="str">
        <f>VLOOKUP(Results!C933,Users!$A$2:$F$784,6,FALSE)</f>
        <v>Морозов</v>
      </c>
      <c r="C932" s="173" t="str">
        <f>VLOOKUP(Results!D933,Tests!$A$2:$C$21,3,FALSE)</f>
        <v>Специалист MS Excel 2010</v>
      </c>
      <c r="D932" s="173" t="str">
        <f>IFERROR(VLOOKUP(VLOOKUP(Results!C933,Users!$A$2:$E$784,5,FALSE),Groops!$A$2:$E$28,2,FALSE),"удалено")</f>
        <v>МИСТ-19</v>
      </c>
      <c r="E932" s="173">
        <f>Results!K933</f>
        <v>18</v>
      </c>
      <c r="F932" s="173">
        <f>Results!J933</f>
        <v>25</v>
      </c>
    </row>
    <row r="933" spans="1:6">
      <c r="A933" s="430">
        <f>Results!B934</f>
        <v>43797.671875</v>
      </c>
      <c r="B933" s="173" t="str">
        <f>VLOOKUP(Results!C934,Users!$A$2:$F$784,6,FALSE)</f>
        <v>Машевский</v>
      </c>
      <c r="C933" s="173" t="str">
        <f>VLOOKUP(Results!D934,Tests!$A$2:$C$21,3,FALSE)</f>
        <v>Специалист MS Excel 2010</v>
      </c>
      <c r="D933" s="173" t="str">
        <f>IFERROR(VLOOKUP(VLOOKUP(Results!C934,Users!$A$2:$E$784,5,FALSE),Groops!$A$2:$E$28,2,FALSE),"удалено")</f>
        <v>МИСТ-19</v>
      </c>
      <c r="E933" s="173">
        <f>Results!K934</f>
        <v>21</v>
      </c>
      <c r="F933" s="173">
        <f>Results!J934</f>
        <v>25</v>
      </c>
    </row>
    <row r="934" spans="1:6">
      <c r="A934" s="430">
        <f>Results!B935</f>
        <v>43797.776377314804</v>
      </c>
      <c r="B934" s="173" t="str">
        <f>VLOOKUP(Results!C935,Users!$A$2:$F$784,6,FALSE)</f>
        <v>Тен</v>
      </c>
      <c r="C934" s="173" t="str">
        <f>VLOOKUP(Results!D935,Tests!$A$2:$C$21,3,FALSE)</f>
        <v>Специалист MS Excel 2010</v>
      </c>
      <c r="D934" s="173" t="str">
        <f>IFERROR(VLOOKUP(VLOOKUP(Results!C935,Users!$A$2:$E$784,5,FALSE),Groops!$A$2:$E$28,2,FALSE),"удалено")</f>
        <v>МИСТ-19</v>
      </c>
      <c r="E934" s="173">
        <f>Results!K935</f>
        <v>19</v>
      </c>
      <c r="F934" s="173">
        <f>Results!J935</f>
        <v>25</v>
      </c>
    </row>
    <row r="935" spans="1:6">
      <c r="A935" s="430">
        <f>Results!B936</f>
        <v>43797.869039351899</v>
      </c>
      <c r="B935" s="173" t="str">
        <f>VLOOKUP(Results!C936,Users!$A$2:$F$784,6,FALSE)</f>
        <v>Лепанова</v>
      </c>
      <c r="C935" s="173" t="str">
        <f>VLOOKUP(Results!D936,Tests!$A$2:$C$21,3,FALSE)</f>
        <v>Специалист MS Excel 2010</v>
      </c>
      <c r="D935" s="173" t="str">
        <f>IFERROR(VLOOKUP(VLOOKUP(Results!C936,Users!$A$2:$E$784,5,FALSE),Groops!$A$2:$E$28,2,FALSE),"удалено")</f>
        <v>МИСТ-19</v>
      </c>
      <c r="E935" s="173">
        <f>Results!K936</f>
        <v>19</v>
      </c>
      <c r="F935" s="173">
        <f>Results!J936</f>
        <v>25</v>
      </c>
    </row>
    <row r="936" spans="1:6">
      <c r="A936" s="430">
        <f>Results!B937</f>
        <v>43799.744421296302</v>
      </c>
      <c r="B936" s="173" t="str">
        <f>VLOOKUP(Results!C937,Users!$A$2:$F$784,6,FALSE)</f>
        <v>Венедиктов</v>
      </c>
      <c r="C936" s="173" t="str">
        <f>VLOOKUP(Results!D937,Tests!$A$2:$C$21,3,FALSE)</f>
        <v>Специалист MS Excel 2010</v>
      </c>
      <c r="D936" s="173" t="str">
        <f>IFERROR(VLOOKUP(VLOOKUP(Results!C937,Users!$A$2:$E$784,5,FALSE),Groops!$A$2:$E$28,2,FALSE),"удалено")</f>
        <v>МИСТ-19</v>
      </c>
      <c r="E936" s="173">
        <f>Results!K937</f>
        <v>19</v>
      </c>
      <c r="F936" s="173">
        <f>Results!J937</f>
        <v>25</v>
      </c>
    </row>
    <row r="937" spans="1:6">
      <c r="A937" s="430">
        <f>Results!B938</f>
        <v>43880.754201388903</v>
      </c>
      <c r="B937" s="173" t="str">
        <f>VLOOKUP(Results!C938,Users!$A$2:$F$784,6,FALSE)</f>
        <v>Венедиктов</v>
      </c>
      <c r="C937" s="173" t="str">
        <f>VLOOKUP(Results!D938,Tests!$A$2:$C$21,3,FALSE)</f>
        <v>Специалист MS Excel 2010</v>
      </c>
      <c r="D937" s="173" t="str">
        <f>IFERROR(VLOOKUP(VLOOKUP(Results!C938,Users!$A$2:$E$784,5,FALSE),Groops!$A$2:$E$28,2,FALSE),"удалено")</f>
        <v>МИСТ-19</v>
      </c>
      <c r="E937" s="173">
        <f>Results!K938</f>
        <v>23</v>
      </c>
      <c r="F937" s="173">
        <f>Results!J938</f>
        <v>25</v>
      </c>
    </row>
    <row r="938" spans="1:6">
      <c r="A938" s="430">
        <f>Results!B939</f>
        <v>43880.755358796298</v>
      </c>
      <c r="B938" s="173" t="str">
        <f>VLOOKUP(Results!C939,Users!$A$2:$F$784,6,FALSE)</f>
        <v>Константиниди</v>
      </c>
      <c r="C938" s="173" t="str">
        <f>VLOOKUP(Results!D939,Tests!$A$2:$C$21,3,FALSE)</f>
        <v>Специалист MS Excel 2010</v>
      </c>
      <c r="D938" s="173" t="str">
        <f>IFERROR(VLOOKUP(VLOOKUP(Results!C939,Users!$A$2:$E$784,5,FALSE),Groops!$A$2:$E$28,2,FALSE),"удалено")</f>
        <v>МИСТ-19</v>
      </c>
      <c r="E938" s="173">
        <f>Results!K939</f>
        <v>20</v>
      </c>
      <c r="F938" s="173">
        <f>Results!J939</f>
        <v>25</v>
      </c>
    </row>
    <row r="939" spans="1:6">
      <c r="A939" s="430">
        <f>Results!B940</f>
        <v>43880.7558333333</v>
      </c>
      <c r="B939" s="173" t="str">
        <f>VLOOKUP(Results!C940,Users!$A$2:$F$784,6,FALSE)</f>
        <v>Альшин</v>
      </c>
      <c r="C939" s="173" t="str">
        <f>VLOOKUP(Results!D940,Tests!$A$2:$C$21,3,FALSE)</f>
        <v>Специалист MS Excel 2010</v>
      </c>
      <c r="D939" s="173" t="str">
        <f>IFERROR(VLOOKUP(VLOOKUP(Results!C940,Users!$A$2:$E$784,5,FALSE),Groops!$A$2:$E$28,2,FALSE),"удалено")</f>
        <v>МИСТ-19</v>
      </c>
      <c r="E939" s="173">
        <f>Results!K940</f>
        <v>2</v>
      </c>
      <c r="F939" s="173">
        <f>Results!J940</f>
        <v>25</v>
      </c>
    </row>
    <row r="940" spans="1:6">
      <c r="A940" s="430">
        <f>Results!B941</f>
        <v>43880.759050925903</v>
      </c>
      <c r="B940" s="173" t="str">
        <f>VLOOKUP(Results!C941,Users!$A$2:$F$784,6,FALSE)</f>
        <v>Сидорова</v>
      </c>
      <c r="C940" s="173" t="str">
        <f>VLOOKUP(Results!D941,Tests!$A$2:$C$21,3,FALSE)</f>
        <v>Специалист MS Excel 2010</v>
      </c>
      <c r="D940" s="173" t="str">
        <f>IFERROR(VLOOKUP(VLOOKUP(Results!C941,Users!$A$2:$E$784,5,FALSE),Groops!$A$2:$E$28,2,FALSE),"удалено")</f>
        <v>МИСТ-19</v>
      </c>
      <c r="E940" s="173">
        <f>Results!K941</f>
        <v>6</v>
      </c>
      <c r="F940" s="173">
        <f>Results!J941</f>
        <v>25</v>
      </c>
    </row>
    <row r="941" spans="1:6">
      <c r="A941" s="430">
        <f>Results!B942</f>
        <v>43880.799803240698</v>
      </c>
      <c r="B941" s="173" t="str">
        <f>VLOOKUP(Results!C942,Users!$A$2:$F$784,6,FALSE)</f>
        <v>Цепенникова</v>
      </c>
      <c r="C941" s="173" t="str">
        <f>VLOOKUP(Results!D942,Tests!$A$2:$C$21,3,FALSE)</f>
        <v>Специалист MS Excel 2010</v>
      </c>
      <c r="D941" s="173" t="str">
        <f>IFERROR(VLOOKUP(VLOOKUP(Results!C942,Users!$A$2:$E$784,5,FALSE),Groops!$A$2:$E$28,2,FALSE),"удалено")</f>
        <v>МИСТ-19</v>
      </c>
      <c r="E941" s="173">
        <f>Results!K942</f>
        <v>23</v>
      </c>
      <c r="F941" s="173">
        <f>Results!J942</f>
        <v>25</v>
      </c>
    </row>
    <row r="942" spans="1:6">
      <c r="A942" s="430">
        <f>Results!B943</f>
        <v>43880.811817129601</v>
      </c>
      <c r="B942" s="173" t="str">
        <f>VLOOKUP(Results!C943,Users!$A$2:$F$784,6,FALSE)</f>
        <v>Альшин</v>
      </c>
      <c r="C942" s="173" t="str">
        <f>VLOOKUP(Results!D943,Tests!$A$2:$C$21,3,FALSE)</f>
        <v>Специалист MS Excel 2010</v>
      </c>
      <c r="D942" s="173" t="str">
        <f>IFERROR(VLOOKUP(VLOOKUP(Results!C943,Users!$A$2:$E$784,5,FALSE),Groops!$A$2:$E$28,2,FALSE),"удалено")</f>
        <v>МИСТ-19</v>
      </c>
      <c r="E942" s="173">
        <f>Results!K943</f>
        <v>0</v>
      </c>
      <c r="F942" s="173">
        <f>Results!J943</f>
        <v>25</v>
      </c>
    </row>
    <row r="943" spans="1:6">
      <c r="A943" s="430">
        <f>Results!B944</f>
        <v>44071.553368055596</v>
      </c>
      <c r="B943" s="173" t="str">
        <f>VLOOKUP(Results!C944,Users!$A$2:$F$784,6,FALSE)</f>
        <v>Акатова</v>
      </c>
      <c r="C943" s="173" t="str">
        <f>VLOOKUP(Results!D944,Tests!$A$2:$C$21,3,FALSE)</f>
        <v>Пользователь MS Excel 2010</v>
      </c>
      <c r="D943" s="173" t="str">
        <f>IFERROR(VLOOKUP(VLOOKUP(Results!C944,Users!$A$2:$E$784,5,FALSE),Groops!$A$2:$E$28,2,FALSE),"удалено")</f>
        <v>МИСТ-19</v>
      </c>
      <c r="E943" s="173">
        <f>Results!K944</f>
        <v>1</v>
      </c>
      <c r="F943" s="173">
        <f>Results!J944</f>
        <v>42</v>
      </c>
    </row>
    <row r="944" spans="1:6">
      <c r="A944" s="430">
        <f>Results!B945</f>
        <v>44077.4543402778</v>
      </c>
      <c r="B944" s="173" t="str">
        <f>VLOOKUP(Results!C945,Users!$A$2:$F$784,6,FALSE)</f>
        <v>Брагин</v>
      </c>
      <c r="C944" s="173" t="str">
        <f>VLOOKUP(Results!D945,Tests!$A$2:$C$21,3,FALSE)</f>
        <v>Пользователь MS Excel 2010</v>
      </c>
      <c r="D944" s="173" t="str">
        <f>IFERROR(VLOOKUP(VLOOKUP(Results!C945,Users!$A$2:$E$784,5,FALSE),Groops!$A$2:$E$28,2,FALSE),"удалено")</f>
        <v>20-Внедрение сложных ИС</v>
      </c>
      <c r="E944" s="173">
        <f>Results!K945</f>
        <v>29</v>
      </c>
      <c r="F944" s="173">
        <f>Results!J945</f>
        <v>42</v>
      </c>
    </row>
    <row r="945" spans="1:6">
      <c r="A945" s="430">
        <f>Results!B946</f>
        <v>44077.453055555598</v>
      </c>
      <c r="B945" s="173" t="str">
        <f>VLOOKUP(Results!C946,Users!$A$2:$F$784,6,FALSE)</f>
        <v>Болтинская</v>
      </c>
      <c r="C945" s="173" t="str">
        <f>VLOOKUP(Results!D946,Tests!$A$2:$C$21,3,FALSE)</f>
        <v>Пользователь MS Excel 2010</v>
      </c>
      <c r="D945" s="173" t="str">
        <f>IFERROR(VLOOKUP(VLOOKUP(Results!C946,Users!$A$2:$E$784,5,FALSE),Groops!$A$2:$E$28,2,FALSE),"удалено")</f>
        <v>20-Экосистема больших данных</v>
      </c>
      <c r="E945" s="173">
        <f>Results!K946</f>
        <v>39</v>
      </c>
      <c r="F945" s="173">
        <f>Results!J946</f>
        <v>42</v>
      </c>
    </row>
    <row r="946" spans="1:6">
      <c r="A946" s="430">
        <f>Results!B947</f>
        <v>44077.458124999997</v>
      </c>
      <c r="B946" s="173" t="str">
        <f>VLOOKUP(Results!C947,Users!$A$2:$F$784,6,FALSE)</f>
        <v>Ершов</v>
      </c>
      <c r="C946" s="173" t="str">
        <f>VLOOKUP(Results!D947,Tests!$A$2:$C$21,3,FALSE)</f>
        <v>Пользователь MS Excel 2010</v>
      </c>
      <c r="D946" s="173" t="str">
        <f>IFERROR(VLOOKUP(VLOOKUP(Results!C947,Users!$A$2:$E$784,5,FALSE),Groops!$A$2:$E$28,2,FALSE),"удалено")</f>
        <v>20-Экосистема больших данных</v>
      </c>
      <c r="E946" s="173">
        <f>Results!K947</f>
        <v>42</v>
      </c>
      <c r="F946" s="173">
        <f>Results!J947</f>
        <v>42</v>
      </c>
    </row>
    <row r="947" spans="1:6">
      <c r="A947" s="430">
        <f>Results!B948</f>
        <v>44077.458807870396</v>
      </c>
      <c r="B947" s="173" t="str">
        <f>VLOOKUP(Results!C948,Users!$A$2:$F$784,6,FALSE)</f>
        <v>Чернов</v>
      </c>
      <c r="C947" s="173" t="str">
        <f>VLOOKUP(Results!D948,Tests!$A$2:$C$21,3,FALSE)</f>
        <v>Пользователь MS Excel 2010</v>
      </c>
      <c r="D947" s="173" t="str">
        <f>IFERROR(VLOOKUP(VLOOKUP(Results!C948,Users!$A$2:$E$784,5,FALSE),Groops!$A$2:$E$28,2,FALSE),"удалено")</f>
        <v>20-Внедрение сложных ИС</v>
      </c>
      <c r="E947" s="173">
        <f>Results!K948</f>
        <v>40</v>
      </c>
      <c r="F947" s="173">
        <f>Results!J948</f>
        <v>42</v>
      </c>
    </row>
    <row r="948" spans="1:6">
      <c r="A948" s="430">
        <f>Results!B949</f>
        <v>44077.460324074098</v>
      </c>
      <c r="B948" s="173" t="str">
        <f>VLOOKUP(Results!C949,Users!$A$2:$F$784,6,FALSE)</f>
        <v>Елкибаев</v>
      </c>
      <c r="C948" s="173" t="str">
        <f>VLOOKUP(Results!D949,Tests!$A$2:$C$21,3,FALSE)</f>
        <v>Пользователь MS Excel 2010</v>
      </c>
      <c r="D948" s="173" t="str">
        <f>IFERROR(VLOOKUP(VLOOKUP(Results!C949,Users!$A$2:$E$784,5,FALSE),Groops!$A$2:$E$28,2,FALSE),"удалено")</f>
        <v>20-Экосистема больших данных</v>
      </c>
      <c r="E948" s="173">
        <f>Results!K949</f>
        <v>42</v>
      </c>
      <c r="F948" s="173">
        <f>Results!J949</f>
        <v>42</v>
      </c>
    </row>
    <row r="949" spans="1:6">
      <c r="A949" s="430">
        <f>Results!B950</f>
        <v>44077.452569444402</v>
      </c>
      <c r="B949" s="173" t="str">
        <f>VLOOKUP(Results!C950,Users!$A$2:$F$784,6,FALSE)</f>
        <v>Пузина</v>
      </c>
      <c r="C949" s="173" t="str">
        <f>VLOOKUP(Results!D950,Tests!$A$2:$C$21,3,FALSE)</f>
        <v>Пользователь MS Excel 2010</v>
      </c>
      <c r="D949" s="173" t="str">
        <f>IFERROR(VLOOKUP(VLOOKUP(Results!C950,Users!$A$2:$E$784,5,FALSE),Groops!$A$2:$E$28,2,FALSE),"удалено")</f>
        <v>20-Внедрение сложных ИС</v>
      </c>
      <c r="E949" s="173">
        <f>Results!K950</f>
        <v>38</v>
      </c>
      <c r="F949" s="173">
        <f>Results!J950</f>
        <v>42</v>
      </c>
    </row>
    <row r="950" spans="1:6">
      <c r="A950" s="430">
        <f>Results!B951</f>
        <v>44077.458912037</v>
      </c>
      <c r="B950" s="173" t="str">
        <f>VLOOKUP(Results!C951,Users!$A$2:$F$784,6,FALSE)</f>
        <v>Бадамшин</v>
      </c>
      <c r="C950" s="173" t="str">
        <f>VLOOKUP(Results!D951,Tests!$A$2:$C$21,3,FALSE)</f>
        <v>Пользователь MS Excel 2010</v>
      </c>
      <c r="D950" s="173" t="str">
        <f>IFERROR(VLOOKUP(VLOOKUP(Results!C951,Users!$A$2:$E$784,5,FALSE),Groops!$A$2:$E$28,2,FALSE),"удалено")</f>
        <v>20-Экосистема больших данных</v>
      </c>
      <c r="E950" s="173">
        <f>Results!K951</f>
        <v>18</v>
      </c>
      <c r="F950" s="173">
        <f>Results!J951</f>
        <v>42</v>
      </c>
    </row>
    <row r="951" spans="1:6">
      <c r="A951" s="430">
        <f>Results!B952</f>
        <v>44077.456666666701</v>
      </c>
      <c r="B951" s="173" t="str">
        <f>VLOOKUP(Results!C952,Users!$A$2:$F$784,6,FALSE)</f>
        <v>Дубинич</v>
      </c>
      <c r="C951" s="173" t="str">
        <f>VLOOKUP(Results!D952,Tests!$A$2:$C$21,3,FALSE)</f>
        <v>Пользователь MS Excel 2010</v>
      </c>
      <c r="D951" s="173" t="str">
        <f>IFERROR(VLOOKUP(VLOOKUP(Results!C952,Users!$A$2:$E$784,5,FALSE),Groops!$A$2:$E$28,2,FALSE),"удалено")</f>
        <v>20-Экосистема больших данных</v>
      </c>
      <c r="E951" s="173">
        <f>Results!K952</f>
        <v>28</v>
      </c>
      <c r="F951" s="173">
        <f>Results!J952</f>
        <v>42</v>
      </c>
    </row>
    <row r="952" spans="1:6">
      <c r="A952" s="430">
        <f>Results!B953</f>
        <v>44077.460092592599</v>
      </c>
      <c r="B952" s="173" t="str">
        <f>VLOOKUP(Results!C953,Users!$A$2:$F$784,6,FALSE)</f>
        <v>Воробьев</v>
      </c>
      <c r="C952" s="173" t="str">
        <f>VLOOKUP(Results!D953,Tests!$A$2:$C$21,3,FALSE)</f>
        <v>Пользователь MS Excel 2010</v>
      </c>
      <c r="D952" s="173" t="str">
        <f>IFERROR(VLOOKUP(VLOOKUP(Results!C953,Users!$A$2:$E$784,5,FALSE),Groops!$A$2:$E$28,2,FALSE),"удалено")</f>
        <v>20-Внедрение сложных ИС</v>
      </c>
      <c r="E952" s="173">
        <f>Results!K953</f>
        <v>42</v>
      </c>
      <c r="F952" s="173">
        <f>Results!J953</f>
        <v>42</v>
      </c>
    </row>
    <row r="953" spans="1:6">
      <c r="A953" s="430">
        <f>Results!B954</f>
        <v>44077.458530092597</v>
      </c>
      <c r="B953" s="173" t="str">
        <f>VLOOKUP(Results!C954,Users!$A$2:$F$784,6,FALSE)</f>
        <v>Герцева</v>
      </c>
      <c r="C953" s="173" t="str">
        <f>VLOOKUP(Results!D954,Tests!$A$2:$C$21,3,FALSE)</f>
        <v>Пользователь MS Excel 2010</v>
      </c>
      <c r="D953" s="173" t="str">
        <f>IFERROR(VLOOKUP(VLOOKUP(Results!C954,Users!$A$2:$E$784,5,FALSE),Groops!$A$2:$E$28,2,FALSE),"удалено")</f>
        <v>20-Внедрение сложных ИС</v>
      </c>
      <c r="E953" s="173">
        <f>Results!K954</f>
        <v>35</v>
      </c>
      <c r="F953" s="173">
        <f>Results!J954</f>
        <v>42</v>
      </c>
    </row>
    <row r="954" spans="1:6">
      <c r="A954" s="430">
        <f>Results!B955</f>
        <v>44077.460787037002</v>
      </c>
      <c r="B954" s="173" t="str">
        <f>VLOOKUP(Results!C955,Users!$A$2:$F$784,6,FALSE)</f>
        <v>Голенков</v>
      </c>
      <c r="C954" s="173" t="str">
        <f>VLOOKUP(Results!D955,Tests!$A$2:$C$21,3,FALSE)</f>
        <v>Пользователь MS Excel 2010</v>
      </c>
      <c r="D954" s="173" t="str">
        <f>IFERROR(VLOOKUP(VLOOKUP(Results!C955,Users!$A$2:$E$784,5,FALSE),Groops!$A$2:$E$28,2,FALSE),"удалено")</f>
        <v>20-Экосистема больших данных</v>
      </c>
      <c r="E954" s="173">
        <f>Results!K955</f>
        <v>41</v>
      </c>
      <c r="F954" s="173">
        <f>Results!J955</f>
        <v>42</v>
      </c>
    </row>
    <row r="955" spans="1:6">
      <c r="A955" s="430">
        <f>Results!B956</f>
        <v>44077.459432870397</v>
      </c>
      <c r="B955" s="173" t="str">
        <f>VLOOKUP(Results!C956,Users!$A$2:$F$784,6,FALSE)</f>
        <v>Шайбеков</v>
      </c>
      <c r="C955" s="173" t="str">
        <f>VLOOKUP(Results!D956,Tests!$A$2:$C$21,3,FALSE)</f>
        <v>Пользователь MS Excel 2010</v>
      </c>
      <c r="D955" s="173" t="str">
        <f>IFERROR(VLOOKUP(VLOOKUP(Results!C956,Users!$A$2:$E$784,5,FALSE),Groops!$A$2:$E$28,2,FALSE),"удалено")</f>
        <v>МИСТ-21</v>
      </c>
      <c r="E955" s="173">
        <f>Results!K956</f>
        <v>23</v>
      </c>
      <c r="F955" s="173">
        <f>Results!J956</f>
        <v>42</v>
      </c>
    </row>
    <row r="956" spans="1:6">
      <c r="A956" s="430">
        <f>Results!B957</f>
        <v>44077.4590046296</v>
      </c>
      <c r="B956" s="173" t="str">
        <f>VLOOKUP(Results!C957,Users!$A$2:$F$784,6,FALSE)</f>
        <v>Бессонова</v>
      </c>
      <c r="C956" s="173" t="str">
        <f>VLOOKUP(Results!D957,Tests!$A$2:$C$21,3,FALSE)</f>
        <v>Пользователь MS Excel 2010</v>
      </c>
      <c r="D956" s="173" t="str">
        <f>IFERROR(VLOOKUP(VLOOKUP(Results!C957,Users!$A$2:$E$784,5,FALSE),Groops!$A$2:$E$28,2,FALSE),"удалено")</f>
        <v>20-Внедрение сложных ИС</v>
      </c>
      <c r="E956" s="173">
        <f>Results!K957</f>
        <v>34</v>
      </c>
      <c r="F956" s="173">
        <f>Results!J957</f>
        <v>42</v>
      </c>
    </row>
    <row r="957" spans="1:6">
      <c r="A957" s="430">
        <f>Results!B958</f>
        <v>44077.459143518499</v>
      </c>
      <c r="B957" s="173" t="str">
        <f>VLOOKUP(Results!C958,Users!$A$2:$F$784,6,FALSE)</f>
        <v>Широбоков</v>
      </c>
      <c r="C957" s="173" t="str">
        <f>VLOOKUP(Results!D958,Tests!$A$2:$C$21,3,FALSE)</f>
        <v>Пользователь MS Excel 2010</v>
      </c>
      <c r="D957" s="173" t="str">
        <f>IFERROR(VLOOKUP(VLOOKUP(Results!C958,Users!$A$2:$E$784,5,FALSE),Groops!$A$2:$E$28,2,FALSE),"удалено")</f>
        <v>20-Экосистема больших данных</v>
      </c>
      <c r="E957" s="173">
        <f>Results!K958</f>
        <v>27</v>
      </c>
      <c r="F957" s="173">
        <f>Results!J958</f>
        <v>42</v>
      </c>
    </row>
    <row r="958" spans="1:6">
      <c r="A958" s="430">
        <f>Results!B959</f>
        <v>44077.457939814798</v>
      </c>
      <c r="B958" s="173" t="str">
        <f>VLOOKUP(Results!C959,Users!$A$2:$F$784,6,FALSE)</f>
        <v>Герасименко</v>
      </c>
      <c r="C958" s="173" t="str">
        <f>VLOOKUP(Results!D959,Tests!$A$2:$C$21,3,FALSE)</f>
        <v>Пользователь MS Excel 2010</v>
      </c>
      <c r="D958" s="173" t="str">
        <f>IFERROR(VLOOKUP(VLOOKUP(Results!C959,Users!$A$2:$E$784,5,FALSE),Groops!$A$2:$E$28,2,FALSE),"удалено")</f>
        <v>20-Экосистема больших данных</v>
      </c>
      <c r="E958" s="173">
        <f>Results!K959</f>
        <v>40</v>
      </c>
      <c r="F958" s="173">
        <f>Results!J959</f>
        <v>42</v>
      </c>
    </row>
    <row r="959" spans="1:6">
      <c r="A959" s="430">
        <f>Results!B960</f>
        <v>44077.458333333299</v>
      </c>
      <c r="B959" s="173" t="str">
        <f>VLOOKUP(Results!C960,Users!$A$2:$F$784,6,FALSE)</f>
        <v>Баркина</v>
      </c>
      <c r="C959" s="173" t="str">
        <f>VLOOKUP(Results!D960,Tests!$A$2:$C$21,3,FALSE)</f>
        <v>Пользователь MS Excel 2010</v>
      </c>
      <c r="D959" s="173" t="str">
        <f>IFERROR(VLOOKUP(VLOOKUP(Results!C960,Users!$A$2:$E$784,5,FALSE),Groops!$A$2:$E$28,2,FALSE),"удалено")</f>
        <v>20-Экосистема больших данных</v>
      </c>
      <c r="E959" s="173">
        <f>Results!K960</f>
        <v>35</v>
      </c>
      <c r="F959" s="173">
        <f>Results!J960</f>
        <v>42</v>
      </c>
    </row>
    <row r="960" spans="1:6">
      <c r="A960" s="430">
        <f>Results!B961</f>
        <v>44077.458946759303</v>
      </c>
      <c r="B960" s="173" t="str">
        <f>VLOOKUP(Results!C961,Users!$A$2:$F$784,6,FALSE)</f>
        <v>Дьяченко</v>
      </c>
      <c r="C960" s="173" t="str">
        <f>VLOOKUP(Results!D961,Tests!$A$2:$C$21,3,FALSE)</f>
        <v>Пользователь MS Excel 2010</v>
      </c>
      <c r="D960" s="173" t="str">
        <f>IFERROR(VLOOKUP(VLOOKUP(Results!C961,Users!$A$2:$E$784,5,FALSE),Groops!$A$2:$E$28,2,FALSE),"удалено")</f>
        <v>20-Внедрение сложных ИС</v>
      </c>
      <c r="E960" s="173">
        <f>Results!K961</f>
        <v>39</v>
      </c>
      <c r="F960" s="173">
        <f>Results!J961</f>
        <v>42</v>
      </c>
    </row>
    <row r="961" spans="1:6">
      <c r="A961" s="430">
        <f>Results!B962</f>
        <v>44077.459479166697</v>
      </c>
      <c r="B961" s="173" t="str">
        <f>VLOOKUP(Results!C962,Users!$A$2:$F$784,6,FALSE)</f>
        <v>Грицких</v>
      </c>
      <c r="C961" s="173" t="str">
        <f>VLOOKUP(Results!D962,Tests!$A$2:$C$21,3,FALSE)</f>
        <v>Пользователь MS Excel 2010</v>
      </c>
      <c r="D961" s="173" t="str">
        <f>IFERROR(VLOOKUP(VLOOKUP(Results!C962,Users!$A$2:$E$784,5,FALSE),Groops!$A$2:$E$28,2,FALSE),"удалено")</f>
        <v>20-Экосистема больших данных</v>
      </c>
      <c r="E961" s="173">
        <f>Results!K962</f>
        <v>39</v>
      </c>
      <c r="F961" s="173">
        <f>Results!J962</f>
        <v>42</v>
      </c>
    </row>
    <row r="962" spans="1:6">
      <c r="A962" s="430">
        <f>Results!B963</f>
        <v>44077.457789351902</v>
      </c>
      <c r="B962" s="173" t="str">
        <f>VLOOKUP(Results!C963,Users!$A$2:$F$784,6,FALSE)</f>
        <v>Вавенков</v>
      </c>
      <c r="C962" s="173" t="str">
        <f>VLOOKUP(Results!D963,Tests!$A$2:$C$21,3,FALSE)</f>
        <v>Пользователь MS Excel 2010</v>
      </c>
      <c r="D962" s="173" t="str">
        <f>IFERROR(VLOOKUP(VLOOKUP(Results!C963,Users!$A$2:$E$784,5,FALSE),Groops!$A$2:$E$28,2,FALSE),"удалено")</f>
        <v>20-Внедрение сложных ИС</v>
      </c>
      <c r="E962" s="173">
        <f>Results!K963</f>
        <v>37</v>
      </c>
      <c r="F962" s="173">
        <f>Results!J963</f>
        <v>42</v>
      </c>
    </row>
    <row r="963" spans="1:6">
      <c r="A963" s="430">
        <f>Results!B964</f>
        <v>44077.460138888899</v>
      </c>
      <c r="B963" s="173" t="str">
        <f>VLOOKUP(Results!C964,Users!$A$2:$F$784,6,FALSE)</f>
        <v>Бабенков</v>
      </c>
      <c r="C963" s="173" t="str">
        <f>VLOOKUP(Results!D964,Tests!$A$2:$C$21,3,FALSE)</f>
        <v>Пользователь MS Excel 2010</v>
      </c>
      <c r="D963" s="173" t="str">
        <f>IFERROR(VLOOKUP(VLOOKUP(Results!C964,Users!$A$2:$E$784,5,FALSE),Groops!$A$2:$E$28,2,FALSE),"удалено")</f>
        <v>20-Внедрение сложных ИС</v>
      </c>
      <c r="E963" s="173">
        <f>Results!K964</f>
        <v>37</v>
      </c>
      <c r="F963" s="173">
        <f>Results!J964</f>
        <v>42</v>
      </c>
    </row>
    <row r="964" spans="1:6">
      <c r="A964" s="430">
        <f>Results!B965</f>
        <v>44077.459513888898</v>
      </c>
      <c r="B964" s="173" t="str">
        <f>VLOOKUP(Results!C965,Users!$A$2:$F$784,6,FALSE)</f>
        <v>Георгиев</v>
      </c>
      <c r="C964" s="173" t="str">
        <f>VLOOKUP(Results!D965,Tests!$A$2:$C$21,3,FALSE)</f>
        <v>Пользователь MS Excel 2010</v>
      </c>
      <c r="D964" s="173" t="str">
        <f>IFERROR(VLOOKUP(VLOOKUP(Results!C965,Users!$A$2:$E$784,5,FALSE),Groops!$A$2:$E$28,2,FALSE),"удалено")</f>
        <v>20-Экосистема больших данных</v>
      </c>
      <c r="E964" s="173">
        <f>Results!K965</f>
        <v>34</v>
      </c>
      <c r="F964" s="173">
        <f>Results!J965</f>
        <v>42</v>
      </c>
    </row>
    <row r="965" spans="1:6">
      <c r="A965" s="430">
        <f>Results!B966</f>
        <v>44077.462754629603</v>
      </c>
      <c r="B965" s="173" t="str">
        <f>VLOOKUP(Results!C966,Users!$A$2:$F$784,6,FALSE)</f>
        <v>Кирова</v>
      </c>
      <c r="C965" s="173" t="str">
        <f>VLOOKUP(Results!D966,Tests!$A$2:$C$21,3,FALSE)</f>
        <v>Пользователь MS Excel 2010</v>
      </c>
      <c r="D965" s="173" t="str">
        <f>IFERROR(VLOOKUP(VLOOKUP(Results!C966,Users!$A$2:$E$784,5,FALSE),Groops!$A$2:$E$28,2,FALSE),"удалено")</f>
        <v>20-Внедрение сложных ИС</v>
      </c>
      <c r="E965" s="173">
        <f>Results!K966</f>
        <v>41</v>
      </c>
      <c r="F965" s="173">
        <f>Results!J966</f>
        <v>42</v>
      </c>
    </row>
    <row r="966" spans="1:6">
      <c r="A966" s="430">
        <f>Results!B967</f>
        <v>44077.458159722199</v>
      </c>
      <c r="B966" s="173" t="str">
        <f>VLOOKUP(Results!C967,Users!$A$2:$F$784,6,FALSE)</f>
        <v>Попова</v>
      </c>
      <c r="C966" s="173" t="str">
        <f>VLOOKUP(Results!D967,Tests!$A$2:$C$21,3,FALSE)</f>
        <v>Пользователь MS Excel 2010</v>
      </c>
      <c r="D966" s="173" t="str">
        <f>IFERROR(VLOOKUP(VLOOKUP(Results!C967,Users!$A$2:$E$784,5,FALSE),Groops!$A$2:$E$28,2,FALSE),"удалено")</f>
        <v>20-Экосистема больших данных</v>
      </c>
      <c r="E966" s="173">
        <f>Results!K967</f>
        <v>39</v>
      </c>
      <c r="F966" s="173">
        <f>Results!J967</f>
        <v>42</v>
      </c>
    </row>
    <row r="967" spans="1:6">
      <c r="A967" s="430">
        <f>Results!B968</f>
        <v>44077.466307870403</v>
      </c>
      <c r="B967" s="173" t="str">
        <f>VLOOKUP(Results!C968,Users!$A$2:$F$784,6,FALSE)</f>
        <v>Зозуленко</v>
      </c>
      <c r="C967" s="173" t="str">
        <f>VLOOKUP(Results!D968,Tests!$A$2:$C$21,3,FALSE)</f>
        <v>Пользователь MS Excel 2010</v>
      </c>
      <c r="D967" s="173" t="str">
        <f>IFERROR(VLOOKUP(VLOOKUP(Results!C968,Users!$A$2:$E$784,5,FALSE),Groops!$A$2:$E$28,2,FALSE),"удалено")</f>
        <v>20-Экосистема больших данных</v>
      </c>
      <c r="E967" s="173">
        <f>Results!K968</f>
        <v>37</v>
      </c>
      <c r="F967" s="173">
        <f>Results!J968</f>
        <v>42</v>
      </c>
    </row>
    <row r="968" spans="1:6">
      <c r="A968" s="430">
        <f>Results!B969</f>
        <v>44077.458356481497</v>
      </c>
      <c r="B968" s="173" t="str">
        <f>VLOOKUP(Results!C969,Users!$A$2:$F$784,6,FALSE)</f>
        <v>Рожков</v>
      </c>
      <c r="C968" s="173" t="str">
        <f>VLOOKUP(Results!D969,Tests!$A$2:$C$21,3,FALSE)</f>
        <v>Пользователь MS Excel 2010</v>
      </c>
      <c r="D968" s="173" t="str">
        <f>IFERROR(VLOOKUP(VLOOKUP(Results!C969,Users!$A$2:$E$784,5,FALSE),Groops!$A$2:$E$28,2,FALSE),"удалено")</f>
        <v>20-Внедрение сложных ИС</v>
      </c>
      <c r="E968" s="173">
        <f>Results!K969</f>
        <v>31</v>
      </c>
      <c r="F968" s="173">
        <f>Results!J969</f>
        <v>42</v>
      </c>
    </row>
    <row r="969" spans="1:6">
      <c r="A969" s="430">
        <f>Results!B970</f>
        <v>44077.458703703698</v>
      </c>
      <c r="B969" s="173" t="str">
        <f>VLOOKUP(Results!C970,Users!$A$2:$F$784,6,FALSE)</f>
        <v>Вампилова</v>
      </c>
      <c r="C969" s="173" t="str">
        <f>VLOOKUP(Results!D970,Tests!$A$2:$C$21,3,FALSE)</f>
        <v>Специалист MS Excel 2010</v>
      </c>
      <c r="D969" s="173" t="str">
        <f>IFERROR(VLOOKUP(VLOOKUP(Results!C970,Users!$A$2:$E$784,5,FALSE),Groops!$A$2:$E$28,2,FALSE),"удалено")</f>
        <v>МИСТ-19</v>
      </c>
      <c r="E969" s="173">
        <f>Results!K970</f>
        <v>15</v>
      </c>
      <c r="F969" s="173">
        <f>Results!J970</f>
        <v>25</v>
      </c>
    </row>
    <row r="970" spans="1:6">
      <c r="A970" s="430">
        <f>Results!B971</f>
        <v>44077.4588657407</v>
      </c>
      <c r="B970" s="173" t="str">
        <f>VLOOKUP(Results!C971,Users!$A$2:$F$784,6,FALSE)</f>
        <v>Кучияш</v>
      </c>
      <c r="C970" s="173" t="str">
        <f>VLOOKUP(Results!D971,Tests!$A$2:$C$21,3,FALSE)</f>
        <v>Пользователь MS Excel 2010</v>
      </c>
      <c r="D970" s="173" t="str">
        <f>IFERROR(VLOOKUP(VLOOKUP(Results!C971,Users!$A$2:$E$784,5,FALSE),Groops!$A$2:$E$28,2,FALSE),"удалено")</f>
        <v>20-Экосистема больших данных</v>
      </c>
      <c r="E970" s="173">
        <f>Results!K971</f>
        <v>33</v>
      </c>
      <c r="F970" s="173">
        <f>Results!J971</f>
        <v>42</v>
      </c>
    </row>
    <row r="971" spans="1:6">
      <c r="A971" s="430">
        <f>Results!B972</f>
        <v>44077.458634259303</v>
      </c>
      <c r="B971" s="173" t="str">
        <f>VLOOKUP(Results!C972,Users!$A$2:$F$784,6,FALSE)</f>
        <v>Тюгашова</v>
      </c>
      <c r="C971" s="173" t="str">
        <f>VLOOKUP(Results!D972,Tests!$A$2:$C$21,3,FALSE)</f>
        <v>Пользователь MS Excel 2010</v>
      </c>
      <c r="D971" s="173" t="str">
        <f>IFERROR(VLOOKUP(VLOOKUP(Results!C972,Users!$A$2:$E$784,5,FALSE),Groops!$A$2:$E$28,2,FALSE),"удалено")</f>
        <v>20-Внедрение сложных ИС</v>
      </c>
      <c r="E971" s="173">
        <f>Results!K972</f>
        <v>36</v>
      </c>
      <c r="F971" s="173">
        <f>Results!J972</f>
        <v>42</v>
      </c>
    </row>
    <row r="972" spans="1:6">
      <c r="A972" s="430">
        <f>Results!B973</f>
        <v>44077.460763888899</v>
      </c>
      <c r="B972" s="173" t="str">
        <f>VLOOKUP(Results!C973,Users!$A$2:$F$784,6,FALSE)</f>
        <v>Степанов</v>
      </c>
      <c r="C972" s="173" t="str">
        <f>VLOOKUP(Results!D973,Tests!$A$2:$C$21,3,FALSE)</f>
        <v>Пользователь MS Excel 2010</v>
      </c>
      <c r="D972" s="173" t="str">
        <f>IFERROR(VLOOKUP(VLOOKUP(Results!C973,Users!$A$2:$E$784,5,FALSE),Groops!$A$2:$E$28,2,FALSE),"удалено")</f>
        <v>20-Экосистема больших данных</v>
      </c>
      <c r="E972" s="173">
        <f>Results!K973</f>
        <v>36</v>
      </c>
      <c r="F972" s="173">
        <f>Results!J973</f>
        <v>42</v>
      </c>
    </row>
    <row r="973" spans="1:6">
      <c r="A973" s="430">
        <f>Results!B974</f>
        <v>44077.4590509259</v>
      </c>
      <c r="B973" s="173" t="str">
        <f>VLOOKUP(Results!C974,Users!$A$2:$F$784,6,FALSE)</f>
        <v>Коршунов</v>
      </c>
      <c r="C973" s="173" t="str">
        <f>VLOOKUP(Results!D974,Tests!$A$2:$C$21,3,FALSE)</f>
        <v>Пользователь MS Excel 2010</v>
      </c>
      <c r="D973" s="173" t="str">
        <f>IFERROR(VLOOKUP(VLOOKUP(Results!C974,Users!$A$2:$E$784,5,FALSE),Groops!$A$2:$E$28,2,FALSE),"удалено")</f>
        <v>20-Внедрение сложных ИС</v>
      </c>
      <c r="E973" s="173">
        <f>Results!K974</f>
        <v>41</v>
      </c>
      <c r="F973" s="173">
        <f>Results!J974</f>
        <v>42</v>
      </c>
    </row>
    <row r="974" spans="1:6">
      <c r="A974" s="430">
        <f>Results!B975</f>
        <v>44077.456168981502</v>
      </c>
      <c r="B974" s="173" t="str">
        <f>VLOOKUP(Results!C975,Users!$A$2:$F$784,6,FALSE)</f>
        <v>Закирова</v>
      </c>
      <c r="C974" s="173" t="str">
        <f>VLOOKUP(Results!D975,Tests!$A$2:$C$21,3,FALSE)</f>
        <v>Пользователь MS Excel 2010</v>
      </c>
      <c r="D974" s="173" t="str">
        <f>IFERROR(VLOOKUP(VLOOKUP(Results!C975,Users!$A$2:$E$784,5,FALSE),Groops!$A$2:$E$28,2,FALSE),"удалено")</f>
        <v>20-Экосистема больших данных</v>
      </c>
      <c r="E974" s="173">
        <f>Results!K975</f>
        <v>36</v>
      </c>
      <c r="F974" s="173">
        <f>Results!J975</f>
        <v>42</v>
      </c>
    </row>
    <row r="975" spans="1:6">
      <c r="A975" s="430">
        <f>Results!B976</f>
        <v>44077.458344907398</v>
      </c>
      <c r="B975" s="173" t="str">
        <f>VLOOKUP(Results!C976,Users!$A$2:$F$784,6,FALSE)</f>
        <v>Букуру</v>
      </c>
      <c r="C975" s="173" t="str">
        <f>VLOOKUP(Results!D976,Tests!$A$2:$C$21,3,FALSE)</f>
        <v>Пользователь MS Excel 2010</v>
      </c>
      <c r="D975" s="173" t="str">
        <f>IFERROR(VLOOKUP(VLOOKUP(Results!C976,Users!$A$2:$E$784,5,FALSE),Groops!$A$2:$E$28,2,FALSE),"удалено")</f>
        <v>20-Экосистема больших данных</v>
      </c>
      <c r="E975" s="173">
        <f>Results!K976</f>
        <v>39</v>
      </c>
      <c r="F975" s="173">
        <f>Results!J976</f>
        <v>42</v>
      </c>
    </row>
    <row r="976" spans="1:6">
      <c r="A976" s="430">
        <f>Results!B977</f>
        <v>44077.466643518499</v>
      </c>
      <c r="B976" s="173" t="str">
        <f>VLOOKUP(Results!C977,Users!$A$2:$F$784,6,FALSE)</f>
        <v>Кикот</v>
      </c>
      <c r="C976" s="173" t="str">
        <f>VLOOKUP(Results!D977,Tests!$A$2:$C$21,3,FALSE)</f>
        <v>Пользователь MS Excel 2010</v>
      </c>
      <c r="D976" s="173" t="str">
        <f>IFERROR(VLOOKUP(VLOOKUP(Results!C977,Users!$A$2:$E$784,5,FALSE),Groops!$A$2:$E$28,2,FALSE),"удалено")</f>
        <v>20-Экосистема больших данных</v>
      </c>
      <c r="E976" s="173">
        <f>Results!K977</f>
        <v>33</v>
      </c>
      <c r="F976" s="173">
        <f>Results!J977</f>
        <v>42</v>
      </c>
    </row>
    <row r="977" spans="1:6">
      <c r="A977" s="430">
        <f>Results!B978</f>
        <v>44077.466608796298</v>
      </c>
      <c r="B977" s="173" t="str">
        <f>VLOOKUP(Results!C978,Users!$A$2:$F$784,6,FALSE)</f>
        <v>Соболев</v>
      </c>
      <c r="C977" s="173" t="str">
        <f>VLOOKUP(Results!D978,Tests!$A$2:$C$21,3,FALSE)</f>
        <v>Пользователь MS Excel 2010</v>
      </c>
      <c r="D977" s="173" t="str">
        <f>IFERROR(VLOOKUP(VLOOKUP(Results!C978,Users!$A$2:$E$784,5,FALSE),Groops!$A$2:$E$28,2,FALSE),"удалено")</f>
        <v>20-Внедрение сложных ИС</v>
      </c>
      <c r="E977" s="173">
        <f>Results!K978</f>
        <v>26</v>
      </c>
      <c r="F977" s="173">
        <f>Results!J978</f>
        <v>42</v>
      </c>
    </row>
    <row r="978" spans="1:6">
      <c r="A978" s="430">
        <f>Results!B979</f>
        <v>44077.469699074099</v>
      </c>
      <c r="B978" s="173" t="str">
        <f>VLOOKUP(Results!C979,Users!$A$2:$F$784,6,FALSE)</f>
        <v>Анджаева</v>
      </c>
      <c r="C978" s="173" t="str">
        <f>VLOOKUP(Results!D979,Tests!$A$2:$C$21,3,FALSE)</f>
        <v>Пользователь MS Excel 2010</v>
      </c>
      <c r="D978" s="173" t="str">
        <f>IFERROR(VLOOKUP(VLOOKUP(Results!C979,Users!$A$2:$E$784,5,FALSE),Groops!$A$2:$E$28,2,FALSE),"удалено")</f>
        <v>20-Внедрение сложных ИС</v>
      </c>
      <c r="E978" s="173">
        <f>Results!K979</f>
        <v>27</v>
      </c>
      <c r="F978" s="173">
        <f>Results!J979</f>
        <v>42</v>
      </c>
    </row>
    <row r="979" spans="1:6">
      <c r="A979" s="430">
        <f>Results!B980</f>
        <v>44077.4672222222</v>
      </c>
      <c r="B979" s="173" t="str">
        <f>VLOOKUP(Results!C980,Users!$A$2:$F$784,6,FALSE)</f>
        <v>Добратулин</v>
      </c>
      <c r="C979" s="173" t="str">
        <f>VLOOKUP(Results!D980,Tests!$A$2:$C$21,3,FALSE)</f>
        <v>Пользователь MS Excel 2010</v>
      </c>
      <c r="D979" s="173" t="str">
        <f>IFERROR(VLOOKUP(VLOOKUP(Results!C980,Users!$A$2:$E$784,5,FALSE),Groops!$A$2:$E$28,2,FALSE),"удалено")</f>
        <v>20-Экосистема больших данных</v>
      </c>
      <c r="E979" s="173">
        <f>Results!K980</f>
        <v>37</v>
      </c>
      <c r="F979" s="173">
        <f>Results!J980</f>
        <v>42</v>
      </c>
    </row>
    <row r="980" spans="1:6">
      <c r="A980" s="430">
        <f>Results!B981</f>
        <v>44077.471898148098</v>
      </c>
      <c r="B980" s="173" t="str">
        <f>VLOOKUP(Results!C981,Users!$A$2:$F$784,6,FALSE)</f>
        <v>Емельянов</v>
      </c>
      <c r="C980" s="173" t="str">
        <f>VLOOKUP(Results!D981,Tests!$A$2:$C$21,3,FALSE)</f>
        <v>Пользователь MS Excel 2010</v>
      </c>
      <c r="D980" s="173" t="str">
        <f>IFERROR(VLOOKUP(VLOOKUP(Results!C981,Users!$A$2:$E$784,5,FALSE),Groops!$A$2:$E$28,2,FALSE),"удалено")</f>
        <v>20-Экосистема больших данных</v>
      </c>
      <c r="E980" s="173">
        <f>Results!K981</f>
        <v>35</v>
      </c>
      <c r="F980" s="173">
        <f>Results!J981</f>
        <v>42</v>
      </c>
    </row>
    <row r="981" spans="1:6">
      <c r="A981" s="430">
        <f>Results!B982</f>
        <v>44077.458425925899</v>
      </c>
      <c r="B981" s="173" t="str">
        <f>VLOOKUP(Results!C982,Users!$A$2:$F$784,6,FALSE)</f>
        <v>Ядренников</v>
      </c>
      <c r="C981" s="173" t="str">
        <f>VLOOKUP(Results!D982,Tests!$A$2:$C$21,3,FALSE)</f>
        <v>Пользователь MS Excel 2010</v>
      </c>
      <c r="D981" s="173" t="str">
        <f>IFERROR(VLOOKUP(VLOOKUP(Results!C982,Users!$A$2:$E$784,5,FALSE),Groops!$A$2:$E$28,2,FALSE),"удалено")</f>
        <v>20-Внедрение сложных ИС</v>
      </c>
      <c r="E981" s="173">
        <f>Results!K982</f>
        <v>35</v>
      </c>
      <c r="F981" s="173">
        <f>Results!J982</f>
        <v>42</v>
      </c>
    </row>
    <row r="982" spans="1:6">
      <c r="A982" s="430">
        <f>Results!B983</f>
        <v>44077.465972222199</v>
      </c>
      <c r="B982" s="173" t="str">
        <f>VLOOKUP(Results!C983,Users!$A$2:$F$784,6,FALSE)</f>
        <v>Сабакарь</v>
      </c>
      <c r="C982" s="173" t="str">
        <f>VLOOKUP(Results!D983,Tests!$A$2:$C$21,3,FALSE)</f>
        <v>Пользователь MS Excel 2010</v>
      </c>
      <c r="D982" s="173" t="str">
        <f>IFERROR(VLOOKUP(VLOOKUP(Results!C983,Users!$A$2:$E$784,5,FALSE),Groops!$A$2:$E$28,2,FALSE),"удалено")</f>
        <v>20-Внедрение сложных ИС</v>
      </c>
      <c r="E982" s="173">
        <f>Results!K983</f>
        <v>29</v>
      </c>
      <c r="F982" s="173">
        <f>Results!J983</f>
        <v>42</v>
      </c>
    </row>
    <row r="983" spans="1:6">
      <c r="A983" s="430">
        <f>Results!B984</f>
        <v>44077.4630555556</v>
      </c>
      <c r="B983" s="173" t="str">
        <f>VLOOKUP(Results!C984,Users!$A$2:$F$784,6,FALSE)</f>
        <v>Пшеничный</v>
      </c>
      <c r="C983" s="173" t="str">
        <f>VLOOKUP(Results!D984,Tests!$A$2:$C$21,3,FALSE)</f>
        <v>Пользователь MS Excel 2010</v>
      </c>
      <c r="D983" s="173" t="str">
        <f>IFERROR(VLOOKUP(VLOOKUP(Results!C984,Users!$A$2:$E$784,5,FALSE),Groops!$A$2:$E$28,2,FALSE),"удалено")</f>
        <v>20-Внедрение сложных ИС</v>
      </c>
      <c r="E983" s="173">
        <f>Results!K984</f>
        <v>26</v>
      </c>
      <c r="F983" s="173">
        <f>Results!J984</f>
        <v>42</v>
      </c>
    </row>
    <row r="984" spans="1:6">
      <c r="A984" s="430">
        <f>Results!B985</f>
        <v>44077.466747685197</v>
      </c>
      <c r="B984" s="173" t="str">
        <f>VLOOKUP(Results!C985,Users!$A$2:$F$784,6,FALSE)</f>
        <v>Христолюбова</v>
      </c>
      <c r="C984" s="173" t="str">
        <f>VLOOKUP(Results!D985,Tests!$A$2:$C$21,3,FALSE)</f>
        <v>Пользователь MS Excel 2010</v>
      </c>
      <c r="D984" s="173" t="str">
        <f>IFERROR(VLOOKUP(VLOOKUP(Results!C985,Users!$A$2:$E$784,5,FALSE),Groops!$A$2:$E$28,2,FALSE),"удалено")</f>
        <v>20-Экосистема больших данных</v>
      </c>
      <c r="E984" s="173">
        <f>Results!K985</f>
        <v>33</v>
      </c>
      <c r="F984" s="173">
        <f>Results!J985</f>
        <v>42</v>
      </c>
    </row>
    <row r="985" spans="1:6">
      <c r="A985" s="430">
        <f>Results!B986</f>
        <v>44077.489270833299</v>
      </c>
      <c r="B985" s="173" t="str">
        <f>VLOOKUP(Results!C986,Users!$A$2:$F$784,6,FALSE)</f>
        <v>Кузьмина</v>
      </c>
      <c r="C985" s="173" t="str">
        <f>VLOOKUP(Results!D986,Tests!$A$2:$C$21,3,FALSE)</f>
        <v>Пользователь MS Excel 2010</v>
      </c>
      <c r="D985" s="173" t="str">
        <f>IFERROR(VLOOKUP(VLOOKUP(Results!C986,Users!$A$2:$E$784,5,FALSE),Groops!$A$2:$E$28,2,FALSE),"удалено")</f>
        <v>20-Экосистема больших данных</v>
      </c>
      <c r="E985" s="173">
        <f>Results!K986</f>
        <v>33</v>
      </c>
      <c r="F985" s="173">
        <f>Results!J986</f>
        <v>42</v>
      </c>
    </row>
    <row r="986" spans="1:6">
      <c r="A986" s="430">
        <f>Results!B987</f>
        <v>44077.4938078704</v>
      </c>
      <c r="B986" s="173" t="str">
        <f>VLOOKUP(Results!C987,Users!$A$2:$F$784,6,FALSE)</f>
        <v>Колчанова</v>
      </c>
      <c r="C986" s="173" t="str">
        <f>VLOOKUP(Results!D987,Tests!$A$2:$C$21,3,FALSE)</f>
        <v>Пользователь MS Excel 2010</v>
      </c>
      <c r="D986" s="173" t="str">
        <f>IFERROR(VLOOKUP(VLOOKUP(Results!C987,Users!$A$2:$E$784,5,FALSE),Groops!$A$2:$E$28,2,FALSE),"удалено")</f>
        <v>20-Внедрение сложных ИС</v>
      </c>
      <c r="E986" s="173">
        <f>Results!K987</f>
        <v>40</v>
      </c>
      <c r="F986" s="173">
        <f>Results!J987</f>
        <v>42</v>
      </c>
    </row>
    <row r="987" spans="1:6">
      <c r="A987" s="430">
        <f>Results!B988</f>
        <v>44077.495451388902</v>
      </c>
      <c r="B987" s="173" t="str">
        <f>VLOOKUP(Results!C988,Users!$A$2:$F$784,6,FALSE)</f>
        <v>Вампилова</v>
      </c>
      <c r="C987" s="173" t="str">
        <f>VLOOKUP(Results!D988,Tests!$A$2:$C$21,3,FALSE)</f>
        <v>Пользователь MS Excel 2010</v>
      </c>
      <c r="D987" s="173" t="str">
        <f>IFERROR(VLOOKUP(VLOOKUP(Results!C988,Users!$A$2:$E$784,5,FALSE),Groops!$A$2:$E$28,2,FALSE),"удалено")</f>
        <v>20-Экосистема больших данных</v>
      </c>
      <c r="E987" s="173">
        <f>Results!K988</f>
        <v>39</v>
      </c>
      <c r="F987" s="173">
        <f>Results!J988</f>
        <v>42</v>
      </c>
    </row>
    <row r="988" spans="1:6">
      <c r="A988" s="430">
        <f>Results!B989</f>
        <v>44077.479699074102</v>
      </c>
      <c r="B988" s="173" t="str">
        <f>VLOOKUP(Results!C989,Users!$A$2:$F$784,6,FALSE)</f>
        <v>Сауров</v>
      </c>
      <c r="C988" s="173" t="str">
        <f>VLOOKUP(Results!D989,Tests!$A$2:$C$21,3,FALSE)</f>
        <v>Пользователь MS Excel 2010</v>
      </c>
      <c r="D988" s="173" t="str">
        <f>IFERROR(VLOOKUP(VLOOKUP(Results!C989,Users!$A$2:$E$784,5,FALSE),Groops!$A$2:$E$28,2,FALSE),"удалено")</f>
        <v>20-Экосистема больших данных</v>
      </c>
      <c r="E988" s="173">
        <f>Results!K989</f>
        <v>35</v>
      </c>
      <c r="F988" s="173">
        <f>Results!J989</f>
        <v>42</v>
      </c>
    </row>
    <row r="989" spans="1:6">
      <c r="A989" s="430">
        <f>Results!B990</f>
        <v>44077.491122685198</v>
      </c>
      <c r="B989" s="173" t="str">
        <f>VLOOKUP(Results!C990,Users!$A$2:$F$784,6,FALSE)</f>
        <v>Ерашов</v>
      </c>
      <c r="C989" s="173" t="str">
        <f>VLOOKUP(Results!D990,Tests!$A$2:$C$21,3,FALSE)</f>
        <v>Пользователь MS Excel 2010</v>
      </c>
      <c r="D989" s="173" t="str">
        <f>IFERROR(VLOOKUP(VLOOKUP(Results!C990,Users!$A$2:$E$784,5,FALSE),Groops!$A$2:$E$28,2,FALSE),"удалено")</f>
        <v>20-Внедрение сложных ИС</v>
      </c>
      <c r="E989" s="173">
        <f>Results!K990</f>
        <v>40</v>
      </c>
      <c r="F989" s="173">
        <f>Results!J990</f>
        <v>42</v>
      </c>
    </row>
    <row r="990" spans="1:6">
      <c r="A990" s="430">
        <f>Results!B991</f>
        <v>44077.4946180556</v>
      </c>
      <c r="B990" s="173" t="str">
        <f>VLOOKUP(Results!C991,Users!$A$2:$F$784,6,FALSE)</f>
        <v>Галиева</v>
      </c>
      <c r="C990" s="173" t="str">
        <f>VLOOKUP(Results!D991,Tests!$A$2:$C$21,3,FALSE)</f>
        <v>Пользователь MS Excel 2010</v>
      </c>
      <c r="D990" s="173" t="str">
        <f>IFERROR(VLOOKUP(VLOOKUP(Results!C991,Users!$A$2:$E$784,5,FALSE),Groops!$A$2:$E$28,2,FALSE),"удалено")</f>
        <v>20-Экосистема больших данных</v>
      </c>
      <c r="E990" s="173">
        <f>Results!K991</f>
        <v>24</v>
      </c>
      <c r="F990" s="173">
        <f>Results!J991</f>
        <v>42</v>
      </c>
    </row>
    <row r="991" spans="1:6">
      <c r="A991" s="430">
        <f>Results!B992</f>
        <v>44077.486250000002</v>
      </c>
      <c r="B991" s="173" t="str">
        <f>VLOOKUP(Results!C992,Users!$A$2:$F$784,6,FALSE)</f>
        <v>Бабенков</v>
      </c>
      <c r="C991" s="173" t="str">
        <f>VLOOKUP(Results!D992,Tests!$A$2:$C$21,3,FALSE)</f>
        <v>Пользователь MS Excel 2010</v>
      </c>
      <c r="D991" s="173" t="str">
        <f>IFERROR(VLOOKUP(VLOOKUP(Results!C992,Users!$A$2:$E$784,5,FALSE),Groops!$A$2:$E$28,2,FALSE),"удалено")</f>
        <v>20-Внедрение сложных ИС</v>
      </c>
      <c r="E991" s="173">
        <f>Results!K992</f>
        <v>35</v>
      </c>
      <c r="F991" s="173">
        <f>Results!J992</f>
        <v>42</v>
      </c>
    </row>
    <row r="992" spans="1:6">
      <c r="A992" s="430">
        <f>Results!B993</f>
        <v>44077.518541666701</v>
      </c>
      <c r="B992" s="173" t="str">
        <f>VLOOKUP(Results!C993,Users!$A$2:$F$784,6,FALSE)</f>
        <v>Петров</v>
      </c>
      <c r="C992" s="173" t="str">
        <f>VLOOKUP(Results!D993,Tests!$A$2:$C$21,3,FALSE)</f>
        <v>Пользователь MS Excel 2010</v>
      </c>
      <c r="D992" s="173" t="str">
        <f>IFERROR(VLOOKUP(VLOOKUP(Results!C993,Users!$A$2:$E$784,5,FALSE),Groops!$A$2:$E$28,2,FALSE),"удалено")</f>
        <v>20-Внедрение сложных ИС</v>
      </c>
      <c r="E992" s="173">
        <f>Results!K993</f>
        <v>36</v>
      </c>
      <c r="F992" s="173">
        <f>Results!J993</f>
        <v>42</v>
      </c>
    </row>
    <row r="993" spans="1:6">
      <c r="A993" s="430">
        <f>Results!B994</f>
        <v>44077.523333333302</v>
      </c>
      <c r="B993" s="173" t="str">
        <f>VLOOKUP(Results!C994,Users!$A$2:$F$784,6,FALSE)</f>
        <v>Волик</v>
      </c>
      <c r="C993" s="173" t="str">
        <f>VLOOKUP(Results!D994,Tests!$A$2:$C$21,3,FALSE)</f>
        <v>Пользователь MS Excel 2010</v>
      </c>
      <c r="D993" s="173" t="str">
        <f>IFERROR(VLOOKUP(VLOOKUP(Results!C994,Users!$A$2:$E$784,5,FALSE),Groops!$A$2:$E$28,2,FALSE),"удалено")</f>
        <v>20-Экосистема больших данных</v>
      </c>
      <c r="E993" s="173">
        <f>Results!K994</f>
        <v>39</v>
      </c>
      <c r="F993" s="173">
        <f>Results!J994</f>
        <v>42</v>
      </c>
    </row>
    <row r="994" spans="1:6">
      <c r="A994" s="430">
        <f>Results!B995</f>
        <v>44077.5407291667</v>
      </c>
      <c r="B994" s="173" t="str">
        <f>VLOOKUP(Results!C995,Users!$A$2:$F$784,6,FALSE)</f>
        <v>Тарасов</v>
      </c>
      <c r="C994" s="173" t="str">
        <f>VLOOKUP(Results!D995,Tests!$A$2:$C$21,3,FALSE)</f>
        <v>Пользователь MS Excel 2010</v>
      </c>
      <c r="D994" s="173" t="str">
        <f>IFERROR(VLOOKUP(VLOOKUP(Results!C995,Users!$A$2:$E$784,5,FALSE),Groops!$A$2:$E$28,2,FALSE),"удалено")</f>
        <v>20-Экосистема больших данных</v>
      </c>
      <c r="E994" s="173">
        <f>Results!K995</f>
        <v>36</v>
      </c>
      <c r="F994" s="173">
        <f>Results!J995</f>
        <v>42</v>
      </c>
    </row>
    <row r="995" spans="1:6">
      <c r="A995" s="430">
        <f>Results!B996</f>
        <v>44077.549745370401</v>
      </c>
      <c r="B995" s="173" t="str">
        <f>VLOOKUP(Results!C996,Users!$A$2:$F$784,6,FALSE)</f>
        <v>Грехов</v>
      </c>
      <c r="C995" s="173" t="str">
        <f>VLOOKUP(Results!D996,Tests!$A$2:$C$21,3,FALSE)</f>
        <v>Пользователь MS Excel 2010</v>
      </c>
      <c r="D995" s="173" t="str">
        <f>IFERROR(VLOOKUP(VLOOKUP(Results!C996,Users!$A$2:$E$784,5,FALSE),Groops!$A$2:$E$28,2,FALSE),"удалено")</f>
        <v>20-Внедрение сложных ИС</v>
      </c>
      <c r="E995" s="173">
        <f>Results!K996</f>
        <v>41</v>
      </c>
      <c r="F995" s="173">
        <f>Results!J996</f>
        <v>42</v>
      </c>
    </row>
    <row r="996" spans="1:6">
      <c r="A996" s="430">
        <f>Results!B997</f>
        <v>44083.748171296298</v>
      </c>
      <c r="B996" s="173" t="str">
        <f>VLOOKUP(Results!C997,Users!$A$2:$F$784,6,FALSE)</f>
        <v>Грехов</v>
      </c>
      <c r="C996" s="173" t="str">
        <f>VLOOKUP(Results!D997,Tests!$A$2:$C$21,3,FALSE)</f>
        <v>Специалист MS Excel 2010</v>
      </c>
      <c r="D996" s="173" t="str">
        <f>IFERROR(VLOOKUP(VLOOKUP(Results!C997,Users!$A$2:$E$784,5,FALSE),Groops!$A$2:$E$28,2,FALSE),"удалено")</f>
        <v>20-Внедрение сложных ИС</v>
      </c>
      <c r="E996" s="173">
        <f>Results!K997</f>
        <v>5</v>
      </c>
      <c r="F996" s="173">
        <f>Results!J997</f>
        <v>25</v>
      </c>
    </row>
    <row r="997" spans="1:6">
      <c r="A997" s="430">
        <f>Results!B998</f>
        <v>44083.751030092601</v>
      </c>
      <c r="B997" s="173" t="str">
        <f>VLOOKUP(Results!C998,Users!$A$2:$F$784,6,FALSE)</f>
        <v>Широбоков</v>
      </c>
      <c r="C997" s="173" t="str">
        <f>VLOOKUP(Results!D998,Tests!$A$2:$C$21,3,FALSE)</f>
        <v>Пользователь MS Excel 2010</v>
      </c>
      <c r="D997" s="173" t="str">
        <f>IFERROR(VLOOKUP(VLOOKUP(Results!C998,Users!$A$2:$E$784,5,FALSE),Groops!$A$2:$E$28,2,FALSE),"удалено")</f>
        <v>20-Экосистема больших данных</v>
      </c>
      <c r="E997" s="173">
        <f>Results!K998</f>
        <v>36</v>
      </c>
      <c r="F997" s="173">
        <f>Results!J998</f>
        <v>42</v>
      </c>
    </row>
    <row r="998" spans="1:6">
      <c r="A998" s="430">
        <f>Results!B999</f>
        <v>44083.751863425903</v>
      </c>
      <c r="B998" s="173" t="str">
        <f>VLOOKUP(Results!C999,Users!$A$2:$F$784,6,FALSE)</f>
        <v>Бадамшин</v>
      </c>
      <c r="C998" s="173" t="str">
        <f>VLOOKUP(Results!D999,Tests!$A$2:$C$21,3,FALSE)</f>
        <v>Пользователь MS Excel 2010</v>
      </c>
      <c r="D998" s="173" t="str">
        <f>IFERROR(VLOOKUP(VLOOKUP(Results!C999,Users!$A$2:$E$784,5,FALSE),Groops!$A$2:$E$28,2,FALSE),"удалено")</f>
        <v>20-Экосистема больших данных</v>
      </c>
      <c r="E998" s="173">
        <f>Results!K999</f>
        <v>42</v>
      </c>
      <c r="F998" s="173">
        <f>Results!J999</f>
        <v>42</v>
      </c>
    </row>
    <row r="999" spans="1:6">
      <c r="A999" s="430">
        <f>Results!B1000</f>
        <v>44083.750381944403</v>
      </c>
      <c r="B999" s="173" t="str">
        <f>VLOOKUP(Results!C1000,Users!$A$2:$F$784,6,FALSE)</f>
        <v>Дубинич</v>
      </c>
      <c r="C999" s="173" t="str">
        <f>VLOOKUP(Results!D1000,Tests!$A$2:$C$21,3,FALSE)</f>
        <v>Пользователь MS Excel 2010</v>
      </c>
      <c r="D999" s="173" t="str">
        <f>IFERROR(VLOOKUP(VLOOKUP(Results!C1000,Users!$A$2:$E$784,5,FALSE),Groops!$A$2:$E$28,2,FALSE),"удалено")</f>
        <v>20-Экосистема больших данных</v>
      </c>
      <c r="E999" s="173">
        <f>Results!K1000</f>
        <v>40</v>
      </c>
      <c r="F999" s="173">
        <f>Results!J1000</f>
        <v>42</v>
      </c>
    </row>
    <row r="1000" spans="1:6">
      <c r="A1000" s="430">
        <f>Results!B1001</f>
        <v>44083.749803240702</v>
      </c>
      <c r="B1000" s="173" t="str">
        <f>VLOOKUP(Results!C1001,Users!$A$2:$F$784,6,FALSE)</f>
        <v>Бессонова</v>
      </c>
      <c r="C1000" s="173" t="str">
        <f>VLOOKUP(Results!D1001,Tests!$A$2:$C$21,3,FALSE)</f>
        <v>Специалист MS Excel 2010</v>
      </c>
      <c r="D1000" s="173" t="str">
        <f>IFERROR(VLOOKUP(VLOOKUP(Results!C1001,Users!$A$2:$E$784,5,FALSE),Groops!$A$2:$E$28,2,FALSE),"удалено")</f>
        <v>20-Внедрение сложных ИС</v>
      </c>
      <c r="E1000" s="173">
        <f>Results!K1001</f>
        <v>8</v>
      </c>
      <c r="F1000" s="173">
        <f>Results!J1001</f>
        <v>25</v>
      </c>
    </row>
    <row r="1001" spans="1:6">
      <c r="A1001" s="430">
        <f>Results!B1002</f>
        <v>44083.750659722202</v>
      </c>
      <c r="B1001" s="173" t="str">
        <f>VLOOKUP(Results!C1002,Users!$A$2:$F$784,6,FALSE)</f>
        <v>Кучияш</v>
      </c>
      <c r="C1001" s="173" t="str">
        <f>VLOOKUP(Results!D1002,Tests!$A$2:$C$21,3,FALSE)</f>
        <v>Пользователь MS Excel 2010</v>
      </c>
      <c r="D1001" s="173" t="str">
        <f>IFERROR(VLOOKUP(VLOOKUP(Results!C1002,Users!$A$2:$E$784,5,FALSE),Groops!$A$2:$E$28,2,FALSE),"удалено")</f>
        <v>20-Экосистема больших данных</v>
      </c>
      <c r="E1001" s="173">
        <f>Results!K1002</f>
        <v>42</v>
      </c>
      <c r="F1001" s="173">
        <f>Results!J1002</f>
        <v>42</v>
      </c>
    </row>
    <row r="1002" spans="1:6">
      <c r="A1002" s="430">
        <f>Results!B1003</f>
        <v>44083.750196759298</v>
      </c>
      <c r="B1002" s="173" t="str">
        <f>VLOOKUP(Results!C1003,Users!$A$2:$F$784,6,FALSE)</f>
        <v>Анджаева</v>
      </c>
      <c r="C1002" s="173" t="str">
        <f>VLOOKUP(Results!D1003,Tests!$A$2:$C$21,3,FALSE)</f>
        <v>Специалист MS Excel 2010</v>
      </c>
      <c r="D1002" s="173" t="str">
        <f>IFERROR(VLOOKUP(VLOOKUP(Results!C1003,Users!$A$2:$E$784,5,FALSE),Groops!$A$2:$E$28,2,FALSE),"удалено")</f>
        <v>20-Внедрение сложных ИС</v>
      </c>
      <c r="E1002" s="173">
        <f>Results!K1003</f>
        <v>10</v>
      </c>
      <c r="F1002" s="173">
        <f>Results!J1003</f>
        <v>25</v>
      </c>
    </row>
    <row r="1003" spans="1:6">
      <c r="A1003" s="430">
        <f>Results!B1004</f>
        <v>44083.751817129603</v>
      </c>
      <c r="B1003" s="173" t="str">
        <f>VLOOKUP(Results!C1004,Users!$A$2:$F$784,6,FALSE)</f>
        <v>Брагин</v>
      </c>
      <c r="C1003" s="173" t="str">
        <f>VLOOKUP(Results!D1004,Tests!$A$2:$C$21,3,FALSE)</f>
        <v>Специалист MS Excel 2010</v>
      </c>
      <c r="D1003" s="173" t="str">
        <f>IFERROR(VLOOKUP(VLOOKUP(Results!C1004,Users!$A$2:$E$784,5,FALSE),Groops!$A$2:$E$28,2,FALSE),"удалено")</f>
        <v>20-Внедрение сложных ИС</v>
      </c>
      <c r="E1003" s="173">
        <f>Results!K1004</f>
        <v>16</v>
      </c>
      <c r="F1003" s="173">
        <f>Results!J1004</f>
        <v>25</v>
      </c>
    </row>
    <row r="1004" spans="1:6">
      <c r="A1004" s="430">
        <f>Results!B1005</f>
        <v>44083.749780092599</v>
      </c>
      <c r="B1004" s="173" t="str">
        <f>VLOOKUP(Results!C1005,Users!$A$2:$F$784,6,FALSE)</f>
        <v>Христолюбова</v>
      </c>
      <c r="C1004" s="173" t="str">
        <f>VLOOKUP(Results!D1005,Tests!$A$2:$C$21,3,FALSE)</f>
        <v>Пользователь MS Excel 2010</v>
      </c>
      <c r="D1004" s="173" t="str">
        <f>IFERROR(VLOOKUP(VLOOKUP(Results!C1005,Users!$A$2:$E$784,5,FALSE),Groops!$A$2:$E$28,2,FALSE),"удалено")</f>
        <v>20-Экосистема больших данных</v>
      </c>
      <c r="E1004" s="173">
        <f>Results!K1005</f>
        <v>41</v>
      </c>
      <c r="F1004" s="173">
        <f>Results!J1005</f>
        <v>42</v>
      </c>
    </row>
    <row r="1005" spans="1:6">
      <c r="A1005" s="430">
        <f>Results!B1006</f>
        <v>44083.749837962998</v>
      </c>
      <c r="B1005" s="173" t="str">
        <f>VLOOKUP(Results!C1006,Users!$A$2:$F$784,6,FALSE)</f>
        <v>Чернов</v>
      </c>
      <c r="C1005" s="173" t="str">
        <f>VLOOKUP(Results!D1006,Tests!$A$2:$C$21,3,FALSE)</f>
        <v>Специалист MS Excel 2010</v>
      </c>
      <c r="D1005" s="173" t="str">
        <f>IFERROR(VLOOKUP(VLOOKUP(Results!C1006,Users!$A$2:$E$784,5,FALSE),Groops!$A$2:$E$28,2,FALSE),"удалено")</f>
        <v>20-Внедрение сложных ИС</v>
      </c>
      <c r="E1005" s="173">
        <f>Results!K1006</f>
        <v>16</v>
      </c>
      <c r="F1005" s="173">
        <f>Results!J1006</f>
        <v>25</v>
      </c>
    </row>
    <row r="1006" spans="1:6">
      <c r="A1006" s="430">
        <f>Results!B1007</f>
        <v>44083.749872685199</v>
      </c>
      <c r="B1006" s="173" t="str">
        <f>VLOOKUP(Results!C1007,Users!$A$2:$F$784,6,FALSE)</f>
        <v>Герцева</v>
      </c>
      <c r="C1006" s="173" t="str">
        <f>VLOOKUP(Results!D1007,Tests!$A$2:$C$21,3,FALSE)</f>
        <v>Специалист MS Excel 2010</v>
      </c>
      <c r="D1006" s="173" t="str">
        <f>IFERROR(VLOOKUP(VLOOKUP(Results!C1007,Users!$A$2:$E$784,5,FALSE),Groops!$A$2:$E$28,2,FALSE),"удалено")</f>
        <v>20-Внедрение сложных ИС</v>
      </c>
      <c r="E1006" s="173">
        <f>Results!K1007</f>
        <v>16</v>
      </c>
      <c r="F1006" s="173">
        <f>Results!J1007</f>
        <v>25</v>
      </c>
    </row>
    <row r="1007" spans="1:6">
      <c r="A1007" s="430">
        <f>Results!B1008</f>
        <v>44083.7648611111</v>
      </c>
      <c r="B1007" s="173" t="str">
        <f>VLOOKUP(Results!C1008,Users!$A$2:$F$784,6,FALSE)</f>
        <v>Кикот</v>
      </c>
      <c r="C1007" s="173" t="str">
        <f>VLOOKUP(Results!D1008,Tests!$A$2:$C$21,3,FALSE)</f>
        <v>Пользователь MS Excel 2010</v>
      </c>
      <c r="D1007" s="173" t="str">
        <f>IFERROR(VLOOKUP(VLOOKUP(Results!C1008,Users!$A$2:$E$784,5,FALSE),Groops!$A$2:$E$28,2,FALSE),"удалено")</f>
        <v>20-Экосистема больших данных</v>
      </c>
      <c r="E1007" s="173">
        <f>Results!K1008</f>
        <v>41</v>
      </c>
      <c r="F1007" s="173">
        <f>Results!J1008</f>
        <v>42</v>
      </c>
    </row>
    <row r="1008" spans="1:6">
      <c r="A1008" s="430">
        <f>Results!B1009</f>
        <v>44083.751493055599</v>
      </c>
      <c r="B1008" s="173" t="str">
        <f>VLOOKUP(Results!C1009,Users!$A$2:$F$784,6,FALSE)</f>
        <v>Шайбеков</v>
      </c>
      <c r="C1008" s="173" t="str">
        <f>VLOOKUP(Results!D1009,Tests!$A$2:$C$21,3,FALSE)</f>
        <v>Пользователь MS Excel 2010</v>
      </c>
      <c r="D1008" s="173" t="str">
        <f>IFERROR(VLOOKUP(VLOOKUP(Results!C1009,Users!$A$2:$E$784,5,FALSE),Groops!$A$2:$E$28,2,FALSE),"удалено")</f>
        <v>МИСТ-21</v>
      </c>
      <c r="E1008" s="173">
        <f>Results!K1009</f>
        <v>32</v>
      </c>
      <c r="F1008" s="173">
        <f>Results!J1009</f>
        <v>42</v>
      </c>
    </row>
    <row r="1009" spans="1:6">
      <c r="A1009" s="430">
        <f>Results!B1010</f>
        <v>44083.753043981502</v>
      </c>
      <c r="B1009" s="173" t="str">
        <f>VLOOKUP(Results!C1010,Users!$A$2:$F$784,6,FALSE)</f>
        <v>Колчанова</v>
      </c>
      <c r="C1009" s="173" t="str">
        <f>VLOOKUP(Results!D1010,Tests!$A$2:$C$21,3,FALSE)</f>
        <v>Специалист MS Excel 2010</v>
      </c>
      <c r="D1009" s="173" t="str">
        <f>IFERROR(VLOOKUP(VLOOKUP(Results!C1010,Users!$A$2:$E$784,5,FALSE),Groops!$A$2:$E$28,2,FALSE),"удалено")</f>
        <v>20-Внедрение сложных ИС</v>
      </c>
      <c r="E1009" s="173">
        <f>Results!K1010</f>
        <v>20</v>
      </c>
      <c r="F1009" s="173">
        <f>Results!J1010</f>
        <v>25</v>
      </c>
    </row>
    <row r="1010" spans="1:6">
      <c r="A1010" s="430">
        <f>Results!B1011</f>
        <v>44083.750937500001</v>
      </c>
      <c r="B1010" s="173" t="str">
        <f>VLOOKUP(Results!C1011,Users!$A$2:$F$784,6,FALSE)</f>
        <v>Тагаев</v>
      </c>
      <c r="C1010" s="173" t="str">
        <f>VLOOKUP(Results!D1011,Tests!$A$2:$C$21,3,FALSE)</f>
        <v>Пользователь MS Excel 2010</v>
      </c>
      <c r="D1010" s="173" t="str">
        <f>IFERROR(VLOOKUP(VLOOKUP(Results!C1011,Users!$A$2:$E$784,5,FALSE),Groops!$A$2:$E$28,2,FALSE),"удалено")</f>
        <v>20-Экосистема больших данных</v>
      </c>
      <c r="E1010" s="173">
        <f>Results!K1011</f>
        <v>42</v>
      </c>
      <c r="F1010" s="173">
        <f>Results!J1011</f>
        <v>42</v>
      </c>
    </row>
    <row r="1011" spans="1:6">
      <c r="A1011" s="430">
        <f>Results!B1012</f>
        <v>44083.763263888897</v>
      </c>
      <c r="B1011" s="173" t="str">
        <f>VLOOKUP(Results!C1012,Users!$A$2:$F$784,6,FALSE)</f>
        <v>Кузьмина</v>
      </c>
      <c r="C1011" s="173" t="str">
        <f>VLOOKUP(Results!D1012,Tests!$A$2:$C$21,3,FALSE)</f>
        <v>Пользователь MS Excel 2010</v>
      </c>
      <c r="D1011" s="173" t="str">
        <f>IFERROR(VLOOKUP(VLOOKUP(Results!C1012,Users!$A$2:$E$784,5,FALSE),Groops!$A$2:$E$28,2,FALSE),"удалено")</f>
        <v>20-Экосистема больших данных</v>
      </c>
      <c r="E1011" s="173">
        <f>Results!K1012</f>
        <v>39</v>
      </c>
      <c r="F1011" s="173">
        <f>Results!J1012</f>
        <v>42</v>
      </c>
    </row>
    <row r="1012" spans="1:6">
      <c r="A1012" s="430">
        <f>Results!B1013</f>
        <v>44083.761990740699</v>
      </c>
      <c r="B1012" s="173" t="str">
        <f>VLOOKUP(Results!C1013,Users!$A$2:$F$784,6,FALSE)</f>
        <v>Галиева</v>
      </c>
      <c r="C1012" s="173" t="str">
        <f>VLOOKUP(Results!D1013,Tests!$A$2:$C$21,3,FALSE)</f>
        <v>Пользователь MS Excel 2010</v>
      </c>
      <c r="D1012" s="173" t="str">
        <f>IFERROR(VLOOKUP(VLOOKUP(Results!C1013,Users!$A$2:$E$784,5,FALSE),Groops!$A$2:$E$28,2,FALSE),"удалено")</f>
        <v>20-Экосистема больших данных</v>
      </c>
      <c r="E1012" s="173">
        <f>Results!K1013</f>
        <v>42</v>
      </c>
      <c r="F1012" s="173">
        <f>Results!J1013</f>
        <v>42</v>
      </c>
    </row>
    <row r="1013" spans="1:6">
      <c r="A1013" s="430">
        <f>Results!B1014</f>
        <v>44083.7577199074</v>
      </c>
      <c r="B1013" s="173" t="str">
        <f>VLOOKUP(Results!C1014,Users!$A$2:$F$784,6,FALSE)</f>
        <v>Рожков</v>
      </c>
      <c r="C1013" s="173" t="str">
        <f>VLOOKUP(Results!D1014,Tests!$A$2:$C$21,3,FALSE)</f>
        <v>Специалист MS Excel 2010</v>
      </c>
      <c r="D1013" s="173" t="str">
        <f>IFERROR(VLOOKUP(VLOOKUP(Results!C1014,Users!$A$2:$E$784,5,FALSE),Groops!$A$2:$E$28,2,FALSE),"удалено")</f>
        <v>20-Внедрение сложных ИС</v>
      </c>
      <c r="E1013" s="173">
        <f>Results!K1014</f>
        <v>15</v>
      </c>
      <c r="F1013" s="173">
        <f>Results!J1014</f>
        <v>25</v>
      </c>
    </row>
    <row r="1014" spans="1:6">
      <c r="A1014" s="430">
        <f>Results!B1015</f>
        <v>44083.750729166699</v>
      </c>
      <c r="B1014" s="173" t="str">
        <f>VLOOKUP(Results!C1015,Users!$A$2:$F$784,6,FALSE)</f>
        <v>Кирова</v>
      </c>
      <c r="C1014" s="173" t="str">
        <f>VLOOKUP(Results!D1015,Tests!$A$2:$C$21,3,FALSE)</f>
        <v>Специалист MS Excel 2010</v>
      </c>
      <c r="D1014" s="173" t="str">
        <f>IFERROR(VLOOKUP(VLOOKUP(Results!C1015,Users!$A$2:$E$784,5,FALSE),Groops!$A$2:$E$28,2,FALSE),"удалено")</f>
        <v>20-Внедрение сложных ИС</v>
      </c>
      <c r="E1014" s="173">
        <f>Results!K1015</f>
        <v>22</v>
      </c>
      <c r="F1014" s="173">
        <f>Results!J1015</f>
        <v>25</v>
      </c>
    </row>
    <row r="1015" spans="1:6">
      <c r="A1015" s="430">
        <f>Results!B1016</f>
        <v>44083.750243055598</v>
      </c>
      <c r="B1015" s="173" t="str">
        <f>VLOOKUP(Results!C1016,Users!$A$2:$F$784,6,FALSE)</f>
        <v>Пузина</v>
      </c>
      <c r="C1015" s="173" t="str">
        <f>VLOOKUP(Results!D1016,Tests!$A$2:$C$21,3,FALSE)</f>
        <v>Специалист MS Excel 2010</v>
      </c>
      <c r="D1015" s="173" t="str">
        <f>IFERROR(VLOOKUP(VLOOKUP(Results!C1016,Users!$A$2:$E$784,5,FALSE),Groops!$A$2:$E$28,2,FALSE),"удалено")</f>
        <v>20-Внедрение сложных ИС</v>
      </c>
      <c r="E1015" s="173">
        <f>Results!K1016</f>
        <v>16</v>
      </c>
      <c r="F1015" s="173">
        <f>Results!J1016</f>
        <v>25</v>
      </c>
    </row>
    <row r="1016" spans="1:6">
      <c r="A1016" s="430">
        <f>Results!B1017</f>
        <v>44083.749120370398</v>
      </c>
      <c r="B1016" s="173" t="str">
        <f>VLOOKUP(Results!C1017,Users!$A$2:$F$784,6,FALSE)</f>
        <v>Вавенков</v>
      </c>
      <c r="C1016" s="173" t="str">
        <f>VLOOKUP(Results!D1017,Tests!$A$2:$C$21,3,FALSE)</f>
        <v>Специалист MS Excel 2010</v>
      </c>
      <c r="D1016" s="173" t="str">
        <f>IFERROR(VLOOKUP(VLOOKUP(Results!C1017,Users!$A$2:$E$784,5,FALSE),Groops!$A$2:$E$28,2,FALSE),"удалено")</f>
        <v>20-Внедрение сложных ИС</v>
      </c>
      <c r="E1016" s="173">
        <f>Results!K1017</f>
        <v>8</v>
      </c>
      <c r="F1016" s="173">
        <f>Results!J1017</f>
        <v>25</v>
      </c>
    </row>
    <row r="1017" spans="1:6">
      <c r="A1017" s="430">
        <f>Results!B1018</f>
        <v>44083.748935185198</v>
      </c>
      <c r="B1017" s="173" t="str">
        <f>VLOOKUP(Results!C1018,Users!$A$2:$F$784,6,FALSE)</f>
        <v>Ерашов</v>
      </c>
      <c r="C1017" s="173" t="str">
        <f>VLOOKUP(Results!D1018,Tests!$A$2:$C$21,3,FALSE)</f>
        <v>Специалист MS Excel 2010</v>
      </c>
      <c r="D1017" s="173" t="str">
        <f>IFERROR(VLOOKUP(VLOOKUP(Results!C1018,Users!$A$2:$E$784,5,FALSE),Groops!$A$2:$E$28,2,FALSE),"удалено")</f>
        <v>20-Внедрение сложных ИС</v>
      </c>
      <c r="E1017" s="173">
        <f>Results!K1018</f>
        <v>16</v>
      </c>
      <c r="F1017" s="173">
        <f>Results!J1018</f>
        <v>25</v>
      </c>
    </row>
    <row r="1018" spans="1:6">
      <c r="A1018" s="430">
        <f>Results!B1019</f>
        <v>44083.752546296302</v>
      </c>
      <c r="B1018" s="173" t="str">
        <f>VLOOKUP(Results!C1019,Users!$A$2:$F$784,6,FALSE)</f>
        <v>Соболев</v>
      </c>
      <c r="C1018" s="173" t="str">
        <f>VLOOKUP(Results!D1019,Tests!$A$2:$C$21,3,FALSE)</f>
        <v>Специалист MS Excel 2010</v>
      </c>
      <c r="D1018" s="173" t="str">
        <f>IFERROR(VLOOKUP(VLOOKUP(Results!C1019,Users!$A$2:$E$784,5,FALSE),Groops!$A$2:$E$28,2,FALSE),"удалено")</f>
        <v>20-Внедрение сложных ИС</v>
      </c>
      <c r="E1018" s="173">
        <f>Results!K1019</f>
        <v>8</v>
      </c>
      <c r="F1018" s="173">
        <f>Results!J1019</f>
        <v>25</v>
      </c>
    </row>
    <row r="1019" spans="1:6">
      <c r="A1019" s="430">
        <f>Results!B1020</f>
        <v>44083.750208333302</v>
      </c>
      <c r="B1019" s="173" t="str">
        <f>VLOOKUP(Results!C1020,Users!$A$2:$F$784,6,FALSE)</f>
        <v>Петров</v>
      </c>
      <c r="C1019" s="173" t="str">
        <f>VLOOKUP(Results!D1020,Tests!$A$2:$C$21,3,FALSE)</f>
        <v>Специалист MS Excel 2010</v>
      </c>
      <c r="D1019" s="173" t="str">
        <f>IFERROR(VLOOKUP(VLOOKUP(Results!C1020,Users!$A$2:$E$784,5,FALSE),Groops!$A$2:$E$28,2,FALSE),"удалено")</f>
        <v>20-Внедрение сложных ИС</v>
      </c>
      <c r="E1019" s="173">
        <f>Results!K1020</f>
        <v>13</v>
      </c>
      <c r="F1019" s="173">
        <f>Results!J1020</f>
        <v>25</v>
      </c>
    </row>
    <row r="1020" spans="1:6">
      <c r="A1020" s="430">
        <f>Results!B1021</f>
        <v>44083.748946759297</v>
      </c>
      <c r="B1020" s="173" t="str">
        <f>VLOOKUP(Results!C1021,Users!$A$2:$F$784,6,FALSE)</f>
        <v>Бабенков</v>
      </c>
      <c r="C1020" s="173" t="str">
        <f>VLOOKUP(Results!D1021,Tests!$A$2:$C$21,3,FALSE)</f>
        <v>Специалист MS Excel 2010</v>
      </c>
      <c r="D1020" s="173" t="str">
        <f>IFERROR(VLOOKUP(VLOOKUP(Results!C1021,Users!$A$2:$E$784,5,FALSE),Groops!$A$2:$E$28,2,FALSE),"удалено")</f>
        <v>20-Внедрение сложных ИС</v>
      </c>
      <c r="E1020" s="173">
        <f>Results!K1021</f>
        <v>16</v>
      </c>
      <c r="F1020" s="173">
        <f>Results!J1021</f>
        <v>25</v>
      </c>
    </row>
    <row r="1021" spans="1:6">
      <c r="A1021" s="430">
        <f>Results!B1022</f>
        <v>44083.7495486111</v>
      </c>
      <c r="B1021" s="173" t="str">
        <f>VLOOKUP(Results!C1022,Users!$A$2:$F$784,6,FALSE)</f>
        <v>Коршунов</v>
      </c>
      <c r="C1021" s="173" t="str">
        <f>VLOOKUP(Results!D1022,Tests!$A$2:$C$21,3,FALSE)</f>
        <v>Специалист MS Excel 2010</v>
      </c>
      <c r="D1021" s="173" t="str">
        <f>IFERROR(VLOOKUP(VLOOKUP(Results!C1022,Users!$A$2:$E$784,5,FALSE),Groops!$A$2:$E$28,2,FALSE),"удалено")</f>
        <v>20-Внедрение сложных ИС</v>
      </c>
      <c r="E1021" s="173">
        <f>Results!K1022</f>
        <v>15</v>
      </c>
      <c r="F1021" s="173">
        <f>Results!J1022</f>
        <v>25</v>
      </c>
    </row>
    <row r="1022" spans="1:6">
      <c r="A1022" s="430">
        <f>Results!B1023</f>
        <v>44083.749976851897</v>
      </c>
      <c r="B1022" s="173" t="str">
        <f>VLOOKUP(Results!C1023,Users!$A$2:$F$784,6,FALSE)</f>
        <v>Дьяченко</v>
      </c>
      <c r="C1022" s="173" t="str">
        <f>VLOOKUP(Results!D1023,Tests!$A$2:$C$21,3,FALSE)</f>
        <v>Специалист MS Excel 2010</v>
      </c>
      <c r="D1022" s="173" t="str">
        <f>IFERROR(VLOOKUP(VLOOKUP(Results!C1023,Users!$A$2:$E$784,5,FALSE),Groops!$A$2:$E$28,2,FALSE),"удалено")</f>
        <v>20-Внедрение сложных ИС</v>
      </c>
      <c r="E1022" s="173">
        <f>Results!K1023</f>
        <v>17</v>
      </c>
      <c r="F1022" s="173">
        <f>Results!J1023</f>
        <v>25</v>
      </c>
    </row>
    <row r="1023" spans="1:6">
      <c r="A1023" s="430">
        <f>Results!B1024</f>
        <v>44083.7502662037</v>
      </c>
      <c r="B1023" s="173" t="str">
        <f>VLOOKUP(Results!C1024,Users!$A$2:$F$784,6,FALSE)</f>
        <v>Ядренников</v>
      </c>
      <c r="C1023" s="173" t="str">
        <f>VLOOKUP(Results!D1024,Tests!$A$2:$C$21,3,FALSE)</f>
        <v>Специалист MS Excel 2010</v>
      </c>
      <c r="D1023" s="173" t="str">
        <f>IFERROR(VLOOKUP(VLOOKUP(Results!C1024,Users!$A$2:$E$784,5,FALSE),Groops!$A$2:$E$28,2,FALSE),"удалено")</f>
        <v>20-Внедрение сложных ИС</v>
      </c>
      <c r="E1023" s="173">
        <f>Results!K1024</f>
        <v>17</v>
      </c>
      <c r="F1023" s="173">
        <f>Results!J1024</f>
        <v>25</v>
      </c>
    </row>
    <row r="1024" spans="1:6">
      <c r="A1024" s="430">
        <f>Results!B1025</f>
        <v>44083.7506712963</v>
      </c>
      <c r="B1024" s="173" t="str">
        <f>VLOOKUP(Results!C1025,Users!$A$2:$F$784,6,FALSE)</f>
        <v>Сабакарь</v>
      </c>
      <c r="C1024" s="173" t="str">
        <f>VLOOKUP(Results!D1025,Tests!$A$2:$C$21,3,FALSE)</f>
        <v>Специалист MS Excel 2010</v>
      </c>
      <c r="D1024" s="173" t="str">
        <f>IFERROR(VLOOKUP(VLOOKUP(Results!C1025,Users!$A$2:$E$784,5,FALSE),Groops!$A$2:$E$28,2,FALSE),"удалено")</f>
        <v>20-Внедрение сложных ИС</v>
      </c>
      <c r="E1024" s="173">
        <f>Results!K1025</f>
        <v>16</v>
      </c>
      <c r="F1024" s="173">
        <f>Results!J1025</f>
        <v>25</v>
      </c>
    </row>
    <row r="1025" spans="1:6">
      <c r="A1025" s="430">
        <f>Results!B1026</f>
        <v>44083.749039351896</v>
      </c>
      <c r="B1025" s="173" t="str">
        <f>VLOOKUP(Results!C1026,Users!$A$2:$F$784,6,FALSE)</f>
        <v>Воробьев</v>
      </c>
      <c r="C1025" s="173" t="str">
        <f>VLOOKUP(Results!D1026,Tests!$A$2:$C$21,3,FALSE)</f>
        <v>Специалист MS Excel 2010</v>
      </c>
      <c r="D1025" s="173" t="str">
        <f>IFERROR(VLOOKUP(VLOOKUP(Results!C1026,Users!$A$2:$E$784,5,FALSE),Groops!$A$2:$E$28,2,FALSE),"удалено")</f>
        <v>20-Внедрение сложных ИС</v>
      </c>
      <c r="E1025" s="173">
        <f>Results!K1026</f>
        <v>15</v>
      </c>
      <c r="F1025" s="173">
        <f>Results!J1026</f>
        <v>25</v>
      </c>
    </row>
    <row r="1026" spans="1:6">
      <c r="A1026" s="430">
        <f>Results!B1027</f>
        <v>44083.755486111098</v>
      </c>
      <c r="B1026" s="173" t="str">
        <f>VLOOKUP(Results!C1027,Users!$A$2:$F$784,6,FALSE)</f>
        <v>Тюгашова</v>
      </c>
      <c r="C1026" s="173" t="str">
        <f>VLOOKUP(Results!D1027,Tests!$A$2:$C$21,3,FALSE)</f>
        <v>Специалист MS Excel 2010</v>
      </c>
      <c r="D1026" s="173" t="str">
        <f>IFERROR(VLOOKUP(VLOOKUP(Results!C1027,Users!$A$2:$E$784,5,FALSE),Groops!$A$2:$E$28,2,FALSE),"удалено")</f>
        <v>20-Внедрение сложных ИС</v>
      </c>
      <c r="E1026" s="173">
        <f>Results!K1027</f>
        <v>16</v>
      </c>
      <c r="F1026" s="173">
        <f>Results!J1027</f>
        <v>25</v>
      </c>
    </row>
    <row r="1027" spans="1:6">
      <c r="A1027" s="430">
        <f>Results!B1028</f>
        <v>44083.750289351898</v>
      </c>
      <c r="B1027" s="173" t="str">
        <f>VLOOKUP(Results!C1028,Users!$A$2:$F$784,6,FALSE)</f>
        <v>Бабенков</v>
      </c>
      <c r="C1027" s="173" t="str">
        <f>VLOOKUP(Results!D1028,Tests!$A$2:$C$21,3,FALSE)</f>
        <v>Специалист MS Excel 2010</v>
      </c>
      <c r="D1027" s="173" t="str">
        <f>IFERROR(VLOOKUP(VLOOKUP(Results!C1028,Users!$A$2:$E$784,5,FALSE),Groops!$A$2:$E$28,2,FALSE),"удалено")</f>
        <v>20-Внедрение сложных ИС</v>
      </c>
      <c r="E1027" s="173">
        <f>Results!K1028</f>
        <v>13</v>
      </c>
      <c r="F1027" s="173">
        <f>Results!J1028</f>
        <v>25</v>
      </c>
    </row>
    <row r="1028" spans="1:6">
      <c r="A1028" s="430">
        <f>Results!B1029</f>
        <v>44083.749791666698</v>
      </c>
      <c r="B1028" s="173" t="str">
        <f>VLOOKUP(Results!C1029,Users!$A$2:$F$784,6,FALSE)</f>
        <v>Пшеничный</v>
      </c>
      <c r="C1028" s="173" t="str">
        <f>VLOOKUP(Results!D1029,Tests!$A$2:$C$21,3,FALSE)</f>
        <v>Специалист MS Excel 2010</v>
      </c>
      <c r="D1028" s="173" t="str">
        <f>IFERROR(VLOOKUP(VLOOKUP(Results!C1029,Users!$A$2:$E$784,5,FALSE),Groops!$A$2:$E$28,2,FALSE),"удалено")</f>
        <v>20-Внедрение сложных ИС</v>
      </c>
      <c r="E1028" s="173">
        <f>Results!K1029</f>
        <v>6</v>
      </c>
      <c r="F1028" s="173">
        <f>Results!J1029</f>
        <v>25</v>
      </c>
    </row>
    <row r="1029" spans="1:6">
      <c r="A1029" s="430">
        <f>Results!B1030</f>
        <v>44083.792442129597</v>
      </c>
      <c r="B1029" s="173" t="str">
        <f>VLOOKUP(Results!C1030,Users!$A$2:$F$784,6,FALSE)</f>
        <v>Брагин</v>
      </c>
      <c r="C1029" s="173" t="str">
        <f>VLOOKUP(Results!D1030,Tests!$A$2:$C$21,3,FALSE)</f>
        <v>Пользователь MS Excel 2010</v>
      </c>
      <c r="D1029" s="173" t="str">
        <f>IFERROR(VLOOKUP(VLOOKUP(Results!C1030,Users!$A$2:$E$784,5,FALSE),Groops!$A$2:$E$28,2,FALSE),"удалено")</f>
        <v>20-Внедрение сложных ИС</v>
      </c>
      <c r="E1029" s="173">
        <f>Results!K1030</f>
        <v>42</v>
      </c>
      <c r="F1029" s="173">
        <f>Results!J1030</f>
        <v>42</v>
      </c>
    </row>
    <row r="1030" spans="1:6">
      <c r="A1030" s="430">
        <f>Results!B1031</f>
        <v>44083.790775463</v>
      </c>
      <c r="B1030" s="173" t="str">
        <f>VLOOKUP(Results!C1031,Users!$A$2:$F$784,6,FALSE)</f>
        <v>Рожков</v>
      </c>
      <c r="C1030" s="173" t="str">
        <f>VLOOKUP(Results!D1031,Tests!$A$2:$C$21,3,FALSE)</f>
        <v>Пользователь MS Excel 2010</v>
      </c>
      <c r="D1030" s="173" t="str">
        <f>IFERROR(VLOOKUP(VLOOKUP(Results!C1031,Users!$A$2:$E$784,5,FALSE),Groops!$A$2:$E$28,2,FALSE),"удалено")</f>
        <v>20-Внедрение сложных ИС</v>
      </c>
      <c r="E1030" s="173">
        <f>Results!K1031</f>
        <v>41</v>
      </c>
      <c r="F1030" s="173">
        <f>Results!J1031</f>
        <v>42</v>
      </c>
    </row>
    <row r="1031" spans="1:6">
      <c r="A1031" s="430">
        <f>Results!B1032</f>
        <v>44083.794097222199</v>
      </c>
      <c r="B1031" s="173" t="str">
        <f>VLOOKUP(Results!C1032,Users!$A$2:$F$784,6,FALSE)</f>
        <v>Емельянов</v>
      </c>
      <c r="C1031" s="173" t="str">
        <f>VLOOKUP(Results!D1032,Tests!$A$2:$C$21,3,FALSE)</f>
        <v>Специалист MS Excel 2010</v>
      </c>
      <c r="D1031" s="173" t="str">
        <f>IFERROR(VLOOKUP(VLOOKUP(Results!C1032,Users!$A$2:$E$784,5,FALSE),Groops!$A$2:$E$28,2,FALSE),"удалено")</f>
        <v>20-Экосистема больших данных</v>
      </c>
      <c r="E1031" s="173">
        <f>Results!K1032</f>
        <v>13</v>
      </c>
      <c r="F1031" s="173">
        <f>Results!J1032</f>
        <v>25</v>
      </c>
    </row>
    <row r="1032" spans="1:6">
      <c r="A1032" s="430">
        <f>Results!B1033</f>
        <v>44083.794733796298</v>
      </c>
      <c r="B1032" s="173" t="str">
        <f>VLOOKUP(Results!C1033,Users!$A$2:$F$784,6,FALSE)</f>
        <v>Дубинич</v>
      </c>
      <c r="C1032" s="173" t="str">
        <f>VLOOKUP(Results!D1033,Tests!$A$2:$C$21,3,FALSE)</f>
        <v>Специалист MS Excel 2010</v>
      </c>
      <c r="D1032" s="173" t="str">
        <f>IFERROR(VLOOKUP(VLOOKUP(Results!C1033,Users!$A$2:$E$784,5,FALSE),Groops!$A$2:$E$28,2,FALSE),"удалено")</f>
        <v>20-Экосистема больших данных</v>
      </c>
      <c r="E1032" s="173">
        <f>Results!K1033</f>
        <v>14</v>
      </c>
      <c r="F1032" s="173">
        <f>Results!J1033</f>
        <v>25</v>
      </c>
    </row>
    <row r="1033" spans="1:6">
      <c r="A1033" s="430">
        <f>Results!B1034</f>
        <v>44083.797291666699</v>
      </c>
      <c r="B1033" s="173" t="str">
        <f>VLOOKUP(Results!C1034,Users!$A$2:$F$784,6,FALSE)</f>
        <v>Тарасов</v>
      </c>
      <c r="C1033" s="173" t="str">
        <f>VLOOKUP(Results!D1034,Tests!$A$2:$C$21,3,FALSE)</f>
        <v>Специалист MS Excel 2010</v>
      </c>
      <c r="D1033" s="173" t="str">
        <f>IFERROR(VLOOKUP(VLOOKUP(Results!C1034,Users!$A$2:$E$784,5,FALSE),Groops!$A$2:$E$28,2,FALSE),"удалено")</f>
        <v>20-Экосистема больших данных</v>
      </c>
      <c r="E1033" s="173">
        <f>Results!K1034</f>
        <v>11</v>
      </c>
      <c r="F1033" s="173">
        <f>Results!J1034</f>
        <v>25</v>
      </c>
    </row>
    <row r="1034" spans="1:6">
      <c r="A1034" s="430">
        <f>Results!B1035</f>
        <v>44083.8027546296</v>
      </c>
      <c r="B1034" s="173" t="str">
        <f>VLOOKUP(Results!C1035,Users!$A$2:$F$784,6,FALSE)</f>
        <v>Шайбеков</v>
      </c>
      <c r="C1034" s="173" t="str">
        <f>VLOOKUP(Results!D1035,Tests!$A$2:$C$21,3,FALSE)</f>
        <v>Специалист MS Excel 2010</v>
      </c>
      <c r="D1034" s="173" t="str">
        <f>IFERROR(VLOOKUP(VLOOKUP(Results!C1035,Users!$A$2:$E$784,5,FALSE),Groops!$A$2:$E$28,2,FALSE),"удалено")</f>
        <v>МИСТ-21</v>
      </c>
      <c r="E1034" s="173">
        <f>Results!K1035</f>
        <v>10</v>
      </c>
      <c r="F1034" s="173">
        <f>Results!J1035</f>
        <v>25</v>
      </c>
    </row>
    <row r="1035" spans="1:6">
      <c r="A1035" s="430">
        <f>Results!B1036</f>
        <v>44083.790578703702</v>
      </c>
      <c r="B1035" s="173" t="str">
        <f>VLOOKUP(Results!C1036,Users!$A$2:$F$784,6,FALSE)</f>
        <v>Анджаева</v>
      </c>
      <c r="C1035" s="173" t="str">
        <f>VLOOKUP(Results!D1036,Tests!$A$2:$C$21,3,FALSE)</f>
        <v>Пользователь MS Excel 2010</v>
      </c>
      <c r="D1035" s="173" t="str">
        <f>IFERROR(VLOOKUP(VLOOKUP(Results!C1036,Users!$A$2:$E$784,5,FALSE),Groops!$A$2:$E$28,2,FALSE),"удалено")</f>
        <v>20-Внедрение сложных ИС</v>
      </c>
      <c r="E1035" s="173">
        <f>Results!K1036</f>
        <v>37</v>
      </c>
      <c r="F1035" s="173">
        <f>Results!J1036</f>
        <v>42</v>
      </c>
    </row>
    <row r="1036" spans="1:6">
      <c r="A1036" s="430">
        <f>Results!B1037</f>
        <v>44083.7941319444</v>
      </c>
      <c r="B1036" s="173" t="str">
        <f>VLOOKUP(Results!C1037,Users!$A$2:$F$784,6,FALSE)</f>
        <v>Баркина</v>
      </c>
      <c r="C1036" s="173" t="str">
        <f>VLOOKUP(Results!D1037,Tests!$A$2:$C$21,3,FALSE)</f>
        <v>Специалист MS Excel 2010</v>
      </c>
      <c r="D1036" s="173" t="str">
        <f>IFERROR(VLOOKUP(VLOOKUP(Results!C1037,Users!$A$2:$E$784,5,FALSE),Groops!$A$2:$E$28,2,FALSE),"удалено")</f>
        <v>20-Экосистема больших данных</v>
      </c>
      <c r="E1036" s="173">
        <f>Results!K1037</f>
        <v>17</v>
      </c>
      <c r="F1036" s="173">
        <f>Results!J1037</f>
        <v>25</v>
      </c>
    </row>
    <row r="1037" spans="1:6">
      <c r="A1037" s="430">
        <f>Results!B1038</f>
        <v>44083.795150462996</v>
      </c>
      <c r="B1037" s="173" t="str">
        <f>VLOOKUP(Results!C1038,Users!$A$2:$F$784,6,FALSE)</f>
        <v>Широбоков</v>
      </c>
      <c r="C1037" s="173" t="str">
        <f>VLOOKUP(Results!D1038,Tests!$A$2:$C$21,3,FALSE)</f>
        <v>Специалист MS Excel 2010</v>
      </c>
      <c r="D1037" s="173" t="str">
        <f>IFERROR(VLOOKUP(VLOOKUP(Results!C1038,Users!$A$2:$E$784,5,FALSE),Groops!$A$2:$E$28,2,FALSE),"удалено")</f>
        <v>20-Экосистема больших данных</v>
      </c>
      <c r="E1037" s="173">
        <f>Results!K1038</f>
        <v>15</v>
      </c>
      <c r="F1037" s="173">
        <f>Results!J1038</f>
        <v>25</v>
      </c>
    </row>
    <row r="1038" spans="1:6">
      <c r="A1038" s="430">
        <f>Results!B1039</f>
        <v>44083.794722222199</v>
      </c>
      <c r="B1038" s="173" t="str">
        <f>VLOOKUP(Results!C1039,Users!$A$2:$F$784,6,FALSE)</f>
        <v>Зозуленко</v>
      </c>
      <c r="C1038" s="173" t="str">
        <f>VLOOKUP(Results!D1039,Tests!$A$2:$C$21,3,FALSE)</f>
        <v>Специалист MS Excel 2010</v>
      </c>
      <c r="D1038" s="173" t="str">
        <f>IFERROR(VLOOKUP(VLOOKUP(Results!C1039,Users!$A$2:$E$784,5,FALSE),Groops!$A$2:$E$28,2,FALSE),"удалено")</f>
        <v>20-Экосистема больших данных</v>
      </c>
      <c r="E1038" s="173">
        <f>Results!K1039</f>
        <v>15</v>
      </c>
      <c r="F1038" s="173">
        <f>Results!J1039</f>
        <v>25</v>
      </c>
    </row>
    <row r="1039" spans="1:6">
      <c r="A1039" s="430">
        <f>Results!B1040</f>
        <v>44083.796041666697</v>
      </c>
      <c r="B1039" s="173" t="str">
        <f>VLOOKUP(Results!C1040,Users!$A$2:$F$784,6,FALSE)</f>
        <v>Сауров</v>
      </c>
      <c r="C1039" s="173" t="str">
        <f>VLOOKUP(Results!D1040,Tests!$A$2:$C$21,3,FALSE)</f>
        <v>Специалист MS Excel 2010</v>
      </c>
      <c r="D1039" s="173" t="str">
        <f>IFERROR(VLOOKUP(VLOOKUP(Results!C1040,Users!$A$2:$E$784,5,FALSE),Groops!$A$2:$E$28,2,FALSE),"удалено")</f>
        <v>20-Экосистема больших данных</v>
      </c>
      <c r="E1039" s="173">
        <f>Results!K1040</f>
        <v>15</v>
      </c>
      <c r="F1039" s="173">
        <f>Results!J1040</f>
        <v>25</v>
      </c>
    </row>
    <row r="1040" spans="1:6">
      <c r="A1040" s="430">
        <f>Results!B1041</f>
        <v>44083.794143518498</v>
      </c>
      <c r="B1040" s="173" t="str">
        <f>VLOOKUP(Results!C1041,Users!$A$2:$F$784,6,FALSE)</f>
        <v>Букуру</v>
      </c>
      <c r="C1040" s="173" t="str">
        <f>VLOOKUP(Results!D1041,Tests!$A$2:$C$21,3,FALSE)</f>
        <v>Специалист MS Excel 2010</v>
      </c>
      <c r="D1040" s="173" t="str">
        <f>IFERROR(VLOOKUP(VLOOKUP(Results!C1041,Users!$A$2:$E$784,5,FALSE),Groops!$A$2:$E$28,2,FALSE),"удалено")</f>
        <v>20-Экосистема больших данных</v>
      </c>
      <c r="E1040" s="173">
        <f>Results!K1041</f>
        <v>18</v>
      </c>
      <c r="F1040" s="173">
        <f>Results!J1041</f>
        <v>25</v>
      </c>
    </row>
    <row r="1041" spans="1:6">
      <c r="A1041" s="430">
        <f>Results!B1042</f>
        <v>44083.799872685202</v>
      </c>
      <c r="B1041" s="173" t="str">
        <f>VLOOKUP(Results!C1042,Users!$A$2:$F$784,6,FALSE)</f>
        <v>Добратулин</v>
      </c>
      <c r="C1041" s="173" t="str">
        <f>VLOOKUP(Results!D1042,Tests!$A$2:$C$21,3,FALSE)</f>
        <v>Специалист MS Excel 2010</v>
      </c>
      <c r="D1041" s="173" t="str">
        <f>IFERROR(VLOOKUP(VLOOKUP(Results!C1042,Users!$A$2:$E$784,5,FALSE),Groops!$A$2:$E$28,2,FALSE),"удалено")</f>
        <v>20-Экосистема больших данных</v>
      </c>
      <c r="E1041" s="173">
        <f>Results!K1042</f>
        <v>11</v>
      </c>
      <c r="F1041" s="173">
        <f>Results!J1042</f>
        <v>25</v>
      </c>
    </row>
    <row r="1042" spans="1:6">
      <c r="A1042" s="430">
        <f>Results!B1043</f>
        <v>44083.795682870397</v>
      </c>
      <c r="B1042" s="173" t="str">
        <f>VLOOKUP(Results!C1043,Users!$A$2:$F$784,6,FALSE)</f>
        <v>Бабенков</v>
      </c>
      <c r="C1042" s="173" t="str">
        <f>VLOOKUP(Results!D1043,Tests!$A$2:$C$21,3,FALSE)</f>
        <v>Пользователь MS Excel 2010</v>
      </c>
      <c r="D1042" s="173" t="str">
        <f>IFERROR(VLOOKUP(VLOOKUP(Results!C1043,Users!$A$2:$E$784,5,FALSE),Groops!$A$2:$E$28,2,FALSE),"удалено")</f>
        <v>20-Внедрение сложных ИС</v>
      </c>
      <c r="E1042" s="173">
        <f>Results!K1043</f>
        <v>35</v>
      </c>
      <c r="F1042" s="173">
        <f>Results!J1043</f>
        <v>42</v>
      </c>
    </row>
    <row r="1043" spans="1:6">
      <c r="A1043" s="430">
        <f>Results!B1044</f>
        <v>44083.794594907398</v>
      </c>
      <c r="B1043" s="173" t="str">
        <f>VLOOKUP(Results!C1044,Users!$A$2:$F$784,6,FALSE)</f>
        <v>Герасименко</v>
      </c>
      <c r="C1043" s="173" t="str">
        <f>VLOOKUP(Results!D1044,Tests!$A$2:$C$21,3,FALSE)</f>
        <v>Специалист MS Excel 2010</v>
      </c>
      <c r="D1043" s="173" t="str">
        <f>IFERROR(VLOOKUP(VLOOKUP(Results!C1044,Users!$A$2:$E$784,5,FALSE),Groops!$A$2:$E$28,2,FALSE),"удалено")</f>
        <v>20-Экосистема больших данных</v>
      </c>
      <c r="E1043" s="173">
        <f>Results!K1044</f>
        <v>12</v>
      </c>
      <c r="F1043" s="173">
        <f>Results!J1044</f>
        <v>25</v>
      </c>
    </row>
    <row r="1044" spans="1:6">
      <c r="A1044" s="430">
        <f>Results!B1045</f>
        <v>44083.794560185197</v>
      </c>
      <c r="B1044" s="173" t="str">
        <f>VLOOKUP(Results!C1045,Users!$A$2:$F$784,6,FALSE)</f>
        <v>Елкибаев</v>
      </c>
      <c r="C1044" s="173" t="str">
        <f>VLOOKUP(Results!D1045,Tests!$A$2:$C$21,3,FALSE)</f>
        <v>Специалист MS Excel 2010</v>
      </c>
      <c r="D1044" s="173" t="str">
        <f>IFERROR(VLOOKUP(VLOOKUP(Results!C1045,Users!$A$2:$E$784,5,FALSE),Groops!$A$2:$E$28,2,FALSE),"удалено")</f>
        <v>20-Экосистема больших данных</v>
      </c>
      <c r="E1044" s="173">
        <f>Results!K1045</f>
        <v>10</v>
      </c>
      <c r="F1044" s="173">
        <f>Results!J1045</f>
        <v>25</v>
      </c>
    </row>
    <row r="1045" spans="1:6">
      <c r="A1045" s="430">
        <f>Results!B1046</f>
        <v>44083.794618055603</v>
      </c>
      <c r="B1045" s="173" t="str">
        <f>VLOOKUP(Results!C1046,Users!$A$2:$F$784,6,FALSE)</f>
        <v>Георгиев</v>
      </c>
      <c r="C1045" s="173" t="str">
        <f>VLOOKUP(Results!D1046,Tests!$A$2:$C$21,3,FALSE)</f>
        <v>Специалист MS Excel 2010</v>
      </c>
      <c r="D1045" s="173" t="str">
        <f>IFERROR(VLOOKUP(VLOOKUP(Results!C1046,Users!$A$2:$E$784,5,FALSE),Groops!$A$2:$E$28,2,FALSE),"удалено")</f>
        <v>20-Экосистема больших данных</v>
      </c>
      <c r="E1045" s="173">
        <f>Results!K1046</f>
        <v>18</v>
      </c>
      <c r="F1045" s="173">
        <f>Results!J1046</f>
        <v>25</v>
      </c>
    </row>
    <row r="1046" spans="1:6">
      <c r="A1046" s="430">
        <f>Results!B1047</f>
        <v>44083.795266203699</v>
      </c>
      <c r="B1046" s="173" t="str">
        <f>VLOOKUP(Results!C1047,Users!$A$2:$F$784,6,FALSE)</f>
        <v>Степанов</v>
      </c>
      <c r="C1046" s="173" t="str">
        <f>VLOOKUP(Results!D1047,Tests!$A$2:$C$21,3,FALSE)</f>
        <v>Специалист MS Excel 2010</v>
      </c>
      <c r="D1046" s="173" t="str">
        <f>IFERROR(VLOOKUP(VLOOKUP(Results!C1047,Users!$A$2:$E$784,5,FALSE),Groops!$A$2:$E$28,2,FALSE),"удалено")</f>
        <v>20-Экосистема больших данных</v>
      </c>
      <c r="E1046" s="173">
        <f>Results!K1047</f>
        <v>16</v>
      </c>
      <c r="F1046" s="173">
        <f>Results!J1047</f>
        <v>25</v>
      </c>
    </row>
    <row r="1047" spans="1:6">
      <c r="A1047" s="430">
        <f>Results!B1048</f>
        <v>44083.810277777797</v>
      </c>
      <c r="B1047" s="173" t="str">
        <f>VLOOKUP(Results!C1048,Users!$A$2:$F$784,6,FALSE)</f>
        <v>Кузьмина</v>
      </c>
      <c r="C1047" s="173" t="str">
        <f>VLOOKUP(Results!D1048,Tests!$A$2:$C$21,3,FALSE)</f>
        <v>Специалист MS Excel 2010</v>
      </c>
      <c r="D1047" s="173" t="str">
        <f>IFERROR(VLOOKUP(VLOOKUP(Results!C1048,Users!$A$2:$E$784,5,FALSE),Groops!$A$2:$E$28,2,FALSE),"удалено")</f>
        <v>20-Экосистема больших данных</v>
      </c>
      <c r="E1047" s="173">
        <f>Results!K1048</f>
        <v>13</v>
      </c>
      <c r="F1047" s="173">
        <f>Results!J1048</f>
        <v>25</v>
      </c>
    </row>
    <row r="1048" spans="1:6">
      <c r="A1048" s="430">
        <f>Results!B1049</f>
        <v>44083.798680555599</v>
      </c>
      <c r="B1048" s="173" t="str">
        <f>VLOOKUP(Results!C1049,Users!$A$2:$F$784,6,FALSE)</f>
        <v>Ершов</v>
      </c>
      <c r="C1048" s="173" t="str">
        <f>VLOOKUP(Results!D1049,Tests!$A$2:$C$21,3,FALSE)</f>
        <v>Специалист MS Excel 2010</v>
      </c>
      <c r="D1048" s="173" t="str">
        <f>IFERROR(VLOOKUP(VLOOKUP(Results!C1049,Users!$A$2:$E$784,5,FALSE),Groops!$A$2:$E$28,2,FALSE),"удалено")</f>
        <v>20-Экосистема больших данных</v>
      </c>
      <c r="E1048" s="173">
        <f>Results!K1049</f>
        <v>18</v>
      </c>
      <c r="F1048" s="173">
        <f>Results!J1049</f>
        <v>25</v>
      </c>
    </row>
    <row r="1049" spans="1:6">
      <c r="A1049" s="430">
        <f>Results!B1050</f>
        <v>44117.834525462997</v>
      </c>
      <c r="B1049" s="173" t="str">
        <f>VLOOKUP(Results!C1050,Users!$A$2:$F$784,6,FALSE)</f>
        <v>1</v>
      </c>
      <c r="C1049" s="173" t="str">
        <f>VLOOKUP(Results!D1050,Tests!$A$2:$C$21,3,FALSE)</f>
        <v>Специалист MS Excel 2010</v>
      </c>
      <c r="D1049" s="173" t="str">
        <f>IFERROR(VLOOKUP(VLOOKUP(Results!C1050,Users!$A$2:$E$784,5,FALSE),Groops!$A$2:$E$28,2,FALSE),"удалено")</f>
        <v>(НЕТ)</v>
      </c>
      <c r="E1049" s="173">
        <f>Results!K1050</f>
        <v>3</v>
      </c>
      <c r="F1049" s="173">
        <f>Results!J1050</f>
        <v>25</v>
      </c>
    </row>
    <row r="1050" spans="1:6">
      <c r="A1050" s="430">
        <f>Results!B1051</f>
        <v>44083.797361111101</v>
      </c>
      <c r="B1050" s="173" t="str">
        <f>VLOOKUP(Results!C1051,Users!$A$2:$F$784,6,FALSE)</f>
        <v>Вампилова</v>
      </c>
      <c r="C1050" s="173" t="str">
        <f>VLOOKUP(Results!D1051,Tests!$A$2:$C$21,3,FALSE)</f>
        <v>Специалист MS Excel 2010</v>
      </c>
      <c r="D1050" s="173" t="str">
        <f>IFERROR(VLOOKUP(VLOOKUP(Results!C1051,Users!$A$2:$E$784,5,FALSE),Groops!$A$2:$E$28,2,FALSE),"удалено")</f>
        <v>20-Экосистема больших данных</v>
      </c>
      <c r="E1050" s="173">
        <f>Results!K1051</f>
        <v>15</v>
      </c>
      <c r="F1050" s="173">
        <f>Results!J1051</f>
        <v>25</v>
      </c>
    </row>
    <row r="1051" spans="1:6">
      <c r="A1051" s="430">
        <f>Results!B1052</f>
        <v>44083.794155092597</v>
      </c>
      <c r="B1051" s="173" t="str">
        <f>VLOOKUP(Results!C1052,Users!$A$2:$F$784,6,FALSE)</f>
        <v>Голенков</v>
      </c>
      <c r="C1051" s="173" t="str">
        <f>VLOOKUP(Results!D1052,Tests!$A$2:$C$21,3,FALSE)</f>
        <v>Специалист MS Excel 2010</v>
      </c>
      <c r="D1051" s="173" t="str">
        <f>IFERROR(VLOOKUP(VLOOKUP(Results!C1052,Users!$A$2:$E$784,5,FALSE),Groops!$A$2:$E$28,2,FALSE),"удалено")</f>
        <v>20-Экосистема больших данных</v>
      </c>
      <c r="E1051" s="173">
        <f>Results!K1052</f>
        <v>21</v>
      </c>
      <c r="F1051" s="173">
        <f>Results!J1052</f>
        <v>25</v>
      </c>
    </row>
    <row r="1052" spans="1:6">
      <c r="A1052" s="430">
        <f>Results!B1053</f>
        <v>44083.794074074103</v>
      </c>
      <c r="B1052" s="173" t="str">
        <f>VLOOKUP(Results!C1053,Users!$A$2:$F$784,6,FALSE)</f>
        <v>Галиева</v>
      </c>
      <c r="C1052" s="173" t="str">
        <f>VLOOKUP(Results!D1053,Tests!$A$2:$C$21,3,FALSE)</f>
        <v>Специалист MS Excel 2010</v>
      </c>
      <c r="D1052" s="173" t="str">
        <f>IFERROR(VLOOKUP(VLOOKUP(Results!C1053,Users!$A$2:$E$784,5,FALSE),Groops!$A$2:$E$28,2,FALSE),"удалено")</f>
        <v>20-Экосистема больших данных</v>
      </c>
      <c r="E1052" s="173">
        <f>Results!K1053</f>
        <v>4</v>
      </c>
      <c r="F1052" s="173">
        <f>Results!J1053</f>
        <v>25</v>
      </c>
    </row>
    <row r="1053" spans="1:6">
      <c r="A1053" s="430">
        <f>Results!B1054</f>
        <v>44083.794930555603</v>
      </c>
      <c r="B1053" s="173" t="str">
        <f>VLOOKUP(Results!C1054,Users!$A$2:$F$784,6,FALSE)</f>
        <v>Болтинская</v>
      </c>
      <c r="C1053" s="173" t="str">
        <f>VLOOKUP(Results!D1054,Tests!$A$2:$C$21,3,FALSE)</f>
        <v>Специалист MS Excel 2010</v>
      </c>
      <c r="D1053" s="173" t="str">
        <f>IFERROR(VLOOKUP(VLOOKUP(Results!C1054,Users!$A$2:$E$784,5,FALSE),Groops!$A$2:$E$28,2,FALSE),"удалено")</f>
        <v>20-Экосистема больших данных</v>
      </c>
      <c r="E1053" s="173">
        <f>Results!K1054</f>
        <v>14</v>
      </c>
      <c r="F1053" s="173">
        <f>Results!J1054</f>
        <v>25</v>
      </c>
    </row>
    <row r="1054" spans="1:6">
      <c r="A1054" s="430">
        <f>Results!B1055</f>
        <v>44083.804560185199</v>
      </c>
      <c r="B1054" s="173" t="str">
        <f>VLOOKUP(Results!C1055,Users!$A$2:$F$784,6,FALSE)</f>
        <v>Соболев</v>
      </c>
      <c r="C1054" s="173" t="str">
        <f>VLOOKUP(Results!D1055,Tests!$A$2:$C$21,3,FALSE)</f>
        <v>Пользователь MS Excel 2010</v>
      </c>
      <c r="D1054" s="173" t="str">
        <f>IFERROR(VLOOKUP(VLOOKUP(Results!C1055,Users!$A$2:$E$784,5,FALSE),Groops!$A$2:$E$28,2,FALSE),"удалено")</f>
        <v>20-Внедрение сложных ИС</v>
      </c>
      <c r="E1054" s="173">
        <f>Results!K1055</f>
        <v>36</v>
      </c>
      <c r="F1054" s="173">
        <f>Results!J1055</f>
        <v>42</v>
      </c>
    </row>
    <row r="1055" spans="1:6">
      <c r="A1055" s="430">
        <f>Results!B1056</f>
        <v>44083.796574074098</v>
      </c>
      <c r="B1055" s="173" t="str">
        <f>VLOOKUP(Results!C1056,Users!$A$2:$F$784,6,FALSE)</f>
        <v>Пшеничный</v>
      </c>
      <c r="C1055" s="173" t="str">
        <f>VLOOKUP(Results!D1056,Tests!$A$2:$C$21,3,FALSE)</f>
        <v>Пользователь MS Excel 2010</v>
      </c>
      <c r="D1055" s="173" t="str">
        <f>IFERROR(VLOOKUP(VLOOKUP(Results!C1056,Users!$A$2:$E$784,5,FALSE),Groops!$A$2:$E$28,2,FALSE),"удалено")</f>
        <v>20-Внедрение сложных ИС</v>
      </c>
      <c r="E1055" s="173">
        <f>Results!K1056</f>
        <v>38</v>
      </c>
      <c r="F1055" s="173">
        <f>Results!J1056</f>
        <v>42</v>
      </c>
    </row>
    <row r="1056" spans="1:6">
      <c r="A1056" s="430">
        <f>Results!B1057</f>
        <v>44083.794722222199</v>
      </c>
      <c r="B1056" s="173" t="str">
        <f>VLOOKUP(Results!C1057,Users!$A$2:$F$784,6,FALSE)</f>
        <v>Кучияш</v>
      </c>
      <c r="C1056" s="173" t="str">
        <f>VLOOKUP(Results!D1057,Tests!$A$2:$C$21,3,FALSE)</f>
        <v>Специалист MS Excel 2010</v>
      </c>
      <c r="D1056" s="173" t="str">
        <f>IFERROR(VLOOKUP(VLOOKUP(Results!C1057,Users!$A$2:$E$784,5,FALSE),Groops!$A$2:$E$28,2,FALSE),"удалено")</f>
        <v>20-Экосистема больших данных</v>
      </c>
      <c r="E1056" s="173">
        <f>Results!K1057</f>
        <v>21</v>
      </c>
      <c r="F1056" s="173">
        <f>Results!J1057</f>
        <v>25</v>
      </c>
    </row>
    <row r="1057" spans="1:6">
      <c r="A1057" s="430">
        <f>Results!B1058</f>
        <v>44083.794791666704</v>
      </c>
      <c r="B1057" s="173" t="str">
        <f>VLOOKUP(Results!C1058,Users!$A$2:$F$784,6,FALSE)</f>
        <v>Христолюбова</v>
      </c>
      <c r="C1057" s="173" t="str">
        <f>VLOOKUP(Results!D1058,Tests!$A$2:$C$21,3,FALSE)</f>
        <v>Специалист MS Excel 2010</v>
      </c>
      <c r="D1057" s="173" t="str">
        <f>IFERROR(VLOOKUP(VLOOKUP(Results!C1058,Users!$A$2:$E$784,5,FALSE),Groops!$A$2:$E$28,2,FALSE),"удалено")</f>
        <v>20-Экосистема больших данных</v>
      </c>
      <c r="E1057" s="173">
        <f>Results!K1058</f>
        <v>14</v>
      </c>
      <c r="F1057" s="173">
        <f>Results!J1058</f>
        <v>25</v>
      </c>
    </row>
    <row r="1058" spans="1:6">
      <c r="A1058" s="430">
        <f>Results!B1059</f>
        <v>44083.794525463003</v>
      </c>
      <c r="B1058" s="173" t="str">
        <f>VLOOKUP(Results!C1059,Users!$A$2:$F$784,6,FALSE)</f>
        <v>Попова</v>
      </c>
      <c r="C1058" s="173" t="str">
        <f>VLOOKUP(Results!D1059,Tests!$A$2:$C$21,3,FALSE)</f>
        <v>Специалист MS Excel 2010</v>
      </c>
      <c r="D1058" s="173" t="str">
        <f>IFERROR(VLOOKUP(VLOOKUP(Results!C1059,Users!$A$2:$E$784,5,FALSE),Groops!$A$2:$E$28,2,FALSE),"удалено")</f>
        <v>20-Экосистема больших данных</v>
      </c>
      <c r="E1058" s="173">
        <f>Results!K1059</f>
        <v>16</v>
      </c>
      <c r="F1058" s="173">
        <f>Results!J1059</f>
        <v>25</v>
      </c>
    </row>
    <row r="1059" spans="1:6">
      <c r="A1059" s="430">
        <f>Results!B1060</f>
        <v>44083.7948958333</v>
      </c>
      <c r="B1059" s="173" t="str">
        <f>VLOOKUP(Results!C1060,Users!$A$2:$F$784,6,FALSE)</f>
        <v>Тагаев</v>
      </c>
      <c r="C1059" s="173" t="str">
        <f>VLOOKUP(Results!D1060,Tests!$A$2:$C$21,3,FALSE)</f>
        <v>Специалист MS Excel 2010</v>
      </c>
      <c r="D1059" s="173" t="str">
        <f>IFERROR(VLOOKUP(VLOOKUP(Results!C1060,Users!$A$2:$E$784,5,FALSE),Groops!$A$2:$E$28,2,FALSE),"удалено")</f>
        <v>20-Экосистема больших данных</v>
      </c>
      <c r="E1059" s="173">
        <f>Results!K1060</f>
        <v>9</v>
      </c>
      <c r="F1059" s="173">
        <f>Results!J1060</f>
        <v>25</v>
      </c>
    </row>
    <row r="1060" spans="1:6">
      <c r="A1060" s="430">
        <f>Results!B1061</f>
        <v>44083.794548611098</v>
      </c>
      <c r="B1060" s="173" t="str">
        <f>VLOOKUP(Results!C1061,Users!$A$2:$F$784,6,FALSE)</f>
        <v>Бадамшин</v>
      </c>
      <c r="C1060" s="173" t="str">
        <f>VLOOKUP(Results!D1061,Tests!$A$2:$C$21,3,FALSE)</f>
        <v>Специалист MS Excel 2010</v>
      </c>
      <c r="D1060" s="173" t="str">
        <f>IFERROR(VLOOKUP(VLOOKUP(Results!C1061,Users!$A$2:$E$784,5,FALSE),Groops!$A$2:$E$28,2,FALSE),"удалено")</f>
        <v>20-Экосистема больших данных</v>
      </c>
      <c r="E1060" s="173">
        <f>Results!K1061</f>
        <v>13</v>
      </c>
      <c r="F1060" s="173">
        <f>Results!J1061</f>
        <v>25</v>
      </c>
    </row>
    <row r="1061" spans="1:6">
      <c r="A1061" s="430">
        <f>Results!B1062</f>
        <v>44083.794826388897</v>
      </c>
      <c r="B1061" s="173" t="str">
        <f>VLOOKUP(Results!C1062,Users!$A$2:$F$784,6,FALSE)</f>
        <v>Кикот</v>
      </c>
      <c r="C1061" s="173" t="str">
        <f>VLOOKUP(Results!D1062,Tests!$A$2:$C$21,3,FALSE)</f>
        <v>Специалист MS Excel 2010</v>
      </c>
      <c r="D1061" s="173" t="str">
        <f>IFERROR(VLOOKUP(VLOOKUP(Results!C1062,Users!$A$2:$E$784,5,FALSE),Groops!$A$2:$E$28,2,FALSE),"удалено")</f>
        <v>20-Экосистема больших данных</v>
      </c>
      <c r="E1061" s="173">
        <f>Results!K1062</f>
        <v>16</v>
      </c>
      <c r="F1061" s="173">
        <f>Results!J1062</f>
        <v>25</v>
      </c>
    </row>
    <row r="1062" spans="1:6">
      <c r="A1062" s="430">
        <f>Results!B1063</f>
        <v>44083.7948958333</v>
      </c>
      <c r="B1062" s="173" t="str">
        <f>VLOOKUP(Results!C1063,Users!$A$2:$F$784,6,FALSE)</f>
        <v>Закирова</v>
      </c>
      <c r="C1062" s="173" t="str">
        <f>VLOOKUP(Results!D1063,Tests!$A$2:$C$21,3,FALSE)</f>
        <v>Специалист MS Excel 2010</v>
      </c>
      <c r="D1062" s="173" t="str">
        <f>IFERROR(VLOOKUP(VLOOKUP(Results!C1063,Users!$A$2:$E$784,5,FALSE),Groops!$A$2:$E$28,2,FALSE),"удалено")</f>
        <v>20-Экосистема больших данных</v>
      </c>
      <c r="E1062" s="173">
        <f>Results!K1063</f>
        <v>20</v>
      </c>
      <c r="F1062" s="173">
        <f>Results!J1063</f>
        <v>25</v>
      </c>
    </row>
    <row r="1063" spans="1:6">
      <c r="A1063" s="430">
        <f>Results!B1064</f>
        <v>44083.8186921296</v>
      </c>
      <c r="B1063" s="173" t="str">
        <f>VLOOKUP(Results!C1064,Users!$A$2:$F$784,6,FALSE)</f>
        <v>Сабакарь</v>
      </c>
      <c r="C1063" s="173" t="str">
        <f>VLOOKUP(Results!D1064,Tests!$A$2:$C$21,3,FALSE)</f>
        <v>Пользователь MS Excel 2010</v>
      </c>
      <c r="D1063" s="173" t="str">
        <f>IFERROR(VLOOKUP(VLOOKUP(Results!C1064,Users!$A$2:$E$784,5,FALSE),Groops!$A$2:$E$28,2,FALSE),"удалено")</f>
        <v>20-Внедрение сложных ИС</v>
      </c>
      <c r="E1063" s="173">
        <f>Results!K1064</f>
        <v>38</v>
      </c>
      <c r="F1063" s="173">
        <f>Results!J1064</f>
        <v>42</v>
      </c>
    </row>
    <row r="1064" spans="1:6">
      <c r="A1064" s="430">
        <f>Results!B1065</f>
        <v>44083.811319444401</v>
      </c>
      <c r="B1064" s="173" t="str">
        <f>VLOOKUP(Results!C1065,Users!$A$2:$F$784,6,FALSE)</f>
        <v>Ядренников</v>
      </c>
      <c r="C1064" s="173" t="str">
        <f>VLOOKUP(Results!D1065,Tests!$A$2:$C$21,3,FALSE)</f>
        <v>Пользователь MS Excel 2010</v>
      </c>
      <c r="D1064" s="173" t="str">
        <f>IFERROR(VLOOKUP(VLOOKUP(Results!C1065,Users!$A$2:$E$784,5,FALSE),Groops!$A$2:$E$28,2,FALSE),"удалено")</f>
        <v>20-Внедрение сложных ИС</v>
      </c>
      <c r="E1064" s="173">
        <f>Results!K1065</f>
        <v>42</v>
      </c>
      <c r="F1064" s="173">
        <f>Results!J1065</f>
        <v>42</v>
      </c>
    </row>
    <row r="1065" spans="1:6">
      <c r="A1065" s="430">
        <f>Results!B1066</f>
        <v>44083.802777777797</v>
      </c>
      <c r="B1065" s="173" t="str">
        <f>VLOOKUP(Results!C1066,Users!$A$2:$F$784,6,FALSE)</f>
        <v>Грицких</v>
      </c>
      <c r="C1065" s="173" t="str">
        <f>VLOOKUP(Results!D1066,Tests!$A$2:$C$21,3,FALSE)</f>
        <v>Специалист MS Excel 2010</v>
      </c>
      <c r="D1065" s="173" t="str">
        <f>IFERROR(VLOOKUP(VLOOKUP(Results!C1066,Users!$A$2:$E$784,5,FALSE),Groops!$A$2:$E$28,2,FALSE),"удалено")</f>
        <v>20-Экосистема больших данных</v>
      </c>
      <c r="E1065" s="173">
        <f>Results!K1066</f>
        <v>17</v>
      </c>
      <c r="F1065" s="173">
        <f>Results!J1066</f>
        <v>25</v>
      </c>
    </row>
    <row r="1066" spans="1:6">
      <c r="A1066" s="430">
        <f>Results!B1067</f>
        <v>44083.794571759303</v>
      </c>
      <c r="B1066" s="173" t="str">
        <f>VLOOKUP(Results!C1067,Users!$A$2:$F$784,6,FALSE)</f>
        <v>Волик</v>
      </c>
      <c r="C1066" s="173" t="str">
        <f>VLOOKUP(Results!D1067,Tests!$A$2:$C$21,3,FALSE)</f>
        <v>Специалист MS Excel 2010</v>
      </c>
      <c r="D1066" s="173" t="str">
        <f>IFERROR(VLOOKUP(VLOOKUP(Results!C1067,Users!$A$2:$E$784,5,FALSE),Groops!$A$2:$E$28,2,FALSE),"удалено")</f>
        <v>20-Экосистема больших данных</v>
      </c>
      <c r="E1066" s="173">
        <f>Results!K1067</f>
        <v>16</v>
      </c>
      <c r="F1066" s="173">
        <f>Results!J1067</f>
        <v>25</v>
      </c>
    </row>
    <row r="1067" spans="1:6">
      <c r="A1067" s="430">
        <f>Results!B1068</f>
        <v>44083.798750000002</v>
      </c>
      <c r="B1067" s="173" t="str">
        <f>VLOOKUP(Results!C1068,Users!$A$2:$F$784,6,FALSE)</f>
        <v>Бабенков</v>
      </c>
      <c r="C1067" s="173" t="str">
        <f>VLOOKUP(Results!D1068,Tests!$A$2:$C$21,3,FALSE)</f>
        <v>Пользователь MS Excel 2010</v>
      </c>
      <c r="D1067" s="173" t="str">
        <f>IFERROR(VLOOKUP(VLOOKUP(Results!C1068,Users!$A$2:$E$784,5,FALSE),Groops!$A$2:$E$28,2,FALSE),"удалено")</f>
        <v>20-Внедрение сложных ИС</v>
      </c>
      <c r="E1067" s="173">
        <f>Results!K1068</f>
        <v>41</v>
      </c>
      <c r="F1067" s="173">
        <f>Results!J1068</f>
        <v>42</v>
      </c>
    </row>
    <row r="1068" spans="1:6">
      <c r="A1068" s="430">
        <f>Results!B1069</f>
        <v>44119.796076388899</v>
      </c>
      <c r="B1068" s="173" t="str">
        <f>VLOOKUP(Results!C1069,Users!$A$2:$F$784,6,FALSE)</f>
        <v>Дубинич</v>
      </c>
      <c r="C1068" s="173" t="str">
        <f>VLOOKUP(Results!D1069,Tests!$A$2:$C$21,3,FALSE)</f>
        <v>Специалист MS Excel 2010</v>
      </c>
      <c r="D1068" s="173" t="str">
        <f>IFERROR(VLOOKUP(VLOOKUP(Results!C1069,Users!$A$2:$E$784,5,FALSE),Groops!$A$2:$E$28,2,FALSE),"удалено")</f>
        <v>20-Экосистема больших данных</v>
      </c>
      <c r="E1068" s="173">
        <f>Results!K1069</f>
        <v>24</v>
      </c>
      <c r="F1068" s="173">
        <f>Results!J1069</f>
        <v>25</v>
      </c>
    </row>
    <row r="1069" spans="1:6">
      <c r="A1069" s="430">
        <f>Results!B1070</f>
        <v>44119.797152777799</v>
      </c>
      <c r="B1069" s="173" t="str">
        <f>VLOOKUP(Results!C1070,Users!$A$2:$F$784,6,FALSE)</f>
        <v>Тарасов</v>
      </c>
      <c r="C1069" s="173" t="str">
        <f>VLOOKUP(Results!D1070,Tests!$A$2:$C$21,3,FALSE)</f>
        <v>Специалист MS Excel 2010</v>
      </c>
      <c r="D1069" s="173" t="str">
        <f>IFERROR(VLOOKUP(VLOOKUP(Results!C1070,Users!$A$2:$E$784,5,FALSE),Groops!$A$2:$E$28,2,FALSE),"удалено")</f>
        <v>20-Экосистема больших данных</v>
      </c>
      <c r="E1069" s="173">
        <f>Results!K1070</f>
        <v>20</v>
      </c>
      <c r="F1069" s="173">
        <f>Results!J1070</f>
        <v>25</v>
      </c>
    </row>
    <row r="1070" spans="1:6">
      <c r="A1070" s="430">
        <f>Results!B1071</f>
        <v>44119.7961574074</v>
      </c>
      <c r="B1070" s="173" t="str">
        <f>VLOOKUP(Results!C1071,Users!$A$2:$F$784,6,FALSE)</f>
        <v>Сауров</v>
      </c>
      <c r="C1070" s="173" t="str">
        <f>VLOOKUP(Results!D1071,Tests!$A$2:$C$21,3,FALSE)</f>
        <v>Специалист MS Excel 2010</v>
      </c>
      <c r="D1070" s="173" t="str">
        <f>IFERROR(VLOOKUP(VLOOKUP(Results!C1071,Users!$A$2:$E$784,5,FALSE),Groops!$A$2:$E$28,2,FALSE),"удалено")</f>
        <v>20-Экосистема больших данных</v>
      </c>
      <c r="E1070" s="173">
        <f>Results!K1071</f>
        <v>22</v>
      </c>
      <c r="F1070" s="173">
        <f>Results!J1071</f>
        <v>25</v>
      </c>
    </row>
    <row r="1071" spans="1:6">
      <c r="A1071" s="430">
        <f>Results!B1072</f>
        <v>44119.796122685198</v>
      </c>
      <c r="B1071" s="173" t="str">
        <f>VLOOKUP(Results!C1072,Users!$A$2:$F$784,6,FALSE)</f>
        <v>Баркина</v>
      </c>
      <c r="C1071" s="173" t="str">
        <f>VLOOKUP(Results!D1072,Tests!$A$2:$C$21,3,FALSE)</f>
        <v>Специалист MS Excel 2010</v>
      </c>
      <c r="D1071" s="173" t="str">
        <f>IFERROR(VLOOKUP(VLOOKUP(Results!C1072,Users!$A$2:$E$784,5,FALSE),Groops!$A$2:$E$28,2,FALSE),"удалено")</f>
        <v>20-Экосистема больших данных</v>
      </c>
      <c r="E1071" s="173">
        <f>Results!K1072</f>
        <v>24</v>
      </c>
      <c r="F1071" s="173">
        <f>Results!J1072</f>
        <v>25</v>
      </c>
    </row>
    <row r="1072" spans="1:6">
      <c r="A1072" s="430">
        <f>Results!B1073</f>
        <v>44119.7960648148</v>
      </c>
      <c r="B1072" s="173" t="str">
        <f>VLOOKUP(Results!C1073,Users!$A$2:$F$784,6,FALSE)</f>
        <v>Георгиев</v>
      </c>
      <c r="C1072" s="173" t="str">
        <f>VLOOKUP(Results!D1073,Tests!$A$2:$C$21,3,FALSE)</f>
        <v>Специалист MS Excel 2010</v>
      </c>
      <c r="D1072" s="173" t="str">
        <f>IFERROR(VLOOKUP(VLOOKUP(Results!C1073,Users!$A$2:$E$784,5,FALSE),Groops!$A$2:$E$28,2,FALSE),"удалено")</f>
        <v>20-Экосистема больших данных</v>
      </c>
      <c r="E1072" s="173">
        <f>Results!K1073</f>
        <v>25</v>
      </c>
      <c r="F1072" s="173">
        <f>Results!J1073</f>
        <v>25</v>
      </c>
    </row>
    <row r="1073" spans="1:6">
      <c r="A1073" s="430">
        <f>Results!B1074</f>
        <v>44119.796145833301</v>
      </c>
      <c r="B1073" s="173" t="str">
        <f>VLOOKUP(Results!C1074,Users!$A$2:$F$784,6,FALSE)</f>
        <v>Бадамшин</v>
      </c>
      <c r="C1073" s="173" t="str">
        <f>VLOOKUP(Results!D1074,Tests!$A$2:$C$21,3,FALSE)</f>
        <v>Специалист MS Excel 2010</v>
      </c>
      <c r="D1073" s="173" t="str">
        <f>IFERROR(VLOOKUP(VLOOKUP(Results!C1074,Users!$A$2:$E$784,5,FALSE),Groops!$A$2:$E$28,2,FALSE),"удалено")</f>
        <v>20-Экосистема больших данных</v>
      </c>
      <c r="E1073" s="173">
        <f>Results!K1074</f>
        <v>23</v>
      </c>
      <c r="F1073" s="173">
        <f>Results!J1074</f>
        <v>25</v>
      </c>
    </row>
    <row r="1074" spans="1:6">
      <c r="A1074" s="430">
        <f>Results!B1075</f>
        <v>44119.797824074099</v>
      </c>
      <c r="B1074" s="173" t="str">
        <f>VLOOKUP(Results!C1075,Users!$A$2:$F$784,6,FALSE)</f>
        <v>Волик</v>
      </c>
      <c r="C1074" s="173" t="str">
        <f>VLOOKUP(Results!D1075,Tests!$A$2:$C$21,3,FALSE)</f>
        <v>Специалист MS Excel 2010</v>
      </c>
      <c r="D1074" s="173" t="str">
        <f>IFERROR(VLOOKUP(VLOOKUP(Results!C1075,Users!$A$2:$E$784,5,FALSE),Groops!$A$2:$E$28,2,FALSE),"удалено")</f>
        <v>20-Экосистема больших данных</v>
      </c>
      <c r="E1074" s="173">
        <f>Results!K1075</f>
        <v>25</v>
      </c>
      <c r="F1074" s="173">
        <f>Results!J1075</f>
        <v>25</v>
      </c>
    </row>
    <row r="1075" spans="1:6">
      <c r="A1075" s="430">
        <f>Results!B1076</f>
        <v>44119.796296296299</v>
      </c>
      <c r="B1075" s="173" t="str">
        <f>VLOOKUP(Results!C1076,Users!$A$2:$F$784,6,FALSE)</f>
        <v>Вампилова</v>
      </c>
      <c r="C1075" s="173" t="str">
        <f>VLOOKUP(Results!D1076,Tests!$A$2:$C$21,3,FALSE)</f>
        <v>Специалист MS Excel 2010</v>
      </c>
      <c r="D1075" s="173" t="str">
        <f>IFERROR(VLOOKUP(VLOOKUP(Results!C1076,Users!$A$2:$E$784,5,FALSE),Groops!$A$2:$E$28,2,FALSE),"удалено")</f>
        <v>20-Экосистема больших данных</v>
      </c>
      <c r="E1075" s="173">
        <f>Results!K1076</f>
        <v>25</v>
      </c>
      <c r="F1075" s="173">
        <f>Results!J1076</f>
        <v>25</v>
      </c>
    </row>
    <row r="1076" spans="1:6">
      <c r="A1076" s="430">
        <f>Results!B1077</f>
        <v>44119.796238425901</v>
      </c>
      <c r="B1076" s="173" t="str">
        <f>VLOOKUP(Results!C1077,Users!$A$2:$F$784,6,FALSE)</f>
        <v>Болтинская</v>
      </c>
      <c r="C1076" s="173" t="str">
        <f>VLOOKUP(Results!D1077,Tests!$A$2:$C$21,3,FALSE)</f>
        <v>Специалист MS Excel 2010</v>
      </c>
      <c r="D1076" s="173" t="str">
        <f>IFERROR(VLOOKUP(VLOOKUP(Results!C1077,Users!$A$2:$E$784,5,FALSE),Groops!$A$2:$E$28,2,FALSE),"удалено")</f>
        <v>20-Экосистема больших данных</v>
      </c>
      <c r="E1076" s="173">
        <f>Results!K1077</f>
        <v>23</v>
      </c>
      <c r="F1076" s="173">
        <f>Results!J1077</f>
        <v>25</v>
      </c>
    </row>
    <row r="1077" spans="1:6">
      <c r="A1077" s="430">
        <f>Results!B1078</f>
        <v>44119.7983564815</v>
      </c>
      <c r="B1077" s="173" t="str">
        <f>VLOOKUP(Results!C1078,Users!$A$2:$F$784,6,FALSE)</f>
        <v>Ершов</v>
      </c>
      <c r="C1077" s="173" t="str">
        <f>VLOOKUP(Results!D1078,Tests!$A$2:$C$21,3,FALSE)</f>
        <v>Специалист MS Excel 2010</v>
      </c>
      <c r="D1077" s="173" t="str">
        <f>IFERROR(VLOOKUP(VLOOKUP(Results!C1078,Users!$A$2:$E$784,5,FALSE),Groops!$A$2:$E$28,2,FALSE),"удалено")</f>
        <v>20-Экосистема больших данных</v>
      </c>
      <c r="E1077" s="173">
        <f>Results!K1078</f>
        <v>25</v>
      </c>
      <c r="F1077" s="173">
        <f>Results!J1078</f>
        <v>25</v>
      </c>
    </row>
    <row r="1078" spans="1:6">
      <c r="A1078" s="430">
        <f>Results!B1079</f>
        <v>44119.801481481503</v>
      </c>
      <c r="B1078" s="173" t="str">
        <f>VLOOKUP(Results!C1079,Users!$A$2:$F$784,6,FALSE)</f>
        <v>Зозуленко</v>
      </c>
      <c r="C1078" s="173" t="str">
        <f>VLOOKUP(Results!D1079,Tests!$A$2:$C$21,3,FALSE)</f>
        <v>Специалист MS Excel 2010</v>
      </c>
      <c r="D1078" s="173" t="str">
        <f>IFERROR(VLOOKUP(VLOOKUP(Results!C1079,Users!$A$2:$E$784,5,FALSE),Groops!$A$2:$E$28,2,FALSE),"удалено")</f>
        <v>20-Экосистема больших данных</v>
      </c>
      <c r="E1078" s="173">
        <f>Results!K1079</f>
        <v>20</v>
      </c>
      <c r="F1078" s="173">
        <f>Results!J1079</f>
        <v>25</v>
      </c>
    </row>
    <row r="1079" spans="1:6">
      <c r="A1079" s="430">
        <f>Results!B1080</f>
        <v>44119.7970138889</v>
      </c>
      <c r="B1079" s="173" t="str">
        <f>VLOOKUP(Results!C1080,Users!$A$2:$F$784,6,FALSE)</f>
        <v>Кузьмина</v>
      </c>
      <c r="C1079" s="173" t="str">
        <f>VLOOKUP(Results!D1080,Tests!$A$2:$C$21,3,FALSE)</f>
        <v>Специалист MS Excel 2010</v>
      </c>
      <c r="D1079" s="173" t="str">
        <f>IFERROR(VLOOKUP(VLOOKUP(Results!C1080,Users!$A$2:$E$784,5,FALSE),Groops!$A$2:$E$28,2,FALSE),"удалено")</f>
        <v>20-Экосистема больших данных</v>
      </c>
      <c r="E1079" s="173">
        <f>Results!K1080</f>
        <v>24</v>
      </c>
      <c r="F1079" s="173">
        <f>Results!J1080</f>
        <v>25</v>
      </c>
    </row>
    <row r="1080" spans="1:6">
      <c r="A1080" s="430">
        <f>Results!B1081</f>
        <v>44119.796122685198</v>
      </c>
      <c r="B1080" s="173" t="str">
        <f>VLOOKUP(Results!C1081,Users!$A$2:$F$784,6,FALSE)</f>
        <v>Кикот</v>
      </c>
      <c r="C1080" s="173" t="str">
        <f>VLOOKUP(Results!D1081,Tests!$A$2:$C$21,3,FALSE)</f>
        <v>Специалист MS Excel 2010</v>
      </c>
      <c r="D1080" s="173" t="str">
        <f>IFERROR(VLOOKUP(VLOOKUP(Results!C1081,Users!$A$2:$E$784,5,FALSE),Groops!$A$2:$E$28,2,FALSE),"удалено")</f>
        <v>20-Экосистема больших данных</v>
      </c>
      <c r="E1080" s="173">
        <f>Results!K1081</f>
        <v>23</v>
      </c>
      <c r="F1080" s="173">
        <f>Results!J1081</f>
        <v>25</v>
      </c>
    </row>
    <row r="1081" spans="1:6">
      <c r="A1081" s="430">
        <f>Results!B1082</f>
        <v>44119.796689814801</v>
      </c>
      <c r="B1081" s="173" t="str">
        <f>VLOOKUP(Results!C1082,Users!$A$2:$F$784,6,FALSE)</f>
        <v>Герасименко</v>
      </c>
      <c r="C1081" s="173" t="str">
        <f>VLOOKUP(Results!D1082,Tests!$A$2:$C$21,3,FALSE)</f>
        <v>Специалист MS Excel 2010</v>
      </c>
      <c r="D1081" s="173" t="str">
        <f>IFERROR(VLOOKUP(VLOOKUP(Results!C1082,Users!$A$2:$E$784,5,FALSE),Groops!$A$2:$E$28,2,FALSE),"удалено")</f>
        <v>20-Экосистема больших данных</v>
      </c>
      <c r="E1081" s="173">
        <f>Results!K1082</f>
        <v>23</v>
      </c>
      <c r="F1081" s="173">
        <f>Results!J1082</f>
        <v>25</v>
      </c>
    </row>
    <row r="1082" spans="1:6">
      <c r="A1082" s="430">
        <f>Results!B1083</f>
        <v>44119.796851851897</v>
      </c>
      <c r="B1082" s="173" t="str">
        <f>VLOOKUP(Results!C1083,Users!$A$2:$F$784,6,FALSE)</f>
        <v>Добратулин</v>
      </c>
      <c r="C1082" s="173" t="str">
        <f>VLOOKUP(Results!D1083,Tests!$A$2:$C$21,3,FALSE)</f>
        <v>Специалист MS Excel 2010</v>
      </c>
      <c r="D1082" s="173" t="str">
        <f>IFERROR(VLOOKUP(VLOOKUP(Results!C1083,Users!$A$2:$E$784,5,FALSE),Groops!$A$2:$E$28,2,FALSE),"удалено")</f>
        <v>20-Экосистема больших данных</v>
      </c>
      <c r="E1082" s="173">
        <f>Results!K1083</f>
        <v>22</v>
      </c>
      <c r="F1082" s="173">
        <f>Results!J1083</f>
        <v>25</v>
      </c>
    </row>
    <row r="1083" spans="1:6">
      <c r="A1083" s="430">
        <f>Results!B1084</f>
        <v>44119.801157407397</v>
      </c>
      <c r="B1083" s="173" t="str">
        <f>VLOOKUP(Results!C1084,Users!$A$2:$F$784,6,FALSE)</f>
        <v>Грицких</v>
      </c>
      <c r="C1083" s="173" t="str">
        <f>VLOOKUP(Results!D1084,Tests!$A$2:$C$21,3,FALSE)</f>
        <v>Специалист MS Excel 2010</v>
      </c>
      <c r="D1083" s="173" t="str">
        <f>IFERROR(VLOOKUP(VLOOKUP(Results!C1084,Users!$A$2:$E$784,5,FALSE),Groops!$A$2:$E$28,2,FALSE),"удалено")</f>
        <v>20-Экосистема больших данных</v>
      </c>
      <c r="E1083" s="173">
        <f>Results!K1084</f>
        <v>23</v>
      </c>
      <c r="F1083" s="173">
        <f>Results!J1084</f>
        <v>25</v>
      </c>
    </row>
    <row r="1084" spans="1:6">
      <c r="A1084" s="430">
        <f>Results!B1085</f>
        <v>44119.796273148102</v>
      </c>
      <c r="B1084" s="173" t="str">
        <f>VLOOKUP(Results!C1085,Users!$A$2:$F$784,6,FALSE)</f>
        <v>Степанов</v>
      </c>
      <c r="C1084" s="173" t="str">
        <f>VLOOKUP(Results!D1085,Tests!$A$2:$C$21,3,FALSE)</f>
        <v>Специалист MS Excel 2010</v>
      </c>
      <c r="D1084" s="173" t="str">
        <f>IFERROR(VLOOKUP(VLOOKUP(Results!C1085,Users!$A$2:$E$784,5,FALSE),Groops!$A$2:$E$28,2,FALSE),"удалено")</f>
        <v>20-Экосистема больших данных</v>
      </c>
      <c r="E1084" s="173">
        <f>Results!K1085</f>
        <v>20</v>
      </c>
      <c r="F1084" s="173">
        <f>Results!J1085</f>
        <v>25</v>
      </c>
    </row>
    <row r="1085" spans="1:6">
      <c r="A1085" s="430">
        <f>Results!B1086</f>
        <v>44119.802962962996</v>
      </c>
      <c r="B1085" s="173" t="str">
        <f>VLOOKUP(Results!C1086,Users!$A$2:$F$784,6,FALSE)</f>
        <v>Широбоков</v>
      </c>
      <c r="C1085" s="173" t="str">
        <f>VLOOKUP(Results!D1086,Tests!$A$2:$C$21,3,FALSE)</f>
        <v>Специалист MS Excel 2010</v>
      </c>
      <c r="D1085" s="173" t="str">
        <f>IFERROR(VLOOKUP(VLOOKUP(Results!C1086,Users!$A$2:$E$784,5,FALSE),Groops!$A$2:$E$28,2,FALSE),"удалено")</f>
        <v>20-Экосистема больших данных</v>
      </c>
      <c r="E1085" s="173">
        <f>Results!K1086</f>
        <v>18</v>
      </c>
      <c r="F1085" s="173">
        <f>Results!J1086</f>
        <v>25</v>
      </c>
    </row>
    <row r="1086" spans="1:6">
      <c r="A1086" s="430">
        <f>Results!B1087</f>
        <v>44119.805173611101</v>
      </c>
      <c r="B1086" s="173" t="str">
        <f>VLOOKUP(Results!C1087,Users!$A$2:$F$784,6,FALSE)</f>
        <v>Голенков</v>
      </c>
      <c r="C1086" s="173" t="str">
        <f>VLOOKUP(Results!D1087,Tests!$A$2:$C$21,3,FALSE)</f>
        <v>Специалист MS Excel 2010</v>
      </c>
      <c r="D1086" s="173" t="str">
        <f>IFERROR(VLOOKUP(VLOOKUP(Results!C1087,Users!$A$2:$E$784,5,FALSE),Groops!$A$2:$E$28,2,FALSE),"удалено")</f>
        <v>20-Экосистема больших данных</v>
      </c>
      <c r="E1086" s="173">
        <f>Results!K1087</f>
        <v>24</v>
      </c>
      <c r="F1086" s="173">
        <f>Results!J1087</f>
        <v>25</v>
      </c>
    </row>
    <row r="1087" spans="1:6">
      <c r="A1087" s="430">
        <f>Results!B1088</f>
        <v>44119.796180555597</v>
      </c>
      <c r="B1087" s="173" t="str">
        <f>VLOOKUP(Results!C1088,Users!$A$2:$F$784,6,FALSE)</f>
        <v>Букуру</v>
      </c>
      <c r="C1087" s="173" t="str">
        <f>VLOOKUP(Results!D1088,Tests!$A$2:$C$21,3,FALSE)</f>
        <v>Специалист MS Excel 2010</v>
      </c>
      <c r="D1087" s="173" t="str">
        <f>IFERROR(VLOOKUP(VLOOKUP(Results!C1088,Users!$A$2:$E$784,5,FALSE),Groops!$A$2:$E$28,2,FALSE),"удалено")</f>
        <v>20-Экосистема больших данных</v>
      </c>
      <c r="E1087" s="173">
        <f>Results!K1088</f>
        <v>23</v>
      </c>
      <c r="F1087" s="173">
        <f>Results!J1088</f>
        <v>25</v>
      </c>
    </row>
    <row r="1088" spans="1:6">
      <c r="A1088" s="430">
        <f>Results!B1089</f>
        <v>44119.796041666697</v>
      </c>
      <c r="B1088" s="173" t="str">
        <f>VLOOKUP(Results!C1089,Users!$A$2:$F$784,6,FALSE)</f>
        <v>Емельянов</v>
      </c>
      <c r="C1088" s="173" t="str">
        <f>VLOOKUP(Results!D1089,Tests!$A$2:$C$21,3,FALSE)</f>
        <v>Специалист MS Excel 2010</v>
      </c>
      <c r="D1088" s="173" t="str">
        <f>IFERROR(VLOOKUP(VLOOKUP(Results!C1089,Users!$A$2:$E$784,5,FALSE),Groops!$A$2:$E$28,2,FALSE),"удалено")</f>
        <v>20-Экосистема больших данных</v>
      </c>
      <c r="E1088" s="173">
        <f>Results!K1089</f>
        <v>22</v>
      </c>
      <c r="F1088" s="173">
        <f>Results!J1089</f>
        <v>25</v>
      </c>
    </row>
    <row r="1089" spans="1:6">
      <c r="A1089" s="430">
        <f>Results!B1090</f>
        <v>44119.796249999999</v>
      </c>
      <c r="B1089" s="173" t="str">
        <f>VLOOKUP(Results!C1090,Users!$A$2:$F$784,6,FALSE)</f>
        <v>Закирова</v>
      </c>
      <c r="C1089" s="173" t="str">
        <f>VLOOKUP(Results!D1090,Tests!$A$2:$C$21,3,FALSE)</f>
        <v>Специалист MS Excel 2010</v>
      </c>
      <c r="D1089" s="173" t="str">
        <f>IFERROR(VLOOKUP(VLOOKUP(Results!C1090,Users!$A$2:$E$784,5,FALSE),Groops!$A$2:$E$28,2,FALSE),"удалено")</f>
        <v>20-Экосистема больших данных</v>
      </c>
      <c r="E1089" s="173">
        <f>Results!K1090</f>
        <v>21</v>
      </c>
      <c r="F1089" s="173">
        <f>Results!J1090</f>
        <v>25</v>
      </c>
    </row>
    <row r="1090" spans="1:6">
      <c r="A1090" s="430">
        <f>Results!B1091</f>
        <v>44119.796215277798</v>
      </c>
      <c r="B1090" s="173" t="str">
        <f>VLOOKUP(Results!C1091,Users!$A$2:$F$784,6,FALSE)</f>
        <v>Попова</v>
      </c>
      <c r="C1090" s="173" t="str">
        <f>VLOOKUP(Results!D1091,Tests!$A$2:$C$21,3,FALSE)</f>
        <v>Специалист MS Excel 2010</v>
      </c>
      <c r="D1090" s="173" t="str">
        <f>IFERROR(VLOOKUP(VLOOKUP(Results!C1091,Users!$A$2:$E$784,5,FALSE),Groops!$A$2:$E$28,2,FALSE),"удалено")</f>
        <v>20-Экосистема больших данных</v>
      </c>
      <c r="E1090" s="173">
        <f>Results!K1091</f>
        <v>22</v>
      </c>
      <c r="F1090" s="173">
        <f>Results!J1091</f>
        <v>25</v>
      </c>
    </row>
    <row r="1091" spans="1:6">
      <c r="A1091" s="430">
        <f>Results!B1092</f>
        <v>44119.797094907401</v>
      </c>
      <c r="B1091" s="173" t="str">
        <f>VLOOKUP(Results!C1092,Users!$A$2:$F$784,6,FALSE)</f>
        <v>Христолюбова</v>
      </c>
      <c r="C1091" s="173" t="str">
        <f>VLOOKUP(Results!D1092,Tests!$A$2:$C$21,3,FALSE)</f>
        <v>Специалист MS Excel 2010</v>
      </c>
      <c r="D1091" s="173" t="str">
        <f>IFERROR(VLOOKUP(VLOOKUP(Results!C1092,Users!$A$2:$E$784,5,FALSE),Groops!$A$2:$E$28,2,FALSE),"удалено")</f>
        <v>20-Экосистема больших данных</v>
      </c>
      <c r="E1091" s="173">
        <f>Results!K1092</f>
        <v>25</v>
      </c>
      <c r="F1091" s="173">
        <f>Results!J1092</f>
        <v>25</v>
      </c>
    </row>
    <row r="1092" spans="1:6">
      <c r="A1092" s="430">
        <f>Results!B1093</f>
        <v>44119.7964236111</v>
      </c>
      <c r="B1092" s="173" t="str">
        <f>VLOOKUP(Results!C1093,Users!$A$2:$F$784,6,FALSE)</f>
        <v>Елкибаев</v>
      </c>
      <c r="C1092" s="173" t="str">
        <f>VLOOKUP(Results!D1093,Tests!$A$2:$C$21,3,FALSE)</f>
        <v>Специалист MS Excel 2010</v>
      </c>
      <c r="D1092" s="173" t="str">
        <f>IFERROR(VLOOKUP(VLOOKUP(Results!C1093,Users!$A$2:$E$784,5,FALSE),Groops!$A$2:$E$28,2,FALSE),"удалено")</f>
        <v>20-Экосистема больших данных</v>
      </c>
      <c r="E1092" s="173">
        <f>Results!K1093</f>
        <v>20</v>
      </c>
      <c r="F1092" s="173">
        <f>Results!J1093</f>
        <v>25</v>
      </c>
    </row>
    <row r="1093" spans="1:6">
      <c r="A1093" s="430">
        <f>Results!B1094</f>
        <v>44119.802870370397</v>
      </c>
      <c r="B1093" s="173" t="str">
        <f>VLOOKUP(Results!C1094,Users!$A$2:$F$784,6,FALSE)</f>
        <v>Тагаев</v>
      </c>
      <c r="C1093" s="173" t="str">
        <f>VLOOKUP(Results!D1094,Tests!$A$2:$C$21,3,FALSE)</f>
        <v>Специалист MS Excel 2010</v>
      </c>
      <c r="D1093" s="173" t="str">
        <f>IFERROR(VLOOKUP(VLOOKUP(Results!C1094,Users!$A$2:$E$784,5,FALSE),Groops!$A$2:$E$28,2,FALSE),"удалено")</f>
        <v>20-Экосистема больших данных</v>
      </c>
      <c r="E1093" s="173">
        <f>Results!K1094</f>
        <v>21</v>
      </c>
      <c r="F1093" s="173">
        <f>Results!J1094</f>
        <v>25</v>
      </c>
    </row>
    <row r="1094" spans="1:6">
      <c r="A1094" s="430">
        <f>Results!B1095</f>
        <v>44119.800763888903</v>
      </c>
      <c r="B1094" s="173" t="str">
        <f>VLOOKUP(Results!C1095,Users!$A$2:$F$784,6,FALSE)</f>
        <v>Галиева</v>
      </c>
      <c r="C1094" s="173" t="str">
        <f>VLOOKUP(Results!D1095,Tests!$A$2:$C$21,3,FALSE)</f>
        <v>Специалист MS Excel 2010</v>
      </c>
      <c r="D1094" s="173" t="str">
        <f>IFERROR(VLOOKUP(VLOOKUP(Results!C1095,Users!$A$2:$E$784,5,FALSE),Groops!$A$2:$E$28,2,FALSE),"удалено")</f>
        <v>20-Экосистема больших данных</v>
      </c>
      <c r="E1094" s="173">
        <f>Results!K1095</f>
        <v>21</v>
      </c>
      <c r="F1094" s="173">
        <f>Results!J1095</f>
        <v>25</v>
      </c>
    </row>
    <row r="1095" spans="1:6">
      <c r="A1095" s="430">
        <f>Results!B1096</f>
        <v>44140.462453703702</v>
      </c>
      <c r="B1095" s="173" t="str">
        <f>VLOOKUP(Results!C1096,Users!$A$2:$F$784,6,FALSE)</f>
        <v>Брагин</v>
      </c>
      <c r="C1095" s="173" t="str">
        <f>VLOOKUP(Results!D1096,Tests!$A$2:$C$21,3,FALSE)</f>
        <v>Специалист MS Excel 2010</v>
      </c>
      <c r="D1095" s="173" t="str">
        <f>IFERROR(VLOOKUP(VLOOKUP(Results!C1096,Users!$A$2:$E$784,5,FALSE),Groops!$A$2:$E$28,2,FALSE),"удалено")</f>
        <v>20-Внедрение сложных ИС</v>
      </c>
      <c r="E1095" s="173">
        <f>Results!K1096</f>
        <v>22</v>
      </c>
      <c r="F1095" s="173">
        <f>Results!J1096</f>
        <v>25</v>
      </c>
    </row>
    <row r="1096" spans="1:6">
      <c r="A1096" s="430">
        <f>Results!B1097</f>
        <v>44140.462638888901</v>
      </c>
      <c r="B1096" s="173" t="str">
        <f>VLOOKUP(Results!C1097,Users!$A$2:$F$784,6,FALSE)</f>
        <v>Герцева</v>
      </c>
      <c r="C1096" s="173" t="str">
        <f>VLOOKUP(Results!D1097,Tests!$A$2:$C$21,3,FALSE)</f>
        <v>Специалист MS Excel 2010</v>
      </c>
      <c r="D1096" s="173" t="str">
        <f>IFERROR(VLOOKUP(VLOOKUP(Results!C1097,Users!$A$2:$E$784,5,FALSE),Groops!$A$2:$E$28,2,FALSE),"удалено")</f>
        <v>20-Внедрение сложных ИС</v>
      </c>
      <c r="E1096" s="173">
        <f>Results!K1097</f>
        <v>24</v>
      </c>
      <c r="F1096" s="173">
        <f>Results!J1097</f>
        <v>25</v>
      </c>
    </row>
    <row r="1097" spans="1:6">
      <c r="A1097" s="430">
        <f>Results!B1098</f>
        <v>44140.462372685201</v>
      </c>
      <c r="B1097" s="173" t="str">
        <f>VLOOKUP(Results!C1098,Users!$A$2:$F$784,6,FALSE)</f>
        <v>Воробьев</v>
      </c>
      <c r="C1097" s="173" t="str">
        <f>VLOOKUP(Results!D1098,Tests!$A$2:$C$21,3,FALSE)</f>
        <v>Специалист MS Excel 2010</v>
      </c>
      <c r="D1097" s="173" t="str">
        <f>IFERROR(VLOOKUP(VLOOKUP(Results!C1098,Users!$A$2:$E$784,5,FALSE),Groops!$A$2:$E$28,2,FALSE),"удалено")</f>
        <v>20-Внедрение сложных ИС</v>
      </c>
      <c r="E1097" s="173">
        <f>Results!K1098</f>
        <v>22</v>
      </c>
      <c r="F1097" s="173">
        <f>Results!J1098</f>
        <v>25</v>
      </c>
    </row>
    <row r="1098" spans="1:6">
      <c r="A1098" s="430">
        <f>Results!B1099</f>
        <v>44140.462731481501</v>
      </c>
      <c r="B1098" s="173" t="str">
        <f>VLOOKUP(Results!C1099,Users!$A$2:$F$784,6,FALSE)</f>
        <v>Рожков</v>
      </c>
      <c r="C1098" s="173" t="str">
        <f>VLOOKUP(Results!D1099,Tests!$A$2:$C$21,3,FALSE)</f>
        <v>Специалист MS Excel 2010</v>
      </c>
      <c r="D1098" s="173" t="str">
        <f>IFERROR(VLOOKUP(VLOOKUP(Results!C1099,Users!$A$2:$E$784,5,FALSE),Groops!$A$2:$E$28,2,FALSE),"удалено")</f>
        <v>20-Внедрение сложных ИС</v>
      </c>
      <c r="E1098" s="173">
        <f>Results!K1099</f>
        <v>22</v>
      </c>
      <c r="F1098" s="173">
        <f>Results!J1099</f>
        <v>25</v>
      </c>
    </row>
    <row r="1099" spans="1:6">
      <c r="A1099" s="430">
        <f>Results!B1100</f>
        <v>44140.4624189815</v>
      </c>
      <c r="B1099" s="173" t="str">
        <f>VLOOKUP(Results!C1100,Users!$A$2:$F$784,6,FALSE)</f>
        <v>Бессонова</v>
      </c>
      <c r="C1099" s="173" t="str">
        <f>VLOOKUP(Results!D1100,Tests!$A$2:$C$21,3,FALSE)</f>
        <v>Специалист MS Excel 2010</v>
      </c>
      <c r="D1099" s="173" t="str">
        <f>IFERROR(VLOOKUP(VLOOKUP(Results!C1100,Users!$A$2:$E$784,5,FALSE),Groops!$A$2:$E$28,2,FALSE),"удалено")</f>
        <v>20-Внедрение сложных ИС</v>
      </c>
      <c r="E1099" s="173">
        <f>Results!K1100</f>
        <v>25</v>
      </c>
      <c r="F1099" s="173">
        <f>Results!J1100</f>
        <v>25</v>
      </c>
    </row>
    <row r="1100" spans="1:6">
      <c r="A1100" s="430">
        <f>Results!B1101</f>
        <v>44140.462488425903</v>
      </c>
      <c r="B1100" s="173" t="str">
        <f>VLOOKUP(Results!C1101,Users!$A$2:$F$784,6,FALSE)</f>
        <v>Дьяченко</v>
      </c>
      <c r="C1100" s="173" t="str">
        <f>VLOOKUP(Results!D1101,Tests!$A$2:$C$21,3,FALSE)</f>
        <v>Специалист MS Excel 2010</v>
      </c>
      <c r="D1100" s="173" t="str">
        <f>IFERROR(VLOOKUP(VLOOKUP(Results!C1101,Users!$A$2:$E$784,5,FALSE),Groops!$A$2:$E$28,2,FALSE),"удалено")</f>
        <v>20-Внедрение сложных ИС</v>
      </c>
      <c r="E1100" s="173">
        <f>Results!K1101</f>
        <v>23</v>
      </c>
      <c r="F1100" s="173">
        <f>Results!J1101</f>
        <v>25</v>
      </c>
    </row>
    <row r="1101" spans="1:6">
      <c r="A1101" s="430">
        <f>Results!B1102</f>
        <v>44140.462835648097</v>
      </c>
      <c r="B1101" s="173" t="str">
        <f>VLOOKUP(Results!C1102,Users!$A$2:$F$784,6,FALSE)</f>
        <v>Тюгашова</v>
      </c>
      <c r="C1101" s="173" t="str">
        <f>VLOOKUP(Results!D1102,Tests!$A$2:$C$21,3,FALSE)</f>
        <v>Специалист MS Excel 2010</v>
      </c>
      <c r="D1101" s="173" t="str">
        <f>IFERROR(VLOOKUP(VLOOKUP(Results!C1102,Users!$A$2:$E$784,5,FALSE),Groops!$A$2:$E$28,2,FALSE),"удалено")</f>
        <v>20-Внедрение сложных ИС</v>
      </c>
      <c r="E1101" s="173">
        <f>Results!K1102</f>
        <v>25</v>
      </c>
      <c r="F1101" s="173">
        <f>Results!J1102</f>
        <v>25</v>
      </c>
    </row>
    <row r="1102" spans="1:6">
      <c r="A1102" s="430">
        <f>Results!B1103</f>
        <v>44140.4628703704</v>
      </c>
      <c r="B1102" s="173" t="str">
        <f>VLOOKUP(Results!C1103,Users!$A$2:$F$784,6,FALSE)</f>
        <v>Вавенков</v>
      </c>
      <c r="C1102" s="173" t="str">
        <f>VLOOKUP(Results!D1103,Tests!$A$2:$C$21,3,FALSE)</f>
        <v>Специалист MS Excel 2010</v>
      </c>
      <c r="D1102" s="173" t="str">
        <f>IFERROR(VLOOKUP(VLOOKUP(Results!C1103,Users!$A$2:$E$784,5,FALSE),Groops!$A$2:$E$28,2,FALSE),"удалено")</f>
        <v>20-Внедрение сложных ИС</v>
      </c>
      <c r="E1102" s="173">
        <f>Results!K1103</f>
        <v>22</v>
      </c>
      <c r="F1102" s="173">
        <f>Results!J1103</f>
        <v>25</v>
      </c>
    </row>
    <row r="1103" spans="1:6">
      <c r="A1103" s="430">
        <f>Results!B1104</f>
        <v>44140.462743055599</v>
      </c>
      <c r="B1103" s="173" t="str">
        <f>VLOOKUP(Results!C1104,Users!$A$2:$F$784,6,FALSE)</f>
        <v>Пузина</v>
      </c>
      <c r="C1103" s="173" t="str">
        <f>VLOOKUP(Results!D1104,Tests!$A$2:$C$21,3,FALSE)</f>
        <v>Специалист MS Excel 2010</v>
      </c>
      <c r="D1103" s="173" t="str">
        <f>IFERROR(VLOOKUP(VLOOKUP(Results!C1104,Users!$A$2:$E$784,5,FALSE),Groops!$A$2:$E$28,2,FALSE),"удалено")</f>
        <v>20-Внедрение сложных ИС</v>
      </c>
      <c r="E1103" s="173">
        <f>Results!K1104</f>
        <v>22</v>
      </c>
      <c r="F1103" s="173">
        <f>Results!J1104</f>
        <v>25</v>
      </c>
    </row>
    <row r="1104" spans="1:6">
      <c r="A1104" s="430">
        <f>Results!B1105</f>
        <v>44140.462696759299</v>
      </c>
      <c r="B1104" s="173" t="str">
        <f>VLOOKUP(Results!C1105,Users!$A$2:$F$784,6,FALSE)</f>
        <v>Коршунов</v>
      </c>
      <c r="C1104" s="173" t="str">
        <f>VLOOKUP(Results!D1105,Tests!$A$2:$C$21,3,FALSE)</f>
        <v>Специалист MS Excel 2010</v>
      </c>
      <c r="D1104" s="173" t="str">
        <f>IFERROR(VLOOKUP(VLOOKUP(Results!C1105,Users!$A$2:$E$784,5,FALSE),Groops!$A$2:$E$28,2,FALSE),"удалено")</f>
        <v>20-Внедрение сложных ИС</v>
      </c>
      <c r="E1104" s="173">
        <f>Results!K1105</f>
        <v>24</v>
      </c>
      <c r="F1104" s="173">
        <f>Results!J1105</f>
        <v>25</v>
      </c>
    </row>
    <row r="1105" spans="1:6">
      <c r="A1105" s="430">
        <f>Results!B1106</f>
        <v>44140.475555555597</v>
      </c>
      <c r="B1105" s="173" t="str">
        <f>VLOOKUP(Results!C1106,Users!$A$2:$F$784,6,FALSE)</f>
        <v>Петров</v>
      </c>
      <c r="C1105" s="173" t="str">
        <f>VLOOKUP(Results!D1106,Tests!$A$2:$C$21,3,FALSE)</f>
        <v>Специалист MS Excel 2010</v>
      </c>
      <c r="D1105" s="173" t="str">
        <f>IFERROR(VLOOKUP(VLOOKUP(Results!C1106,Users!$A$2:$E$784,5,FALSE),Groops!$A$2:$E$28,2,FALSE),"удалено")</f>
        <v>20-Внедрение сложных ИС</v>
      </c>
      <c r="E1105" s="173">
        <f>Results!K1106</f>
        <v>23</v>
      </c>
      <c r="F1105" s="173">
        <f>Results!J1106</f>
        <v>25</v>
      </c>
    </row>
    <row r="1106" spans="1:6">
      <c r="A1106" s="430">
        <f>Results!B1107</f>
        <v>44140.464467592603</v>
      </c>
      <c r="B1106" s="173" t="str">
        <f>VLOOKUP(Results!C1107,Users!$A$2:$F$784,6,FALSE)</f>
        <v>Чернов</v>
      </c>
      <c r="C1106" s="173" t="str">
        <f>VLOOKUP(Results!D1107,Tests!$A$2:$C$21,3,FALSE)</f>
        <v>Специалист MS Excel 2010</v>
      </c>
      <c r="D1106" s="173" t="str">
        <f>IFERROR(VLOOKUP(VLOOKUP(Results!C1107,Users!$A$2:$E$784,5,FALSE),Groops!$A$2:$E$28,2,FALSE),"удалено")</f>
        <v>20-Внедрение сложных ИС</v>
      </c>
      <c r="E1106" s="173">
        <f>Results!K1107</f>
        <v>24</v>
      </c>
      <c r="F1106" s="173">
        <f>Results!J1107</f>
        <v>25</v>
      </c>
    </row>
    <row r="1107" spans="1:6">
      <c r="A1107" s="430">
        <f>Results!B1108</f>
        <v>44140.463865740698</v>
      </c>
      <c r="B1107" s="173" t="str">
        <f>VLOOKUP(Results!C1108,Users!$A$2:$F$784,6,FALSE)</f>
        <v>Соболев</v>
      </c>
      <c r="C1107" s="173" t="str">
        <f>VLOOKUP(Results!D1108,Tests!$A$2:$C$21,3,FALSE)</f>
        <v>Специалист MS Excel 2010</v>
      </c>
      <c r="D1107" s="173" t="str">
        <f>IFERROR(VLOOKUP(VLOOKUP(Results!C1108,Users!$A$2:$E$784,5,FALSE),Groops!$A$2:$E$28,2,FALSE),"удалено")</f>
        <v>20-Внедрение сложных ИС</v>
      </c>
      <c r="E1107" s="173">
        <f>Results!K1108</f>
        <v>22</v>
      </c>
      <c r="F1107" s="173">
        <f>Results!J1108</f>
        <v>25</v>
      </c>
    </row>
    <row r="1108" spans="1:6">
      <c r="A1108" s="430">
        <f>Results!B1109</f>
        <v>44140.468726851897</v>
      </c>
      <c r="B1108" s="173" t="str">
        <f>VLOOKUP(Results!C1109,Users!$A$2:$F$784,6,FALSE)</f>
        <v>Сабакарь</v>
      </c>
      <c r="C1108" s="173" t="str">
        <f>VLOOKUP(Results!D1109,Tests!$A$2:$C$21,3,FALSE)</f>
        <v>Специалист MS Excel 2010</v>
      </c>
      <c r="D1108" s="173" t="str">
        <f>IFERROR(VLOOKUP(VLOOKUP(Results!C1109,Users!$A$2:$E$784,5,FALSE),Groops!$A$2:$E$28,2,FALSE),"удалено")</f>
        <v>20-Внедрение сложных ИС</v>
      </c>
      <c r="E1108" s="173">
        <f>Results!K1109</f>
        <v>24</v>
      </c>
      <c r="F1108" s="173">
        <f>Results!J1109</f>
        <v>25</v>
      </c>
    </row>
    <row r="1109" spans="1:6">
      <c r="A1109" s="430">
        <f>Results!B1110</f>
        <v>44140.463483796302</v>
      </c>
      <c r="B1109" s="173" t="str">
        <f>VLOOKUP(Results!C1110,Users!$A$2:$F$784,6,FALSE)</f>
        <v>Анджаева</v>
      </c>
      <c r="C1109" s="173" t="str">
        <f>VLOOKUP(Results!D1110,Tests!$A$2:$C$21,3,FALSE)</f>
        <v>Специалист MS Excel 2010</v>
      </c>
      <c r="D1109" s="173" t="str">
        <f>IFERROR(VLOOKUP(VLOOKUP(Results!C1110,Users!$A$2:$E$784,5,FALSE),Groops!$A$2:$E$28,2,FALSE),"удалено")</f>
        <v>20-Внедрение сложных ИС</v>
      </c>
      <c r="E1109" s="173">
        <f>Results!K1110</f>
        <v>21</v>
      </c>
      <c r="F1109" s="173">
        <f>Results!J1110</f>
        <v>25</v>
      </c>
    </row>
    <row r="1110" spans="1:6">
      <c r="A1110" s="430">
        <f>Results!B1111</f>
        <v>44140.462442129603</v>
      </c>
      <c r="B1110" s="173" t="str">
        <f>VLOOKUP(Results!C1111,Users!$A$2:$F$784,6,FALSE)</f>
        <v>Бабенков</v>
      </c>
      <c r="C1110" s="173" t="str">
        <f>VLOOKUP(Results!D1111,Tests!$A$2:$C$21,3,FALSE)</f>
        <v>Специалист MS Excel 2010</v>
      </c>
      <c r="D1110" s="173" t="str">
        <f>IFERROR(VLOOKUP(VLOOKUP(Results!C1111,Users!$A$2:$E$784,5,FALSE),Groops!$A$2:$E$28,2,FALSE),"удалено")</f>
        <v>20-Внедрение сложных ИС</v>
      </c>
      <c r="E1110" s="173">
        <f>Results!K1111</f>
        <v>23</v>
      </c>
      <c r="F1110" s="173">
        <f>Results!J1111</f>
        <v>25</v>
      </c>
    </row>
    <row r="1111" spans="1:6">
      <c r="A1111" s="430">
        <f>Results!B1112</f>
        <v>44140.462812500002</v>
      </c>
      <c r="B1111" s="173" t="str">
        <f>VLOOKUP(Results!C1112,Users!$A$2:$F$784,6,FALSE)</f>
        <v>Пшеничный</v>
      </c>
      <c r="C1111" s="173" t="str">
        <f>VLOOKUP(Results!D1112,Tests!$A$2:$C$21,3,FALSE)</f>
        <v>Специалист MS Excel 2010</v>
      </c>
      <c r="D1111" s="173" t="str">
        <f>IFERROR(VLOOKUP(VLOOKUP(Results!C1112,Users!$A$2:$E$784,5,FALSE),Groops!$A$2:$E$28,2,FALSE),"удалено")</f>
        <v>20-Внедрение сложных ИС</v>
      </c>
      <c r="E1111" s="173">
        <f>Results!K1112</f>
        <v>22</v>
      </c>
      <c r="F1111" s="173">
        <f>Results!J1112</f>
        <v>25</v>
      </c>
    </row>
    <row r="1112" spans="1:6">
      <c r="A1112" s="430">
        <f>Results!B1113</f>
        <v>44140.465798611098</v>
      </c>
      <c r="B1112" s="173" t="str">
        <f>VLOOKUP(Results!C1113,Users!$A$2:$F$784,6,FALSE)</f>
        <v>Бабенков</v>
      </c>
      <c r="C1112" s="173" t="str">
        <f>VLOOKUP(Results!D1113,Tests!$A$2:$C$21,3,FALSE)</f>
        <v>Специалист MS Excel 2010</v>
      </c>
      <c r="D1112" s="173" t="str">
        <f>IFERROR(VLOOKUP(VLOOKUP(Results!C1113,Users!$A$2:$E$784,5,FALSE),Groops!$A$2:$E$28,2,FALSE),"удалено")</f>
        <v>20-Внедрение сложных ИС</v>
      </c>
      <c r="E1112" s="173">
        <f>Results!K1113</f>
        <v>24</v>
      </c>
      <c r="F1112" s="173">
        <f>Results!J1113</f>
        <v>25</v>
      </c>
    </row>
    <row r="1113" spans="1:6">
      <c r="A1113" s="430">
        <f>Results!B1114</f>
        <v>44485.502210648097</v>
      </c>
      <c r="B1113" s="173" t="str">
        <f>VLOOKUP(Results!C1114,Users!$A$2:$F$784,6,FALSE)</f>
        <v>Хабаров</v>
      </c>
      <c r="C1113" s="173" t="str">
        <f>VLOOKUP(Results!D1114,Tests!$A$2:$C$21,3,FALSE)</f>
        <v>Специалист MS Excel 2010</v>
      </c>
      <c r="D1113" s="173" t="str">
        <f>IFERROR(VLOOKUP(VLOOKUP(Results!C1114,Users!$A$2:$E$784,5,FALSE),Groops!$A$2:$E$28,2,FALSE),"удалено")</f>
        <v>МИСТ-21</v>
      </c>
      <c r="E1113" s="173">
        <f>Results!K1114</f>
        <v>23</v>
      </c>
      <c r="F1113" s="173">
        <f>Results!J1114</f>
        <v>25</v>
      </c>
    </row>
    <row r="1114" spans="1:6">
      <c r="A1114" s="430">
        <f>Results!B1115</f>
        <v>44140.489733796298</v>
      </c>
      <c r="B1114" s="173" t="str">
        <f>VLOOKUP(Results!C1115,Users!$A$2:$F$784,6,FALSE)</f>
        <v>Грехов</v>
      </c>
      <c r="C1114" s="173" t="str">
        <f>VLOOKUP(Results!D1115,Tests!$A$2:$C$21,3,FALSE)</f>
        <v>Специалист MS Excel 2010</v>
      </c>
      <c r="D1114" s="173" t="str">
        <f>IFERROR(VLOOKUP(VLOOKUP(Results!C1115,Users!$A$2:$E$784,5,FALSE),Groops!$A$2:$E$28,2,FALSE),"удалено")</f>
        <v>20-Внедрение сложных ИС</v>
      </c>
      <c r="E1114" s="173">
        <f>Results!K1115</f>
        <v>23</v>
      </c>
      <c r="F1114" s="173">
        <f>Results!J1115</f>
        <v>25</v>
      </c>
    </row>
    <row r="1115" spans="1:6">
      <c r="A1115" s="430">
        <f>Results!B1116</f>
        <v>44140.463414351798</v>
      </c>
      <c r="B1115" s="173" t="str">
        <f>VLOOKUP(Results!C1116,Users!$A$2:$F$784,6,FALSE)</f>
        <v>Ядренников</v>
      </c>
      <c r="C1115" s="173" t="str">
        <f>VLOOKUP(Results!D1116,Tests!$A$2:$C$21,3,FALSE)</f>
        <v>Специалист MS Excel 2010</v>
      </c>
      <c r="D1115" s="173" t="str">
        <f>IFERROR(VLOOKUP(VLOOKUP(Results!C1116,Users!$A$2:$E$784,5,FALSE),Groops!$A$2:$E$28,2,FALSE),"удалено")</f>
        <v>20-Внедрение сложных ИС</v>
      </c>
      <c r="E1115" s="173">
        <f>Results!K1116</f>
        <v>15</v>
      </c>
      <c r="F1115" s="173">
        <f>Results!J1116</f>
        <v>25</v>
      </c>
    </row>
    <row r="1116" spans="1:6">
      <c r="A1116" s="430">
        <f>Results!B1117</f>
        <v>44140.4923263889</v>
      </c>
      <c r="B1116" s="173" t="str">
        <f>VLOOKUP(Results!C1117,Users!$A$2:$F$784,6,FALSE)</f>
        <v>Ерашов</v>
      </c>
      <c r="C1116" s="173" t="str">
        <f>VLOOKUP(Results!D1117,Tests!$A$2:$C$21,3,FALSE)</f>
        <v>Специалист MS Excel 2010</v>
      </c>
      <c r="D1116" s="173" t="str">
        <f>IFERROR(VLOOKUP(VLOOKUP(Results!C1117,Users!$A$2:$E$784,5,FALSE),Groops!$A$2:$E$28,2,FALSE),"удалено")</f>
        <v>20-Внедрение сложных ИС</v>
      </c>
      <c r="E1116" s="173">
        <f>Results!K1117</f>
        <v>24</v>
      </c>
      <c r="F1116" s="173">
        <f>Results!J1117</f>
        <v>25</v>
      </c>
    </row>
    <row r="1117" spans="1:6">
      <c r="A1117" s="430">
        <f>Results!B1118</f>
        <v>44309.712546296301</v>
      </c>
      <c r="B1117" s="173" t="str">
        <f>VLOOKUP(Results!C1118,Users!$A$2:$F$784,6,FALSE)</f>
        <v>Акатова</v>
      </c>
      <c r="C1117" s="173" t="str">
        <f>VLOOKUP(Results!D1118,Tests!$A$2:$C$21,3,FALSE)</f>
        <v>Пользователь MS Excel 2010</v>
      </c>
      <c r="D1117" s="173" t="str">
        <f>IFERROR(VLOOKUP(VLOOKUP(Results!C1118,Users!$A$2:$E$784,5,FALSE),Groops!$A$2:$E$28,2,FALSE),"удалено")</f>
        <v>МИСТ-19</v>
      </c>
      <c r="E1117" s="173">
        <f>Results!K1118</f>
        <v>0</v>
      </c>
      <c r="F1117" s="173">
        <f>Results!J1118</f>
        <v>42</v>
      </c>
    </row>
    <row r="1118" spans="1:6">
      <c r="A1118" s="430">
        <f>Results!B1119</f>
        <v>44309.742118055598</v>
      </c>
      <c r="B1118" s="173" t="str">
        <f>VLOOKUP(Results!C1119,Users!$A$2:$F$784,6,FALSE)</f>
        <v>ААА</v>
      </c>
      <c r="C1118" s="173" t="str">
        <f>VLOOKUP(Results!D1119,Tests!$A$2:$C$21,3,FALSE)</f>
        <v>Пользователь MS Excel 2010</v>
      </c>
      <c r="D1118" s="173" t="str">
        <f>IFERROR(VLOOKUP(VLOOKUP(Results!C1119,Users!$A$2:$E$784,5,FALSE),Groops!$A$2:$E$28,2,FALSE),"удалено")</f>
        <v>ИБС-М-20</v>
      </c>
      <c r="E1118" s="173">
        <f>Results!K1119</f>
        <v>25</v>
      </c>
      <c r="F1118" s="173">
        <f>Results!J1119</f>
        <v>42</v>
      </c>
    </row>
    <row r="1119" spans="1:6">
      <c r="A1119" s="430">
        <f>Results!B1120</f>
        <v>44313.007384259297</v>
      </c>
      <c r="B1119" s="173" t="str">
        <f>VLOOKUP(Results!C1120,Users!$A$2:$F$784,6,FALSE)</f>
        <v>Рябов Максим Сергеевич</v>
      </c>
      <c r="C1119" s="173" t="str">
        <f>VLOOKUP(Results!D1120,Tests!$A$2:$C$21,3,FALSE)</f>
        <v>Пользователь MS Excel 2010</v>
      </c>
      <c r="D1119" s="173" t="str">
        <f>IFERROR(VLOOKUP(VLOOKUP(Results!C1120,Users!$A$2:$E$784,5,FALSE),Groops!$A$2:$E$28,2,FALSE),"удалено")</f>
        <v>ИБС-М-20</v>
      </c>
      <c r="E1119" s="173">
        <f>Results!K1120</f>
        <v>41</v>
      </c>
      <c r="F1119" s="173">
        <f>Results!J1120</f>
        <v>42</v>
      </c>
    </row>
    <row r="1120" spans="1:6">
      <c r="A1120" s="430">
        <f>Results!B1121</f>
        <v>44313.021608796298</v>
      </c>
      <c r="B1120" s="173" t="str">
        <f>VLOOKUP(Results!C1121,Users!$A$2:$F$784,6,FALSE)</f>
        <v>Рябов Максим Сергеевич</v>
      </c>
      <c r="C1120" s="173" t="str">
        <f>VLOOKUP(Results!D1121,Tests!$A$2:$C$21,3,FALSE)</f>
        <v>Специалист MS Excel 2010</v>
      </c>
      <c r="D1120" s="173" t="str">
        <f>IFERROR(VLOOKUP(VLOOKUP(Results!C1121,Users!$A$2:$E$784,5,FALSE),Groops!$A$2:$E$28,2,FALSE),"удалено")</f>
        <v>ИБС-М-20</v>
      </c>
      <c r="E1120" s="173">
        <f>Results!K1121</f>
        <v>16</v>
      </c>
      <c r="F1120" s="173">
        <f>Results!J1121</f>
        <v>25</v>
      </c>
    </row>
    <row r="1121" spans="1:6">
      <c r="A1121" s="430">
        <f>Results!B1122</f>
        <v>44320.651458333297</v>
      </c>
      <c r="B1121" s="173" t="str">
        <f>VLOOKUP(Results!C1122,Users!$A$2:$F$784,6,FALSE)</f>
        <v>Лышко Алина Алексеевна</v>
      </c>
      <c r="C1121" s="173" t="str">
        <f>VLOOKUP(Results!D1122,Tests!$A$2:$C$21,3,FALSE)</f>
        <v>Пользователь MS Excel 2010</v>
      </c>
      <c r="D1121" s="173" t="str">
        <f>IFERROR(VLOOKUP(VLOOKUP(Results!C1122,Users!$A$2:$E$784,5,FALSE),Groops!$A$2:$E$28,2,FALSE),"удалено")</f>
        <v>ИБС-М-20</v>
      </c>
      <c r="E1121" s="173">
        <f>Results!K1122</f>
        <v>42</v>
      </c>
      <c r="F1121" s="173">
        <f>Results!J1122</f>
        <v>42</v>
      </c>
    </row>
    <row r="1122" spans="1:6">
      <c r="A1122" s="430">
        <f>Results!B1123</f>
        <v>44320.693368055603</v>
      </c>
      <c r="B1122" s="173" t="str">
        <f>VLOOKUP(Results!C1123,Users!$A$2:$F$784,6,FALSE)</f>
        <v>Лышко Алина Алексеевна</v>
      </c>
      <c r="C1122" s="173" t="str">
        <f>VLOOKUP(Results!D1123,Tests!$A$2:$C$21,3,FALSE)</f>
        <v>Специалист MS Excel 2010</v>
      </c>
      <c r="D1122" s="173" t="str">
        <f>IFERROR(VLOOKUP(VLOOKUP(Results!C1123,Users!$A$2:$E$784,5,FALSE),Groops!$A$2:$E$28,2,FALSE),"удалено")</f>
        <v>ИБС-М-20</v>
      </c>
      <c r="E1122" s="173">
        <f>Results!K1123</f>
        <v>14</v>
      </c>
      <c r="F1122" s="173">
        <f>Results!J1123</f>
        <v>25</v>
      </c>
    </row>
    <row r="1123" spans="1:6">
      <c r="A1123" s="430">
        <f>Results!B1124</f>
        <v>44324.7043865741</v>
      </c>
      <c r="B1123" s="173" t="str">
        <f>VLOOKUP(Results!C1124,Users!$A$2:$F$784,6,FALSE)</f>
        <v>Касаткин</v>
      </c>
      <c r="C1123" s="173" t="str">
        <f>VLOOKUP(Results!D1124,Tests!$A$2:$C$21,3,FALSE)</f>
        <v>Специалист MS Excel 2010</v>
      </c>
      <c r="D1123" s="173" t="str">
        <f>IFERROR(VLOOKUP(VLOOKUP(Results!C1124,Users!$A$2:$E$784,5,FALSE),Groops!$A$2:$E$28,2,FALSE),"удалено")</f>
        <v>ИБС-М-20</v>
      </c>
      <c r="E1123" s="173">
        <f>Results!K1124</f>
        <v>24</v>
      </c>
      <c r="F1123" s="173">
        <f>Results!J1124</f>
        <v>25</v>
      </c>
    </row>
    <row r="1124" spans="1:6">
      <c r="A1124" s="430">
        <f>Results!B1125</f>
        <v>44324.775752314803</v>
      </c>
      <c r="B1124" s="173" t="str">
        <f>VLOOKUP(Results!C1125,Users!$A$2:$F$784,6,FALSE)</f>
        <v>Виноградов</v>
      </c>
      <c r="C1124" s="173" t="str">
        <f>VLOOKUP(Results!D1125,Tests!$A$2:$C$21,3,FALSE)</f>
        <v>Пользователь MS Excel 2010</v>
      </c>
      <c r="D1124" s="173" t="str">
        <f>IFERROR(VLOOKUP(VLOOKUP(Results!C1125,Users!$A$2:$E$784,5,FALSE),Groops!$A$2:$E$28,2,FALSE),"удалено")</f>
        <v>ИБС-М-20</v>
      </c>
      <c r="E1124" s="173">
        <f>Results!K1125</f>
        <v>42</v>
      </c>
      <c r="F1124" s="173">
        <f>Results!J1125</f>
        <v>42</v>
      </c>
    </row>
    <row r="1125" spans="1:6">
      <c r="A1125" s="430">
        <f>Results!B1126</f>
        <v>44324.751423611102</v>
      </c>
      <c r="B1125" s="173" t="str">
        <f>VLOOKUP(Results!C1126,Users!$A$2:$F$784,6,FALSE)</f>
        <v>Лышко Алина Алексеевна</v>
      </c>
      <c r="C1125" s="173" t="str">
        <f>VLOOKUP(Results!D1126,Tests!$A$2:$C$21,3,FALSE)</f>
        <v>Специалист MS Excel 2010</v>
      </c>
      <c r="D1125" s="173" t="str">
        <f>IFERROR(VLOOKUP(VLOOKUP(Results!C1126,Users!$A$2:$E$784,5,FALSE),Groops!$A$2:$E$28,2,FALSE),"удалено")</f>
        <v>ИБС-М-20</v>
      </c>
      <c r="E1125" s="173">
        <f>Results!K1126</f>
        <v>24</v>
      </c>
      <c r="F1125" s="173">
        <f>Results!J1126</f>
        <v>25</v>
      </c>
    </row>
    <row r="1126" spans="1:6">
      <c r="A1126" s="430">
        <f>Results!B1127</f>
        <v>44324.798576388901</v>
      </c>
      <c r="B1126" s="173" t="str">
        <f>VLOOKUP(Results!C1127,Users!$A$2:$F$784,6,FALSE)</f>
        <v>Дубинкова</v>
      </c>
      <c r="C1126" s="173" t="str">
        <f>VLOOKUP(Results!D1127,Tests!$A$2:$C$21,3,FALSE)</f>
        <v>Специалист MS Excel 2010</v>
      </c>
      <c r="D1126" s="173" t="str">
        <f>IFERROR(VLOOKUP(VLOOKUP(Results!C1127,Users!$A$2:$E$784,5,FALSE),Groops!$A$2:$E$28,2,FALSE),"удалено")</f>
        <v>ИБС-М-20</v>
      </c>
      <c r="E1126" s="173">
        <f>Results!K1127</f>
        <v>24</v>
      </c>
      <c r="F1126" s="173">
        <f>Results!J1127</f>
        <v>25</v>
      </c>
    </row>
    <row r="1127" spans="1:6">
      <c r="A1127" s="430">
        <f>Results!B1128</f>
        <v>44324.847916666702</v>
      </c>
      <c r="B1127" s="173" t="str">
        <f>VLOOKUP(Results!C1128,Users!$A$2:$F$784,6,FALSE)</f>
        <v>Дубинкова</v>
      </c>
      <c r="C1127" s="173" t="str">
        <f>VLOOKUP(Results!D1128,Tests!$A$2:$C$21,3,FALSE)</f>
        <v>Пользователь MS Excel 2010</v>
      </c>
      <c r="D1127" s="173" t="str">
        <f>IFERROR(VLOOKUP(VLOOKUP(Results!C1128,Users!$A$2:$E$784,5,FALSE),Groops!$A$2:$E$28,2,FALSE),"удалено")</f>
        <v>ИБС-М-20</v>
      </c>
      <c r="E1127" s="173">
        <f>Results!K1128</f>
        <v>41</v>
      </c>
      <c r="F1127" s="173">
        <f>Results!J1128</f>
        <v>42</v>
      </c>
    </row>
    <row r="1128" spans="1:6">
      <c r="A1128" s="430">
        <f>Results!B1129</f>
        <v>44325.7803472222</v>
      </c>
      <c r="B1128" s="173" t="str">
        <f>VLOOKUP(Results!C1129,Users!$A$2:$F$784,6,FALSE)</f>
        <v>Гобозова Элина</v>
      </c>
      <c r="C1128" s="173" t="str">
        <f>VLOOKUP(Results!D1129,Tests!$A$2:$C$21,3,FALSE)</f>
        <v>Пользователь MS Excel 2010</v>
      </c>
      <c r="D1128" s="173" t="str">
        <f>IFERROR(VLOOKUP(VLOOKUP(Results!C1129,Users!$A$2:$E$784,5,FALSE),Groops!$A$2:$E$28,2,FALSE),"удалено")</f>
        <v>ИБС-М-20</v>
      </c>
      <c r="E1128" s="173">
        <f>Results!K1129</f>
        <v>40</v>
      </c>
      <c r="F1128" s="173">
        <f>Results!J1129</f>
        <v>42</v>
      </c>
    </row>
    <row r="1129" spans="1:6">
      <c r="A1129" s="430">
        <f>Results!B1130</f>
        <v>44325.806493055599</v>
      </c>
      <c r="B1129" s="173" t="str">
        <f>VLOOKUP(Results!C1130,Users!$A$2:$F$784,6,FALSE)</f>
        <v>Гобозова Элина</v>
      </c>
      <c r="C1129" s="173" t="str">
        <f>VLOOKUP(Results!D1130,Tests!$A$2:$C$21,3,FALSE)</f>
        <v>Специалист MS Excel 2010</v>
      </c>
      <c r="D1129" s="173" t="str">
        <f>IFERROR(VLOOKUP(VLOOKUP(Results!C1130,Users!$A$2:$E$784,5,FALSE),Groops!$A$2:$E$28,2,FALSE),"удалено")</f>
        <v>ИБС-М-20</v>
      </c>
      <c r="E1129" s="173">
        <f>Results!K1130</f>
        <v>11</v>
      </c>
      <c r="F1129" s="173">
        <f>Results!J1130</f>
        <v>25</v>
      </c>
    </row>
    <row r="1130" spans="1:6">
      <c r="A1130" s="430">
        <f>Results!B1131</f>
        <v>44325.854641203703</v>
      </c>
      <c r="B1130" s="173" t="str">
        <f>VLOOKUP(Results!C1131,Users!$A$2:$F$784,6,FALSE)</f>
        <v>Дубинкова</v>
      </c>
      <c r="C1130" s="173" t="str">
        <f>VLOOKUP(Results!D1131,Tests!$A$2:$C$21,3,FALSE)</f>
        <v>Пользователь MS Excel 2010</v>
      </c>
      <c r="D1130" s="173" t="str">
        <f>IFERROR(VLOOKUP(VLOOKUP(Results!C1131,Users!$A$2:$E$784,5,FALSE),Groops!$A$2:$E$28,2,FALSE),"удалено")</f>
        <v>ИБС-М-20</v>
      </c>
      <c r="E1130" s="173">
        <f>Results!K1131</f>
        <v>40</v>
      </c>
      <c r="F1130" s="173">
        <f>Results!J1131</f>
        <v>42</v>
      </c>
    </row>
    <row r="1131" spans="1:6">
      <c r="A1131" s="430">
        <f>Results!B1132</f>
        <v>44325.875104166698</v>
      </c>
      <c r="B1131" s="173" t="str">
        <f>VLOOKUP(Results!C1132,Users!$A$2:$F$784,6,FALSE)</f>
        <v>Касаткин</v>
      </c>
      <c r="C1131" s="173" t="str">
        <f>VLOOKUP(Results!D1132,Tests!$A$2:$C$21,3,FALSE)</f>
        <v>Пользователь MS Excel 2010</v>
      </c>
      <c r="D1131" s="173" t="str">
        <f>IFERROR(VLOOKUP(VLOOKUP(Results!C1132,Users!$A$2:$E$784,5,FALSE),Groops!$A$2:$E$28,2,FALSE),"удалено")</f>
        <v>ИБС-М-20</v>
      </c>
      <c r="E1131" s="173">
        <f>Results!K1132</f>
        <v>40</v>
      </c>
      <c r="F1131" s="173">
        <f>Results!J1132</f>
        <v>42</v>
      </c>
    </row>
    <row r="1132" spans="1:6">
      <c r="A1132" s="430">
        <f>Results!B1133</f>
        <v>44326.690983796303</v>
      </c>
      <c r="B1132" s="173" t="str">
        <f>VLOOKUP(Results!C1133,Users!$A$2:$F$784,6,FALSE)</f>
        <v>Шихалыев Расул Сахават Оглы</v>
      </c>
      <c r="C1132" s="173" t="str">
        <f>VLOOKUP(Results!D1133,Tests!$A$2:$C$21,3,FALSE)</f>
        <v>Пользователь MS Excel 2010</v>
      </c>
      <c r="D1132" s="173" t="str">
        <f>IFERROR(VLOOKUP(VLOOKUP(Results!C1133,Users!$A$2:$E$784,5,FALSE),Groops!$A$2:$E$28,2,FALSE),"удалено")</f>
        <v>ИБС-М-20</v>
      </c>
      <c r="E1132" s="173">
        <f>Results!K1133</f>
        <v>33</v>
      </c>
      <c r="F1132" s="173">
        <f>Results!J1133</f>
        <v>42</v>
      </c>
    </row>
    <row r="1133" spans="1:6">
      <c r="A1133" s="430">
        <f>Results!B1134</f>
        <v>44326.690995370402</v>
      </c>
      <c r="B1133" s="173" t="str">
        <f>VLOOKUP(Results!C1134,Users!$A$2:$F$784,6,FALSE)</f>
        <v>Толкунова Евгения Владиславовна</v>
      </c>
      <c r="C1133" s="173" t="str">
        <f>VLOOKUP(Results!D1134,Tests!$A$2:$C$21,3,FALSE)</f>
        <v>Пользователь MS Excel 2010</v>
      </c>
      <c r="D1133" s="173" t="str">
        <f>IFERROR(VLOOKUP(VLOOKUP(Results!C1134,Users!$A$2:$E$784,5,FALSE),Groops!$A$2:$E$28,2,FALSE),"удалено")</f>
        <v>ИБС-М-20</v>
      </c>
      <c r="E1133" s="173">
        <f>Results!K1134</f>
        <v>36</v>
      </c>
      <c r="F1133" s="173">
        <f>Results!J1134</f>
        <v>42</v>
      </c>
    </row>
    <row r="1134" spans="1:6">
      <c r="A1134" s="430">
        <f>Results!B1135</f>
        <v>44326.721956018497</v>
      </c>
      <c r="B1134" s="173" t="str">
        <f>VLOOKUP(Results!C1135,Users!$A$2:$F$784,6,FALSE)</f>
        <v>ВЭЙ ШАНЬ</v>
      </c>
      <c r="C1134" s="173" t="str">
        <f>VLOOKUP(Results!D1135,Tests!$A$2:$C$21,3,FALSE)</f>
        <v>Пользователь MS Excel 2010</v>
      </c>
      <c r="D1134" s="173" t="str">
        <f>IFERROR(VLOOKUP(VLOOKUP(Results!C1135,Users!$A$2:$E$784,5,FALSE),Groops!$A$2:$E$28,2,FALSE),"удалено")</f>
        <v>ИБС-М-20</v>
      </c>
      <c r="E1134" s="173">
        <f>Results!K1135</f>
        <v>40</v>
      </c>
      <c r="F1134" s="173">
        <f>Results!J1135</f>
        <v>42</v>
      </c>
    </row>
    <row r="1135" spans="1:6">
      <c r="A1135" s="430">
        <f>Results!B1136</f>
        <v>44326.727673611102</v>
      </c>
      <c r="B1135" s="173" t="str">
        <f>VLOOKUP(Results!C1136,Users!$A$2:$F$784,6,FALSE)</f>
        <v>Шихалыев Расул Сахават Оглы</v>
      </c>
      <c r="C1135" s="173" t="str">
        <f>VLOOKUP(Results!D1136,Tests!$A$2:$C$21,3,FALSE)</f>
        <v>Пользователь MS Excel 2010</v>
      </c>
      <c r="D1135" s="173" t="str">
        <f>IFERROR(VLOOKUP(VLOOKUP(Results!C1136,Users!$A$2:$E$784,5,FALSE),Groops!$A$2:$E$28,2,FALSE),"удалено")</f>
        <v>ИБС-М-20</v>
      </c>
      <c r="E1135" s="173">
        <f>Results!K1136</f>
        <v>41</v>
      </c>
      <c r="F1135" s="173">
        <f>Results!J1136</f>
        <v>42</v>
      </c>
    </row>
    <row r="1136" spans="1:6">
      <c r="A1136" s="430">
        <f>Results!B1137</f>
        <v>44326.740185185197</v>
      </c>
      <c r="B1136" s="173" t="str">
        <f>VLOOKUP(Results!C1137,Users!$A$2:$F$784,6,FALSE)</f>
        <v>Толкунова Евгения Владиславовна</v>
      </c>
      <c r="C1136" s="173" t="str">
        <f>VLOOKUP(Results!D1137,Tests!$A$2:$C$21,3,FALSE)</f>
        <v>Пользователь MS Excel 2010</v>
      </c>
      <c r="D1136" s="173" t="str">
        <f>IFERROR(VLOOKUP(VLOOKUP(Results!C1137,Users!$A$2:$E$784,5,FALSE),Groops!$A$2:$E$28,2,FALSE),"удалено")</f>
        <v>ИБС-М-20</v>
      </c>
      <c r="E1136" s="173">
        <f>Results!K1137</f>
        <v>39</v>
      </c>
      <c r="F1136" s="173">
        <f>Results!J1137</f>
        <v>42</v>
      </c>
    </row>
    <row r="1137" spans="1:6">
      <c r="A1137" s="430">
        <f>Results!B1138</f>
        <v>44326.749629629601</v>
      </c>
      <c r="B1137" s="173" t="str">
        <f>VLOOKUP(Results!C1138,Users!$A$2:$F$784,6,FALSE)</f>
        <v>Нин Ивэнь</v>
      </c>
      <c r="C1137" s="173" t="str">
        <f>VLOOKUP(Results!D1138,Tests!$A$2:$C$21,3,FALSE)</f>
        <v>Пользователь MS Excel 2010</v>
      </c>
      <c r="D1137" s="173" t="str">
        <f>IFERROR(VLOOKUP(VLOOKUP(Results!C1138,Users!$A$2:$E$784,5,FALSE),Groops!$A$2:$E$28,2,FALSE),"удалено")</f>
        <v>ИБС-М-20</v>
      </c>
      <c r="E1137" s="173">
        <f>Results!K1138</f>
        <v>42</v>
      </c>
      <c r="F1137" s="173">
        <f>Results!J1138</f>
        <v>42</v>
      </c>
    </row>
    <row r="1138" spans="1:6">
      <c r="A1138" s="430">
        <f>Results!B1139</f>
        <v>44326.901817129597</v>
      </c>
      <c r="B1138" s="173" t="str">
        <f>VLOOKUP(Results!C1139,Users!$A$2:$F$784,6,FALSE)</f>
        <v>Гобозова Элина</v>
      </c>
      <c r="C1138" s="173" t="str">
        <f>VLOOKUP(Results!D1139,Tests!$A$2:$C$21,3,FALSE)</f>
        <v>Специалист MS Excel 2010</v>
      </c>
      <c r="D1138" s="173" t="str">
        <f>IFERROR(VLOOKUP(VLOOKUP(Results!C1139,Users!$A$2:$E$784,5,FALSE),Groops!$A$2:$E$28,2,FALSE),"удалено")</f>
        <v>ИБС-М-20</v>
      </c>
      <c r="E1138" s="173">
        <f>Results!K1139</f>
        <v>17</v>
      </c>
      <c r="F1138" s="173">
        <f>Results!J1139</f>
        <v>25</v>
      </c>
    </row>
    <row r="1139" spans="1:6">
      <c r="A1139" s="430">
        <f>Results!B1140</f>
        <v>44327.034930555601</v>
      </c>
      <c r="B1139" s="173" t="str">
        <f>VLOOKUP(Results!C1140,Users!$A$2:$F$784,6,FALSE)</f>
        <v>Малиновская Кристина Николаевна</v>
      </c>
      <c r="C1139" s="173" t="str">
        <f>VLOOKUP(Results!D1140,Tests!$A$2:$C$21,3,FALSE)</f>
        <v>Пользователь MS Excel 2010</v>
      </c>
      <c r="D1139" s="173" t="str">
        <f>IFERROR(VLOOKUP(VLOOKUP(Results!C1140,Users!$A$2:$E$784,5,FALSE),Groops!$A$2:$E$28,2,FALSE),"удалено")</f>
        <v>ИБС-М-20</v>
      </c>
      <c r="E1139" s="173">
        <f>Results!K1140</f>
        <v>42</v>
      </c>
      <c r="F1139" s="173">
        <f>Results!J1140</f>
        <v>42</v>
      </c>
    </row>
    <row r="1140" spans="1:6">
      <c r="A1140" s="430">
        <f>Results!B1141</f>
        <v>44327.040960648097</v>
      </c>
      <c r="B1140" s="173" t="str">
        <f>VLOOKUP(Results!C1141,Users!$A$2:$F$784,6,FALSE)</f>
        <v>Каюмова Анастасия Александровна</v>
      </c>
      <c r="C1140" s="173" t="str">
        <f>VLOOKUP(Results!D1141,Tests!$A$2:$C$21,3,FALSE)</f>
        <v>Пользователь MS Excel 2010</v>
      </c>
      <c r="D1140" s="173" t="str">
        <f>IFERROR(VLOOKUP(VLOOKUP(Results!C1141,Users!$A$2:$E$784,5,FALSE),Groops!$A$2:$E$28,2,FALSE),"удалено")</f>
        <v>ИБС-М-20</v>
      </c>
      <c r="E1140" s="173">
        <f>Results!K1141</f>
        <v>40</v>
      </c>
      <c r="F1140" s="173">
        <f>Results!J1141</f>
        <v>42</v>
      </c>
    </row>
    <row r="1141" spans="1:6">
      <c r="A1141" s="430">
        <f>Results!B1142</f>
        <v>44327.058333333298</v>
      </c>
      <c r="B1141" s="173" t="str">
        <f>VLOOKUP(Results!C1142,Users!$A$2:$F$784,6,FALSE)</f>
        <v>Малиновская Кристина Николаевна</v>
      </c>
      <c r="C1141" s="173" t="str">
        <f>VLOOKUP(Results!D1142,Tests!$A$2:$C$21,3,FALSE)</f>
        <v>Специалист MS Excel 2010</v>
      </c>
      <c r="D1141" s="173" t="str">
        <f>IFERROR(VLOOKUP(VLOOKUP(Results!C1142,Users!$A$2:$E$784,5,FALSE),Groops!$A$2:$E$28,2,FALSE),"удалено")</f>
        <v>ИБС-М-20</v>
      </c>
      <c r="E1141" s="173">
        <f>Results!K1142</f>
        <v>20</v>
      </c>
      <c r="F1141" s="173">
        <f>Results!J1142</f>
        <v>25</v>
      </c>
    </row>
    <row r="1142" spans="1:6">
      <c r="A1142" s="430">
        <f>Results!B1143</f>
        <v>44327.069212962997</v>
      </c>
      <c r="B1142" s="173" t="str">
        <f>VLOOKUP(Results!C1143,Users!$A$2:$F$784,6,FALSE)</f>
        <v>Черкина Полина Петровна</v>
      </c>
      <c r="C1142" s="173" t="str">
        <f>VLOOKUP(Results!D1143,Tests!$A$2:$C$21,3,FALSE)</f>
        <v>Пользователь MS Excel 2010</v>
      </c>
      <c r="D1142" s="173" t="str">
        <f>IFERROR(VLOOKUP(VLOOKUP(Results!C1143,Users!$A$2:$E$784,5,FALSE),Groops!$A$2:$E$28,2,FALSE),"удалено")</f>
        <v>ИБС-М-20</v>
      </c>
      <c r="E1142" s="173">
        <f>Results!K1143</f>
        <v>42</v>
      </c>
      <c r="F1142" s="173">
        <f>Results!J1143</f>
        <v>42</v>
      </c>
    </row>
    <row r="1143" spans="1:6">
      <c r="A1143" s="430">
        <f>Results!B1144</f>
        <v>44327.852129629602</v>
      </c>
      <c r="B1143" s="173" t="str">
        <f>VLOOKUP(Results!C1144,Users!$A$2:$F$784,6,FALSE)</f>
        <v>Вагапов</v>
      </c>
      <c r="C1143" s="173" t="str">
        <f>VLOOKUP(Results!D1144,Tests!$A$2:$C$21,3,FALSE)</f>
        <v>Пользователь MS Excel 2010</v>
      </c>
      <c r="D1143" s="173" t="str">
        <f>IFERROR(VLOOKUP(VLOOKUP(Results!C1144,Users!$A$2:$E$784,5,FALSE),Groops!$A$2:$E$28,2,FALSE),"удалено")</f>
        <v>ИБС-М-20</v>
      </c>
      <c r="E1143" s="173">
        <f>Results!K1144</f>
        <v>41</v>
      </c>
      <c r="F1143" s="173">
        <f>Results!J1144</f>
        <v>42</v>
      </c>
    </row>
    <row r="1144" spans="1:6">
      <c r="A1144" s="430">
        <f>Results!B1145</f>
        <v>44327.880914351903</v>
      </c>
      <c r="B1144" s="173" t="str">
        <f>VLOOKUP(Results!C1145,Users!$A$2:$F$784,6,FALSE)</f>
        <v>Вагапов</v>
      </c>
      <c r="C1144" s="173" t="str">
        <f>VLOOKUP(Results!D1145,Tests!$A$2:$C$21,3,FALSE)</f>
        <v>Пользователь MS Excel 2010</v>
      </c>
      <c r="D1144" s="173" t="str">
        <f>IFERROR(VLOOKUP(VLOOKUP(Results!C1145,Users!$A$2:$E$784,5,FALSE),Groops!$A$2:$E$28,2,FALSE),"удалено")</f>
        <v>ИБС-М-20</v>
      </c>
      <c r="E1144" s="173">
        <f>Results!K1145</f>
        <v>41</v>
      </c>
      <c r="F1144" s="173">
        <f>Results!J1145</f>
        <v>42</v>
      </c>
    </row>
    <row r="1145" spans="1:6">
      <c r="A1145" s="430">
        <f>Results!B1146</f>
        <v>44327.954895833303</v>
      </c>
      <c r="B1145" s="173" t="str">
        <f>VLOOKUP(Results!C1146,Users!$A$2:$F$784,6,FALSE)</f>
        <v>ВЭЙ ШАНЬ</v>
      </c>
      <c r="C1145" s="173" t="str">
        <f>VLOOKUP(Results!D1146,Tests!$A$2:$C$21,3,FALSE)</f>
        <v>Пользователь MS Excel 2010</v>
      </c>
      <c r="D1145" s="173" t="str">
        <f>IFERROR(VLOOKUP(VLOOKUP(Results!C1146,Users!$A$2:$E$784,5,FALSE),Groops!$A$2:$E$28,2,FALSE),"удалено")</f>
        <v>ИБС-М-20</v>
      </c>
      <c r="E1145" s="173">
        <f>Results!K1146</f>
        <v>42</v>
      </c>
      <c r="F1145" s="173">
        <f>Results!J1146</f>
        <v>42</v>
      </c>
    </row>
    <row r="1146" spans="1:6">
      <c r="A1146" s="430">
        <f>Results!B1147</f>
        <v>44331.618969907402</v>
      </c>
      <c r="B1146" s="173" t="str">
        <f>VLOOKUP(Results!C1147,Users!$A$2:$F$784,6,FALSE)</f>
        <v>Виноградов</v>
      </c>
      <c r="C1146" s="173" t="str">
        <f>VLOOKUP(Results!D1147,Tests!$A$2:$C$21,3,FALSE)</f>
        <v>Специалист MS Excel 2010</v>
      </c>
      <c r="D1146" s="173" t="str">
        <f>IFERROR(VLOOKUP(VLOOKUP(Results!C1147,Users!$A$2:$E$784,5,FALSE),Groops!$A$2:$E$28,2,FALSE),"удалено")</f>
        <v>ИБС-М-20</v>
      </c>
      <c r="E1146" s="173">
        <f>Results!K1147</f>
        <v>17</v>
      </c>
      <c r="F1146" s="173">
        <f>Results!J1147</f>
        <v>25</v>
      </c>
    </row>
    <row r="1147" spans="1:6">
      <c r="A1147" s="430">
        <f>Results!B1148</f>
        <v>44331.745879629598</v>
      </c>
      <c r="B1147" s="173" t="str">
        <f>VLOOKUP(Results!C1148,Users!$A$2:$F$784,6,FALSE)</f>
        <v>Вагапов</v>
      </c>
      <c r="C1147" s="173" t="str">
        <f>VLOOKUP(Results!D1148,Tests!$A$2:$C$21,3,FALSE)</f>
        <v>Специалист MS Excel 2010</v>
      </c>
      <c r="D1147" s="173" t="str">
        <f>IFERROR(VLOOKUP(VLOOKUP(Results!C1148,Users!$A$2:$E$784,5,FALSE),Groops!$A$2:$E$28,2,FALSE),"удалено")</f>
        <v>ИБС-М-20</v>
      </c>
      <c r="E1147" s="173">
        <f>Results!K1148</f>
        <v>15</v>
      </c>
      <c r="F1147" s="173">
        <f>Results!J1148</f>
        <v>25</v>
      </c>
    </row>
    <row r="1148" spans="1:6">
      <c r="A1148" s="430">
        <f>Results!B1149</f>
        <v>44332.513113425899</v>
      </c>
      <c r="B1148" s="173" t="str">
        <f>VLOOKUP(Results!C1149,Users!$A$2:$F$784,6,FALSE)</f>
        <v>Вагапов</v>
      </c>
      <c r="C1148" s="173" t="str">
        <f>VLOOKUP(Results!D1149,Tests!$A$2:$C$21,3,FALSE)</f>
        <v>Специалист MS Excel 2010</v>
      </c>
      <c r="D1148" s="173" t="str">
        <f>IFERROR(VLOOKUP(VLOOKUP(Results!C1149,Users!$A$2:$E$784,5,FALSE),Groops!$A$2:$E$28,2,FALSE),"удалено")</f>
        <v>ИБС-М-20</v>
      </c>
      <c r="E1148" s="173">
        <f>Results!K1149</f>
        <v>23</v>
      </c>
      <c r="F1148" s="173">
        <f>Results!J1149</f>
        <v>25</v>
      </c>
    </row>
    <row r="1149" spans="1:6">
      <c r="A1149" s="430">
        <f>Results!B1150</f>
        <v>44333.805115740703</v>
      </c>
      <c r="B1149" s="173" t="str">
        <f>VLOOKUP(Results!C1150,Users!$A$2:$F$784,6,FALSE)</f>
        <v>ВЭЙ ШАНЬ</v>
      </c>
      <c r="C1149" s="173" t="str">
        <f>VLOOKUP(Results!D1150,Tests!$A$2:$C$21,3,FALSE)</f>
        <v>Специалист MS Excel 2010</v>
      </c>
      <c r="D1149" s="173" t="str">
        <f>IFERROR(VLOOKUP(VLOOKUP(Results!C1150,Users!$A$2:$E$784,5,FALSE),Groops!$A$2:$E$28,2,FALSE),"удалено")</f>
        <v>ИБС-М-20</v>
      </c>
      <c r="E1149" s="173">
        <f>Results!K1150</f>
        <v>11</v>
      </c>
      <c r="F1149" s="173">
        <f>Results!J1150</f>
        <v>25</v>
      </c>
    </row>
    <row r="1150" spans="1:6">
      <c r="A1150" s="430">
        <f>Results!B1151</f>
        <v>44333.989432870403</v>
      </c>
      <c r="B1150" s="173" t="str">
        <f>VLOOKUP(Results!C1151,Users!$A$2:$F$784,6,FALSE)</f>
        <v>Рябов Максим Сергеевич</v>
      </c>
      <c r="C1150" s="173" t="str">
        <f>VLOOKUP(Results!D1151,Tests!$A$2:$C$21,3,FALSE)</f>
        <v>Специалист MS Excel 2010</v>
      </c>
      <c r="D1150" s="173" t="str">
        <f>IFERROR(VLOOKUP(VLOOKUP(Results!C1151,Users!$A$2:$E$784,5,FALSE),Groops!$A$2:$E$28,2,FALSE),"удалено")</f>
        <v>ИБС-М-20</v>
      </c>
      <c r="E1150" s="173">
        <f>Results!K1151</f>
        <v>17</v>
      </c>
      <c r="F1150" s="173">
        <f>Results!J1151</f>
        <v>25</v>
      </c>
    </row>
    <row r="1151" spans="1:6">
      <c r="A1151" s="430">
        <f>Results!B1152</f>
        <v>44334.047268518501</v>
      </c>
      <c r="B1151" s="173" t="str">
        <f>VLOOKUP(Results!C1152,Users!$A$2:$F$784,6,FALSE)</f>
        <v>Нин Ивэнь</v>
      </c>
      <c r="C1151" s="173" t="str">
        <f>VLOOKUP(Results!D1152,Tests!$A$2:$C$21,3,FALSE)</f>
        <v>Специалист MS Excel 2010</v>
      </c>
      <c r="D1151" s="173" t="str">
        <f>IFERROR(VLOOKUP(VLOOKUP(Results!C1152,Users!$A$2:$E$784,5,FALSE),Groops!$A$2:$E$28,2,FALSE),"удалено")</f>
        <v>ИБС-М-20</v>
      </c>
      <c r="E1151" s="173">
        <f>Results!K1152</f>
        <v>23</v>
      </c>
      <c r="F1151" s="173">
        <f>Results!J1152</f>
        <v>25</v>
      </c>
    </row>
    <row r="1152" spans="1:6">
      <c r="A1152" s="430">
        <f>Results!B1153</f>
        <v>44334.061608796299</v>
      </c>
      <c r="B1152" s="173" t="str">
        <f>VLOOKUP(Results!C1153,Users!$A$2:$F$784,6,FALSE)</f>
        <v>ВЭЙ ШАНЬ</v>
      </c>
      <c r="C1152" s="173" t="str">
        <f>VLOOKUP(Results!D1153,Tests!$A$2:$C$21,3,FALSE)</f>
        <v>Специалист MS Excel 2010</v>
      </c>
      <c r="D1152" s="173" t="str">
        <f>IFERROR(VLOOKUP(VLOOKUP(Results!C1153,Users!$A$2:$E$784,5,FALSE),Groops!$A$2:$E$28,2,FALSE),"удалено")</f>
        <v>ИБС-М-20</v>
      </c>
      <c r="E1152" s="173">
        <f>Results!K1153</f>
        <v>23</v>
      </c>
      <c r="F1152" s="173">
        <f>Results!J1153</f>
        <v>25</v>
      </c>
    </row>
    <row r="1153" spans="1:6">
      <c r="A1153" s="430">
        <f>Results!B1154</f>
        <v>44334.022118055596</v>
      </c>
      <c r="B1153" s="173" t="str">
        <f>VLOOKUP(Results!C1154,Users!$A$2:$F$784,6,FALSE)</f>
        <v>Черкина Полина Петровна</v>
      </c>
      <c r="C1153" s="173" t="str">
        <f>VLOOKUP(Results!D1154,Tests!$A$2:$C$21,3,FALSE)</f>
        <v>Специалист MS Excel 2010</v>
      </c>
      <c r="D1153" s="173" t="str">
        <f>IFERROR(VLOOKUP(VLOOKUP(Results!C1154,Users!$A$2:$E$784,5,FALSE),Groops!$A$2:$E$28,2,FALSE),"удалено")</f>
        <v>ИБС-М-20</v>
      </c>
      <c r="E1153" s="173">
        <f>Results!K1154</f>
        <v>19</v>
      </c>
      <c r="F1153" s="173">
        <f>Results!J1154</f>
        <v>25</v>
      </c>
    </row>
    <row r="1154" spans="1:6">
      <c r="A1154" s="430">
        <f>Results!B1155</f>
        <v>44334.090682870403</v>
      </c>
      <c r="B1154" s="173" t="str">
        <f>VLOOKUP(Results!C1155,Users!$A$2:$F$784,6,FALSE)</f>
        <v>Нин Ивэнь</v>
      </c>
      <c r="C1154" s="173" t="str">
        <f>VLOOKUP(Results!D1155,Tests!$A$2:$C$21,3,FALSE)</f>
        <v>Специалист MS Excel 2010</v>
      </c>
      <c r="D1154" s="173" t="str">
        <f>IFERROR(VLOOKUP(VLOOKUP(Results!C1155,Users!$A$2:$E$784,5,FALSE),Groops!$A$2:$E$28,2,FALSE),"удалено")</f>
        <v>ИБС-М-20</v>
      </c>
      <c r="E1154" s="173">
        <f>Results!K1155</f>
        <v>25</v>
      </c>
      <c r="F1154" s="173">
        <f>Results!J1155</f>
        <v>25</v>
      </c>
    </row>
    <row r="1155" spans="1:6">
      <c r="A1155" s="430">
        <f>Results!B1156</f>
        <v>44334.487245370401</v>
      </c>
      <c r="B1155" s="173" t="str">
        <f>VLOOKUP(Results!C1156,Users!$A$2:$F$784,6,FALSE)</f>
        <v>Толкунова Евгения Владиславовна</v>
      </c>
      <c r="C1155" s="173" t="str">
        <f>VLOOKUP(Results!D1156,Tests!$A$2:$C$21,3,FALSE)</f>
        <v>Специалист MS Excel 2010</v>
      </c>
      <c r="D1155" s="173" t="str">
        <f>IFERROR(VLOOKUP(VLOOKUP(Results!C1156,Users!$A$2:$E$784,5,FALSE),Groops!$A$2:$E$28,2,FALSE),"удалено")</f>
        <v>ИБС-М-20</v>
      </c>
      <c r="E1155" s="173">
        <f>Results!K1156</f>
        <v>22</v>
      </c>
      <c r="F1155" s="173">
        <f>Results!J1156</f>
        <v>25</v>
      </c>
    </row>
    <row r="1156" spans="1:6">
      <c r="A1156" s="430">
        <f>Results!B1157</f>
        <v>44334.510821759301</v>
      </c>
      <c r="B1156" s="173" t="str">
        <f>VLOOKUP(Results!C1157,Users!$A$2:$F$784,6,FALSE)</f>
        <v>Шихалыев Расул Сахават Оглы</v>
      </c>
      <c r="C1156" s="173" t="str">
        <f>VLOOKUP(Results!D1157,Tests!$A$2:$C$21,3,FALSE)</f>
        <v>Специалист MS Excel 2010</v>
      </c>
      <c r="D1156" s="173" t="str">
        <f>IFERROR(VLOOKUP(VLOOKUP(Results!C1157,Users!$A$2:$E$784,5,FALSE),Groops!$A$2:$E$28,2,FALSE),"удалено")</f>
        <v>ИБС-М-20</v>
      </c>
      <c r="E1156" s="173">
        <f>Results!K1157</f>
        <v>19</v>
      </c>
      <c r="F1156" s="173">
        <f>Results!J1157</f>
        <v>25</v>
      </c>
    </row>
    <row r="1157" spans="1:6">
      <c r="A1157" s="430">
        <f>Results!B1158</f>
        <v>44334.529930555596</v>
      </c>
      <c r="B1157" s="173" t="str">
        <f>VLOOKUP(Results!C1158,Users!$A$2:$F$784,6,FALSE)</f>
        <v>Толкунова Евгения Владиславовна</v>
      </c>
      <c r="C1157" s="173" t="str">
        <f>VLOOKUP(Results!D1158,Tests!$A$2:$C$21,3,FALSE)</f>
        <v>Специалист MS Excel 2010</v>
      </c>
      <c r="D1157" s="173" t="str">
        <f>IFERROR(VLOOKUP(VLOOKUP(Results!C1158,Users!$A$2:$E$784,5,FALSE),Groops!$A$2:$E$28,2,FALSE),"удалено")</f>
        <v>ИБС-М-20</v>
      </c>
      <c r="E1157" s="173">
        <f>Results!K1158</f>
        <v>19</v>
      </c>
      <c r="F1157" s="173">
        <f>Results!J1158</f>
        <v>25</v>
      </c>
    </row>
    <row r="1158" spans="1:6">
      <c r="A1158" s="430">
        <f>Results!B1159</f>
        <v>44334.552187499998</v>
      </c>
      <c r="B1158" s="173" t="str">
        <f>VLOOKUP(Results!C1159,Users!$A$2:$F$784,6,FALSE)</f>
        <v>Шихалыев Расул Сахават Оглы</v>
      </c>
      <c r="C1158" s="173" t="str">
        <f>VLOOKUP(Results!D1159,Tests!$A$2:$C$21,3,FALSE)</f>
        <v>Специалист MS Excel 2010</v>
      </c>
      <c r="D1158" s="173" t="str">
        <f>IFERROR(VLOOKUP(VLOOKUP(Results!C1159,Users!$A$2:$E$784,5,FALSE),Groops!$A$2:$E$28,2,FALSE),"удалено")</f>
        <v>ИБС-М-20</v>
      </c>
      <c r="E1158" s="173">
        <f>Results!K1159</f>
        <v>22</v>
      </c>
      <c r="F1158" s="173">
        <f>Results!J1159</f>
        <v>25</v>
      </c>
    </row>
    <row r="1159" spans="1:6">
      <c r="A1159" s="430">
        <f>Results!B1160</f>
        <v>44334.7679166667</v>
      </c>
      <c r="B1159" s="173" t="str">
        <f>VLOOKUP(Results!C1160,Users!$A$2:$F$784,6,FALSE)</f>
        <v>Каюмова Анастасия Александровна</v>
      </c>
      <c r="C1159" s="173" t="str">
        <f>VLOOKUP(Results!D1160,Tests!$A$2:$C$21,3,FALSE)</f>
        <v>Специалист MS Excel 2010</v>
      </c>
      <c r="D1159" s="173" t="str">
        <f>IFERROR(VLOOKUP(VLOOKUP(Results!C1160,Users!$A$2:$E$784,5,FALSE),Groops!$A$2:$E$28,2,FALSE),"удалено")</f>
        <v>ИБС-М-20</v>
      </c>
      <c r="E1159" s="173">
        <f>Results!K1160</f>
        <v>0</v>
      </c>
      <c r="F1159" s="173">
        <f>Results!J1160</f>
        <v>25</v>
      </c>
    </row>
    <row r="1160" spans="1:6">
      <c r="A1160" s="430">
        <f>Results!B1161</f>
        <v>44334.778923611098</v>
      </c>
      <c r="B1160" s="173" t="str">
        <f>VLOOKUP(Results!C1161,Users!$A$2:$F$784,6,FALSE)</f>
        <v>Каюмова Анастасия Александровна</v>
      </c>
      <c r="C1160" s="173" t="str">
        <f>VLOOKUP(Results!D1161,Tests!$A$2:$C$21,3,FALSE)</f>
        <v>Специалист MS Excel 2010</v>
      </c>
      <c r="D1160" s="173" t="str">
        <f>IFERROR(VLOOKUP(VLOOKUP(Results!C1161,Users!$A$2:$E$784,5,FALSE),Groops!$A$2:$E$28,2,FALSE),"удалено")</f>
        <v>ИБС-М-20</v>
      </c>
      <c r="E1160" s="173">
        <f>Results!K1161</f>
        <v>10</v>
      </c>
      <c r="F1160" s="173">
        <f>Results!J1161</f>
        <v>25</v>
      </c>
    </row>
    <row r="1161" spans="1:6">
      <c r="A1161" s="430">
        <f>Results!B1162</f>
        <v>44334.939490740697</v>
      </c>
      <c r="B1161" s="173" t="str">
        <f>VLOOKUP(Results!C1162,Users!$A$2:$F$784,6,FALSE)</f>
        <v>Малиновская Кристина Николаевна</v>
      </c>
      <c r="C1161" s="173" t="str">
        <f>VLOOKUP(Results!D1162,Tests!$A$2:$C$21,3,FALSE)</f>
        <v>Специалист MS Excel 2010</v>
      </c>
      <c r="D1161" s="173" t="str">
        <f>IFERROR(VLOOKUP(VLOOKUP(Results!C1162,Users!$A$2:$E$784,5,FALSE),Groops!$A$2:$E$28,2,FALSE),"удалено")</f>
        <v>ИБС-М-20</v>
      </c>
      <c r="E1161" s="173">
        <f>Results!K1162</f>
        <v>19</v>
      </c>
      <c r="F1161" s="173">
        <f>Results!J1162</f>
        <v>25</v>
      </c>
    </row>
    <row r="1162" spans="1:6">
      <c r="A1162" s="430">
        <f>Results!B1163</f>
        <v>44334.959282407399</v>
      </c>
      <c r="B1162" s="173" t="str">
        <f>VLOOKUP(Results!C1163,Users!$A$2:$F$784,6,FALSE)</f>
        <v>Черкина Полина Петровна</v>
      </c>
      <c r="C1162" s="173" t="str">
        <f>VLOOKUP(Results!D1163,Tests!$A$2:$C$21,3,FALSE)</f>
        <v>Специалист MS Excel 2010</v>
      </c>
      <c r="D1162" s="173" t="str">
        <f>IFERROR(VLOOKUP(VLOOKUP(Results!C1163,Users!$A$2:$E$784,5,FALSE),Groops!$A$2:$E$28,2,FALSE),"удалено")</f>
        <v>ИБС-М-20</v>
      </c>
      <c r="E1162" s="173">
        <f>Results!K1163</f>
        <v>21</v>
      </c>
      <c r="F1162" s="173">
        <f>Results!J1163</f>
        <v>25</v>
      </c>
    </row>
    <row r="1163" spans="1:6">
      <c r="A1163" s="430">
        <f>Results!B1164</f>
        <v>44440.461643518502</v>
      </c>
      <c r="B1163" s="173" t="str">
        <f>VLOOKUP(Results!C1164,Users!$A$2:$F$784,6,FALSE)</f>
        <v>Мгебришвили</v>
      </c>
      <c r="C1163" s="173" t="str">
        <f>VLOOKUP(Results!D1164,Tests!$A$2:$C$21,3,FALSE)</f>
        <v>Пользователь MS Excel 2010</v>
      </c>
      <c r="D1163" s="173" t="str">
        <f>IFERROR(VLOOKUP(VLOOKUP(Results!C1164,Users!$A$2:$E$784,5,FALSE),Groops!$A$2:$E$28,2,FALSE),"удалено")</f>
        <v>МИСТ-21</v>
      </c>
      <c r="E1163" s="173">
        <f>Results!K1164</f>
        <v>0</v>
      </c>
      <c r="F1163" s="173">
        <f>Results!J1164</f>
        <v>42</v>
      </c>
    </row>
    <row r="1164" spans="1:6">
      <c r="A1164" s="430">
        <f>Results!B1165</f>
        <v>44440.460659722201</v>
      </c>
      <c r="B1164" s="173" t="str">
        <f>VLOOKUP(Results!C1165,Users!$A$2:$F$784,6,FALSE)</f>
        <v>Эрендженов</v>
      </c>
      <c r="C1164" s="173" t="str">
        <f>VLOOKUP(Results!D1165,Tests!$A$2:$C$21,3,FALSE)</f>
        <v>Пользователь MS Excel 2010</v>
      </c>
      <c r="D1164" s="173" t="str">
        <f>IFERROR(VLOOKUP(VLOOKUP(Results!C1165,Users!$A$2:$E$784,5,FALSE),Groops!$A$2:$E$28,2,FALSE),"удалено")</f>
        <v>МИСТ-21</v>
      </c>
      <c r="E1164" s="173">
        <f>Results!K1165</f>
        <v>38</v>
      </c>
      <c r="F1164" s="173">
        <f>Results!J1165</f>
        <v>42</v>
      </c>
    </row>
    <row r="1165" spans="1:6">
      <c r="A1165" s="430">
        <f>Results!B1166</f>
        <v>44440.4602662037</v>
      </c>
      <c r="B1165" s="173" t="str">
        <f>VLOOKUP(Results!C1166,Users!$A$2:$F$784,6,FALSE)</f>
        <v>Мамаев</v>
      </c>
      <c r="C1165" s="173" t="str">
        <f>VLOOKUP(Results!D1166,Tests!$A$2:$C$21,3,FALSE)</f>
        <v>Пользователь MS Excel 2010</v>
      </c>
      <c r="D1165" s="173" t="str">
        <f>IFERROR(VLOOKUP(VLOOKUP(Results!C1166,Users!$A$2:$E$784,5,FALSE),Groops!$A$2:$E$28,2,FALSE),"удалено")</f>
        <v>МИСТ-21</v>
      </c>
      <c r="E1165" s="173">
        <f>Results!K1166</f>
        <v>23</v>
      </c>
      <c r="F1165" s="173">
        <f>Results!J1166</f>
        <v>42</v>
      </c>
    </row>
    <row r="1166" spans="1:6">
      <c r="A1166" s="430">
        <f>Results!B1167</f>
        <v>44440.460752314801</v>
      </c>
      <c r="B1166" s="173" t="str">
        <f>VLOOKUP(Results!C1167,Users!$A$2:$F$784,6,FALSE)</f>
        <v>Ермаков</v>
      </c>
      <c r="C1166" s="173" t="str">
        <f>VLOOKUP(Results!D1167,Tests!$A$2:$C$21,3,FALSE)</f>
        <v>Пользователь MS Excel 2010</v>
      </c>
      <c r="D1166" s="173" t="str">
        <f>IFERROR(VLOOKUP(VLOOKUP(Results!C1167,Users!$A$2:$E$784,5,FALSE),Groops!$A$2:$E$28,2,FALSE),"удалено")</f>
        <v>МИСТ-21</v>
      </c>
      <c r="E1166" s="173">
        <f>Results!K1167</f>
        <v>39</v>
      </c>
      <c r="F1166" s="173">
        <f>Results!J1167</f>
        <v>42</v>
      </c>
    </row>
    <row r="1167" spans="1:6">
      <c r="A1167" s="430">
        <f>Results!B1168</f>
        <v>44440.460185185198</v>
      </c>
      <c r="B1167" s="173" t="str">
        <f>VLOOKUP(Results!C1168,Users!$A$2:$F$784,6,FALSE)</f>
        <v>Воробьева</v>
      </c>
      <c r="C1167" s="173" t="str">
        <f>VLOOKUP(Results!D1168,Tests!$A$2:$C$21,3,FALSE)</f>
        <v>Пользователь MS Excel 2010</v>
      </c>
      <c r="D1167" s="173" t="str">
        <f>IFERROR(VLOOKUP(VLOOKUP(Results!C1168,Users!$A$2:$E$784,5,FALSE),Groops!$A$2:$E$28,2,FALSE),"удалено")</f>
        <v>МИСТ-21</v>
      </c>
      <c r="E1167" s="173">
        <f>Results!K1168</f>
        <v>38</v>
      </c>
      <c r="F1167" s="173">
        <f>Results!J1168</f>
        <v>42</v>
      </c>
    </row>
    <row r="1168" spans="1:6">
      <c r="A1168" s="430">
        <f>Results!B1169</f>
        <v>44440.460347222201</v>
      </c>
      <c r="B1168" s="173" t="str">
        <f>VLOOKUP(Results!C1169,Users!$A$2:$F$784,6,FALSE)</f>
        <v>Хабаров</v>
      </c>
      <c r="C1168" s="173" t="str">
        <f>VLOOKUP(Results!D1169,Tests!$A$2:$C$21,3,FALSE)</f>
        <v>Пользователь MS Excel 2010</v>
      </c>
      <c r="D1168" s="173" t="str">
        <f>IFERROR(VLOOKUP(VLOOKUP(Results!C1169,Users!$A$2:$E$784,5,FALSE),Groops!$A$2:$E$28,2,FALSE),"удалено")</f>
        <v>МИСТ-21</v>
      </c>
      <c r="E1168" s="173">
        <f>Results!K1169</f>
        <v>40</v>
      </c>
      <c r="F1168" s="173">
        <f>Results!J1169</f>
        <v>42</v>
      </c>
    </row>
    <row r="1169" spans="1:6">
      <c r="A1169" s="430">
        <f>Results!B1170</f>
        <v>44440.4602199074</v>
      </c>
      <c r="B1169" s="173" t="str">
        <f>VLOOKUP(Results!C1170,Users!$A$2:$F$784,6,FALSE)</f>
        <v>Лозовицкий</v>
      </c>
      <c r="C1169" s="173" t="str">
        <f>VLOOKUP(Results!D1170,Tests!$A$2:$C$21,3,FALSE)</f>
        <v>Пользователь MS Excel 2010</v>
      </c>
      <c r="D1169" s="173" t="str">
        <f>IFERROR(VLOOKUP(VLOOKUP(Results!C1170,Users!$A$2:$E$784,5,FALSE),Groops!$A$2:$E$28,2,FALSE),"удалено")</f>
        <v>МИСТ-21</v>
      </c>
      <c r="E1169" s="173">
        <f>Results!K1170</f>
        <v>34</v>
      </c>
      <c r="F1169" s="173">
        <f>Results!J1170</f>
        <v>42</v>
      </c>
    </row>
    <row r="1170" spans="1:6">
      <c r="A1170" s="430">
        <f>Results!B1171</f>
        <v>44440.460682870398</v>
      </c>
      <c r="B1170" s="173" t="str">
        <f>VLOOKUP(Results!C1171,Users!$A$2:$F$784,6,FALSE)</f>
        <v>Бакланов</v>
      </c>
      <c r="C1170" s="173" t="str">
        <f>VLOOKUP(Results!D1171,Tests!$A$2:$C$21,3,FALSE)</f>
        <v>Пользователь MS Excel 2010</v>
      </c>
      <c r="D1170" s="173" t="str">
        <f>IFERROR(VLOOKUP(VLOOKUP(Results!C1171,Users!$A$2:$E$784,5,FALSE),Groops!$A$2:$E$28,2,FALSE),"удалено")</f>
        <v>МИСТ-21</v>
      </c>
      <c r="E1170" s="173">
        <f>Results!K1171</f>
        <v>42</v>
      </c>
      <c r="F1170" s="173">
        <f>Results!J1171</f>
        <v>42</v>
      </c>
    </row>
    <row r="1171" spans="1:6">
      <c r="A1171" s="430">
        <f>Results!B1172</f>
        <v>44440.460740740702</v>
      </c>
      <c r="B1171" s="173" t="str">
        <f>VLOOKUP(Results!C1172,Users!$A$2:$F$784,6,FALSE)</f>
        <v>Паламарчук</v>
      </c>
      <c r="C1171" s="173" t="str">
        <f>VLOOKUP(Results!D1172,Tests!$A$2:$C$21,3,FALSE)</f>
        <v>Пользователь MS Excel 2010</v>
      </c>
      <c r="D1171" s="173" t="str">
        <f>IFERROR(VLOOKUP(VLOOKUP(Results!C1172,Users!$A$2:$E$784,5,FALSE),Groops!$A$2:$E$28,2,FALSE),"удалено")</f>
        <v>МИСТ-21</v>
      </c>
      <c r="E1171" s="173">
        <f>Results!K1172</f>
        <v>39</v>
      </c>
      <c r="F1171" s="173">
        <f>Results!J1172</f>
        <v>42</v>
      </c>
    </row>
    <row r="1172" spans="1:6">
      <c r="A1172" s="430">
        <f>Results!B1173</f>
        <v>44440.462210648097</v>
      </c>
      <c r="B1172" s="173" t="str">
        <f>VLOOKUP(Results!C1173,Users!$A$2:$F$784,6,FALSE)</f>
        <v>Колодезников</v>
      </c>
      <c r="C1172" s="173" t="str">
        <f>VLOOKUP(Results!D1173,Tests!$A$2:$C$21,3,FALSE)</f>
        <v>Пользователь MS Excel 2010</v>
      </c>
      <c r="D1172" s="173" t="str">
        <f>IFERROR(VLOOKUP(VLOOKUP(Results!C1173,Users!$A$2:$E$784,5,FALSE),Groops!$A$2:$E$28,2,FALSE),"удалено")</f>
        <v>МИСТ-21</v>
      </c>
      <c r="E1172" s="173">
        <f>Results!K1173</f>
        <v>40</v>
      </c>
      <c r="F1172" s="173">
        <f>Results!J1173</f>
        <v>42</v>
      </c>
    </row>
    <row r="1173" spans="1:6">
      <c r="A1173" s="430">
        <f>Results!B1174</f>
        <v>44440.460601851897</v>
      </c>
      <c r="B1173" s="173" t="str">
        <f>VLOOKUP(Results!C1174,Users!$A$2:$F$784,6,FALSE)</f>
        <v>Еремеева</v>
      </c>
      <c r="C1173" s="173" t="str">
        <f>VLOOKUP(Results!D1174,Tests!$A$2:$C$21,3,FALSE)</f>
        <v>Пользователь MS Excel 2010</v>
      </c>
      <c r="D1173" s="173" t="str">
        <f>IFERROR(VLOOKUP(VLOOKUP(Results!C1174,Users!$A$2:$E$784,5,FALSE),Groops!$A$2:$E$28,2,FALSE),"удалено")</f>
        <v>МИСТ-21</v>
      </c>
      <c r="E1173" s="173">
        <f>Results!K1174</f>
        <v>31</v>
      </c>
      <c r="F1173" s="173">
        <f>Results!J1174</f>
        <v>42</v>
      </c>
    </row>
    <row r="1174" spans="1:6">
      <c r="A1174" s="430">
        <f>Results!B1175</f>
        <v>44806.5562152778</v>
      </c>
      <c r="B1174" s="173" t="str">
        <f>VLOOKUP(Results!C1175,Users!$A$2:$F$784,6,FALSE)</f>
        <v>Пахтусов</v>
      </c>
      <c r="C1174" s="173" t="str">
        <f>VLOOKUP(Results!D1175,Tests!$A$2:$C$21,3,FALSE)</f>
        <v>Пользователь MS Excel 2010</v>
      </c>
      <c r="D1174" s="173" t="str">
        <f>IFERROR(VLOOKUP(VLOOKUP(Results!C1175,Users!$A$2:$E$784,5,FALSE),Groops!$A$2:$E$28,2,FALSE),"удалено")</f>
        <v>МИСТ-22</v>
      </c>
      <c r="E1174" s="173">
        <f>Results!K1175</f>
        <v>20</v>
      </c>
      <c r="F1174" s="173">
        <f>Results!J1175</f>
        <v>42</v>
      </c>
    </row>
    <row r="1175" spans="1:6">
      <c r="A1175" s="430">
        <f>Results!B1176</f>
        <v>44440.4617476852</v>
      </c>
      <c r="B1175" s="173" t="str">
        <f>VLOOKUP(Results!C1176,Users!$A$2:$F$784,6,FALSE)</f>
        <v>Субцельная</v>
      </c>
      <c r="C1175" s="173" t="str">
        <f>VLOOKUP(Results!D1176,Tests!$A$2:$C$21,3,FALSE)</f>
        <v>Пользователь MS Excel 2010</v>
      </c>
      <c r="D1175" s="173" t="str">
        <f>IFERROR(VLOOKUP(VLOOKUP(Results!C1176,Users!$A$2:$E$784,5,FALSE),Groops!$A$2:$E$28,2,FALSE),"удалено")</f>
        <v>МИСТ-21</v>
      </c>
      <c r="E1175" s="173">
        <f>Results!K1176</f>
        <v>41</v>
      </c>
      <c r="F1175" s="173">
        <f>Results!J1176</f>
        <v>42</v>
      </c>
    </row>
    <row r="1176" spans="1:6">
      <c r="A1176" s="430">
        <f>Results!B1177</f>
        <v>44440.460277777798</v>
      </c>
      <c r="B1176" s="173" t="str">
        <f>VLOOKUP(Results!C1177,Users!$A$2:$F$784,6,FALSE)</f>
        <v>Назарова</v>
      </c>
      <c r="C1176" s="173" t="str">
        <f>VLOOKUP(Results!D1177,Tests!$A$2:$C$21,3,FALSE)</f>
        <v>Пользователь MS Excel 2010</v>
      </c>
      <c r="D1176" s="173" t="str">
        <f>IFERROR(VLOOKUP(VLOOKUP(Results!C1177,Users!$A$2:$E$784,5,FALSE),Groops!$A$2:$E$28,2,FALSE),"удалено")</f>
        <v>МИСТ-21</v>
      </c>
      <c r="E1176" s="173">
        <f>Results!K1177</f>
        <v>39</v>
      </c>
      <c r="F1176" s="173">
        <f>Results!J1177</f>
        <v>42</v>
      </c>
    </row>
    <row r="1177" spans="1:6">
      <c r="A1177" s="430">
        <f>Results!B1178</f>
        <v>44440.460335648102</v>
      </c>
      <c r="B1177" s="173" t="str">
        <f>VLOOKUP(Results!C1178,Users!$A$2:$F$784,6,FALSE)</f>
        <v>Гершман</v>
      </c>
      <c r="C1177" s="173" t="str">
        <f>VLOOKUP(Results!D1178,Tests!$A$2:$C$21,3,FALSE)</f>
        <v>Пользователь MS Excel 2010</v>
      </c>
      <c r="D1177" s="173" t="str">
        <f>IFERROR(VLOOKUP(VLOOKUP(Results!C1178,Users!$A$2:$E$784,5,FALSE),Groops!$A$2:$E$28,2,FALSE),"удалено")</f>
        <v>МИСТ-21</v>
      </c>
      <c r="E1177" s="173">
        <f>Results!K1178</f>
        <v>39</v>
      </c>
      <c r="F1177" s="173">
        <f>Results!J1178</f>
        <v>42</v>
      </c>
    </row>
    <row r="1178" spans="1:6">
      <c r="A1178" s="430">
        <f>Results!B1179</f>
        <v>44440.4602662037</v>
      </c>
      <c r="B1178" s="173" t="str">
        <f>VLOOKUP(Results!C1179,Users!$A$2:$F$784,6,FALSE)</f>
        <v>Николайчук</v>
      </c>
      <c r="C1178" s="173" t="str">
        <f>VLOOKUP(Results!D1179,Tests!$A$2:$C$21,3,FALSE)</f>
        <v>Пользователь MS Excel 2010</v>
      </c>
      <c r="D1178" s="173" t="str">
        <f>IFERROR(VLOOKUP(VLOOKUP(Results!C1179,Users!$A$2:$E$784,5,FALSE),Groops!$A$2:$E$28,2,FALSE),"удалено")</f>
        <v>МИСТ-21</v>
      </c>
      <c r="E1178" s="173">
        <f>Results!K1179</f>
        <v>29</v>
      </c>
      <c r="F1178" s="173">
        <f>Results!J1179</f>
        <v>42</v>
      </c>
    </row>
    <row r="1179" spans="1:6">
      <c r="A1179" s="430">
        <f>Results!B1180</f>
        <v>44440.460648148102</v>
      </c>
      <c r="B1179" s="173" t="str">
        <f>VLOOKUP(Results!C1180,Users!$A$2:$F$784,6,FALSE)</f>
        <v>Цеджинов</v>
      </c>
      <c r="C1179" s="173" t="str">
        <f>VLOOKUP(Results!D1180,Tests!$A$2:$C$21,3,FALSE)</f>
        <v>Пользователь MS Excel 2010</v>
      </c>
      <c r="D1179" s="173" t="str">
        <f>IFERROR(VLOOKUP(VLOOKUP(Results!C1180,Users!$A$2:$E$784,5,FALSE),Groops!$A$2:$E$28,2,FALSE),"удалено")</f>
        <v>МИСТ-21</v>
      </c>
      <c r="E1179" s="173">
        <f>Results!K1180</f>
        <v>32</v>
      </c>
      <c r="F1179" s="173">
        <f>Results!J1180</f>
        <v>42</v>
      </c>
    </row>
    <row r="1180" spans="1:6">
      <c r="A1180" s="430">
        <f>Results!B1181</f>
        <v>44440.460451388899</v>
      </c>
      <c r="B1180" s="173" t="str">
        <f>VLOOKUP(Results!C1181,Users!$A$2:$F$784,6,FALSE)</f>
        <v>Воробьева</v>
      </c>
      <c r="C1180" s="173" t="str">
        <f>VLOOKUP(Results!D1181,Tests!$A$2:$C$21,3,FALSE)</f>
        <v>Пользователь MS Excel 2010</v>
      </c>
      <c r="D1180" s="173" t="str">
        <f>IFERROR(VLOOKUP(VLOOKUP(Results!C1181,Users!$A$2:$E$784,5,FALSE),Groops!$A$2:$E$28,2,FALSE),"удалено")</f>
        <v>МИСТ-21</v>
      </c>
      <c r="E1180" s="173">
        <f>Results!K1181</f>
        <v>36</v>
      </c>
      <c r="F1180" s="173">
        <f>Results!J1181</f>
        <v>42</v>
      </c>
    </row>
    <row r="1181" spans="1:6">
      <c r="A1181" s="430">
        <f>Results!B1182</f>
        <v>44440.468564814801</v>
      </c>
      <c r="B1181" s="173" t="str">
        <f>VLOOKUP(Results!C1182,Users!$A$2:$F$784,6,FALSE)</f>
        <v>Марусев</v>
      </c>
      <c r="C1181" s="173" t="str">
        <f>VLOOKUP(Results!D1182,Tests!$A$2:$C$21,3,FALSE)</f>
        <v>Пользователь MS Excel 2010</v>
      </c>
      <c r="D1181" s="173" t="str">
        <f>IFERROR(VLOOKUP(VLOOKUP(Results!C1182,Users!$A$2:$E$784,5,FALSE),Groops!$A$2:$E$28,2,FALSE),"удалено")</f>
        <v>МИСТ-21</v>
      </c>
      <c r="E1181" s="173">
        <f>Results!K1182</f>
        <v>36</v>
      </c>
      <c r="F1181" s="173">
        <f>Results!J1182</f>
        <v>42</v>
      </c>
    </row>
    <row r="1182" spans="1:6">
      <c r="A1182" s="430">
        <f>Results!B1183</f>
        <v>44440.460370370398</v>
      </c>
      <c r="B1182" s="173" t="str">
        <f>VLOOKUP(Results!C1183,Users!$A$2:$F$784,6,FALSE)</f>
        <v>Сулейманова</v>
      </c>
      <c r="C1182" s="173" t="str">
        <f>VLOOKUP(Results!D1183,Tests!$A$2:$C$21,3,FALSE)</f>
        <v>Пользователь MS Excel 2010</v>
      </c>
      <c r="D1182" s="173" t="str">
        <f>IFERROR(VLOOKUP(VLOOKUP(Results!C1183,Users!$A$2:$E$784,5,FALSE),Groops!$A$2:$E$28,2,FALSE),"удалено")</f>
        <v>МИСТ-21</v>
      </c>
      <c r="E1182" s="173">
        <f>Results!K1183</f>
        <v>28</v>
      </c>
      <c r="F1182" s="173">
        <f>Results!J1183</f>
        <v>42</v>
      </c>
    </row>
    <row r="1183" spans="1:6">
      <c r="A1183" s="430">
        <f>Results!B1184</f>
        <v>44440.4630555556</v>
      </c>
      <c r="B1183" s="173" t="str">
        <f>VLOOKUP(Results!C1184,Users!$A$2:$F$784,6,FALSE)</f>
        <v>Кисельман</v>
      </c>
      <c r="C1183" s="173" t="str">
        <f>VLOOKUP(Results!D1184,Tests!$A$2:$C$21,3,FALSE)</f>
        <v>Пользователь MS Excel 2010</v>
      </c>
      <c r="D1183" s="173" t="str">
        <f>IFERROR(VLOOKUP(VLOOKUP(Results!C1184,Users!$A$2:$E$784,5,FALSE),Groops!$A$2:$E$28,2,FALSE),"удалено")</f>
        <v>МИСТ-21</v>
      </c>
      <c r="E1183" s="173">
        <f>Results!K1184</f>
        <v>38</v>
      </c>
      <c r="F1183" s="173">
        <f>Results!J1184</f>
        <v>42</v>
      </c>
    </row>
    <row r="1184" spans="1:6">
      <c r="A1184" s="430">
        <f>Results!B1185</f>
        <v>44440.460405092599</v>
      </c>
      <c r="B1184" s="173" t="str">
        <f>VLOOKUP(Results!C1185,Users!$A$2:$F$784,6,FALSE)</f>
        <v>Иванов</v>
      </c>
      <c r="C1184" s="173" t="str">
        <f>VLOOKUP(Results!D1185,Tests!$A$2:$C$21,3,FALSE)</f>
        <v>Пользователь MS Excel 2010</v>
      </c>
      <c r="D1184" s="173" t="str">
        <f>IFERROR(VLOOKUP(VLOOKUP(Results!C1185,Users!$A$2:$E$784,5,FALSE),Groops!$A$2:$E$28,2,FALSE),"удалено")</f>
        <v>МИСТ-21</v>
      </c>
      <c r="E1184" s="173">
        <f>Results!K1185</f>
        <v>40</v>
      </c>
      <c r="F1184" s="173">
        <f>Results!J1185</f>
        <v>42</v>
      </c>
    </row>
    <row r="1185" spans="1:6">
      <c r="A1185" s="430">
        <f>Results!B1186</f>
        <v>44440.460625</v>
      </c>
      <c r="B1185" s="173" t="str">
        <f>VLOOKUP(Results!C1186,Users!$A$2:$F$784,6,FALSE)</f>
        <v>Каюмова</v>
      </c>
      <c r="C1185" s="173" t="str">
        <f>VLOOKUP(Results!D1186,Tests!$A$2:$C$21,3,FALSE)</f>
        <v>Пользователь MS Excel 2010</v>
      </c>
      <c r="D1185" s="173" t="str">
        <f>IFERROR(VLOOKUP(VLOOKUP(Results!C1186,Users!$A$2:$E$784,5,FALSE),Groops!$A$2:$E$28,2,FALSE),"удалено")</f>
        <v>МИСТ-21</v>
      </c>
      <c r="E1185" s="173">
        <f>Results!K1186</f>
        <v>35</v>
      </c>
      <c r="F1185" s="173">
        <f>Results!J1186</f>
        <v>42</v>
      </c>
    </row>
    <row r="1186" spans="1:6">
      <c r="A1186" s="430">
        <f>Results!B1187</f>
        <v>44440.460567129601</v>
      </c>
      <c r="B1186" s="173" t="str">
        <f>VLOOKUP(Results!C1187,Users!$A$2:$F$784,6,FALSE)</f>
        <v>Чегодаев</v>
      </c>
      <c r="C1186" s="173" t="str">
        <f>VLOOKUP(Results!D1187,Tests!$A$2:$C$21,3,FALSE)</f>
        <v>Пользователь MS Excel 2010</v>
      </c>
      <c r="D1186" s="173" t="str">
        <f>IFERROR(VLOOKUP(VLOOKUP(Results!C1187,Users!$A$2:$E$784,5,FALSE),Groops!$A$2:$E$28,2,FALSE),"удалено")</f>
        <v>МИСТ-21</v>
      </c>
      <c r="E1186" s="173">
        <f>Results!K1187</f>
        <v>42</v>
      </c>
      <c r="F1186" s="173">
        <f>Results!J1187</f>
        <v>42</v>
      </c>
    </row>
    <row r="1187" spans="1:6">
      <c r="A1187" s="430">
        <f>Results!B1188</f>
        <v>44440.460196759297</v>
      </c>
      <c r="B1187" s="173" t="str">
        <f>VLOOKUP(Results!C1188,Users!$A$2:$F$784,6,FALSE)</f>
        <v>Яблонский</v>
      </c>
      <c r="C1187" s="173" t="str">
        <f>VLOOKUP(Results!D1188,Tests!$A$2:$C$21,3,FALSE)</f>
        <v>Пользователь MS Excel 2010</v>
      </c>
      <c r="D1187" s="173" t="str">
        <f>IFERROR(VLOOKUP(VLOOKUP(Results!C1188,Users!$A$2:$E$784,5,FALSE),Groops!$A$2:$E$28,2,FALSE),"удалено")</f>
        <v>МИСТ-21</v>
      </c>
      <c r="E1187" s="173">
        <f>Results!K1188</f>
        <v>35</v>
      </c>
      <c r="F1187" s="173">
        <f>Results!J1188</f>
        <v>42</v>
      </c>
    </row>
    <row r="1188" spans="1:6">
      <c r="A1188" s="430">
        <f>Results!B1189</f>
        <v>44440.460300925901</v>
      </c>
      <c r="B1188" s="173" t="str">
        <f>VLOOKUP(Results!C1189,Users!$A$2:$F$784,6,FALSE)</f>
        <v>Левашко</v>
      </c>
      <c r="C1188" s="173" t="str">
        <f>VLOOKUP(Results!D1189,Tests!$A$2:$C$21,3,FALSE)</f>
        <v>Пользователь MS Excel 2010</v>
      </c>
      <c r="D1188" s="173" t="str">
        <f>IFERROR(VLOOKUP(VLOOKUP(Results!C1189,Users!$A$2:$E$784,5,FALSE),Groops!$A$2:$E$28,2,FALSE),"удалено")</f>
        <v>МИСТ-21</v>
      </c>
      <c r="E1188" s="173">
        <f>Results!K1189</f>
        <v>40</v>
      </c>
      <c r="F1188" s="173">
        <f>Results!J1189</f>
        <v>42</v>
      </c>
    </row>
    <row r="1189" spans="1:6">
      <c r="A1189" s="430">
        <f>Results!B1190</f>
        <v>44440.462569444397</v>
      </c>
      <c r="B1189" s="173" t="str">
        <f>VLOOKUP(Results!C1190,Users!$A$2:$F$784,6,FALSE)</f>
        <v>Шевченко</v>
      </c>
      <c r="C1189" s="173" t="str">
        <f>VLOOKUP(Results!D1190,Tests!$A$2:$C$21,3,FALSE)</f>
        <v>Пользователь MS Excel 2010</v>
      </c>
      <c r="D1189" s="173" t="str">
        <f>IFERROR(VLOOKUP(VLOOKUP(Results!C1190,Users!$A$2:$E$784,5,FALSE),Groops!$A$2:$E$28,2,FALSE),"удалено")</f>
        <v>МИСТ-21</v>
      </c>
      <c r="E1189" s="173">
        <f>Results!K1190</f>
        <v>27</v>
      </c>
      <c r="F1189" s="173">
        <f>Results!J1190</f>
        <v>42</v>
      </c>
    </row>
    <row r="1190" spans="1:6">
      <c r="A1190" s="430">
        <f>Results!B1191</f>
        <v>44440.460543981499</v>
      </c>
      <c r="B1190" s="173" t="str">
        <f>VLOOKUP(Results!C1191,Users!$A$2:$F$784,6,FALSE)</f>
        <v>Крашенинникова</v>
      </c>
      <c r="C1190" s="173" t="str">
        <f>VLOOKUP(Results!D1191,Tests!$A$2:$C$21,3,FALSE)</f>
        <v>Пользователь MS Excel 2010</v>
      </c>
      <c r="D1190" s="173" t="str">
        <f>IFERROR(VLOOKUP(VLOOKUP(Results!C1191,Users!$A$2:$E$784,5,FALSE),Groops!$A$2:$E$28,2,FALSE),"удалено")</f>
        <v>МИСТ-21</v>
      </c>
      <c r="E1190" s="173">
        <f>Results!K1191</f>
        <v>37</v>
      </c>
      <c r="F1190" s="173">
        <f>Results!J1191</f>
        <v>42</v>
      </c>
    </row>
    <row r="1191" spans="1:6">
      <c r="A1191" s="430">
        <f>Results!B1192</f>
        <v>44440.460358796299</v>
      </c>
      <c r="B1191" s="173" t="str">
        <f>VLOOKUP(Results!C1192,Users!$A$2:$F$784,6,FALSE)</f>
        <v>Головлев</v>
      </c>
      <c r="C1191" s="173" t="str">
        <f>VLOOKUP(Results!D1192,Tests!$A$2:$C$21,3,FALSE)</f>
        <v>Пользователь MS Excel 2010</v>
      </c>
      <c r="D1191" s="173" t="str">
        <f>IFERROR(VLOOKUP(VLOOKUP(Results!C1192,Users!$A$2:$E$784,5,FALSE),Groops!$A$2:$E$28,2,FALSE),"удалено")</f>
        <v>МИСТ-21</v>
      </c>
      <c r="E1191" s="173">
        <f>Results!K1192</f>
        <v>39</v>
      </c>
      <c r="F1191" s="173">
        <f>Results!J1192</f>
        <v>42</v>
      </c>
    </row>
    <row r="1192" spans="1:6">
      <c r="A1192" s="430">
        <f>Results!B1193</f>
        <v>44440.466377314799</v>
      </c>
      <c r="B1192" s="173" t="str">
        <f>VLOOKUP(Results!C1193,Users!$A$2:$F$784,6,FALSE)</f>
        <v>Вебер</v>
      </c>
      <c r="C1192" s="173" t="str">
        <f>VLOOKUP(Results!D1193,Tests!$A$2:$C$21,3,FALSE)</f>
        <v>Пользователь MS Excel 2010</v>
      </c>
      <c r="D1192" s="173" t="str">
        <f>IFERROR(VLOOKUP(VLOOKUP(Results!C1193,Users!$A$2:$E$784,5,FALSE),Groops!$A$2:$E$28,2,FALSE),"удалено")</f>
        <v>МИСТ-21</v>
      </c>
      <c r="E1192" s="173">
        <f>Results!K1193</f>
        <v>41</v>
      </c>
      <c r="F1192" s="173">
        <f>Results!J1193</f>
        <v>42</v>
      </c>
    </row>
    <row r="1193" spans="1:6">
      <c r="A1193" s="430">
        <f>Results!B1194</f>
        <v>44440.460185185198</v>
      </c>
      <c r="B1193" s="173" t="str">
        <f>VLOOKUP(Results!C1194,Users!$A$2:$F$784,6,FALSE)</f>
        <v>Цыденов</v>
      </c>
      <c r="C1193" s="173" t="str">
        <f>VLOOKUP(Results!D1194,Tests!$A$2:$C$21,3,FALSE)</f>
        <v>Пользователь MS Excel 2010</v>
      </c>
      <c r="D1193" s="173" t="str">
        <f>IFERROR(VLOOKUP(VLOOKUP(Results!C1194,Users!$A$2:$E$784,5,FALSE),Groops!$A$2:$E$28,2,FALSE),"удалено")</f>
        <v>МИСТ-21</v>
      </c>
      <c r="E1193" s="173">
        <f>Results!K1194</f>
        <v>34</v>
      </c>
      <c r="F1193" s="173">
        <f>Results!J1194</f>
        <v>42</v>
      </c>
    </row>
    <row r="1194" spans="1:6">
      <c r="A1194" s="430">
        <f>Results!B1195</f>
        <v>44440.4607986111</v>
      </c>
      <c r="B1194" s="173" t="str">
        <f>VLOOKUP(Results!C1195,Users!$A$2:$F$784,6,FALSE)</f>
        <v>Алексеева</v>
      </c>
      <c r="C1194" s="173" t="str">
        <f>VLOOKUP(Results!D1195,Tests!$A$2:$C$21,3,FALSE)</f>
        <v>Пользователь MS Excel 2010</v>
      </c>
      <c r="D1194" s="173" t="str">
        <f>IFERROR(VLOOKUP(VLOOKUP(Results!C1195,Users!$A$2:$E$784,5,FALSE),Groops!$A$2:$E$28,2,FALSE),"удалено")</f>
        <v>МИСТ-21</v>
      </c>
      <c r="E1194" s="173">
        <f>Results!K1195</f>
        <v>38</v>
      </c>
      <c r="F1194" s="173">
        <f>Results!J1195</f>
        <v>42</v>
      </c>
    </row>
    <row r="1195" spans="1:6">
      <c r="A1195" s="430">
        <f>Results!B1196</f>
        <v>44440.462835648097</v>
      </c>
      <c r="B1195" s="173" t="str">
        <f>VLOOKUP(Results!C1196,Users!$A$2:$F$784,6,FALSE)</f>
        <v>Журкин</v>
      </c>
      <c r="C1195" s="173" t="str">
        <f>VLOOKUP(Results!D1196,Tests!$A$2:$C$21,3,FALSE)</f>
        <v>Пользователь MS Excel 2010</v>
      </c>
      <c r="D1195" s="173" t="str">
        <f>IFERROR(VLOOKUP(VLOOKUP(Results!C1196,Users!$A$2:$E$784,5,FALSE),Groops!$A$2:$E$28,2,FALSE),"удалено")</f>
        <v>МИСТ-21</v>
      </c>
      <c r="E1195" s="173">
        <f>Results!K1196</f>
        <v>42</v>
      </c>
      <c r="F1195" s="173">
        <f>Results!J1196</f>
        <v>42</v>
      </c>
    </row>
    <row r="1196" spans="1:6">
      <c r="A1196" s="430">
        <f>Results!B1197</f>
        <v>44440.464861111097</v>
      </c>
      <c r="B1196" s="173" t="str">
        <f>VLOOKUP(Results!C1197,Users!$A$2:$F$784,6,FALSE)</f>
        <v>Мгебришвили</v>
      </c>
      <c r="C1196" s="173" t="str">
        <f>VLOOKUP(Results!D1197,Tests!$A$2:$C$21,3,FALSE)</f>
        <v>Пользователь MS Excel 2010</v>
      </c>
      <c r="D1196" s="173" t="str">
        <f>IFERROR(VLOOKUP(VLOOKUP(Results!C1197,Users!$A$2:$E$784,5,FALSE),Groops!$A$2:$E$28,2,FALSE),"удалено")</f>
        <v>МИСТ-21</v>
      </c>
      <c r="E1196" s="173">
        <f>Results!K1197</f>
        <v>40</v>
      </c>
      <c r="F1196" s="173">
        <f>Results!J1197</f>
        <v>42</v>
      </c>
    </row>
    <row r="1197" spans="1:6">
      <c r="A1197" s="430">
        <f>Results!B1198</f>
        <v>44440.4628240741</v>
      </c>
      <c r="B1197" s="173" t="str">
        <f>VLOOKUP(Results!C1198,Users!$A$2:$F$784,6,FALSE)</f>
        <v>Моргунова</v>
      </c>
      <c r="C1197" s="173" t="str">
        <f>VLOOKUP(Results!D1198,Tests!$A$2:$C$21,3,FALSE)</f>
        <v>Пользователь MS Excel 2010</v>
      </c>
      <c r="D1197" s="173" t="str">
        <f>IFERROR(VLOOKUP(VLOOKUP(Results!C1198,Users!$A$2:$E$784,5,FALSE),Groops!$A$2:$E$28,2,FALSE),"удалено")</f>
        <v>МИСТ-21</v>
      </c>
      <c r="E1197" s="173">
        <f>Results!K1198</f>
        <v>41</v>
      </c>
      <c r="F1197" s="173">
        <f>Results!J1198</f>
        <v>42</v>
      </c>
    </row>
    <row r="1198" spans="1:6">
      <c r="A1198" s="430">
        <f>Results!B1199</f>
        <v>44440.465682870403</v>
      </c>
      <c r="B1198" s="173" t="str">
        <f>VLOOKUP(Results!C1199,Users!$A$2:$F$784,6,FALSE)</f>
        <v>Войкин</v>
      </c>
      <c r="C1198" s="173" t="str">
        <f>VLOOKUP(Results!D1199,Tests!$A$2:$C$21,3,FALSE)</f>
        <v>Пользователь MS Excel 2010</v>
      </c>
      <c r="D1198" s="173" t="str">
        <f>IFERROR(VLOOKUP(VLOOKUP(Results!C1199,Users!$A$2:$E$784,5,FALSE),Groops!$A$2:$E$28,2,FALSE),"удалено")</f>
        <v>МИСТ-21</v>
      </c>
      <c r="E1198" s="173">
        <f>Results!K1199</f>
        <v>37</v>
      </c>
      <c r="F1198" s="173">
        <f>Results!J1199</f>
        <v>42</v>
      </c>
    </row>
    <row r="1199" spans="1:6">
      <c r="A1199" s="430">
        <f>Results!B1200</f>
        <v>44440.474004629599</v>
      </c>
      <c r="B1199" s="173" t="str">
        <f>VLOOKUP(Results!C1200,Users!$A$2:$F$784,6,FALSE)</f>
        <v>Курбанов</v>
      </c>
      <c r="C1199" s="173" t="str">
        <f>VLOOKUP(Results!D1200,Tests!$A$2:$C$21,3,FALSE)</f>
        <v>Пользователь MS Excel 2010</v>
      </c>
      <c r="D1199" s="173" t="str">
        <f>IFERROR(VLOOKUP(VLOOKUP(Results!C1200,Users!$A$2:$E$784,5,FALSE),Groops!$A$2:$E$28,2,FALSE),"удалено")</f>
        <v>МИСТ-21</v>
      </c>
      <c r="E1199" s="173">
        <f>Results!K1200</f>
        <v>39</v>
      </c>
      <c r="F1199" s="173">
        <f>Results!J1200</f>
        <v>42</v>
      </c>
    </row>
    <row r="1200" spans="1:6">
      <c r="A1200" s="430">
        <f>Results!B1201</f>
        <v>44440.479814814797</v>
      </c>
      <c r="B1200" s="173" t="str">
        <f>VLOOKUP(Results!C1201,Users!$A$2:$F$784,6,FALSE)</f>
        <v>Лозовицкий</v>
      </c>
      <c r="C1200" s="173" t="str">
        <f>VLOOKUP(Results!D1201,Tests!$A$2:$C$21,3,FALSE)</f>
        <v>Пользователь MS Excel 2010</v>
      </c>
      <c r="D1200" s="173" t="str">
        <f>IFERROR(VLOOKUP(VLOOKUP(Results!C1201,Users!$A$2:$E$784,5,FALSE),Groops!$A$2:$E$28,2,FALSE),"удалено")</f>
        <v>МИСТ-21</v>
      </c>
      <c r="E1200" s="173">
        <f>Results!K1201</f>
        <v>35</v>
      </c>
      <c r="F1200" s="173">
        <f>Results!J1201</f>
        <v>42</v>
      </c>
    </row>
    <row r="1201" spans="1:6">
      <c r="A1201" s="430">
        <f>Results!B1202</f>
        <v>44440.4612962963</v>
      </c>
      <c r="B1201" s="173" t="str">
        <f>VLOOKUP(Results!C1202,Users!$A$2:$F$784,6,FALSE)</f>
        <v>Камбаров</v>
      </c>
      <c r="C1201" s="173" t="str">
        <f>VLOOKUP(Results!D1202,Tests!$A$2:$C$21,3,FALSE)</f>
        <v>Пользователь MS Excel 2010</v>
      </c>
      <c r="D1201" s="173" t="str">
        <f>IFERROR(VLOOKUP(VLOOKUP(Results!C1202,Users!$A$2:$E$784,5,FALSE),Groops!$A$2:$E$28,2,FALSE),"удалено")</f>
        <v>МИСТ-21</v>
      </c>
      <c r="E1201" s="173">
        <f>Results!K1202</f>
        <v>26</v>
      </c>
      <c r="F1201" s="173">
        <f>Results!J1202</f>
        <v>42</v>
      </c>
    </row>
    <row r="1202" spans="1:6">
      <c r="A1202" s="430">
        <f>Results!B1203</f>
        <v>44440.4793055556</v>
      </c>
      <c r="B1202" s="173" t="str">
        <f>VLOOKUP(Results!C1203,Users!$A$2:$F$784,6,FALSE)</f>
        <v>Тетерева</v>
      </c>
      <c r="C1202" s="173" t="str">
        <f>VLOOKUP(Results!D1203,Tests!$A$2:$C$21,3,FALSE)</f>
        <v>Пользователь MS Excel 2010</v>
      </c>
      <c r="D1202" s="173" t="str">
        <f>IFERROR(VLOOKUP(VLOOKUP(Results!C1203,Users!$A$2:$E$784,5,FALSE),Groops!$A$2:$E$28,2,FALSE),"удалено")</f>
        <v>МИСТ-21</v>
      </c>
      <c r="E1202" s="173">
        <f>Results!K1203</f>
        <v>38</v>
      </c>
      <c r="F1202" s="173">
        <f>Results!J1203</f>
        <v>42</v>
      </c>
    </row>
    <row r="1203" spans="1:6">
      <c r="A1203" s="430">
        <f>Results!B1204</f>
        <v>44440.471608796302</v>
      </c>
      <c r="B1203" s="173" t="str">
        <f>VLOOKUP(Results!C1204,Users!$A$2:$F$784,6,FALSE)</f>
        <v>Лищенко</v>
      </c>
      <c r="C1203" s="173" t="str">
        <f>VLOOKUP(Results!D1204,Tests!$A$2:$C$21,3,FALSE)</f>
        <v>Пользователь MS Excel 2010</v>
      </c>
      <c r="D1203" s="173" t="str">
        <f>IFERROR(VLOOKUP(VLOOKUP(Results!C1204,Users!$A$2:$E$784,5,FALSE),Groops!$A$2:$E$28,2,FALSE),"удалено")</f>
        <v>МИСТ-21</v>
      </c>
      <c r="E1203" s="173">
        <f>Results!K1204</f>
        <v>35</v>
      </c>
      <c r="F1203" s="173">
        <f>Results!J1204</f>
        <v>42</v>
      </c>
    </row>
    <row r="1204" spans="1:6">
      <c r="A1204" s="430">
        <f>Results!B1205</f>
        <v>44440.461828703701</v>
      </c>
      <c r="B1204" s="173" t="str">
        <f>VLOOKUP(Results!C1205,Users!$A$2:$F$784,6,FALSE)</f>
        <v>Балакина</v>
      </c>
      <c r="C1204" s="173" t="str">
        <f>VLOOKUP(Results!D1205,Tests!$A$2:$C$21,3,FALSE)</f>
        <v>Пользователь MS Excel 2010</v>
      </c>
      <c r="D1204" s="173" t="str">
        <f>IFERROR(VLOOKUP(VLOOKUP(Results!C1205,Users!$A$2:$E$784,5,FALSE),Groops!$A$2:$E$28,2,FALSE),"удалено")</f>
        <v>МИСТ-21</v>
      </c>
      <c r="E1204" s="173">
        <f>Results!K1205</f>
        <v>36</v>
      </c>
      <c r="F1204" s="173">
        <f>Results!J1205</f>
        <v>42</v>
      </c>
    </row>
    <row r="1205" spans="1:6">
      <c r="A1205" s="430">
        <f>Results!B1206</f>
        <v>44440.464907407397</v>
      </c>
      <c r="B1205" s="173" t="str">
        <f>VLOOKUP(Results!C1206,Users!$A$2:$F$784,6,FALSE)</f>
        <v>Широков</v>
      </c>
      <c r="C1205" s="173" t="str">
        <f>VLOOKUP(Results!D1206,Tests!$A$2:$C$21,3,FALSE)</f>
        <v>Пользователь MS Excel 2010</v>
      </c>
      <c r="D1205" s="173" t="str">
        <f>IFERROR(VLOOKUP(VLOOKUP(Results!C1206,Users!$A$2:$E$784,5,FALSE),Groops!$A$2:$E$28,2,FALSE),"удалено")</f>
        <v>МИСТ-21</v>
      </c>
      <c r="E1205" s="173">
        <f>Results!K1206</f>
        <v>38</v>
      </c>
      <c r="F1205" s="173">
        <f>Results!J1206</f>
        <v>42</v>
      </c>
    </row>
    <row r="1206" spans="1:6">
      <c r="A1206" s="430">
        <f>Results!B1207</f>
        <v>44440.464918981503</v>
      </c>
      <c r="B1206" s="173" t="str">
        <f>VLOOKUP(Results!C1207,Users!$A$2:$F$784,6,FALSE)</f>
        <v>Яруллов</v>
      </c>
      <c r="C1206" s="173" t="str">
        <f>VLOOKUP(Results!D1207,Tests!$A$2:$C$21,3,FALSE)</f>
        <v>Пользователь MS Excel 2010</v>
      </c>
      <c r="D1206" s="173" t="str">
        <f>IFERROR(VLOOKUP(VLOOKUP(Results!C1207,Users!$A$2:$E$784,5,FALSE),Groops!$A$2:$E$28,2,FALSE),"удалено")</f>
        <v>МИСТ-21</v>
      </c>
      <c r="E1206" s="173">
        <f>Results!K1207</f>
        <v>41</v>
      </c>
      <c r="F1206" s="173">
        <f>Results!J1207</f>
        <v>42</v>
      </c>
    </row>
    <row r="1207" spans="1:6">
      <c r="A1207" s="430">
        <f>Results!B1208</f>
        <v>44440.465104166702</v>
      </c>
      <c r="B1207" s="173" t="str">
        <f>VLOOKUP(Results!C1208,Users!$A$2:$F$784,6,FALSE)</f>
        <v>Гоголев</v>
      </c>
      <c r="C1207" s="173" t="str">
        <f>VLOOKUP(Results!D1208,Tests!$A$2:$C$21,3,FALSE)</f>
        <v>Пользователь MS Excel 2010</v>
      </c>
      <c r="D1207" s="173" t="str">
        <f>IFERROR(VLOOKUP(VLOOKUP(Results!C1208,Users!$A$2:$E$784,5,FALSE),Groops!$A$2:$E$28,2,FALSE),"удалено")</f>
        <v>МИСТ-21</v>
      </c>
      <c r="E1207" s="173">
        <f>Results!K1208</f>
        <v>32</v>
      </c>
      <c r="F1207" s="173">
        <f>Results!J1208</f>
        <v>42</v>
      </c>
    </row>
    <row r="1208" spans="1:6">
      <c r="A1208" s="430">
        <f>Results!B1209</f>
        <v>44440.478472222203</v>
      </c>
      <c r="B1208" s="173" t="str">
        <f>VLOOKUP(Results!C1209,Users!$A$2:$F$784,6,FALSE)</f>
        <v>Сандалов</v>
      </c>
      <c r="C1208" s="173" t="str">
        <f>VLOOKUP(Results!D1209,Tests!$A$2:$C$21,3,FALSE)</f>
        <v>Пользователь MS Excel 2010</v>
      </c>
      <c r="D1208" s="173" t="str">
        <f>IFERROR(VLOOKUP(VLOOKUP(Results!C1209,Users!$A$2:$E$784,5,FALSE),Groops!$A$2:$E$28,2,FALSE),"удалено")</f>
        <v>МИСТ-21</v>
      </c>
      <c r="E1208" s="173">
        <f>Results!K1209</f>
        <v>24</v>
      </c>
      <c r="F1208" s="173">
        <f>Results!J1209</f>
        <v>42</v>
      </c>
    </row>
    <row r="1209" spans="1:6">
      <c r="A1209" s="430">
        <f>Results!B1210</f>
        <v>44440.461053240702</v>
      </c>
      <c r="B1209" s="173" t="str">
        <f>VLOOKUP(Results!C1210,Users!$A$2:$F$784,6,FALSE)</f>
        <v>Репкина</v>
      </c>
      <c r="C1209" s="173" t="str">
        <f>VLOOKUP(Results!D1210,Tests!$A$2:$C$21,3,FALSE)</f>
        <v>Пользователь MS Excel 2010</v>
      </c>
      <c r="D1209" s="173" t="str">
        <f>IFERROR(VLOOKUP(VLOOKUP(Results!C1210,Users!$A$2:$E$784,5,FALSE),Groops!$A$2:$E$28,2,FALSE),"удалено")</f>
        <v>МИСТ-21</v>
      </c>
      <c r="E1209" s="173">
        <f>Results!K1210</f>
        <v>37</v>
      </c>
      <c r="F1209" s="173">
        <f>Results!J1210</f>
        <v>42</v>
      </c>
    </row>
    <row r="1210" spans="1:6">
      <c r="A1210" s="430">
        <f>Results!B1211</f>
        <v>44440.471527777801</v>
      </c>
      <c r="B1210" s="173" t="str">
        <f>VLOOKUP(Results!C1211,Users!$A$2:$F$784,6,FALSE)</f>
        <v>Ахметов</v>
      </c>
      <c r="C1210" s="173" t="str">
        <f>VLOOKUP(Results!D1211,Tests!$A$2:$C$21,3,FALSE)</f>
        <v>Пользователь MS Excel 2010</v>
      </c>
      <c r="D1210" s="173" t="str">
        <f>IFERROR(VLOOKUP(VLOOKUP(Results!C1211,Users!$A$2:$E$784,5,FALSE),Groops!$A$2:$E$28,2,FALSE),"удалено")</f>
        <v>МИСТ-21</v>
      </c>
      <c r="E1210" s="173">
        <f>Results!K1211</f>
        <v>39</v>
      </c>
      <c r="F1210" s="173">
        <f>Results!J1211</f>
        <v>42</v>
      </c>
    </row>
    <row r="1211" spans="1:6">
      <c r="A1211" s="430">
        <f>Results!B1212</f>
        <v>44440.487592592603</v>
      </c>
      <c r="B1211" s="173" t="str">
        <f>VLOOKUP(Results!C1212,Users!$A$2:$F$784,6,FALSE)</f>
        <v>Леонтьев</v>
      </c>
      <c r="C1211" s="173" t="str">
        <f>VLOOKUP(Results!D1212,Tests!$A$2:$C$21,3,FALSE)</f>
        <v>Пользователь MS Excel 2010</v>
      </c>
      <c r="D1211" s="173" t="str">
        <f>IFERROR(VLOOKUP(VLOOKUP(Results!C1212,Users!$A$2:$E$784,5,FALSE),Groops!$A$2:$E$28,2,FALSE),"удалено")</f>
        <v>МИСТ-21</v>
      </c>
      <c r="E1211" s="173">
        <f>Results!K1212</f>
        <v>34</v>
      </c>
      <c r="F1211" s="173">
        <f>Results!J1212</f>
        <v>42</v>
      </c>
    </row>
    <row r="1212" spans="1:6">
      <c r="A1212" s="430">
        <f>Results!B1213</f>
        <v>44440.465219907397</v>
      </c>
      <c r="B1212" s="173" t="str">
        <f>VLOOKUP(Results!C1213,Users!$A$2:$F$784,6,FALSE)</f>
        <v>Клименов</v>
      </c>
      <c r="C1212" s="173" t="str">
        <f>VLOOKUP(Results!D1213,Tests!$A$2:$C$21,3,FALSE)</f>
        <v>Пользователь MS Excel 2010</v>
      </c>
      <c r="D1212" s="173" t="str">
        <f>IFERROR(VLOOKUP(VLOOKUP(Results!C1213,Users!$A$2:$E$784,5,FALSE),Groops!$A$2:$E$28,2,FALSE),"удалено")</f>
        <v>МИСТ-21</v>
      </c>
      <c r="E1212" s="173">
        <f>Results!K1213</f>
        <v>30</v>
      </c>
      <c r="F1212" s="173">
        <f>Results!J1213</f>
        <v>42</v>
      </c>
    </row>
    <row r="1213" spans="1:6">
      <c r="A1213" s="430">
        <f>Results!B1214</f>
        <v>44440.482997685198</v>
      </c>
      <c r="B1213" s="173" t="str">
        <f>VLOOKUP(Results!C1214,Users!$A$2:$F$784,6,FALSE)</f>
        <v>Еремеева</v>
      </c>
      <c r="C1213" s="173" t="str">
        <f>VLOOKUP(Results!D1214,Tests!$A$2:$C$21,3,FALSE)</f>
        <v>Пользователь MS Excel 2010</v>
      </c>
      <c r="D1213" s="173" t="str">
        <f>IFERROR(VLOOKUP(VLOOKUP(Results!C1214,Users!$A$2:$E$784,5,FALSE),Groops!$A$2:$E$28,2,FALSE),"удалено")</f>
        <v>МИСТ-21</v>
      </c>
      <c r="E1213" s="173">
        <f>Results!K1214</f>
        <v>37</v>
      </c>
      <c r="F1213" s="173">
        <f>Results!J1214</f>
        <v>42</v>
      </c>
    </row>
    <row r="1214" spans="1:6">
      <c r="A1214" s="430">
        <f>Results!B1215</f>
        <v>44440.4863078704</v>
      </c>
      <c r="B1214" s="173" t="str">
        <f>VLOOKUP(Results!C1215,Users!$A$2:$F$784,6,FALSE)</f>
        <v>Каюмова</v>
      </c>
      <c r="C1214" s="173" t="str">
        <f>VLOOKUP(Results!D1215,Tests!$A$2:$C$21,3,FALSE)</f>
        <v>Пользователь MS Excel 2010</v>
      </c>
      <c r="D1214" s="173" t="str">
        <f>IFERROR(VLOOKUP(VLOOKUP(Results!C1215,Users!$A$2:$E$784,5,FALSE),Groops!$A$2:$E$28,2,FALSE),"удалено")</f>
        <v>МИСТ-21</v>
      </c>
      <c r="E1214" s="173">
        <f>Results!K1215</f>
        <v>37</v>
      </c>
      <c r="F1214" s="173">
        <f>Results!J1215</f>
        <v>42</v>
      </c>
    </row>
    <row r="1215" spans="1:6">
      <c r="A1215" s="430">
        <f>Results!B1216</f>
        <v>44440.512789351902</v>
      </c>
      <c r="B1215" s="173" t="str">
        <f>VLOOKUP(Results!C1216,Users!$A$2:$F$784,6,FALSE)</f>
        <v>Головлев</v>
      </c>
      <c r="C1215" s="173" t="str">
        <f>VLOOKUP(Results!D1216,Tests!$A$2:$C$21,3,FALSE)</f>
        <v>Пользователь MS Excel 2010</v>
      </c>
      <c r="D1215" s="173" t="str">
        <f>IFERROR(VLOOKUP(VLOOKUP(Results!C1216,Users!$A$2:$E$784,5,FALSE),Groops!$A$2:$E$28,2,FALSE),"удалено")</f>
        <v>МИСТ-21</v>
      </c>
      <c r="E1215" s="173">
        <f>Results!K1216</f>
        <v>0</v>
      </c>
      <c r="F1215" s="173">
        <f>Results!J1216</f>
        <v>42</v>
      </c>
    </row>
    <row r="1216" spans="1:6">
      <c r="A1216" s="430">
        <f>Results!B1217</f>
        <v>44440.510694444398</v>
      </c>
      <c r="B1216" s="173" t="str">
        <f>VLOOKUP(Results!C1217,Users!$A$2:$F$784,6,FALSE)</f>
        <v>Майоров</v>
      </c>
      <c r="C1216" s="173" t="str">
        <f>VLOOKUP(Results!D1217,Tests!$A$2:$C$21,3,FALSE)</f>
        <v>Пользователь MS Excel 2010</v>
      </c>
      <c r="D1216" s="173" t="str">
        <f>IFERROR(VLOOKUP(VLOOKUP(Results!C1217,Users!$A$2:$E$784,5,FALSE),Groops!$A$2:$E$28,2,FALSE),"удалено")</f>
        <v>МИСТ-21</v>
      </c>
      <c r="E1216" s="173">
        <f>Results!K1217</f>
        <v>30</v>
      </c>
      <c r="F1216" s="173">
        <f>Results!J1217</f>
        <v>42</v>
      </c>
    </row>
    <row r="1217" spans="1:6">
      <c r="A1217" s="430">
        <f>Results!B1218</f>
        <v>44440.487546296303</v>
      </c>
      <c r="B1217" s="173" t="str">
        <f>VLOOKUP(Results!C1218,Users!$A$2:$F$784,6,FALSE)</f>
        <v>Яблонский</v>
      </c>
      <c r="C1217" s="173" t="str">
        <f>VLOOKUP(Results!D1218,Tests!$A$2:$C$21,3,FALSE)</f>
        <v>Пользователь MS Excel 2010</v>
      </c>
      <c r="D1217" s="173" t="str">
        <f>IFERROR(VLOOKUP(VLOOKUP(Results!C1218,Users!$A$2:$E$784,5,FALSE),Groops!$A$2:$E$28,2,FALSE),"удалено")</f>
        <v>МИСТ-21</v>
      </c>
      <c r="E1217" s="173">
        <f>Results!K1218</f>
        <v>0</v>
      </c>
      <c r="F1217" s="173">
        <f>Results!J1218</f>
        <v>42</v>
      </c>
    </row>
    <row r="1218" spans="1:6">
      <c r="A1218" s="430">
        <f>Results!B1219</f>
        <v>44440.488587963002</v>
      </c>
      <c r="B1218" s="173" t="str">
        <f>VLOOKUP(Results!C1219,Users!$A$2:$F$784,6,FALSE)</f>
        <v>Левашко</v>
      </c>
      <c r="C1218" s="173" t="str">
        <f>VLOOKUP(Results!D1219,Tests!$A$2:$C$21,3,FALSE)</f>
        <v>Пользователь MS Excel 2010</v>
      </c>
      <c r="D1218" s="173" t="str">
        <f>IFERROR(VLOOKUP(VLOOKUP(Results!C1219,Users!$A$2:$E$784,5,FALSE),Groops!$A$2:$E$28,2,FALSE),"удалено")</f>
        <v>МИСТ-21</v>
      </c>
      <c r="E1218" s="173">
        <f>Results!K1219</f>
        <v>0</v>
      </c>
      <c r="F1218" s="173">
        <f>Results!J1219</f>
        <v>42</v>
      </c>
    </row>
    <row r="1219" spans="1:6">
      <c r="A1219" s="430">
        <f>Results!B1220</f>
        <v>44440.546481481499</v>
      </c>
      <c r="B1219" s="173" t="str">
        <f>VLOOKUP(Results!C1220,Users!$A$2:$F$784,6,FALSE)</f>
        <v>Гоголев</v>
      </c>
      <c r="C1219" s="173" t="str">
        <f>VLOOKUP(Results!D1220,Tests!$A$2:$C$21,3,FALSE)</f>
        <v>Пользователь MS Excel 2010</v>
      </c>
      <c r="D1219" s="173" t="str">
        <f>IFERROR(VLOOKUP(VLOOKUP(Results!C1220,Users!$A$2:$E$784,5,FALSE),Groops!$A$2:$E$28,2,FALSE),"удалено")</f>
        <v>МИСТ-21</v>
      </c>
      <c r="E1219" s="173">
        <f>Results!K1220</f>
        <v>40</v>
      </c>
      <c r="F1219" s="173">
        <f>Results!J1220</f>
        <v>42</v>
      </c>
    </row>
    <row r="1220" spans="1:6">
      <c r="A1220" s="430">
        <f>Results!B1221</f>
        <v>44440.521249999998</v>
      </c>
      <c r="B1220" s="173" t="str">
        <f>VLOOKUP(Results!C1221,Users!$A$2:$F$784,6,FALSE)</f>
        <v>Майоров</v>
      </c>
      <c r="C1220" s="173" t="str">
        <f>VLOOKUP(Results!D1221,Tests!$A$2:$C$21,3,FALSE)</f>
        <v>Пользователь MS Excel 2010</v>
      </c>
      <c r="D1220" s="173" t="str">
        <f>IFERROR(VLOOKUP(VLOOKUP(Results!C1221,Users!$A$2:$E$784,5,FALSE),Groops!$A$2:$E$28,2,FALSE),"удалено")</f>
        <v>МИСТ-21</v>
      </c>
      <c r="E1220" s="173">
        <f>Results!K1221</f>
        <v>0</v>
      </c>
      <c r="F1220" s="173">
        <f>Results!J1221</f>
        <v>42</v>
      </c>
    </row>
    <row r="1221" spans="1:6">
      <c r="A1221" s="430">
        <f>Results!B1222</f>
        <v>44440.550208333298</v>
      </c>
      <c r="B1221" s="173" t="str">
        <f>VLOOKUP(Results!C1222,Users!$A$2:$F$784,6,FALSE)</f>
        <v>Клименов</v>
      </c>
      <c r="C1221" s="173" t="str">
        <f>VLOOKUP(Results!D1222,Tests!$A$2:$C$21,3,FALSE)</f>
        <v>Пользователь MS Excel 2010</v>
      </c>
      <c r="D1221" s="173" t="str">
        <f>IFERROR(VLOOKUP(VLOOKUP(Results!C1222,Users!$A$2:$E$784,5,FALSE),Groops!$A$2:$E$28,2,FALSE),"удалено")</f>
        <v>МИСТ-21</v>
      </c>
      <c r="E1221" s="173">
        <f>Results!K1222</f>
        <v>1</v>
      </c>
      <c r="F1221" s="173">
        <f>Results!J1222</f>
        <v>42</v>
      </c>
    </row>
    <row r="1222" spans="1:6">
      <c r="A1222" s="430">
        <f>Results!B1223</f>
        <v>44440.6491550926</v>
      </c>
      <c r="B1222" s="173" t="str">
        <f>VLOOKUP(Results!C1223,Users!$A$2:$F$784,6,FALSE)</f>
        <v>Замшина</v>
      </c>
      <c r="C1222" s="173" t="str">
        <f>VLOOKUP(Results!D1223,Tests!$A$2:$C$21,3,FALSE)</f>
        <v>Пользователь MS Excel 2010</v>
      </c>
      <c r="D1222" s="173" t="str">
        <f>IFERROR(VLOOKUP(VLOOKUP(Results!C1223,Users!$A$2:$E$784,5,FALSE),Groops!$A$2:$E$28,2,FALSE),"удалено")</f>
        <v>МИСТ-21</v>
      </c>
      <c r="E1222" s="173">
        <f>Results!K1223</f>
        <v>26</v>
      </c>
      <c r="F1222" s="173">
        <f>Results!J1223</f>
        <v>42</v>
      </c>
    </row>
    <row r="1223" spans="1:6">
      <c r="A1223" s="430">
        <f>Results!B1224</f>
        <v>44446.506203703699</v>
      </c>
      <c r="B1223" s="173" t="str">
        <f>VLOOKUP(Results!C1224,Users!$A$2:$F$784,6,FALSE)</f>
        <v>Лищенко</v>
      </c>
      <c r="C1223" s="173" t="str">
        <f>VLOOKUP(Results!D1224,Tests!$A$2:$C$21,3,FALSE)</f>
        <v>Пользователь MS Excel 2010</v>
      </c>
      <c r="D1223" s="173" t="str">
        <f>IFERROR(VLOOKUP(VLOOKUP(Results!C1224,Users!$A$2:$E$784,5,FALSE),Groops!$A$2:$E$28,2,FALSE),"удалено")</f>
        <v>МИСТ-21</v>
      </c>
      <c r="E1223" s="173">
        <f>Results!K1224</f>
        <v>40</v>
      </c>
      <c r="F1223" s="173">
        <f>Results!J1224</f>
        <v>42</v>
      </c>
    </row>
    <row r="1224" spans="1:6">
      <c r="A1224" s="430">
        <f>Results!B1225</f>
        <v>44446.542025463001</v>
      </c>
      <c r="B1224" s="173" t="str">
        <f>VLOOKUP(Results!C1225,Users!$A$2:$F$784,6,FALSE)</f>
        <v>Николайчук</v>
      </c>
      <c r="C1224" s="173" t="str">
        <f>VLOOKUP(Results!D1225,Tests!$A$2:$C$21,3,FALSE)</f>
        <v>Пользователь MS Excel 2010</v>
      </c>
      <c r="D1224" s="173" t="str">
        <f>IFERROR(VLOOKUP(VLOOKUP(Results!C1225,Users!$A$2:$E$784,5,FALSE),Groops!$A$2:$E$28,2,FALSE),"удалено")</f>
        <v>МИСТ-21</v>
      </c>
      <c r="E1224" s="173">
        <f>Results!K1225</f>
        <v>41</v>
      </c>
      <c r="F1224" s="173">
        <f>Results!J1225</f>
        <v>42</v>
      </c>
    </row>
    <row r="1225" spans="1:6">
      <c r="A1225" s="430">
        <f>Results!B1226</f>
        <v>44446.569224537001</v>
      </c>
      <c r="B1225" s="173" t="str">
        <f>VLOOKUP(Results!C1226,Users!$A$2:$F$784,6,FALSE)</f>
        <v>Цеджинов</v>
      </c>
      <c r="C1225" s="173" t="str">
        <f>VLOOKUP(Results!D1226,Tests!$A$2:$C$21,3,FALSE)</f>
        <v>Пользователь MS Excel 2010</v>
      </c>
      <c r="D1225" s="173" t="str">
        <f>IFERROR(VLOOKUP(VLOOKUP(Results!C1226,Users!$A$2:$E$784,5,FALSE),Groops!$A$2:$E$28,2,FALSE),"удалено")</f>
        <v>МИСТ-21</v>
      </c>
      <c r="E1225" s="173">
        <f>Results!K1226</f>
        <v>40</v>
      </c>
      <c r="F1225" s="173">
        <f>Results!J1226</f>
        <v>42</v>
      </c>
    </row>
    <row r="1226" spans="1:6">
      <c r="A1226" s="430">
        <f>Results!B1227</f>
        <v>44449.632129629601</v>
      </c>
      <c r="B1226" s="173" t="str">
        <f>VLOOKUP(Results!C1227,Users!$A$2:$F$784,6,FALSE)</f>
        <v>Субцельная</v>
      </c>
      <c r="C1226" s="173" t="str">
        <f>VLOOKUP(Results!D1227,Tests!$A$2:$C$21,3,FALSE)</f>
        <v>Специалист MS Excel 2010</v>
      </c>
      <c r="D1226" s="173" t="str">
        <f>IFERROR(VLOOKUP(VLOOKUP(Results!C1227,Users!$A$2:$E$784,5,FALSE),Groops!$A$2:$E$28,2,FALSE),"удалено")</f>
        <v>МИСТ-21</v>
      </c>
      <c r="E1226" s="173">
        <f>Results!K1227</f>
        <v>10</v>
      </c>
      <c r="F1226" s="173">
        <f>Results!J1227</f>
        <v>25</v>
      </c>
    </row>
    <row r="1227" spans="1:6">
      <c r="A1227" s="430">
        <f>Results!B1228</f>
        <v>44449.631458333301</v>
      </c>
      <c r="B1227" s="173" t="str">
        <f>VLOOKUP(Results!C1228,Users!$A$2:$F$784,6,FALSE)</f>
        <v>Марусев</v>
      </c>
      <c r="C1227" s="173" t="str">
        <f>VLOOKUP(Results!D1228,Tests!$A$2:$C$21,3,FALSE)</f>
        <v>Специалист MS Excel 2010</v>
      </c>
      <c r="D1227" s="173" t="str">
        <f>IFERROR(VLOOKUP(VLOOKUP(Results!C1228,Users!$A$2:$E$784,5,FALSE),Groops!$A$2:$E$28,2,FALSE),"удалено")</f>
        <v>МИСТ-21</v>
      </c>
      <c r="E1227" s="173">
        <f>Results!K1228</f>
        <v>16</v>
      </c>
      <c r="F1227" s="173">
        <f>Results!J1228</f>
        <v>25</v>
      </c>
    </row>
    <row r="1228" spans="1:6">
      <c r="A1228" s="430">
        <f>Results!B1229</f>
        <v>44449.630868055603</v>
      </c>
      <c r="B1228" s="173" t="str">
        <f>VLOOKUP(Results!C1229,Users!$A$2:$F$784,6,FALSE)</f>
        <v>Цеджинов</v>
      </c>
      <c r="C1228" s="173" t="str">
        <f>VLOOKUP(Results!D1229,Tests!$A$2:$C$21,3,FALSE)</f>
        <v>Специалист MS Excel 2010</v>
      </c>
      <c r="D1228" s="173" t="str">
        <f>IFERROR(VLOOKUP(VLOOKUP(Results!C1229,Users!$A$2:$E$784,5,FALSE),Groops!$A$2:$E$28,2,FALSE),"удалено")</f>
        <v>МИСТ-21</v>
      </c>
      <c r="E1228" s="173">
        <f>Results!K1229</f>
        <v>15</v>
      </c>
      <c r="F1228" s="173">
        <f>Results!J1229</f>
        <v>25</v>
      </c>
    </row>
    <row r="1229" spans="1:6">
      <c r="A1229" s="430">
        <f>Results!B1230</f>
        <v>44449.632511574098</v>
      </c>
      <c r="B1229" s="173" t="str">
        <f>VLOOKUP(Results!C1230,Users!$A$2:$F$784,6,FALSE)</f>
        <v>Назарова</v>
      </c>
      <c r="C1229" s="173" t="str">
        <f>VLOOKUP(Results!D1230,Tests!$A$2:$C$21,3,FALSE)</f>
        <v>Специалист MS Excel 2010</v>
      </c>
      <c r="D1229" s="173" t="str">
        <f>IFERROR(VLOOKUP(VLOOKUP(Results!C1230,Users!$A$2:$E$784,5,FALSE),Groops!$A$2:$E$28,2,FALSE),"удалено")</f>
        <v>МИСТ-21</v>
      </c>
      <c r="E1229" s="173">
        <f>Results!K1230</f>
        <v>21</v>
      </c>
      <c r="F1229" s="173">
        <f>Results!J1230</f>
        <v>25</v>
      </c>
    </row>
    <row r="1230" spans="1:6">
      <c r="A1230" s="430">
        <f>Results!B1231</f>
        <v>44449.632662037002</v>
      </c>
      <c r="B1230" s="173" t="str">
        <f>VLOOKUP(Results!C1231,Users!$A$2:$F$784,6,FALSE)</f>
        <v>Тетерева</v>
      </c>
      <c r="C1230" s="173" t="str">
        <f>VLOOKUP(Results!D1231,Tests!$A$2:$C$21,3,FALSE)</f>
        <v>Специалист MS Excel 2010</v>
      </c>
      <c r="D1230" s="173" t="str">
        <f>IFERROR(VLOOKUP(VLOOKUP(Results!C1231,Users!$A$2:$E$784,5,FALSE),Groops!$A$2:$E$28,2,FALSE),"удалено")</f>
        <v>МИСТ-21</v>
      </c>
      <c r="E1230" s="173">
        <f>Results!K1231</f>
        <v>12</v>
      </c>
      <c r="F1230" s="173">
        <f>Results!J1231</f>
        <v>25</v>
      </c>
    </row>
    <row r="1231" spans="1:6">
      <c r="A1231" s="430">
        <f>Results!B1232</f>
        <v>44449.631180555603</v>
      </c>
      <c r="B1231" s="173" t="str">
        <f>VLOOKUP(Results!C1232,Users!$A$2:$F$784,6,FALSE)</f>
        <v>Хабаров</v>
      </c>
      <c r="C1231" s="173" t="str">
        <f>VLOOKUP(Results!D1232,Tests!$A$2:$C$21,3,FALSE)</f>
        <v>Специалист MS Excel 2010</v>
      </c>
      <c r="D1231" s="173" t="str">
        <f>IFERROR(VLOOKUP(VLOOKUP(Results!C1232,Users!$A$2:$E$784,5,FALSE),Groops!$A$2:$E$28,2,FALSE),"удалено")</f>
        <v>МИСТ-21</v>
      </c>
      <c r="E1231" s="173">
        <f>Results!K1232</f>
        <v>19</v>
      </c>
      <c r="F1231" s="173">
        <f>Results!J1232</f>
        <v>25</v>
      </c>
    </row>
    <row r="1232" spans="1:6">
      <c r="A1232" s="430">
        <f>Results!B1233</f>
        <v>44449.630972222199</v>
      </c>
      <c r="B1232" s="173" t="str">
        <f>VLOOKUP(Results!C1233,Users!$A$2:$F$784,6,FALSE)</f>
        <v>Николайчук</v>
      </c>
      <c r="C1232" s="173" t="str">
        <f>VLOOKUP(Results!D1233,Tests!$A$2:$C$21,3,FALSE)</f>
        <v>Специалист MS Excel 2010</v>
      </c>
      <c r="D1232" s="173" t="str">
        <f>IFERROR(VLOOKUP(VLOOKUP(Results!C1233,Users!$A$2:$E$784,5,FALSE),Groops!$A$2:$E$28,2,FALSE),"удалено")</f>
        <v>МИСТ-21</v>
      </c>
      <c r="E1232" s="173">
        <f>Results!K1233</f>
        <v>15</v>
      </c>
      <c r="F1232" s="173">
        <f>Results!J1233</f>
        <v>25</v>
      </c>
    </row>
    <row r="1233" spans="1:6">
      <c r="A1233" s="430">
        <f>Results!B1234</f>
        <v>44449.638784722199</v>
      </c>
      <c r="B1233" s="173" t="str">
        <f>VLOOKUP(Results!C1234,Users!$A$2:$F$784,6,FALSE)</f>
        <v>Леонтьев</v>
      </c>
      <c r="C1233" s="173" t="str">
        <f>VLOOKUP(Results!D1234,Tests!$A$2:$C$21,3,FALSE)</f>
        <v>Специалист MS Excel 2010</v>
      </c>
      <c r="D1233" s="173" t="str">
        <f>IFERROR(VLOOKUP(VLOOKUP(Results!C1234,Users!$A$2:$E$784,5,FALSE),Groops!$A$2:$E$28,2,FALSE),"удалено")</f>
        <v>МИСТ-21</v>
      </c>
      <c r="E1233" s="173">
        <f>Results!K1234</f>
        <v>12</v>
      </c>
      <c r="F1233" s="173">
        <f>Results!J1234</f>
        <v>25</v>
      </c>
    </row>
    <row r="1234" spans="1:6">
      <c r="A1234" s="430">
        <f>Results!B1235</f>
        <v>44449.632442129601</v>
      </c>
      <c r="B1234" s="173" t="str">
        <f>VLOOKUP(Results!C1235,Users!$A$2:$F$784,6,FALSE)</f>
        <v>Войкин</v>
      </c>
      <c r="C1234" s="173" t="str">
        <f>VLOOKUP(Results!D1235,Tests!$A$2:$C$21,3,FALSE)</f>
        <v>Специалист MS Excel 2010</v>
      </c>
      <c r="D1234" s="173" t="str">
        <f>IFERROR(VLOOKUP(VLOOKUP(Results!C1235,Users!$A$2:$E$784,5,FALSE),Groops!$A$2:$E$28,2,FALSE),"удалено")</f>
        <v>МИСТ-21</v>
      </c>
      <c r="E1234" s="173">
        <f>Results!K1235</f>
        <v>13</v>
      </c>
      <c r="F1234" s="173">
        <f>Results!J1235</f>
        <v>25</v>
      </c>
    </row>
    <row r="1235" spans="1:6">
      <c r="A1235" s="430">
        <f>Results!B1236</f>
        <v>44449.630856481497</v>
      </c>
      <c r="B1235" s="173" t="str">
        <f>VLOOKUP(Results!C1236,Users!$A$2:$F$784,6,FALSE)</f>
        <v>Крашенинникова</v>
      </c>
      <c r="C1235" s="173" t="str">
        <f>VLOOKUP(Results!D1236,Tests!$A$2:$C$21,3,FALSE)</f>
        <v>Специалист MS Excel 2010</v>
      </c>
      <c r="D1235" s="173" t="str">
        <f>IFERROR(VLOOKUP(VLOOKUP(Results!C1236,Users!$A$2:$E$784,5,FALSE),Groops!$A$2:$E$28,2,FALSE),"удалено")</f>
        <v>МИСТ-21</v>
      </c>
      <c r="E1235" s="173">
        <f>Results!K1236</f>
        <v>13</v>
      </c>
      <c r="F1235" s="173">
        <f>Results!J1236</f>
        <v>25</v>
      </c>
    </row>
    <row r="1236" spans="1:6">
      <c r="A1236" s="430">
        <f>Results!B1237</f>
        <v>44806.5620949074</v>
      </c>
      <c r="B1236" s="173" t="str">
        <f>VLOOKUP(Results!C1237,Users!$A$2:$F$784,6,FALSE)</f>
        <v>Баранова</v>
      </c>
      <c r="C1236" s="173" t="str">
        <f>VLOOKUP(Results!D1237,Tests!$A$2:$C$21,3,FALSE)</f>
        <v>Пользователь MS Excel 2010</v>
      </c>
      <c r="D1236" s="173" t="str">
        <f>IFERROR(VLOOKUP(VLOOKUP(Results!C1237,Users!$A$2:$E$784,5,FALSE),Groops!$A$2:$E$28,2,FALSE),"удалено")</f>
        <v>МИСТ-22</v>
      </c>
      <c r="E1236" s="173">
        <f>Results!K1237</f>
        <v>36</v>
      </c>
      <c r="F1236" s="173">
        <f>Results!J1237</f>
        <v>42</v>
      </c>
    </row>
    <row r="1237" spans="1:6">
      <c r="A1237" s="430">
        <f>Results!B1238</f>
        <v>44449.631018518499</v>
      </c>
      <c r="B1237" s="173" t="str">
        <f>VLOOKUP(Results!C1238,Users!$A$2:$F$784,6,FALSE)</f>
        <v>Головлев</v>
      </c>
      <c r="C1237" s="173" t="str">
        <f>VLOOKUP(Results!D1238,Tests!$A$2:$C$21,3,FALSE)</f>
        <v>Специалист MS Excel 2010</v>
      </c>
      <c r="D1237" s="173" t="str">
        <f>IFERROR(VLOOKUP(VLOOKUP(Results!C1238,Users!$A$2:$E$784,5,FALSE),Groops!$A$2:$E$28,2,FALSE),"удалено")</f>
        <v>МИСТ-21</v>
      </c>
      <c r="E1237" s="173">
        <f>Results!K1238</f>
        <v>12</v>
      </c>
      <c r="F1237" s="173">
        <f>Results!J1238</f>
        <v>25</v>
      </c>
    </row>
    <row r="1238" spans="1:6">
      <c r="A1238" s="430">
        <f>Results!B1239</f>
        <v>44449.632708333302</v>
      </c>
      <c r="B1238" s="173" t="str">
        <f>VLOOKUP(Results!C1239,Users!$A$2:$F$784,6,FALSE)</f>
        <v>Мгебришвили</v>
      </c>
      <c r="C1238" s="173" t="str">
        <f>VLOOKUP(Results!D1239,Tests!$A$2:$C$21,3,FALSE)</f>
        <v>Специалист MS Excel 2010</v>
      </c>
      <c r="D1238" s="173" t="str">
        <f>IFERROR(VLOOKUP(VLOOKUP(Results!C1239,Users!$A$2:$E$784,5,FALSE),Groops!$A$2:$E$28,2,FALSE),"удалено")</f>
        <v>МИСТ-21</v>
      </c>
      <c r="E1238" s="173">
        <f>Results!K1239</f>
        <v>16</v>
      </c>
      <c r="F1238" s="173">
        <f>Results!J1239</f>
        <v>25</v>
      </c>
    </row>
    <row r="1239" spans="1:6">
      <c r="A1239" s="430">
        <f>Results!B1240</f>
        <v>44449.632430555597</v>
      </c>
      <c r="B1239" s="173" t="str">
        <f>VLOOKUP(Results!C1240,Users!$A$2:$F$784,6,FALSE)</f>
        <v>Курбанов</v>
      </c>
      <c r="C1239" s="173" t="str">
        <f>VLOOKUP(Results!D1240,Tests!$A$2:$C$21,3,FALSE)</f>
        <v>Специалист MS Excel 2010</v>
      </c>
      <c r="D1239" s="173" t="str">
        <f>IFERROR(VLOOKUP(VLOOKUP(Results!C1240,Users!$A$2:$E$784,5,FALSE),Groops!$A$2:$E$28,2,FALSE),"удалено")</f>
        <v>МИСТ-21</v>
      </c>
      <c r="E1239" s="173">
        <f>Results!K1240</f>
        <v>14</v>
      </c>
      <c r="F1239" s="173">
        <f>Results!J1240</f>
        <v>25</v>
      </c>
    </row>
    <row r="1240" spans="1:6">
      <c r="A1240" s="430">
        <f>Results!B1241</f>
        <v>44449.633912037003</v>
      </c>
      <c r="B1240" s="173" t="str">
        <f>VLOOKUP(Results!C1241,Users!$A$2:$F$784,6,FALSE)</f>
        <v>Бакланов</v>
      </c>
      <c r="C1240" s="173" t="str">
        <f>VLOOKUP(Results!D1241,Tests!$A$2:$C$21,3,FALSE)</f>
        <v>Специалист MS Excel 2010</v>
      </c>
      <c r="D1240" s="173" t="str">
        <f>IFERROR(VLOOKUP(VLOOKUP(Results!C1241,Users!$A$2:$E$784,5,FALSE),Groops!$A$2:$E$28,2,FALSE),"удалено")</f>
        <v>МИСТ-21</v>
      </c>
      <c r="E1240" s="173">
        <f>Results!K1241</f>
        <v>19</v>
      </c>
      <c r="F1240" s="173">
        <f>Results!J1241</f>
        <v>25</v>
      </c>
    </row>
    <row r="1241" spans="1:6">
      <c r="A1241" s="430">
        <f>Results!B1242</f>
        <v>44449.6311458333</v>
      </c>
      <c r="B1241" s="173" t="str">
        <f>VLOOKUP(Results!C1242,Users!$A$2:$F$784,6,FALSE)</f>
        <v>Ермаков</v>
      </c>
      <c r="C1241" s="173" t="str">
        <f>VLOOKUP(Results!D1242,Tests!$A$2:$C$21,3,FALSE)</f>
        <v>Специалист MS Excel 2010</v>
      </c>
      <c r="D1241" s="173" t="str">
        <f>IFERROR(VLOOKUP(VLOOKUP(Results!C1242,Users!$A$2:$E$784,5,FALSE),Groops!$A$2:$E$28,2,FALSE),"удалено")</f>
        <v>МИСТ-21</v>
      </c>
      <c r="E1241" s="173">
        <f>Results!K1242</f>
        <v>11</v>
      </c>
      <c r="F1241" s="173">
        <f>Results!J1242</f>
        <v>25</v>
      </c>
    </row>
    <row r="1242" spans="1:6">
      <c r="A1242" s="430">
        <f>Results!B1243</f>
        <v>44449.632210648102</v>
      </c>
      <c r="B1242" s="173" t="str">
        <f>VLOOKUP(Results!C1243,Users!$A$2:$F$784,6,FALSE)</f>
        <v>Левашко</v>
      </c>
      <c r="C1242" s="173" t="str">
        <f>VLOOKUP(Results!D1243,Tests!$A$2:$C$21,3,FALSE)</f>
        <v>Специалист MS Excel 2010</v>
      </c>
      <c r="D1242" s="173" t="str">
        <f>IFERROR(VLOOKUP(VLOOKUP(Results!C1243,Users!$A$2:$E$784,5,FALSE),Groops!$A$2:$E$28,2,FALSE),"удалено")</f>
        <v>МИСТ-21</v>
      </c>
      <c r="E1242" s="173">
        <f>Results!K1243</f>
        <v>8</v>
      </c>
      <c r="F1242" s="173">
        <f>Results!J1243</f>
        <v>25</v>
      </c>
    </row>
    <row r="1243" spans="1:6">
      <c r="A1243" s="430">
        <f>Results!B1244</f>
        <v>44449.634467592601</v>
      </c>
      <c r="B1243" s="173" t="str">
        <f>VLOOKUP(Results!C1244,Users!$A$2:$F$784,6,FALSE)</f>
        <v>Журкин</v>
      </c>
      <c r="C1243" s="173" t="str">
        <f>VLOOKUP(Results!D1244,Tests!$A$2:$C$21,3,FALSE)</f>
        <v>Специалист MS Excel 2010</v>
      </c>
      <c r="D1243" s="173" t="str">
        <f>IFERROR(VLOOKUP(VLOOKUP(Results!C1244,Users!$A$2:$E$784,5,FALSE),Groops!$A$2:$E$28,2,FALSE),"удалено")</f>
        <v>МИСТ-21</v>
      </c>
      <c r="E1243" s="173">
        <f>Results!K1244</f>
        <v>14</v>
      </c>
      <c r="F1243" s="173">
        <f>Results!J1244</f>
        <v>25</v>
      </c>
    </row>
    <row r="1244" spans="1:6">
      <c r="A1244" s="430">
        <f>Results!B1245</f>
        <v>44449.637824074103</v>
      </c>
      <c r="B1244" s="173" t="str">
        <f>VLOOKUP(Results!C1245,Users!$A$2:$F$784,6,FALSE)</f>
        <v>Вебер</v>
      </c>
      <c r="C1244" s="173" t="str">
        <f>VLOOKUP(Results!D1245,Tests!$A$2:$C$21,3,FALSE)</f>
        <v>Специалист MS Excel 2010</v>
      </c>
      <c r="D1244" s="173" t="str">
        <f>IFERROR(VLOOKUP(VLOOKUP(Results!C1245,Users!$A$2:$E$784,5,FALSE),Groops!$A$2:$E$28,2,FALSE),"удалено")</f>
        <v>МИСТ-21</v>
      </c>
      <c r="E1244" s="173">
        <f>Results!K1245</f>
        <v>11</v>
      </c>
      <c r="F1244" s="173">
        <f>Results!J1245</f>
        <v>25</v>
      </c>
    </row>
    <row r="1245" spans="1:6">
      <c r="A1245" s="430">
        <f>Results!B1246</f>
        <v>44449.653078703697</v>
      </c>
      <c r="B1245" s="173" t="str">
        <f>VLOOKUP(Results!C1246,Users!$A$2:$F$784,6,FALSE)</f>
        <v>Ахметов</v>
      </c>
      <c r="C1245" s="173" t="str">
        <f>VLOOKUP(Results!D1246,Tests!$A$2:$C$21,3,FALSE)</f>
        <v>Специалист MS Excel 2010</v>
      </c>
      <c r="D1245" s="173" t="str">
        <f>IFERROR(VLOOKUP(VLOOKUP(Results!C1246,Users!$A$2:$E$784,5,FALSE),Groops!$A$2:$E$28,2,FALSE),"удалено")</f>
        <v>МИСТ-21</v>
      </c>
      <c r="E1245" s="173">
        <f>Results!K1246</f>
        <v>18</v>
      </c>
      <c r="F1245" s="173">
        <f>Results!J1246</f>
        <v>25</v>
      </c>
    </row>
    <row r="1246" spans="1:6">
      <c r="A1246" s="430">
        <f>Results!B1247</f>
        <v>44449.673229166699</v>
      </c>
      <c r="B1246" s="173" t="str">
        <f>VLOOKUP(Results!C1247,Users!$A$2:$F$784,6,FALSE)</f>
        <v>Майоров</v>
      </c>
      <c r="C1246" s="173" t="str">
        <f>VLOOKUP(Results!D1247,Tests!$A$2:$C$21,3,FALSE)</f>
        <v>Специалист MS Excel 2010</v>
      </c>
      <c r="D1246" s="173" t="str">
        <f>IFERROR(VLOOKUP(VLOOKUP(Results!C1247,Users!$A$2:$E$784,5,FALSE),Groops!$A$2:$E$28,2,FALSE),"удалено")</f>
        <v>МИСТ-21</v>
      </c>
      <c r="E1246" s="173">
        <f>Results!K1247</f>
        <v>14</v>
      </c>
      <c r="F1246" s="173">
        <f>Results!J1247</f>
        <v>25</v>
      </c>
    </row>
    <row r="1247" spans="1:6">
      <c r="A1247" s="430">
        <f>Results!B1248</f>
        <v>44449.794259259303</v>
      </c>
      <c r="B1247" s="173" t="str">
        <f>VLOOKUP(Results!C1248,Users!$A$2:$F$784,6,FALSE)</f>
        <v>Лищенко</v>
      </c>
      <c r="C1247" s="173" t="str">
        <f>VLOOKUP(Results!D1248,Tests!$A$2:$C$21,3,FALSE)</f>
        <v>Специалист MS Excel 2010</v>
      </c>
      <c r="D1247" s="173" t="str">
        <f>IFERROR(VLOOKUP(VLOOKUP(Results!C1248,Users!$A$2:$E$784,5,FALSE),Groops!$A$2:$E$28,2,FALSE),"удалено")</f>
        <v>МИСТ-21</v>
      </c>
      <c r="E1247" s="173">
        <f>Results!K1248</f>
        <v>19</v>
      </c>
      <c r="F1247" s="173">
        <f>Results!J1248</f>
        <v>25</v>
      </c>
    </row>
    <row r="1248" spans="1:6">
      <c r="A1248" s="430">
        <f>Results!B1249</f>
        <v>44453.587986111103</v>
      </c>
      <c r="B1248" s="173" t="str">
        <f>VLOOKUP(Results!C1249,Users!$A$2:$F$784,6,FALSE)</f>
        <v>Эркабоев</v>
      </c>
      <c r="C1248" s="173" t="str">
        <f>VLOOKUP(Results!D1249,Tests!$A$2:$C$21,3,FALSE)</f>
        <v>Пользователь MS Excel 2010</v>
      </c>
      <c r="D1248" s="173" t="str">
        <f>IFERROR(VLOOKUP(VLOOKUP(Results!C1249,Users!$A$2:$E$784,5,FALSE),Groops!$A$2:$E$28,2,FALSE),"удалено")</f>
        <v>МИСТ-21</v>
      </c>
      <c r="E1248" s="173">
        <f>Results!K1249</f>
        <v>34</v>
      </c>
      <c r="F1248" s="173">
        <f>Results!J1249</f>
        <v>42</v>
      </c>
    </row>
    <row r="1249" spans="1:6">
      <c r="A1249" s="430">
        <f>Results!B1250</f>
        <v>44453.623599537001</v>
      </c>
      <c r="B1249" s="173" t="str">
        <f>VLOOKUP(Results!C1250,Users!$A$2:$F$784,6,FALSE)</f>
        <v>Эркабоев</v>
      </c>
      <c r="C1249" s="173" t="str">
        <f>VLOOKUP(Results!D1250,Tests!$A$2:$C$21,3,FALSE)</f>
        <v>Пользователь MS Excel 2010</v>
      </c>
      <c r="D1249" s="173" t="str">
        <f>IFERROR(VLOOKUP(VLOOKUP(Results!C1250,Users!$A$2:$E$784,5,FALSE),Groops!$A$2:$E$28,2,FALSE),"удалено")</f>
        <v>МИСТ-21</v>
      </c>
      <c r="E1249" s="173">
        <f>Results!K1250</f>
        <v>0</v>
      </c>
      <c r="F1249" s="173">
        <f>Results!J1250</f>
        <v>42</v>
      </c>
    </row>
    <row r="1250" spans="1:6">
      <c r="A1250" s="430">
        <f>Results!B1251</f>
        <v>44455.058252314797</v>
      </c>
      <c r="B1250" s="173" t="str">
        <f>VLOOKUP(Results!C1251,Users!$A$2:$F$784,6,FALSE)</f>
        <v>Да Силва</v>
      </c>
      <c r="C1250" s="173" t="str">
        <f>VLOOKUP(Results!D1251,Tests!$A$2:$C$21,3,FALSE)</f>
        <v>Пользователь MS Excel 2010</v>
      </c>
      <c r="D1250" s="173" t="str">
        <f>IFERROR(VLOOKUP(VLOOKUP(Results!C1251,Users!$A$2:$E$784,5,FALSE),Groops!$A$2:$E$28,2,FALSE),"удалено")</f>
        <v>МИСТ-21</v>
      </c>
      <c r="E1250" s="173">
        <f>Results!K1251</f>
        <v>42</v>
      </c>
      <c r="F1250" s="173">
        <f>Results!J1251</f>
        <v>42</v>
      </c>
    </row>
    <row r="1251" spans="1:6">
      <c r="A1251" s="430">
        <f>Results!B1252</f>
        <v>44482.802685185197</v>
      </c>
      <c r="B1251" s="173" t="str">
        <f>VLOOKUP(Results!C1252,Users!$A$2:$F$784,6,FALSE)</f>
        <v>Яблонский</v>
      </c>
      <c r="C1251" s="173" t="str">
        <f>VLOOKUP(Results!D1252,Tests!$A$2:$C$21,3,FALSE)</f>
        <v>Специалист MS Excel 2010</v>
      </c>
      <c r="D1251" s="173" t="str">
        <f>IFERROR(VLOOKUP(VLOOKUP(Results!C1252,Users!$A$2:$E$784,5,FALSE),Groops!$A$2:$E$28,2,FALSE),"удалено")</f>
        <v>МИСТ-21</v>
      </c>
      <c r="E1251" s="173">
        <f>Results!K1252</f>
        <v>13</v>
      </c>
      <c r="F1251" s="173">
        <f>Results!J1252</f>
        <v>25</v>
      </c>
    </row>
    <row r="1252" spans="1:6">
      <c r="A1252" s="430">
        <f>Results!B1253</f>
        <v>44482.794652777797</v>
      </c>
      <c r="B1252" s="173" t="str">
        <f>VLOOKUP(Results!C1253,Users!$A$2:$F$784,6,FALSE)</f>
        <v>Эрендженов</v>
      </c>
      <c r="C1252" s="173" t="str">
        <f>VLOOKUP(Results!D1253,Tests!$A$2:$C$21,3,FALSE)</f>
        <v>Специалист MS Excel 2010</v>
      </c>
      <c r="D1252" s="173" t="str">
        <f>IFERROR(VLOOKUP(VLOOKUP(Results!C1253,Users!$A$2:$E$784,5,FALSE),Groops!$A$2:$E$28,2,FALSE),"удалено")</f>
        <v>МИСТ-21</v>
      </c>
      <c r="E1252" s="173">
        <f>Results!K1253</f>
        <v>19</v>
      </c>
      <c r="F1252" s="173">
        <f>Results!J1253</f>
        <v>25</v>
      </c>
    </row>
    <row r="1253" spans="1:6">
      <c r="A1253" s="430">
        <f>Results!B1254</f>
        <v>44482.796261574098</v>
      </c>
      <c r="B1253" s="173" t="str">
        <f>VLOOKUP(Results!C1254,Users!$A$2:$F$784,6,FALSE)</f>
        <v>Сандалов</v>
      </c>
      <c r="C1253" s="173" t="str">
        <f>VLOOKUP(Results!D1254,Tests!$A$2:$C$21,3,FALSE)</f>
        <v>Специалист MS Excel 2010</v>
      </c>
      <c r="D1253" s="173" t="str">
        <f>IFERROR(VLOOKUP(VLOOKUP(Results!C1254,Users!$A$2:$E$784,5,FALSE),Groops!$A$2:$E$28,2,FALSE),"удалено")</f>
        <v>МИСТ-21</v>
      </c>
      <c r="E1253" s="173">
        <f>Results!K1254</f>
        <v>19</v>
      </c>
      <c r="F1253" s="173">
        <f>Results!J1254</f>
        <v>25</v>
      </c>
    </row>
    <row r="1254" spans="1:6">
      <c r="A1254" s="430">
        <f>Results!B1255</f>
        <v>44482.794872685197</v>
      </c>
      <c r="B1254" s="173" t="str">
        <f>VLOOKUP(Results!C1255,Users!$A$2:$F$784,6,FALSE)</f>
        <v>Цыденов</v>
      </c>
      <c r="C1254" s="173" t="str">
        <f>VLOOKUP(Results!D1255,Tests!$A$2:$C$21,3,FALSE)</f>
        <v>Специалист MS Excel 2010</v>
      </c>
      <c r="D1254" s="173" t="str">
        <f>IFERROR(VLOOKUP(VLOOKUP(Results!C1255,Users!$A$2:$E$784,5,FALSE),Groops!$A$2:$E$28,2,FALSE),"удалено")</f>
        <v>МИСТ-21</v>
      </c>
      <c r="E1254" s="173">
        <f>Results!K1255</f>
        <v>18</v>
      </c>
      <c r="F1254" s="173">
        <f>Results!J1255</f>
        <v>25</v>
      </c>
    </row>
    <row r="1255" spans="1:6">
      <c r="A1255" s="430">
        <f>Results!B1256</f>
        <v>44482.794965277797</v>
      </c>
      <c r="B1255" s="173" t="str">
        <f>VLOOKUP(Results!C1256,Users!$A$2:$F$784,6,FALSE)</f>
        <v>Чегодаев</v>
      </c>
      <c r="C1255" s="173" t="str">
        <f>VLOOKUP(Results!D1256,Tests!$A$2:$C$21,3,FALSE)</f>
        <v>Специалист MS Excel 2010</v>
      </c>
      <c r="D1255" s="173" t="str">
        <f>IFERROR(VLOOKUP(VLOOKUP(Results!C1256,Users!$A$2:$E$784,5,FALSE),Groops!$A$2:$E$28,2,FALSE),"удалено")</f>
        <v>МИСТ-21</v>
      </c>
      <c r="E1255" s="173">
        <f>Results!K1256</f>
        <v>21</v>
      </c>
      <c r="F1255" s="173">
        <f>Results!J1256</f>
        <v>25</v>
      </c>
    </row>
    <row r="1256" spans="1:6">
      <c r="A1256" s="430">
        <f>Results!B1257</f>
        <v>44482.794664351903</v>
      </c>
      <c r="B1256" s="173" t="str">
        <f>VLOOKUP(Results!C1257,Users!$A$2:$F$784,6,FALSE)</f>
        <v>Алексеева</v>
      </c>
      <c r="C1256" s="173" t="str">
        <f>VLOOKUP(Results!D1257,Tests!$A$2:$C$21,3,FALSE)</f>
        <v>Специалист MS Excel 2010</v>
      </c>
      <c r="D1256" s="173" t="str">
        <f>IFERROR(VLOOKUP(VLOOKUP(Results!C1257,Users!$A$2:$E$784,5,FALSE),Groops!$A$2:$E$28,2,FALSE),"удалено")</f>
        <v>МИСТ-21</v>
      </c>
      <c r="E1256" s="173">
        <f>Results!K1257</f>
        <v>21</v>
      </c>
      <c r="F1256" s="173">
        <f>Results!J1257</f>
        <v>25</v>
      </c>
    </row>
    <row r="1257" spans="1:6">
      <c r="A1257" s="430">
        <f>Results!B1258</f>
        <v>44482.795115740701</v>
      </c>
      <c r="B1257" s="173" t="str">
        <f>VLOOKUP(Results!C1258,Users!$A$2:$F$784,6,FALSE)</f>
        <v>Колодезников</v>
      </c>
      <c r="C1257" s="173" t="str">
        <f>VLOOKUP(Results!D1258,Tests!$A$2:$C$21,3,FALSE)</f>
        <v>Специалист MS Excel 2010</v>
      </c>
      <c r="D1257" s="173" t="str">
        <f>IFERROR(VLOOKUP(VLOOKUP(Results!C1258,Users!$A$2:$E$784,5,FALSE),Groops!$A$2:$E$28,2,FALSE),"удалено")</f>
        <v>МИСТ-21</v>
      </c>
      <c r="E1257" s="173">
        <f>Results!K1258</f>
        <v>17</v>
      </c>
      <c r="F1257" s="173">
        <f>Results!J1258</f>
        <v>25</v>
      </c>
    </row>
    <row r="1258" spans="1:6">
      <c r="A1258" s="430">
        <f>Results!B1259</f>
        <v>44482.794421296298</v>
      </c>
      <c r="B1258" s="173" t="str">
        <f>VLOOKUP(Results!C1259,Users!$A$2:$F$784,6,FALSE)</f>
        <v>Гершман</v>
      </c>
      <c r="C1258" s="173" t="str">
        <f>VLOOKUP(Results!D1259,Tests!$A$2:$C$21,3,FALSE)</f>
        <v>Специалист MS Excel 2010</v>
      </c>
      <c r="D1258" s="173" t="str">
        <f>IFERROR(VLOOKUP(VLOOKUP(Results!C1259,Users!$A$2:$E$784,5,FALSE),Groops!$A$2:$E$28,2,FALSE),"удалено")</f>
        <v>МИСТ-21</v>
      </c>
      <c r="E1258" s="173">
        <f>Results!K1259</f>
        <v>16</v>
      </c>
      <c r="F1258" s="173">
        <f>Results!J1259</f>
        <v>25</v>
      </c>
    </row>
    <row r="1259" spans="1:6">
      <c r="A1259" s="430">
        <f>Results!B1260</f>
        <v>44482.795995370398</v>
      </c>
      <c r="B1259" s="173" t="str">
        <f>VLOOKUP(Results!C1260,Users!$A$2:$F$784,6,FALSE)</f>
        <v>Моргунова</v>
      </c>
      <c r="C1259" s="173" t="str">
        <f>VLOOKUP(Results!D1260,Tests!$A$2:$C$21,3,FALSE)</f>
        <v>Специалист MS Excel 2010</v>
      </c>
      <c r="D1259" s="173" t="str">
        <f>IFERROR(VLOOKUP(VLOOKUP(Results!C1260,Users!$A$2:$E$784,5,FALSE),Groops!$A$2:$E$28,2,FALSE),"удалено")</f>
        <v>МИСТ-21</v>
      </c>
      <c r="E1259" s="173">
        <f>Results!K1260</f>
        <v>24</v>
      </c>
      <c r="F1259" s="173">
        <f>Results!J1260</f>
        <v>25</v>
      </c>
    </row>
    <row r="1260" spans="1:6">
      <c r="A1260" s="430">
        <f>Results!B1261</f>
        <v>44482.794652777797</v>
      </c>
      <c r="B1260" s="173" t="str">
        <f>VLOOKUP(Results!C1261,Users!$A$2:$F$784,6,FALSE)</f>
        <v>Кисельман</v>
      </c>
      <c r="C1260" s="173" t="str">
        <f>VLOOKUP(Results!D1261,Tests!$A$2:$C$21,3,FALSE)</f>
        <v>Специалист MS Excel 2010</v>
      </c>
      <c r="D1260" s="173" t="str">
        <f>IFERROR(VLOOKUP(VLOOKUP(Results!C1261,Users!$A$2:$E$784,5,FALSE),Groops!$A$2:$E$28,2,FALSE),"удалено")</f>
        <v>МИСТ-21</v>
      </c>
      <c r="E1260" s="173">
        <f>Results!K1261</f>
        <v>21</v>
      </c>
      <c r="F1260" s="173">
        <f>Results!J1261</f>
        <v>25</v>
      </c>
    </row>
    <row r="1261" spans="1:6">
      <c r="A1261" s="430">
        <f>Results!B1262</f>
        <v>44482.794571759303</v>
      </c>
      <c r="B1261" s="173" t="str">
        <f>VLOOKUP(Results!C1262,Users!$A$2:$F$784,6,FALSE)</f>
        <v>Репкина</v>
      </c>
      <c r="C1261" s="173" t="str">
        <f>VLOOKUP(Results!D1262,Tests!$A$2:$C$21,3,FALSE)</f>
        <v>Специалист MS Excel 2010</v>
      </c>
      <c r="D1261" s="173" t="str">
        <f>IFERROR(VLOOKUP(VLOOKUP(Results!C1262,Users!$A$2:$E$784,5,FALSE),Groops!$A$2:$E$28,2,FALSE),"удалено")</f>
        <v>МИСТ-21</v>
      </c>
      <c r="E1261" s="173">
        <f>Results!K1262</f>
        <v>14</v>
      </c>
      <c r="F1261" s="173">
        <f>Results!J1262</f>
        <v>25</v>
      </c>
    </row>
    <row r="1262" spans="1:6">
      <c r="A1262" s="430">
        <f>Results!B1263</f>
        <v>44482.794861111099</v>
      </c>
      <c r="B1262" s="173" t="str">
        <f>VLOOKUP(Results!C1263,Users!$A$2:$F$784,6,FALSE)</f>
        <v>Иванов</v>
      </c>
      <c r="C1262" s="173" t="str">
        <f>VLOOKUP(Results!D1263,Tests!$A$2:$C$21,3,FALSE)</f>
        <v>Специалист MS Excel 2010</v>
      </c>
      <c r="D1262" s="173" t="str">
        <f>IFERROR(VLOOKUP(VLOOKUP(Results!C1263,Users!$A$2:$E$784,5,FALSE),Groops!$A$2:$E$28,2,FALSE),"удалено")</f>
        <v>МИСТ-21</v>
      </c>
      <c r="E1262" s="173">
        <f>Results!K1263</f>
        <v>19</v>
      </c>
      <c r="F1262" s="173">
        <f>Results!J1263</f>
        <v>25</v>
      </c>
    </row>
    <row r="1263" spans="1:6">
      <c r="A1263" s="430">
        <f>Results!B1264</f>
        <v>44482.797037037002</v>
      </c>
      <c r="B1263" s="173" t="str">
        <f>VLOOKUP(Results!C1264,Users!$A$2:$F$784,6,FALSE)</f>
        <v>Воробьева</v>
      </c>
      <c r="C1263" s="173" t="str">
        <f>VLOOKUP(Results!D1264,Tests!$A$2:$C$21,3,FALSE)</f>
        <v>Специалист MS Excel 2010</v>
      </c>
      <c r="D1263" s="173" t="str">
        <f>IFERROR(VLOOKUP(VLOOKUP(Results!C1264,Users!$A$2:$E$784,5,FALSE),Groops!$A$2:$E$28,2,FALSE),"удалено")</f>
        <v>МИСТ-21</v>
      </c>
      <c r="E1263" s="173">
        <f>Results!K1264</f>
        <v>13</v>
      </c>
      <c r="F1263" s="173">
        <f>Results!J1264</f>
        <v>25</v>
      </c>
    </row>
    <row r="1264" spans="1:6">
      <c r="A1264" s="430">
        <f>Results!B1265</f>
        <v>44482.794606481497</v>
      </c>
      <c r="B1264" s="173" t="str">
        <f>VLOOKUP(Results!C1265,Users!$A$2:$F$784,6,FALSE)</f>
        <v>Каюмова</v>
      </c>
      <c r="C1264" s="173" t="str">
        <f>VLOOKUP(Results!D1265,Tests!$A$2:$C$21,3,FALSE)</f>
        <v>Специалист MS Excel 2010</v>
      </c>
      <c r="D1264" s="173" t="str">
        <f>IFERROR(VLOOKUP(VLOOKUP(Results!C1265,Users!$A$2:$E$784,5,FALSE),Groops!$A$2:$E$28,2,FALSE),"удалено")</f>
        <v>МИСТ-21</v>
      </c>
      <c r="E1264" s="173">
        <f>Results!K1265</f>
        <v>19</v>
      </c>
      <c r="F1264" s="173">
        <f>Results!J1265</f>
        <v>25</v>
      </c>
    </row>
    <row r="1265" spans="1:6">
      <c r="A1265" s="430">
        <f>Results!B1266</f>
        <v>44482.794548611098</v>
      </c>
      <c r="B1265" s="173" t="str">
        <f>VLOOKUP(Results!C1266,Users!$A$2:$F$784,6,FALSE)</f>
        <v>Лозовицкий</v>
      </c>
      <c r="C1265" s="173" t="str">
        <f>VLOOKUP(Results!D1266,Tests!$A$2:$C$21,3,FALSE)</f>
        <v>Специалист MS Excel 2010</v>
      </c>
      <c r="D1265" s="173" t="str">
        <f>IFERROR(VLOOKUP(VLOOKUP(Results!C1266,Users!$A$2:$E$784,5,FALSE),Groops!$A$2:$E$28,2,FALSE),"удалено")</f>
        <v>МИСТ-21</v>
      </c>
      <c r="E1265" s="173">
        <f>Results!K1266</f>
        <v>13</v>
      </c>
      <c r="F1265" s="173">
        <f>Results!J1266</f>
        <v>25</v>
      </c>
    </row>
    <row r="1266" spans="1:6">
      <c r="A1266" s="430">
        <f>Results!B1267</f>
        <v>44482.800462963001</v>
      </c>
      <c r="B1266" s="173" t="str">
        <f>VLOOKUP(Results!C1267,Users!$A$2:$F$784,6,FALSE)</f>
        <v>Яруллов</v>
      </c>
      <c r="C1266" s="173" t="str">
        <f>VLOOKUP(Results!D1267,Tests!$A$2:$C$21,3,FALSE)</f>
        <v>Специалист MS Excel 2010</v>
      </c>
      <c r="D1266" s="173" t="str">
        <f>IFERROR(VLOOKUP(VLOOKUP(Results!C1267,Users!$A$2:$E$784,5,FALSE),Groops!$A$2:$E$28,2,FALSE),"удалено")</f>
        <v>МИСТ-21</v>
      </c>
      <c r="E1266" s="173">
        <f>Results!K1267</f>
        <v>21</v>
      </c>
      <c r="F1266" s="173">
        <f>Results!J1267</f>
        <v>25</v>
      </c>
    </row>
    <row r="1267" spans="1:6">
      <c r="A1267" s="430">
        <f>Results!B1268</f>
        <v>44482.794317129599</v>
      </c>
      <c r="B1267" s="173" t="str">
        <f>VLOOKUP(Results!C1268,Users!$A$2:$F$784,6,FALSE)</f>
        <v>Воробьева</v>
      </c>
      <c r="C1267" s="173" t="str">
        <f>VLOOKUP(Results!D1268,Tests!$A$2:$C$21,3,FALSE)</f>
        <v>Специалист MS Excel 2010</v>
      </c>
      <c r="D1267" s="173" t="str">
        <f>IFERROR(VLOOKUP(VLOOKUP(Results!C1268,Users!$A$2:$E$784,5,FALSE),Groops!$A$2:$E$28,2,FALSE),"удалено")</f>
        <v>МИСТ-21</v>
      </c>
      <c r="E1267" s="173">
        <f>Results!K1268</f>
        <v>16</v>
      </c>
      <c r="F1267" s="173">
        <f>Results!J1268</f>
        <v>25</v>
      </c>
    </row>
    <row r="1268" spans="1:6">
      <c r="A1268" s="430">
        <f>Results!B1269</f>
        <v>44482.7960648148</v>
      </c>
      <c r="B1268" s="173" t="str">
        <f>VLOOKUP(Results!C1269,Users!$A$2:$F$784,6,FALSE)</f>
        <v>Буняева</v>
      </c>
      <c r="C1268" s="173" t="str">
        <f>VLOOKUP(Results!D1269,Tests!$A$2:$C$21,3,FALSE)</f>
        <v>Специалист MS Excel 2010</v>
      </c>
      <c r="D1268" s="173" t="str">
        <f>IFERROR(VLOOKUP(VLOOKUP(Results!C1269,Users!$A$2:$E$784,5,FALSE),Groops!$A$2:$E$28,2,FALSE),"удалено")</f>
        <v>МИСТ-21</v>
      </c>
      <c r="E1268" s="173">
        <f>Results!K1269</f>
        <v>15</v>
      </c>
      <c r="F1268" s="173">
        <f>Results!J1269</f>
        <v>25</v>
      </c>
    </row>
    <row r="1269" spans="1:6">
      <c r="A1269" s="430">
        <f>Results!B1270</f>
        <v>44482.793611111098</v>
      </c>
      <c r="B1269" s="173" t="str">
        <f>VLOOKUP(Results!C1270,Users!$A$2:$F$784,6,FALSE)</f>
        <v>Еремеева</v>
      </c>
      <c r="C1269" s="173" t="str">
        <f>VLOOKUP(Results!D1270,Tests!$A$2:$C$21,3,FALSE)</f>
        <v>Специалист MS Excel 2010</v>
      </c>
      <c r="D1269" s="173" t="str">
        <f>IFERROR(VLOOKUP(VLOOKUP(Results!C1270,Users!$A$2:$E$784,5,FALSE),Groops!$A$2:$E$28,2,FALSE),"удалено")</f>
        <v>МИСТ-21</v>
      </c>
      <c r="E1269" s="173">
        <f>Results!K1270</f>
        <v>15</v>
      </c>
      <c r="F1269" s="173">
        <f>Results!J1270</f>
        <v>25</v>
      </c>
    </row>
    <row r="1270" spans="1:6">
      <c r="A1270" s="430">
        <f>Results!B1271</f>
        <v>44482.797523148103</v>
      </c>
      <c r="B1270" s="173" t="str">
        <f>VLOOKUP(Results!C1271,Users!$A$2:$F$784,6,FALSE)</f>
        <v>Эркабоев</v>
      </c>
      <c r="C1270" s="173" t="str">
        <f>VLOOKUP(Results!D1271,Tests!$A$2:$C$21,3,FALSE)</f>
        <v>Специалист MS Excel 2010</v>
      </c>
      <c r="D1270" s="173" t="str">
        <f>IFERROR(VLOOKUP(VLOOKUP(Results!C1271,Users!$A$2:$E$784,5,FALSE),Groops!$A$2:$E$28,2,FALSE),"удалено")</f>
        <v>МИСТ-21</v>
      </c>
      <c r="E1270" s="173">
        <f>Results!K1271</f>
        <v>20</v>
      </c>
      <c r="F1270" s="173">
        <f>Results!J1271</f>
        <v>25</v>
      </c>
    </row>
    <row r="1271" spans="1:6">
      <c r="A1271" s="430">
        <f>Results!B1272</f>
        <v>44482.8069328704</v>
      </c>
      <c r="B1271" s="173" t="str">
        <f>VLOOKUP(Results!C1272,Users!$A$2:$F$784,6,FALSE)</f>
        <v>Гоголев</v>
      </c>
      <c r="C1271" s="173" t="str">
        <f>VLOOKUP(Results!D1272,Tests!$A$2:$C$21,3,FALSE)</f>
        <v>Специалист MS Excel 2010</v>
      </c>
      <c r="D1271" s="173" t="str">
        <f>IFERROR(VLOOKUP(VLOOKUP(Results!C1272,Users!$A$2:$E$784,5,FALSE),Groops!$A$2:$E$28,2,FALSE),"удалено")</f>
        <v>МИСТ-21</v>
      </c>
      <c r="E1271" s="173">
        <f>Results!K1272</f>
        <v>17</v>
      </c>
      <c r="F1271" s="173">
        <f>Results!J1272</f>
        <v>25</v>
      </c>
    </row>
    <row r="1272" spans="1:6">
      <c r="A1272" s="430">
        <f>Results!B1273</f>
        <v>44482.796851851897</v>
      </c>
      <c r="B1272" s="173" t="str">
        <f>VLOOKUP(Results!C1273,Users!$A$2:$F$784,6,FALSE)</f>
        <v>Клименов</v>
      </c>
      <c r="C1272" s="173" t="str">
        <f>VLOOKUP(Results!D1273,Tests!$A$2:$C$21,3,FALSE)</f>
        <v>Специалист MS Excel 2010</v>
      </c>
      <c r="D1272" s="173" t="str">
        <f>IFERROR(VLOOKUP(VLOOKUP(Results!C1273,Users!$A$2:$E$784,5,FALSE),Groops!$A$2:$E$28,2,FALSE),"удалено")</f>
        <v>МИСТ-21</v>
      </c>
      <c r="E1272" s="173">
        <f>Results!K1273</f>
        <v>21</v>
      </c>
      <c r="F1272" s="173">
        <f>Results!J1273</f>
        <v>25</v>
      </c>
    </row>
    <row r="1273" spans="1:6">
      <c r="A1273" s="430">
        <f>Results!B1274</f>
        <v>44482.795289351903</v>
      </c>
      <c r="B1273" s="173" t="str">
        <f>VLOOKUP(Results!C1274,Users!$A$2:$F$784,6,FALSE)</f>
        <v>Мамаев</v>
      </c>
      <c r="C1273" s="173" t="str">
        <f>VLOOKUP(Results!D1274,Tests!$A$2:$C$21,3,FALSE)</f>
        <v>Специалист MS Excel 2010</v>
      </c>
      <c r="D1273" s="173" t="str">
        <f>IFERROR(VLOOKUP(VLOOKUP(Results!C1274,Users!$A$2:$E$784,5,FALSE),Groops!$A$2:$E$28,2,FALSE),"удалено")</f>
        <v>МИСТ-21</v>
      </c>
      <c r="E1273" s="173">
        <f>Results!K1274</f>
        <v>17</v>
      </c>
      <c r="F1273" s="173">
        <f>Results!J1274</f>
        <v>25</v>
      </c>
    </row>
    <row r="1274" spans="1:6">
      <c r="A1274" s="430">
        <f>Results!B1275</f>
        <v>44482.802106481497</v>
      </c>
      <c r="B1274" s="173" t="str">
        <f>VLOOKUP(Results!C1275,Users!$A$2:$F$784,6,FALSE)</f>
        <v>Паламарчук</v>
      </c>
      <c r="C1274" s="173" t="str">
        <f>VLOOKUP(Results!D1275,Tests!$A$2:$C$21,3,FALSE)</f>
        <v>Специалист MS Excel 2010</v>
      </c>
      <c r="D1274" s="173" t="str">
        <f>IFERROR(VLOOKUP(VLOOKUP(Results!C1275,Users!$A$2:$E$784,5,FALSE),Groops!$A$2:$E$28,2,FALSE),"удалено")</f>
        <v>МИСТ-21</v>
      </c>
      <c r="E1274" s="173">
        <f>Results!K1275</f>
        <v>15</v>
      </c>
      <c r="F1274" s="173">
        <f>Results!J1275</f>
        <v>25</v>
      </c>
    </row>
    <row r="1275" spans="1:6">
      <c r="A1275" s="430">
        <f>Results!B1276</f>
        <v>44482.797337962998</v>
      </c>
      <c r="B1275" s="173" t="str">
        <f>VLOOKUP(Results!C1276,Users!$A$2:$F$784,6,FALSE)</f>
        <v>Балакина</v>
      </c>
      <c r="C1275" s="173" t="str">
        <f>VLOOKUP(Results!D1276,Tests!$A$2:$C$21,3,FALSE)</f>
        <v>Специалист MS Excel 2010</v>
      </c>
      <c r="D1275" s="173" t="str">
        <f>IFERROR(VLOOKUP(VLOOKUP(Results!C1276,Users!$A$2:$E$784,5,FALSE),Groops!$A$2:$E$28,2,FALSE),"удалено")</f>
        <v>МИСТ-21</v>
      </c>
      <c r="E1275" s="173">
        <f>Results!K1276</f>
        <v>16</v>
      </c>
      <c r="F1275" s="173">
        <f>Results!J1276</f>
        <v>25</v>
      </c>
    </row>
    <row r="1276" spans="1:6">
      <c r="A1276" s="430">
        <f>Results!B1277</f>
        <v>44482.795138888898</v>
      </c>
      <c r="B1276" s="173" t="str">
        <f>VLOOKUP(Results!C1277,Users!$A$2:$F$784,6,FALSE)</f>
        <v>Сулейманова</v>
      </c>
      <c r="C1276" s="173" t="str">
        <f>VLOOKUP(Results!D1277,Tests!$A$2:$C$21,3,FALSE)</f>
        <v>Специалист MS Excel 2010</v>
      </c>
      <c r="D1276" s="173" t="str">
        <f>IFERROR(VLOOKUP(VLOOKUP(Results!C1277,Users!$A$2:$E$784,5,FALSE),Groops!$A$2:$E$28,2,FALSE),"удалено")</f>
        <v>МИСТ-21</v>
      </c>
      <c r="E1276" s="173">
        <f>Results!K1277</f>
        <v>12</v>
      </c>
      <c r="F1276" s="173">
        <f>Results!J1277</f>
        <v>25</v>
      </c>
    </row>
    <row r="1277" spans="1:6">
      <c r="A1277" s="430">
        <f>Results!B1278</f>
        <v>44482.796087962997</v>
      </c>
      <c r="B1277" s="173" t="str">
        <f>VLOOKUP(Results!C1278,Users!$A$2:$F$784,6,FALSE)</f>
        <v>Камбаров</v>
      </c>
      <c r="C1277" s="173" t="str">
        <f>VLOOKUP(Results!D1278,Tests!$A$2:$C$21,3,FALSE)</f>
        <v>Специалист MS Excel 2010</v>
      </c>
      <c r="D1277" s="173" t="str">
        <f>IFERROR(VLOOKUP(VLOOKUP(Results!C1278,Users!$A$2:$E$784,5,FALSE),Groops!$A$2:$E$28,2,FALSE),"удалено")</f>
        <v>МИСТ-21</v>
      </c>
      <c r="E1277" s="173">
        <f>Results!K1278</f>
        <v>19</v>
      </c>
      <c r="F1277" s="173">
        <f>Results!J1278</f>
        <v>25</v>
      </c>
    </row>
    <row r="1278" spans="1:6">
      <c r="A1278" s="430">
        <f>Results!B1279</f>
        <v>44482.8022569444</v>
      </c>
      <c r="B1278" s="173" t="str">
        <f>VLOOKUP(Results!C1279,Users!$A$2:$F$784,6,FALSE)</f>
        <v>Широков</v>
      </c>
      <c r="C1278" s="173" t="str">
        <f>VLOOKUP(Results!D1279,Tests!$A$2:$C$21,3,FALSE)</f>
        <v>Специалист MS Excel 2010</v>
      </c>
      <c r="D1278" s="173" t="str">
        <f>IFERROR(VLOOKUP(VLOOKUP(Results!C1279,Users!$A$2:$E$784,5,FALSE),Groops!$A$2:$E$28,2,FALSE),"удалено")</f>
        <v>МИСТ-21</v>
      </c>
      <c r="E1278" s="173">
        <f>Results!K1279</f>
        <v>17</v>
      </c>
      <c r="F1278" s="173">
        <f>Results!J1279</f>
        <v>25</v>
      </c>
    </row>
    <row r="1279" spans="1:6">
      <c r="A1279" s="430">
        <f>Results!B1280</f>
        <v>44485.503043981502</v>
      </c>
      <c r="B1279" s="173" t="str">
        <f>VLOOKUP(Results!C1280,Users!$A$2:$F$784,6,FALSE)</f>
        <v>Лищенко</v>
      </c>
      <c r="C1279" s="173" t="str">
        <f>VLOOKUP(Results!D1280,Tests!$A$2:$C$21,3,FALSE)</f>
        <v>Специалист MS Excel 2010</v>
      </c>
      <c r="D1279" s="173" t="str">
        <f>IFERROR(VLOOKUP(VLOOKUP(Results!C1280,Users!$A$2:$E$784,5,FALSE),Groops!$A$2:$E$28,2,FALSE),"удалено")</f>
        <v>МИСТ-21</v>
      </c>
      <c r="E1279" s="173">
        <f>Results!K1280</f>
        <v>24</v>
      </c>
      <c r="F1279" s="173">
        <f>Results!J1280</f>
        <v>25</v>
      </c>
    </row>
    <row r="1280" spans="1:6">
      <c r="A1280" s="430">
        <f>Results!B1281</f>
        <v>44485.502164351798</v>
      </c>
      <c r="B1280" s="173" t="str">
        <f>VLOOKUP(Results!C1281,Users!$A$2:$F$784,6,FALSE)</f>
        <v>Тетерева</v>
      </c>
      <c r="C1280" s="173" t="str">
        <f>VLOOKUP(Results!D1281,Tests!$A$2:$C$21,3,FALSE)</f>
        <v>Специалист MS Excel 2010</v>
      </c>
      <c r="D1280" s="173" t="str">
        <f>IFERROR(VLOOKUP(VLOOKUP(Results!C1281,Users!$A$2:$E$784,5,FALSE),Groops!$A$2:$E$28,2,FALSE),"удалено")</f>
        <v>МИСТ-21</v>
      </c>
      <c r="E1280" s="173">
        <f>Results!K1281</f>
        <v>25</v>
      </c>
      <c r="F1280" s="173">
        <f>Results!J1281</f>
        <v>25</v>
      </c>
    </row>
    <row r="1281" spans="1:6">
      <c r="A1281" s="430">
        <f>Results!B1282</f>
        <v>44485.502326388902</v>
      </c>
      <c r="B1281" s="173" t="str">
        <f>VLOOKUP(Results!C1282,Users!$A$2:$F$784,6,FALSE)</f>
        <v>Марусев</v>
      </c>
      <c r="C1281" s="173" t="str">
        <f>VLOOKUP(Results!D1282,Tests!$A$2:$C$21,3,FALSE)</f>
        <v>Специалист MS Excel 2010</v>
      </c>
      <c r="D1281" s="173" t="str">
        <f>IFERROR(VLOOKUP(VLOOKUP(Results!C1282,Users!$A$2:$E$784,5,FALSE),Groops!$A$2:$E$28,2,FALSE),"удалено")</f>
        <v>МИСТ-21</v>
      </c>
      <c r="E1281" s="173">
        <f>Results!K1282</f>
        <v>24</v>
      </c>
      <c r="F1281" s="173">
        <f>Results!J1282</f>
        <v>25</v>
      </c>
    </row>
    <row r="1282" spans="1:6">
      <c r="A1282" s="430">
        <f>Results!B1283</f>
        <v>44485.503067129597</v>
      </c>
      <c r="B1282" s="173" t="str">
        <f>VLOOKUP(Results!C1283,Users!$A$2:$F$784,6,FALSE)</f>
        <v>Николайчук</v>
      </c>
      <c r="C1282" s="173" t="str">
        <f>VLOOKUP(Results!D1283,Tests!$A$2:$C$21,3,FALSE)</f>
        <v>Специалист MS Excel 2010</v>
      </c>
      <c r="D1282" s="173" t="str">
        <f>IFERROR(VLOOKUP(VLOOKUP(Results!C1283,Users!$A$2:$E$784,5,FALSE),Groops!$A$2:$E$28,2,FALSE),"удалено")</f>
        <v>МИСТ-21</v>
      </c>
      <c r="E1282" s="173">
        <f>Results!K1283</f>
        <v>20</v>
      </c>
      <c r="F1282" s="173">
        <f>Results!J1283</f>
        <v>25</v>
      </c>
    </row>
    <row r="1283" spans="1:6">
      <c r="A1283" s="430">
        <f>Results!B1284</f>
        <v>44485.502615740697</v>
      </c>
      <c r="B1283" s="173" t="str">
        <f>VLOOKUP(Results!C1284,Users!$A$2:$F$784,6,FALSE)</f>
        <v>Курбанов</v>
      </c>
      <c r="C1283" s="173" t="str">
        <f>VLOOKUP(Results!D1284,Tests!$A$2:$C$21,3,FALSE)</f>
        <v>Специалист MS Excel 2010</v>
      </c>
      <c r="D1283" s="173" t="str">
        <f>IFERROR(VLOOKUP(VLOOKUP(Results!C1284,Users!$A$2:$E$784,5,FALSE),Groops!$A$2:$E$28,2,FALSE),"удалено")</f>
        <v>МИСТ-21</v>
      </c>
      <c r="E1283" s="173">
        <f>Results!K1284</f>
        <v>24</v>
      </c>
      <c r="F1283" s="173">
        <f>Results!J1284</f>
        <v>25</v>
      </c>
    </row>
    <row r="1284" spans="1:6">
      <c r="A1284" s="430">
        <f>Results!B1285</f>
        <v>44485.504108796304</v>
      </c>
      <c r="B1284" s="173" t="str">
        <f>VLOOKUP(Results!C1285,Users!$A$2:$F$784,6,FALSE)</f>
        <v>Войкин</v>
      </c>
      <c r="C1284" s="173" t="str">
        <f>VLOOKUP(Results!D1285,Tests!$A$2:$C$21,3,FALSE)</f>
        <v>Специалист MS Excel 2010</v>
      </c>
      <c r="D1284" s="173" t="str">
        <f>IFERROR(VLOOKUP(VLOOKUP(Results!C1285,Users!$A$2:$E$784,5,FALSE),Groops!$A$2:$E$28,2,FALSE),"удалено")</f>
        <v>МИСТ-21</v>
      </c>
      <c r="E1284" s="173">
        <f>Results!K1285</f>
        <v>23</v>
      </c>
      <c r="F1284" s="173">
        <f>Results!J1285</f>
        <v>25</v>
      </c>
    </row>
    <row r="1285" spans="1:6">
      <c r="A1285" s="430">
        <f>Results!B1286</f>
        <v>44485.501412037003</v>
      </c>
      <c r="B1285" s="173" t="str">
        <f>VLOOKUP(Results!C1286,Users!$A$2:$F$784,6,FALSE)</f>
        <v>Ермаков</v>
      </c>
      <c r="C1285" s="173" t="str">
        <f>VLOOKUP(Results!D1286,Tests!$A$2:$C$21,3,FALSE)</f>
        <v>Специалист MS Excel 2010</v>
      </c>
      <c r="D1285" s="173" t="str">
        <f>IFERROR(VLOOKUP(VLOOKUP(Results!C1286,Users!$A$2:$E$784,5,FALSE),Groops!$A$2:$E$28,2,FALSE),"удалено")</f>
        <v>МИСТ-21</v>
      </c>
      <c r="E1285" s="173">
        <f>Results!K1286</f>
        <v>16</v>
      </c>
      <c r="F1285" s="173">
        <f>Results!J1286</f>
        <v>25</v>
      </c>
    </row>
    <row r="1286" spans="1:6">
      <c r="A1286" s="430">
        <f>Results!B1287</f>
        <v>44485.502013888901</v>
      </c>
      <c r="B1286" s="173" t="str">
        <f>VLOOKUP(Results!C1287,Users!$A$2:$F$784,6,FALSE)</f>
        <v>Субцельная</v>
      </c>
      <c r="C1286" s="173" t="str">
        <f>VLOOKUP(Results!D1287,Tests!$A$2:$C$21,3,FALSE)</f>
        <v>Специалист MS Excel 2010</v>
      </c>
      <c r="D1286" s="173" t="str">
        <f>IFERROR(VLOOKUP(VLOOKUP(Results!C1287,Users!$A$2:$E$784,5,FALSE),Groops!$A$2:$E$28,2,FALSE),"удалено")</f>
        <v>МИСТ-21</v>
      </c>
      <c r="E1286" s="173">
        <f>Results!K1287</f>
        <v>19</v>
      </c>
      <c r="F1286" s="173">
        <f>Results!J1287</f>
        <v>25</v>
      </c>
    </row>
    <row r="1287" spans="1:6">
      <c r="A1287" s="430">
        <f>Results!B1288</f>
        <v>44485.502349536997</v>
      </c>
      <c r="B1287" s="173" t="str">
        <f>VLOOKUP(Results!C1288,Users!$A$2:$F$784,6,FALSE)</f>
        <v>Крашенинникова</v>
      </c>
      <c r="C1287" s="173" t="str">
        <f>VLOOKUP(Results!D1288,Tests!$A$2:$C$21,3,FALSE)</f>
        <v>Специалист MS Excel 2010</v>
      </c>
      <c r="D1287" s="173" t="str">
        <f>IFERROR(VLOOKUP(VLOOKUP(Results!C1288,Users!$A$2:$E$784,5,FALSE),Groops!$A$2:$E$28,2,FALSE),"удалено")</f>
        <v>МИСТ-21</v>
      </c>
      <c r="E1287" s="173">
        <f>Results!K1288</f>
        <v>22</v>
      </c>
      <c r="F1287" s="173">
        <f>Results!J1288</f>
        <v>25</v>
      </c>
    </row>
    <row r="1288" spans="1:6">
      <c r="A1288" s="430">
        <f>Results!B1289</f>
        <v>44485.504201388903</v>
      </c>
      <c r="B1288" s="173" t="str">
        <f>VLOOKUP(Results!C1289,Users!$A$2:$F$784,6,FALSE)</f>
        <v>Бакланов</v>
      </c>
      <c r="C1288" s="173" t="str">
        <f>VLOOKUP(Results!D1289,Tests!$A$2:$C$21,3,FALSE)</f>
        <v>Специалист MS Excel 2010</v>
      </c>
      <c r="D1288" s="173" t="str">
        <f>IFERROR(VLOOKUP(VLOOKUP(Results!C1289,Users!$A$2:$E$784,5,FALSE),Groops!$A$2:$E$28,2,FALSE),"удалено")</f>
        <v>МИСТ-21</v>
      </c>
      <c r="E1288" s="173">
        <f>Results!K1289</f>
        <v>24</v>
      </c>
      <c r="F1288" s="173">
        <f>Results!J1289</f>
        <v>25</v>
      </c>
    </row>
    <row r="1289" spans="1:6">
      <c r="A1289" s="430">
        <f>Results!B1290</f>
        <v>44485.502708333297</v>
      </c>
      <c r="B1289" s="173" t="str">
        <f>VLOOKUP(Results!C1290,Users!$A$2:$F$784,6,FALSE)</f>
        <v>Журкин</v>
      </c>
      <c r="C1289" s="173" t="str">
        <f>VLOOKUP(Results!D1290,Tests!$A$2:$C$21,3,FALSE)</f>
        <v>Специалист MS Excel 2010</v>
      </c>
      <c r="D1289" s="173" t="str">
        <f>IFERROR(VLOOKUP(VLOOKUP(Results!C1290,Users!$A$2:$E$784,5,FALSE),Groops!$A$2:$E$28,2,FALSE),"удалено")</f>
        <v>МИСТ-21</v>
      </c>
      <c r="E1289" s="173">
        <f>Results!K1290</f>
        <v>21</v>
      </c>
      <c r="F1289" s="173">
        <f>Results!J1290</f>
        <v>25</v>
      </c>
    </row>
    <row r="1290" spans="1:6">
      <c r="A1290" s="430">
        <f>Results!B1291</f>
        <v>44485.503993055601</v>
      </c>
      <c r="B1290" s="173" t="str">
        <f>VLOOKUP(Results!C1291,Users!$A$2:$F$784,6,FALSE)</f>
        <v>Цеджинов</v>
      </c>
      <c r="C1290" s="173" t="str">
        <f>VLOOKUP(Results!D1291,Tests!$A$2:$C$21,3,FALSE)</f>
        <v>Специалист MS Excel 2010</v>
      </c>
      <c r="D1290" s="173" t="str">
        <f>IFERROR(VLOOKUP(VLOOKUP(Results!C1291,Users!$A$2:$E$784,5,FALSE),Groops!$A$2:$E$28,2,FALSE),"удалено")</f>
        <v>МИСТ-21</v>
      </c>
      <c r="E1290" s="173">
        <f>Results!K1291</f>
        <v>22</v>
      </c>
      <c r="F1290" s="173">
        <f>Results!J1291</f>
        <v>25</v>
      </c>
    </row>
    <row r="1291" spans="1:6">
      <c r="A1291" s="430">
        <f>Results!B1292</f>
        <v>44485.503252314797</v>
      </c>
      <c r="B1291" s="173" t="str">
        <f>VLOOKUP(Results!C1292,Users!$A$2:$F$784,6,FALSE)</f>
        <v>Мгебришвили</v>
      </c>
      <c r="C1291" s="173" t="str">
        <f>VLOOKUP(Results!D1292,Tests!$A$2:$C$21,3,FALSE)</f>
        <v>Специалист MS Excel 2010</v>
      </c>
      <c r="D1291" s="173" t="str">
        <f>IFERROR(VLOOKUP(VLOOKUP(Results!C1292,Users!$A$2:$E$784,5,FALSE),Groops!$A$2:$E$28,2,FALSE),"удалено")</f>
        <v>МИСТ-21</v>
      </c>
      <c r="E1291" s="173">
        <f>Results!K1292</f>
        <v>18</v>
      </c>
      <c r="F1291" s="173">
        <f>Results!J1292</f>
        <v>25</v>
      </c>
    </row>
    <row r="1292" spans="1:6">
      <c r="A1292" s="430">
        <f>Results!B1293</f>
        <v>44485.5061921296</v>
      </c>
      <c r="B1292" s="173" t="str">
        <f>VLOOKUP(Results!C1293,Users!$A$2:$F$784,6,FALSE)</f>
        <v>Леонтьев</v>
      </c>
      <c r="C1292" s="173" t="str">
        <f>VLOOKUP(Results!D1293,Tests!$A$2:$C$21,3,FALSE)</f>
        <v>Специалист MS Excel 2010</v>
      </c>
      <c r="D1292" s="173" t="str">
        <f>IFERROR(VLOOKUP(VLOOKUP(Results!C1293,Users!$A$2:$E$784,5,FALSE),Groops!$A$2:$E$28,2,FALSE),"удалено")</f>
        <v>МИСТ-21</v>
      </c>
      <c r="E1292" s="173">
        <f>Results!K1293</f>
        <v>22</v>
      </c>
      <c r="F1292" s="173">
        <f>Results!J1293</f>
        <v>25</v>
      </c>
    </row>
    <row r="1293" spans="1:6">
      <c r="A1293" s="430">
        <f>Results!B1294</f>
        <v>44485.503159722197</v>
      </c>
      <c r="B1293" s="173" t="str">
        <f>VLOOKUP(Results!C1294,Users!$A$2:$F$784,6,FALSE)</f>
        <v>Ахметов</v>
      </c>
      <c r="C1293" s="173" t="str">
        <f>VLOOKUP(Results!D1294,Tests!$A$2:$C$21,3,FALSE)</f>
        <v>Специалист MS Excel 2010</v>
      </c>
      <c r="D1293" s="173" t="str">
        <f>IFERROR(VLOOKUP(VLOOKUP(Results!C1294,Users!$A$2:$E$784,5,FALSE),Groops!$A$2:$E$28,2,FALSE),"удалено")</f>
        <v>МИСТ-21</v>
      </c>
      <c r="E1293" s="173">
        <f>Results!K1294</f>
        <v>24</v>
      </c>
      <c r="F1293" s="173">
        <f>Results!J1294</f>
        <v>25</v>
      </c>
    </row>
    <row r="1294" spans="1:6">
      <c r="A1294" s="430">
        <f>Results!B1295</f>
        <v>44485.502210648097</v>
      </c>
      <c r="B1294" s="173" t="str">
        <f>VLOOKUP(Results!C1295,Users!$A$2:$F$784,6,FALSE)</f>
        <v>Головлев</v>
      </c>
      <c r="C1294" s="173" t="str">
        <f>VLOOKUP(Results!D1295,Tests!$A$2:$C$21,3,FALSE)</f>
        <v>Специалист MS Excel 2010</v>
      </c>
      <c r="D1294" s="173" t="str">
        <f>IFERROR(VLOOKUP(VLOOKUP(Results!C1295,Users!$A$2:$E$784,5,FALSE),Groops!$A$2:$E$28,2,FALSE),"удалено")</f>
        <v>МИСТ-21</v>
      </c>
      <c r="E1294" s="173">
        <f>Results!K1295</f>
        <v>22</v>
      </c>
      <c r="F1294" s="173">
        <f>Results!J1295</f>
        <v>25</v>
      </c>
    </row>
    <row r="1295" spans="1:6">
      <c r="A1295" s="430">
        <f>Results!B1296</f>
        <v>44485.504930555602</v>
      </c>
      <c r="B1295" s="173" t="str">
        <f>VLOOKUP(Results!C1296,Users!$A$2:$F$784,6,FALSE)</f>
        <v>Шайбеков</v>
      </c>
      <c r="C1295" s="173" t="str">
        <f>VLOOKUP(Results!D1296,Tests!$A$2:$C$21,3,FALSE)</f>
        <v>Специалист MS Excel 2010</v>
      </c>
      <c r="D1295" s="173" t="str">
        <f>IFERROR(VLOOKUP(VLOOKUP(Results!C1296,Users!$A$2:$E$784,5,FALSE),Groops!$A$2:$E$28,2,FALSE),"удалено")</f>
        <v>МИСТ-21</v>
      </c>
      <c r="E1295" s="173">
        <f>Results!K1296</f>
        <v>21</v>
      </c>
      <c r="F1295" s="173">
        <f>Results!J1296</f>
        <v>25</v>
      </c>
    </row>
    <row r="1296" spans="1:6">
      <c r="A1296" s="430">
        <f>Results!B1297</f>
        <v>44490.590185185203</v>
      </c>
      <c r="B1296" s="173" t="str">
        <f>VLOOKUP(Results!C1297,Users!$A$2:$F$784,6,FALSE)</f>
        <v>Назарова</v>
      </c>
      <c r="C1296" s="173" t="str">
        <f>VLOOKUP(Results!D1297,Tests!$A$2:$C$21,3,FALSE)</f>
        <v>Специалист MS Excel 2010</v>
      </c>
      <c r="D1296" s="173" t="str">
        <f>IFERROR(VLOOKUP(VLOOKUP(Results!C1297,Users!$A$2:$E$784,5,FALSE),Groops!$A$2:$E$28,2,FALSE),"удалено")</f>
        <v>МИСТ-21</v>
      </c>
      <c r="E1296" s="173">
        <f>Results!K1297</f>
        <v>24</v>
      </c>
      <c r="F1296" s="173">
        <f>Results!J1297</f>
        <v>25</v>
      </c>
    </row>
    <row r="1297" spans="1:6">
      <c r="A1297" s="430">
        <f>Results!B1298</f>
        <v>44490.618645833303</v>
      </c>
      <c r="B1297" s="173" t="str">
        <f>VLOOKUP(Results!C1298,Users!$A$2:$F$784,6,FALSE)</f>
        <v>Вебер</v>
      </c>
      <c r="C1297" s="173" t="str">
        <f>VLOOKUP(Results!D1298,Tests!$A$2:$C$21,3,FALSE)</f>
        <v>Специалист MS Excel 2010</v>
      </c>
      <c r="D1297" s="173" t="str">
        <f>IFERROR(VLOOKUP(VLOOKUP(Results!C1298,Users!$A$2:$E$784,5,FALSE),Groops!$A$2:$E$28,2,FALSE),"удалено")</f>
        <v>МИСТ-21</v>
      </c>
      <c r="E1297" s="173">
        <f>Results!K1298</f>
        <v>25</v>
      </c>
      <c r="F1297" s="173">
        <f>Results!J1298</f>
        <v>25</v>
      </c>
    </row>
    <row r="1298" spans="1:6">
      <c r="A1298" s="430">
        <f>Results!B1299</f>
        <v>44524.863819444399</v>
      </c>
      <c r="B1298" s="173" t="str">
        <f>VLOOKUP(Results!C1299,Users!$A$2:$F$784,6,FALSE)</f>
        <v>Акатова</v>
      </c>
      <c r="C1298" s="173" t="str">
        <f>VLOOKUP(Results!D1299,Tests!$A$2:$C$21,3,FALSE)</f>
        <v>Пользователь MS Excel 2010 (Акатова)</v>
      </c>
      <c r="D1298" s="173" t="str">
        <f>IFERROR(VLOOKUP(VLOOKUP(Results!C1299,Users!$A$2:$E$784,5,FALSE),Groops!$A$2:$E$28,2,FALSE),"удалено")</f>
        <v>МИСТ-19</v>
      </c>
      <c r="E1298" s="173">
        <f>Results!K1299</f>
        <v>9</v>
      </c>
      <c r="F1298" s="173">
        <f>Results!J1299</f>
        <v>42</v>
      </c>
    </row>
    <row r="1299" spans="1:6">
      <c r="A1299" s="430">
        <f>Results!B1300</f>
        <v>44524.876354166699</v>
      </c>
      <c r="B1299" s="173" t="str">
        <f>VLOOKUP(Results!C1300,Users!$A$2:$F$784,6,FALSE)</f>
        <v>Акатова</v>
      </c>
      <c r="C1299" s="173" t="str">
        <f>VLOOKUP(Results!D1300,Tests!$A$2:$C$21,3,FALSE)</f>
        <v>Пользователь MS Excel 2010 (Акатова)</v>
      </c>
      <c r="D1299" s="173" t="str">
        <f>IFERROR(VLOOKUP(VLOOKUP(Results!C1300,Users!$A$2:$E$784,5,FALSE),Groops!$A$2:$E$28,2,FALSE),"удалено")</f>
        <v>МИСТ-19</v>
      </c>
      <c r="E1299" s="173">
        <f>Results!K1300</f>
        <v>9</v>
      </c>
      <c r="F1299" s="173">
        <f>Results!J1300</f>
        <v>42</v>
      </c>
    </row>
    <row r="1300" spans="1:6">
      <c r="A1300" s="430">
        <f>Results!B1301</f>
        <v>44524.888935185198</v>
      </c>
      <c r="B1300" s="173" t="str">
        <f>VLOOKUP(Results!C1301,Users!$A$2:$F$784,6,FALSE)</f>
        <v>Акатова</v>
      </c>
      <c r="C1300" s="173" t="str">
        <f>VLOOKUP(Results!D1301,Tests!$A$2:$C$21,3,FALSE)</f>
        <v>Пользователь MS Excel 2010 (Акатова)</v>
      </c>
      <c r="D1300" s="173" t="str">
        <f>IFERROR(VLOOKUP(VLOOKUP(Results!C1301,Users!$A$2:$E$784,5,FALSE),Groops!$A$2:$E$28,2,FALSE),"удалено")</f>
        <v>МИСТ-19</v>
      </c>
      <c r="E1300" s="173">
        <f>Results!K1301</f>
        <v>0</v>
      </c>
      <c r="F1300" s="173">
        <f>Results!J1301</f>
        <v>42</v>
      </c>
    </row>
    <row r="1301" spans="1:6">
      <c r="A1301" s="430">
        <f>Results!B1302</f>
        <v>44524.906261574099</v>
      </c>
      <c r="B1301" s="173" t="str">
        <f>VLOOKUP(Results!C1302,Users!$A$2:$F$784,6,FALSE)</f>
        <v>Акатова</v>
      </c>
      <c r="C1301" s="173" t="str">
        <f>VLOOKUP(Results!D1302,Tests!$A$2:$C$21,3,FALSE)</f>
        <v>Специалист MS Excel 2010 (Акатова)</v>
      </c>
      <c r="D1301" s="173" t="str">
        <f>IFERROR(VLOOKUP(VLOOKUP(Results!C1302,Users!$A$2:$E$784,5,FALSE),Groops!$A$2:$E$28,2,FALSE),"удалено")</f>
        <v>МИСТ-19</v>
      </c>
      <c r="E1301" s="173">
        <f>Results!K1302</f>
        <v>19</v>
      </c>
      <c r="F1301" s="173">
        <f>Results!J1302</f>
        <v>25</v>
      </c>
    </row>
    <row r="1302" spans="1:6">
      <c r="A1302" s="430">
        <f>Results!B1303</f>
        <v>44533.985833333303</v>
      </c>
      <c r="B1302" s="173" t="str">
        <f>VLOOKUP(Results!C1303,Users!$A$2:$F$784,6,FALSE)</f>
        <v>Акатова</v>
      </c>
      <c r="C1302" s="173" t="str">
        <f>VLOOKUP(Results!D1303,Tests!$A$2:$C$21,3,FALSE)</f>
        <v>Excel (часть1)</v>
      </c>
      <c r="D1302" s="173" t="str">
        <f>IFERROR(VLOOKUP(VLOOKUP(Results!C1303,Users!$A$2:$E$784,5,FALSE),Groops!$A$2:$E$28,2,FALSE),"удалено")</f>
        <v>МИСТ-19</v>
      </c>
      <c r="E1302" s="173">
        <f>Results!K1303</f>
        <v>4</v>
      </c>
      <c r="F1302" s="173">
        <f>Results!J1303</f>
        <v>20</v>
      </c>
    </row>
    <row r="1303" spans="1:6">
      <c r="A1303" s="430">
        <f>Results!B1304</f>
        <v>44533.987233796302</v>
      </c>
      <c r="B1303" s="173" t="str">
        <f>VLOOKUP(Results!C1304,Users!$A$2:$F$784,6,FALSE)</f>
        <v>Акатова</v>
      </c>
      <c r="C1303" s="173" t="str">
        <f>VLOOKUP(Results!D1304,Tests!$A$2:$C$21,3,FALSE)</f>
        <v>Excel (часть1)</v>
      </c>
      <c r="D1303" s="173" t="str">
        <f>IFERROR(VLOOKUP(VLOOKUP(Results!C1304,Users!$A$2:$E$784,5,FALSE),Groops!$A$2:$E$28,2,FALSE),"удалено")</f>
        <v>МИСТ-19</v>
      </c>
      <c r="E1303" s="173">
        <f>Results!K1304</f>
        <v>4</v>
      </c>
      <c r="F1303" s="173">
        <f>Results!J1304</f>
        <v>20</v>
      </c>
    </row>
    <row r="1304" spans="1:6">
      <c r="A1304" s="430">
        <f>Results!B1305</f>
        <v>44536.596585648098</v>
      </c>
      <c r="B1304" s="173" t="str">
        <f>VLOOKUP(Results!C1305,Users!$A$2:$F$784,6,FALSE)</f>
        <v>Акатова</v>
      </c>
      <c r="C1304" s="173" t="str">
        <f>VLOOKUP(Results!D1305,Tests!$A$2:$C$21,3,FALSE)</f>
        <v>Пользователь MS Excel 2010 (Акатова)</v>
      </c>
      <c r="D1304" s="173" t="str">
        <f>IFERROR(VLOOKUP(VLOOKUP(Results!C1305,Users!$A$2:$E$784,5,FALSE),Groops!$A$2:$E$28,2,FALSE),"удалено")</f>
        <v>МИСТ-19</v>
      </c>
      <c r="E1304" s="173">
        <f>Results!K1305</f>
        <v>12</v>
      </c>
      <c r="F1304" s="173">
        <f>Results!J1305</f>
        <v>42</v>
      </c>
    </row>
    <row r="1305" spans="1:6">
      <c r="A1305" s="430">
        <f>Results!B1306</f>
        <v>44538.831886574102</v>
      </c>
      <c r="B1305" s="173" t="str">
        <f>VLOOKUP(Results!C1306,Users!$A$2:$F$784,6,FALSE)</f>
        <v>Сулейманова</v>
      </c>
      <c r="C1305" s="173" t="str">
        <f>VLOOKUP(Results!D1306,Tests!$A$2:$C$21,3,FALSE)</f>
        <v>Специалист MS Excel 2010</v>
      </c>
      <c r="D1305" s="173" t="str">
        <f>IFERROR(VLOOKUP(VLOOKUP(Results!C1306,Users!$A$2:$E$784,5,FALSE),Groops!$A$2:$E$28,2,FALSE),"удалено")</f>
        <v>МИСТ-21</v>
      </c>
      <c r="E1305" s="173">
        <f>Results!K1306</f>
        <v>21</v>
      </c>
      <c r="F1305" s="173">
        <f>Results!J1306</f>
        <v>25</v>
      </c>
    </row>
    <row r="1306" spans="1:6">
      <c r="A1306" s="430">
        <f>Results!B1307</f>
        <v>44538.862002314803</v>
      </c>
      <c r="B1306" s="173" t="str">
        <f>VLOOKUP(Results!C1307,Users!$A$2:$F$784,6,FALSE)</f>
        <v>Эркабоев</v>
      </c>
      <c r="C1306" s="173" t="str">
        <f>VLOOKUP(Results!D1307,Tests!$A$2:$C$21,3,FALSE)</f>
        <v>Специалист MS Excel 2010</v>
      </c>
      <c r="D1306" s="173" t="str">
        <f>IFERROR(VLOOKUP(VLOOKUP(Results!C1307,Users!$A$2:$E$784,5,FALSE),Groops!$A$2:$E$28,2,FALSE),"удалено")</f>
        <v>МИСТ-21</v>
      </c>
      <c r="E1306" s="173">
        <f>Results!K1307</f>
        <v>22</v>
      </c>
      <c r="F1306" s="173">
        <f>Results!J1307</f>
        <v>25</v>
      </c>
    </row>
    <row r="1307" spans="1:6">
      <c r="A1307" s="430">
        <f>Results!B1308</f>
        <v>44543.830914351798</v>
      </c>
      <c r="B1307" s="173" t="str">
        <f>VLOOKUP(Results!C1308,Users!$A$2:$F$784,6,FALSE)</f>
        <v>ВАСИЛЕНКО</v>
      </c>
      <c r="C1307" s="173" t="str">
        <f>VLOOKUP(Results!D1308,Tests!$A$2:$C$21,3,FALSE)</f>
        <v>Excel (часть1)</v>
      </c>
      <c r="D1307" s="173" t="str">
        <f>IFERROR(VLOOKUP(VLOOKUP(Results!C1308,Users!$A$2:$E$784,5,FALSE),Groops!$A$2:$E$28,2,FALSE),"удалено")</f>
        <v>ИБС-М-21</v>
      </c>
      <c r="E1307" s="173">
        <f>Results!K1308</f>
        <v>19</v>
      </c>
      <c r="F1307" s="173">
        <f>Results!J1308</f>
        <v>20</v>
      </c>
    </row>
    <row r="1308" spans="1:6">
      <c r="A1308" s="430">
        <f>Results!B1309</f>
        <v>44543.831192129597</v>
      </c>
      <c r="B1308" s="173" t="str">
        <f>VLOOKUP(Results!C1309,Users!$A$2:$F$784,6,FALSE)</f>
        <v>АКЧУРИНА</v>
      </c>
      <c r="C1308" s="173" t="str">
        <f>VLOOKUP(Results!D1309,Tests!$A$2:$C$21,3,FALSE)</f>
        <v>Excel (часть1)</v>
      </c>
      <c r="D1308" s="173" t="str">
        <f>IFERROR(VLOOKUP(VLOOKUP(Results!C1309,Users!$A$2:$E$784,5,FALSE),Groops!$A$2:$E$28,2,FALSE),"удалено")</f>
        <v>ИБС-М-21</v>
      </c>
      <c r="E1308" s="173">
        <f>Results!K1309</f>
        <v>17</v>
      </c>
      <c r="F1308" s="173">
        <f>Results!J1309</f>
        <v>20</v>
      </c>
    </row>
    <row r="1309" spans="1:6">
      <c r="A1309" s="430">
        <f>Results!B1310</f>
        <v>44543.831284722197</v>
      </c>
      <c r="B1309" s="173" t="str">
        <f>VLOOKUP(Results!C1310,Users!$A$2:$F$784,6,FALSE)</f>
        <v>ЖБАНОВА</v>
      </c>
      <c r="C1309" s="173" t="str">
        <f>VLOOKUP(Results!D1310,Tests!$A$2:$C$21,3,FALSE)</f>
        <v>Excel (часть1)</v>
      </c>
      <c r="D1309" s="173" t="str">
        <f>IFERROR(VLOOKUP(VLOOKUP(Results!C1310,Users!$A$2:$E$784,5,FALSE),Groops!$A$2:$E$28,2,FALSE),"удалено")</f>
        <v>ИБС-М-21</v>
      </c>
      <c r="E1309" s="173">
        <f>Results!K1310</f>
        <v>14</v>
      </c>
      <c r="F1309" s="173">
        <f>Results!J1310</f>
        <v>20</v>
      </c>
    </row>
    <row r="1310" spans="1:6">
      <c r="A1310" s="430">
        <f>Results!B1311</f>
        <v>44543.831250000003</v>
      </c>
      <c r="B1310" s="173" t="str">
        <f>VLOOKUP(Results!C1311,Users!$A$2:$F$784,6,FALSE)</f>
        <v>КУКОНКОВА</v>
      </c>
      <c r="C1310" s="173" t="str">
        <f>VLOOKUP(Results!D1311,Tests!$A$2:$C$21,3,FALSE)</f>
        <v>Excel (часть1)</v>
      </c>
      <c r="D1310" s="173" t="str">
        <f>IFERROR(VLOOKUP(VLOOKUP(Results!C1311,Users!$A$2:$E$784,5,FALSE),Groops!$A$2:$E$28,2,FALSE),"удалено")</f>
        <v>ИБС-М-21</v>
      </c>
      <c r="E1310" s="173">
        <f>Results!K1311</f>
        <v>16</v>
      </c>
      <c r="F1310" s="173">
        <f>Results!J1311</f>
        <v>20</v>
      </c>
    </row>
    <row r="1311" spans="1:6">
      <c r="A1311" s="430">
        <f>Results!B1312</f>
        <v>44543.831273148098</v>
      </c>
      <c r="B1311" s="173" t="str">
        <f>VLOOKUP(Results!C1312,Users!$A$2:$F$784,6,FALSE)</f>
        <v>АЛАПАТИ</v>
      </c>
      <c r="C1311" s="173" t="str">
        <f>VLOOKUP(Results!D1312,Tests!$A$2:$C$21,3,FALSE)</f>
        <v>Excel (часть1)</v>
      </c>
      <c r="D1311" s="173" t="str">
        <f>IFERROR(VLOOKUP(VLOOKUP(Results!C1312,Users!$A$2:$E$784,5,FALSE),Groops!$A$2:$E$28,2,FALSE),"удалено")</f>
        <v>ИБС-М-21</v>
      </c>
      <c r="E1311" s="173">
        <f>Results!K1312</f>
        <v>7</v>
      </c>
      <c r="F1311" s="173">
        <f>Results!J1312</f>
        <v>20</v>
      </c>
    </row>
    <row r="1312" spans="1:6">
      <c r="A1312" s="430">
        <f>Results!B1313</f>
        <v>44543.831793981502</v>
      </c>
      <c r="B1312" s="173" t="str">
        <f>VLOOKUP(Results!C1313,Users!$A$2:$F$784,6,FALSE)</f>
        <v>КИСЕЛЕВА</v>
      </c>
      <c r="C1312" s="173" t="str">
        <f>VLOOKUP(Results!D1313,Tests!$A$2:$C$21,3,FALSE)</f>
        <v>Excel (часть1)</v>
      </c>
      <c r="D1312" s="173" t="str">
        <f>IFERROR(VLOOKUP(VLOOKUP(Results!C1313,Users!$A$2:$E$784,5,FALSE),Groops!$A$2:$E$28,2,FALSE),"удалено")</f>
        <v>ИБС-М-21</v>
      </c>
      <c r="E1312" s="173">
        <f>Results!K1313</f>
        <v>16</v>
      </c>
      <c r="F1312" s="173">
        <f>Results!J1313</f>
        <v>20</v>
      </c>
    </row>
    <row r="1313" spans="1:6">
      <c r="A1313" s="430">
        <f>Results!B1314</f>
        <v>44543.831215277802</v>
      </c>
      <c r="B1313" s="173" t="str">
        <f>VLOOKUP(Results!C1314,Users!$A$2:$F$784,6,FALSE)</f>
        <v>ЮНКИНА</v>
      </c>
      <c r="C1313" s="173" t="str">
        <f>VLOOKUP(Results!D1314,Tests!$A$2:$C$21,3,FALSE)</f>
        <v>Excel (часть1)</v>
      </c>
      <c r="D1313" s="173" t="str">
        <f>IFERROR(VLOOKUP(VLOOKUP(Results!C1314,Users!$A$2:$E$784,5,FALSE),Groops!$A$2:$E$28,2,FALSE),"удалено")</f>
        <v>ИБС-М-21</v>
      </c>
      <c r="E1313" s="173">
        <f>Results!K1314</f>
        <v>15</v>
      </c>
      <c r="F1313" s="173">
        <f>Results!J1314</f>
        <v>20</v>
      </c>
    </row>
    <row r="1314" spans="1:6">
      <c r="A1314" s="430">
        <f>Results!B1315</f>
        <v>44543.831296296303</v>
      </c>
      <c r="B1314" s="173" t="str">
        <f>VLOOKUP(Results!C1315,Users!$A$2:$F$784,6,FALSE)</f>
        <v>КУРАШ</v>
      </c>
      <c r="C1314" s="173" t="str">
        <f>VLOOKUP(Results!D1315,Tests!$A$2:$C$21,3,FALSE)</f>
        <v>Excel (часть1)</v>
      </c>
      <c r="D1314" s="173" t="str">
        <f>IFERROR(VLOOKUP(VLOOKUP(Results!C1315,Users!$A$2:$E$784,5,FALSE),Groops!$A$2:$E$28,2,FALSE),"удалено")</f>
        <v>ИБС-М-21</v>
      </c>
      <c r="E1314" s="173">
        <f>Results!K1315</f>
        <v>14</v>
      </c>
      <c r="F1314" s="173">
        <f>Results!J1315</f>
        <v>20</v>
      </c>
    </row>
    <row r="1315" spans="1:6">
      <c r="A1315" s="430">
        <f>Results!B1316</f>
        <v>44543.831574074102</v>
      </c>
      <c r="B1315" s="173" t="str">
        <f>VLOOKUP(Results!C1316,Users!$A$2:$F$784,6,FALSE)</f>
        <v>ЗУБКОВ</v>
      </c>
      <c r="C1315" s="173" t="str">
        <f>VLOOKUP(Results!D1316,Tests!$A$2:$C$21,3,FALSE)</f>
        <v>Excel (часть1)</v>
      </c>
      <c r="D1315" s="173" t="str">
        <f>IFERROR(VLOOKUP(VLOOKUP(Results!C1316,Users!$A$2:$E$784,5,FALSE),Groops!$A$2:$E$28,2,FALSE),"удалено")</f>
        <v>ИБС-М-21</v>
      </c>
      <c r="E1315" s="173">
        <f>Results!K1316</f>
        <v>10</v>
      </c>
      <c r="F1315" s="173">
        <f>Results!J1316</f>
        <v>20</v>
      </c>
    </row>
    <row r="1316" spans="1:6">
      <c r="A1316" s="430">
        <f>Results!B1317</f>
        <v>44543.831458333298</v>
      </c>
      <c r="B1316" s="173" t="str">
        <f>VLOOKUP(Results!C1317,Users!$A$2:$F$784,6,FALSE)</f>
        <v>ПОПОВА</v>
      </c>
      <c r="C1316" s="173" t="str">
        <f>VLOOKUP(Results!D1317,Tests!$A$2:$C$21,3,FALSE)</f>
        <v>Excel (часть1)</v>
      </c>
      <c r="D1316" s="173" t="str">
        <f>IFERROR(VLOOKUP(VLOOKUP(Results!C1317,Users!$A$2:$E$784,5,FALSE),Groops!$A$2:$E$28,2,FALSE),"удалено")</f>
        <v>ИБС-М-21</v>
      </c>
      <c r="E1316" s="173">
        <f>Results!K1317</f>
        <v>14</v>
      </c>
      <c r="F1316" s="173">
        <f>Results!J1317</f>
        <v>20</v>
      </c>
    </row>
    <row r="1317" spans="1:6">
      <c r="A1317" s="430">
        <f>Results!B1318</f>
        <v>44543.831840277802</v>
      </c>
      <c r="B1317" s="173" t="str">
        <f>VLOOKUP(Results!C1318,Users!$A$2:$F$784,6,FALSE)</f>
        <v>ЕЛИЗАРОВА</v>
      </c>
      <c r="C1317" s="173" t="str">
        <f>VLOOKUP(Results!D1318,Tests!$A$2:$C$21,3,FALSE)</f>
        <v>Excel (часть1)</v>
      </c>
      <c r="D1317" s="173" t="str">
        <f>IFERROR(VLOOKUP(VLOOKUP(Results!C1318,Users!$A$2:$E$784,5,FALSE),Groops!$A$2:$E$28,2,FALSE),"удалено")</f>
        <v>ИБС-М-21</v>
      </c>
      <c r="E1317" s="173">
        <f>Results!K1318</f>
        <v>11</v>
      </c>
      <c r="F1317" s="173">
        <f>Results!J1318</f>
        <v>20</v>
      </c>
    </row>
    <row r="1318" spans="1:6">
      <c r="A1318" s="430">
        <f>Results!B1319</f>
        <v>44543.831909722197</v>
      </c>
      <c r="B1318" s="173" t="str">
        <f>VLOOKUP(Results!C1319,Users!$A$2:$F$784,6,FALSE)</f>
        <v>ДАНИЛОВА</v>
      </c>
      <c r="C1318" s="173" t="str">
        <f>VLOOKUP(Results!D1319,Tests!$A$2:$C$21,3,FALSE)</f>
        <v>Excel (часть1)</v>
      </c>
      <c r="D1318" s="173" t="str">
        <f>IFERROR(VLOOKUP(VLOOKUP(Results!C1319,Users!$A$2:$E$784,5,FALSE),Groops!$A$2:$E$28,2,FALSE),"удалено")</f>
        <v>ИБС-М-21</v>
      </c>
      <c r="E1318" s="173">
        <f>Results!K1319</f>
        <v>14</v>
      </c>
      <c r="F1318" s="173">
        <f>Results!J1319</f>
        <v>20</v>
      </c>
    </row>
    <row r="1319" spans="1:6">
      <c r="A1319" s="430">
        <f>Results!B1320</f>
        <v>44543.832060185203</v>
      </c>
      <c r="B1319" s="173" t="str">
        <f>VLOOKUP(Results!C1320,Users!$A$2:$F$784,6,FALSE)</f>
        <v>МОСКАЛЕНКО</v>
      </c>
      <c r="C1319" s="173" t="str">
        <f>VLOOKUP(Results!D1320,Tests!$A$2:$C$21,3,FALSE)</f>
        <v>Excel (часть1)</v>
      </c>
      <c r="D1319" s="173" t="str">
        <f>IFERROR(VLOOKUP(VLOOKUP(Results!C1320,Users!$A$2:$E$784,5,FALSE),Groops!$A$2:$E$28,2,FALSE),"удалено")</f>
        <v>ИБС-М-21</v>
      </c>
      <c r="E1319" s="173">
        <f>Results!K1320</f>
        <v>14</v>
      </c>
      <c r="F1319" s="173">
        <f>Results!J1320</f>
        <v>20</v>
      </c>
    </row>
    <row r="1320" spans="1:6">
      <c r="A1320" s="430">
        <f>Results!B1321</f>
        <v>44543.832581018498</v>
      </c>
      <c r="B1320" s="173" t="str">
        <f>VLOOKUP(Results!C1321,Users!$A$2:$F$784,6,FALSE)</f>
        <v>МУЛЛАМУХАМЕТОВА</v>
      </c>
      <c r="C1320" s="173" t="str">
        <f>VLOOKUP(Results!D1321,Tests!$A$2:$C$21,3,FALSE)</f>
        <v>Excel (часть1)</v>
      </c>
      <c r="D1320" s="173" t="str">
        <f>IFERROR(VLOOKUP(VLOOKUP(Results!C1321,Users!$A$2:$E$784,5,FALSE),Groops!$A$2:$E$28,2,FALSE),"удалено")</f>
        <v>ИБС-М-21</v>
      </c>
      <c r="E1320" s="173">
        <f>Results!K1321</f>
        <v>10</v>
      </c>
      <c r="F1320" s="173">
        <f>Results!J1321</f>
        <v>20</v>
      </c>
    </row>
    <row r="1321" spans="1:6">
      <c r="A1321" s="430">
        <f>Results!B1322</f>
        <v>44543.831504629597</v>
      </c>
      <c r="B1321" s="173" t="str">
        <f>VLOOKUP(Results!C1322,Users!$A$2:$F$784,6,FALSE)</f>
        <v>НИКОЛАЕВ</v>
      </c>
      <c r="C1321" s="173" t="str">
        <f>VLOOKUP(Results!D1322,Tests!$A$2:$C$21,3,FALSE)</f>
        <v>Excel (часть1)</v>
      </c>
      <c r="D1321" s="173" t="str">
        <f>IFERROR(VLOOKUP(VLOOKUP(Results!C1322,Users!$A$2:$E$784,5,FALSE),Groops!$A$2:$E$28,2,FALSE),"удалено")</f>
        <v>ИБС-М-21</v>
      </c>
      <c r="E1321" s="173">
        <f>Results!K1322</f>
        <v>11</v>
      </c>
      <c r="F1321" s="173">
        <f>Results!J1322</f>
        <v>20</v>
      </c>
    </row>
    <row r="1322" spans="1:6">
      <c r="A1322" s="430">
        <f>Results!B1323</f>
        <v>44543.831678240698</v>
      </c>
      <c r="B1322" s="173" t="str">
        <f>VLOOKUP(Results!C1323,Users!$A$2:$F$784,6,FALSE)</f>
        <v>РЕВЕЛЬ-МУРОЗ</v>
      </c>
      <c r="C1322" s="173" t="str">
        <f>VLOOKUP(Results!D1323,Tests!$A$2:$C$21,3,FALSE)</f>
        <v>Excel (часть1)</v>
      </c>
      <c r="D1322" s="173" t="str">
        <f>IFERROR(VLOOKUP(VLOOKUP(Results!C1323,Users!$A$2:$E$784,5,FALSE),Groops!$A$2:$E$28,2,FALSE),"удалено")</f>
        <v>ИБС-М-21</v>
      </c>
      <c r="E1322" s="173">
        <f>Results!K1323</f>
        <v>16</v>
      </c>
      <c r="F1322" s="173">
        <f>Results!J1323</f>
        <v>20</v>
      </c>
    </row>
    <row r="1323" spans="1:6">
      <c r="A1323" s="430">
        <f>Results!B1324</f>
        <v>44543.831388888902</v>
      </c>
      <c r="B1323" s="173" t="str">
        <f>VLOOKUP(Results!C1324,Users!$A$2:$F$784,6,FALSE)</f>
        <v>ВОРОНЦОВА</v>
      </c>
      <c r="C1323" s="173" t="str">
        <f>VLOOKUP(Results!D1324,Tests!$A$2:$C$21,3,FALSE)</f>
        <v>Excel (часть1)</v>
      </c>
      <c r="D1323" s="173" t="str">
        <f>IFERROR(VLOOKUP(VLOOKUP(Results!C1324,Users!$A$2:$E$784,5,FALSE),Groops!$A$2:$E$28,2,FALSE),"удалено")</f>
        <v>ИБС-М-21</v>
      </c>
      <c r="E1323" s="173">
        <f>Results!K1324</f>
        <v>13</v>
      </c>
      <c r="F1323" s="173">
        <f>Results!J1324</f>
        <v>20</v>
      </c>
    </row>
    <row r="1324" spans="1:6">
      <c r="A1324" s="430">
        <f>Results!B1325</f>
        <v>44543.831550925897</v>
      </c>
      <c r="B1324" s="173" t="str">
        <f>VLOOKUP(Results!C1325,Users!$A$2:$F$784,6,FALSE)</f>
        <v>ИНОЗЕМЦЕВ</v>
      </c>
      <c r="C1324" s="173" t="str">
        <f>VLOOKUP(Results!D1325,Tests!$A$2:$C$21,3,FALSE)</f>
        <v>Excel (часть1)</v>
      </c>
      <c r="D1324" s="173" t="str">
        <f>IFERROR(VLOOKUP(VLOOKUP(Results!C1325,Users!$A$2:$E$784,5,FALSE),Groops!$A$2:$E$28,2,FALSE),"удалено")</f>
        <v>ИБС-М-21</v>
      </c>
      <c r="E1324" s="173">
        <f>Results!K1325</f>
        <v>11</v>
      </c>
      <c r="F1324" s="173">
        <f>Results!J1325</f>
        <v>20</v>
      </c>
    </row>
    <row r="1325" spans="1:6">
      <c r="A1325" s="430">
        <f>Results!B1326</f>
        <v>44543.836041666698</v>
      </c>
      <c r="B1325" s="173" t="str">
        <f>VLOOKUP(Results!C1326,Users!$A$2:$F$784,6,FALSE)</f>
        <v>ЕВДОХОВА</v>
      </c>
      <c r="C1325" s="173" t="str">
        <f>VLOOKUP(Results!D1326,Tests!$A$2:$C$21,3,FALSE)</f>
        <v>Excel (часть1)</v>
      </c>
      <c r="D1325" s="173" t="str">
        <f>IFERROR(VLOOKUP(VLOOKUP(Results!C1326,Users!$A$2:$E$784,5,FALSE),Groops!$A$2:$E$28,2,FALSE),"удалено")</f>
        <v>ИБС-М-21</v>
      </c>
      <c r="E1325" s="173">
        <f>Results!K1326</f>
        <v>14</v>
      </c>
      <c r="F1325" s="173">
        <f>Results!J1326</f>
        <v>20</v>
      </c>
    </row>
    <row r="1326" spans="1:6">
      <c r="A1326" s="430">
        <f>Results!B1327</f>
        <v>44543.876296296301</v>
      </c>
      <c r="B1326" s="173" t="str">
        <f>VLOOKUP(Results!C1327,Users!$A$2:$F$784,6,FALSE)</f>
        <v>МУЛЛАМУХАМЕТОВА</v>
      </c>
      <c r="C1326" s="173" t="str">
        <f>VLOOKUP(Results!D1327,Tests!$A$2:$C$21,3,FALSE)</f>
        <v>Excel (часть1)</v>
      </c>
      <c r="D1326" s="173" t="str">
        <f>IFERROR(VLOOKUP(VLOOKUP(Results!C1327,Users!$A$2:$E$784,5,FALSE),Groops!$A$2:$E$28,2,FALSE),"удалено")</f>
        <v>ИБС-М-21</v>
      </c>
      <c r="E1326" s="173">
        <f>Results!K1327</f>
        <v>2</v>
      </c>
      <c r="F1326" s="173">
        <f>Results!J1327</f>
        <v>20</v>
      </c>
    </row>
    <row r="1327" spans="1:6">
      <c r="A1327" s="430">
        <f>Results!B1328</f>
        <v>44543.870601851901</v>
      </c>
      <c r="B1327" s="173" t="str">
        <f>VLOOKUP(Results!C1328,Users!$A$2:$F$784,6,FALSE)</f>
        <v>НИКОЛАЕВ</v>
      </c>
      <c r="C1327" s="173" t="str">
        <f>VLOOKUP(Results!D1328,Tests!$A$2:$C$21,3,FALSE)</f>
        <v>Excel (часть1)</v>
      </c>
      <c r="D1327" s="173" t="str">
        <f>IFERROR(VLOOKUP(VLOOKUP(Results!C1328,Users!$A$2:$E$784,5,FALSE),Groops!$A$2:$E$28,2,FALSE),"удалено")</f>
        <v>ИБС-М-21</v>
      </c>
      <c r="E1327" s="173">
        <f>Results!K1328</f>
        <v>0</v>
      </c>
      <c r="F1327" s="173">
        <f>Results!J1328</f>
        <v>20</v>
      </c>
    </row>
    <row r="1328" spans="1:6">
      <c r="A1328" s="430">
        <f>Results!B1329</f>
        <v>44543.871550925898</v>
      </c>
      <c r="B1328" s="173" t="str">
        <f>VLOOKUP(Results!C1329,Users!$A$2:$F$784,6,FALSE)</f>
        <v>ЕВДОХОВА</v>
      </c>
      <c r="C1328" s="173" t="str">
        <f>VLOOKUP(Results!D1329,Tests!$A$2:$C$21,3,FALSE)</f>
        <v>Excel (часть1)</v>
      </c>
      <c r="D1328" s="173" t="str">
        <f>IFERROR(VLOOKUP(VLOOKUP(Results!C1329,Users!$A$2:$E$784,5,FALSE),Groops!$A$2:$E$28,2,FALSE),"удалено")</f>
        <v>ИБС-М-21</v>
      </c>
      <c r="E1328" s="173">
        <f>Results!K1329</f>
        <v>1</v>
      </c>
      <c r="F1328" s="173">
        <f>Results!J1329</f>
        <v>20</v>
      </c>
    </row>
    <row r="1329" spans="1:6">
      <c r="A1329" s="430">
        <f>Results!B1330</f>
        <v>44547.4628703704</v>
      </c>
      <c r="B1329" s="173" t="str">
        <f>VLOOKUP(Results!C1330,Users!$A$2:$F$784,6,FALSE)</f>
        <v>ЗАИКИН</v>
      </c>
      <c r="C1329" s="173" t="str">
        <f>VLOOKUP(Results!D1330,Tests!$A$2:$C$21,3,FALSE)</f>
        <v>Специалист MS Excel 2010 (Акатова)</v>
      </c>
      <c r="D1329" s="173" t="str">
        <f>IFERROR(VLOOKUP(VLOOKUP(Results!C1330,Users!$A$2:$E$784,5,FALSE),Groops!$A$2:$E$28,2,FALSE),"удалено")</f>
        <v>ИБС-Б-20-КБ</v>
      </c>
      <c r="E1329" s="173">
        <f>Results!K1330</f>
        <v>11</v>
      </c>
      <c r="F1329" s="173">
        <f>Results!J1330</f>
        <v>25</v>
      </c>
    </row>
    <row r="1330" spans="1:6">
      <c r="A1330" s="430">
        <f>Results!B1331</f>
        <v>44547.465914351902</v>
      </c>
      <c r="B1330" s="173" t="str">
        <f>VLOOKUP(Results!C1331,Users!$A$2:$F$784,6,FALSE)</f>
        <v>НАГОРНЫЙ</v>
      </c>
      <c r="C1330" s="173" t="str">
        <f>VLOOKUP(Results!D1331,Tests!$A$2:$C$21,3,FALSE)</f>
        <v>Специалист MS Excel 2010 (Акатова)</v>
      </c>
      <c r="D1330" s="173" t="str">
        <f>IFERROR(VLOOKUP(VLOOKUP(Results!C1331,Users!$A$2:$E$784,5,FALSE),Groops!$A$2:$E$28,2,FALSE),"удалено")</f>
        <v>ИБС-Б-20-КБ</v>
      </c>
      <c r="E1330" s="173">
        <f>Results!K1331</f>
        <v>12</v>
      </c>
      <c r="F1330" s="173">
        <f>Results!J1331</f>
        <v>25</v>
      </c>
    </row>
    <row r="1331" spans="1:6">
      <c r="A1331" s="430">
        <f>Results!B1332</f>
        <v>44547.461990740703</v>
      </c>
      <c r="B1331" s="173" t="str">
        <f>VLOOKUP(Results!C1332,Users!$A$2:$F$784,6,FALSE)</f>
        <v>ЛЫЛОВ</v>
      </c>
      <c r="C1331" s="173" t="str">
        <f>VLOOKUP(Results!D1332,Tests!$A$2:$C$21,3,FALSE)</f>
        <v>Пользователь MS Excel 2010 (Акатова)</v>
      </c>
      <c r="D1331" s="173" t="str">
        <f>IFERROR(VLOOKUP(VLOOKUP(Results!C1332,Users!$A$2:$E$784,5,FALSE),Groops!$A$2:$E$28,2,FALSE),"удалено")</f>
        <v>ИБС-Б-20-КБ</v>
      </c>
      <c r="E1331" s="173">
        <f>Results!K1332</f>
        <v>41</v>
      </c>
      <c r="F1331" s="173">
        <f>Results!J1332</f>
        <v>42</v>
      </c>
    </row>
    <row r="1332" spans="1:6">
      <c r="A1332" s="430">
        <f>Results!B1333</f>
        <v>44547.478101851899</v>
      </c>
      <c r="B1332" s="173" t="str">
        <f>VLOOKUP(Results!C1333,Users!$A$2:$F$784,6,FALSE)</f>
        <v>АРХИПОВ</v>
      </c>
      <c r="C1332" s="173" t="str">
        <f>VLOOKUP(Results!D1333,Tests!$A$2:$C$21,3,FALSE)</f>
        <v>Специалист MS Excel 2010 (Акатова)</v>
      </c>
      <c r="D1332" s="173" t="str">
        <f>IFERROR(VLOOKUP(VLOOKUP(Results!C1333,Users!$A$2:$E$784,5,FALSE),Groops!$A$2:$E$28,2,FALSE),"удалено")</f>
        <v>ИБС-Б-20-КБ</v>
      </c>
      <c r="E1332" s="173">
        <f>Results!K1333</f>
        <v>6</v>
      </c>
      <c r="F1332" s="173">
        <f>Results!J1333</f>
        <v>25</v>
      </c>
    </row>
    <row r="1333" spans="1:6">
      <c r="A1333" s="430">
        <f>Results!B1334</f>
        <v>44547.462384259299</v>
      </c>
      <c r="B1333" s="173" t="str">
        <f>VLOOKUP(Results!C1334,Users!$A$2:$F$784,6,FALSE)</f>
        <v>ЛЕВШУК</v>
      </c>
      <c r="C1333" s="173" t="str">
        <f>VLOOKUP(Results!D1334,Tests!$A$2:$C$21,3,FALSE)</f>
        <v>Специалист MS Excel 2010 (Акатова)</v>
      </c>
      <c r="D1333" s="173" t="str">
        <f>IFERROR(VLOOKUP(VLOOKUP(Results!C1334,Users!$A$2:$E$784,5,FALSE),Groops!$A$2:$E$28,2,FALSE),"удалено")</f>
        <v>ИБС-Б-20-КБ</v>
      </c>
      <c r="E1333" s="173">
        <f>Results!K1334</f>
        <v>4</v>
      </c>
      <c r="F1333" s="173">
        <f>Results!J1334</f>
        <v>25</v>
      </c>
    </row>
    <row r="1334" spans="1:6">
      <c r="A1334" s="430">
        <f>Results!B1335</f>
        <v>44547.465775463003</v>
      </c>
      <c r="B1334" s="173" t="str">
        <f>VLOOKUP(Results!C1335,Users!$A$2:$F$784,6,FALSE)</f>
        <v>БАЛАНДИН</v>
      </c>
      <c r="C1334" s="173" t="str">
        <f>VLOOKUP(Results!D1335,Tests!$A$2:$C$21,3,FALSE)</f>
        <v>Специалист MS Excel 2010 (Акатова)</v>
      </c>
      <c r="D1334" s="173" t="str">
        <f>IFERROR(VLOOKUP(VLOOKUP(Results!C1335,Users!$A$2:$E$784,5,FALSE),Groops!$A$2:$E$28,2,FALSE),"удалено")</f>
        <v>ИБС-Б-20-КБ</v>
      </c>
      <c r="E1334" s="173">
        <f>Results!K1335</f>
        <v>18</v>
      </c>
      <c r="F1334" s="173">
        <f>Results!J1335</f>
        <v>25</v>
      </c>
    </row>
    <row r="1335" spans="1:6">
      <c r="A1335" s="430">
        <f>Results!B1336</f>
        <v>44547.465567129599</v>
      </c>
      <c r="B1335" s="173" t="str">
        <f>VLOOKUP(Results!C1336,Users!$A$2:$F$784,6,FALSE)</f>
        <v>БУДКОВА</v>
      </c>
      <c r="C1335" s="173" t="str">
        <f>VLOOKUP(Results!D1336,Tests!$A$2:$C$21,3,FALSE)</f>
        <v>Специалист MS Excel 2010 (Акатова)</v>
      </c>
      <c r="D1335" s="173" t="str">
        <f>IFERROR(VLOOKUP(VLOOKUP(Results!C1336,Users!$A$2:$E$784,5,FALSE),Groops!$A$2:$E$28,2,FALSE),"удалено")</f>
        <v>ИБС-Б-20-КБ</v>
      </c>
      <c r="E1335" s="173">
        <f>Results!K1336</f>
        <v>16</v>
      </c>
      <c r="F1335" s="173">
        <f>Results!J1336</f>
        <v>25</v>
      </c>
    </row>
    <row r="1336" spans="1:6">
      <c r="A1336" s="430">
        <f>Results!B1337</f>
        <v>44547.470486111102</v>
      </c>
      <c r="B1336" s="173" t="str">
        <f>VLOOKUP(Results!C1337,Users!$A$2:$F$784,6,FALSE)</f>
        <v>ЗАУЗИН</v>
      </c>
      <c r="C1336" s="173" t="str">
        <f>VLOOKUP(Results!D1337,Tests!$A$2:$C$21,3,FALSE)</f>
        <v>Специалист MS Excel 2010 (Акатова)</v>
      </c>
      <c r="D1336" s="173" t="str">
        <f>IFERROR(VLOOKUP(VLOOKUP(Results!C1337,Users!$A$2:$E$784,5,FALSE),Groops!$A$2:$E$28,2,FALSE),"удалено")</f>
        <v>ИБС-Б-20-КБ</v>
      </c>
      <c r="E1336" s="173">
        <f>Results!K1337</f>
        <v>15</v>
      </c>
      <c r="F1336" s="173">
        <f>Results!J1337</f>
        <v>25</v>
      </c>
    </row>
    <row r="1337" spans="1:6">
      <c r="A1337" s="430">
        <f>Results!B1338</f>
        <v>44547.472939814797</v>
      </c>
      <c r="B1337" s="173" t="str">
        <f>VLOOKUP(Results!C1338,Users!$A$2:$F$784,6,FALSE)</f>
        <v>АНИКЕЕВА</v>
      </c>
      <c r="C1337" s="173" t="str">
        <f>VLOOKUP(Results!D1338,Tests!$A$2:$C$21,3,FALSE)</f>
        <v>Специалист MS Excel 2010 (Акатова)</v>
      </c>
      <c r="D1337" s="173" t="str">
        <f>IFERROR(VLOOKUP(VLOOKUP(Results!C1338,Users!$A$2:$E$784,5,FALSE),Groops!$A$2:$E$28,2,FALSE),"удалено")</f>
        <v>ИБС-Б-20-КБ</v>
      </c>
      <c r="E1337" s="173">
        <f>Results!K1338</f>
        <v>7</v>
      </c>
      <c r="F1337" s="173">
        <f>Results!J1338</f>
        <v>25</v>
      </c>
    </row>
    <row r="1338" spans="1:6">
      <c r="A1338" s="430">
        <f>Results!B1339</f>
        <v>44547.462962963</v>
      </c>
      <c r="B1338" s="173" t="str">
        <f>VLOOKUP(Results!C1339,Users!$A$2:$F$784,6,FALSE)</f>
        <v>БАГАУТДИНОВ</v>
      </c>
      <c r="C1338" s="173" t="str">
        <f>VLOOKUP(Results!D1339,Tests!$A$2:$C$21,3,FALSE)</f>
        <v>Пользователь MS Excel 2010 (Акатова)</v>
      </c>
      <c r="D1338" s="173" t="str">
        <f>IFERROR(VLOOKUP(VLOOKUP(Results!C1339,Users!$A$2:$E$784,5,FALSE),Groops!$A$2:$E$28,2,FALSE),"удалено")</f>
        <v>ИБС-Б-20-КБ</v>
      </c>
      <c r="E1338" s="173">
        <f>Results!K1339</f>
        <v>35</v>
      </c>
      <c r="F1338" s="173">
        <f>Results!J1339</f>
        <v>42</v>
      </c>
    </row>
    <row r="1339" spans="1:6">
      <c r="A1339" s="430">
        <f>Results!B1340</f>
        <v>44547.465034722198</v>
      </c>
      <c r="B1339" s="173" t="str">
        <f>VLOOKUP(Results!C1340,Users!$A$2:$F$784,6,FALSE)</f>
        <v>ПОГОНЯЛИН</v>
      </c>
      <c r="C1339" s="173" t="str">
        <f>VLOOKUP(Results!D1340,Tests!$A$2:$C$21,3,FALSE)</f>
        <v>Специалист MS Excel 2010 (Акатова)</v>
      </c>
      <c r="D1339" s="173" t="str">
        <f>IFERROR(VLOOKUP(VLOOKUP(Results!C1340,Users!$A$2:$E$784,5,FALSE),Groops!$A$2:$E$28,2,FALSE),"удалено")</f>
        <v>ИБС-Б-20-КБ</v>
      </c>
      <c r="E1339" s="173">
        <f>Results!K1340</f>
        <v>15</v>
      </c>
      <c r="F1339" s="173">
        <f>Results!J1340</f>
        <v>25</v>
      </c>
    </row>
    <row r="1340" spans="1:6">
      <c r="A1340" s="430">
        <f>Results!B1341</f>
        <v>44547.489791666703</v>
      </c>
      <c r="B1340" s="173" t="str">
        <f>VLOOKUP(Results!C1341,Users!$A$2:$F$784,6,FALSE)</f>
        <v>ЗАИКИН</v>
      </c>
      <c r="C1340" s="173" t="str">
        <f>VLOOKUP(Results!D1341,Tests!$A$2:$C$21,3,FALSE)</f>
        <v>Пользователь MS Excel 2010 (Акатова)</v>
      </c>
      <c r="D1340" s="173" t="str">
        <f>IFERROR(VLOOKUP(VLOOKUP(Results!C1341,Users!$A$2:$E$784,5,FALSE),Groops!$A$2:$E$28,2,FALSE),"удалено")</f>
        <v>ИБС-Б-20-КБ</v>
      </c>
      <c r="E1340" s="173">
        <f>Results!K1341</f>
        <v>34</v>
      </c>
      <c r="F1340" s="173">
        <f>Results!J1341</f>
        <v>42</v>
      </c>
    </row>
    <row r="1341" spans="1:6">
      <c r="A1341" s="430">
        <f>Results!B1342</f>
        <v>44547.464664351901</v>
      </c>
      <c r="B1341" s="173" t="str">
        <f>VLOOKUP(Results!C1342,Users!$A$2:$F$784,6,FALSE)</f>
        <v>АНТОНЮК</v>
      </c>
      <c r="C1341" s="173" t="str">
        <f>VLOOKUP(Results!D1342,Tests!$A$2:$C$21,3,FALSE)</f>
        <v>Специалист MS Excel 2010 (Акатова)</v>
      </c>
      <c r="D1341" s="173" t="str">
        <f>IFERROR(VLOOKUP(VLOOKUP(Results!C1342,Users!$A$2:$E$784,5,FALSE),Groops!$A$2:$E$28,2,FALSE),"удалено")</f>
        <v>ИБС-Б-20-КБ</v>
      </c>
      <c r="E1341" s="173">
        <f>Results!K1342</f>
        <v>16</v>
      </c>
      <c r="F1341" s="173">
        <f>Results!J1342</f>
        <v>25</v>
      </c>
    </row>
    <row r="1342" spans="1:6">
      <c r="A1342" s="430">
        <f>Results!B1343</f>
        <v>44547.465833333299</v>
      </c>
      <c r="B1342" s="173" t="str">
        <f>VLOOKUP(Results!C1343,Users!$A$2:$F$784,6,FALSE)</f>
        <v>ЧУХАРЕВА</v>
      </c>
      <c r="C1342" s="173" t="str">
        <f>VLOOKUP(Results!D1343,Tests!$A$2:$C$21,3,FALSE)</f>
        <v>Специалист MS Excel 2010 (Акатова)</v>
      </c>
      <c r="D1342" s="173" t="str">
        <f>IFERROR(VLOOKUP(VLOOKUP(Results!C1343,Users!$A$2:$E$784,5,FALSE),Groops!$A$2:$E$28,2,FALSE),"удалено")</f>
        <v>ИБС-Б-20-КБ</v>
      </c>
      <c r="E1342" s="173">
        <f>Results!K1343</f>
        <v>10</v>
      </c>
      <c r="F1342" s="173">
        <f>Results!J1343</f>
        <v>25</v>
      </c>
    </row>
    <row r="1343" spans="1:6">
      <c r="A1343" s="430">
        <f>Results!B1344</f>
        <v>44547.4633680556</v>
      </c>
      <c r="B1343" s="173" t="str">
        <f>VLOOKUP(Results!C1344,Users!$A$2:$F$784,6,FALSE)</f>
        <v>ФЕДОРОВ</v>
      </c>
      <c r="C1343" s="173" t="str">
        <f>VLOOKUP(Results!D1344,Tests!$A$2:$C$21,3,FALSE)</f>
        <v>Специалист MS Excel 2010 (Акатова)</v>
      </c>
      <c r="D1343" s="173" t="str">
        <f>IFERROR(VLOOKUP(VLOOKUP(Results!C1344,Users!$A$2:$E$784,5,FALSE),Groops!$A$2:$E$28,2,FALSE),"удалено")</f>
        <v>ИБС-Б-20-КБ</v>
      </c>
      <c r="E1343" s="173">
        <f>Results!K1344</f>
        <v>16</v>
      </c>
      <c r="F1343" s="173">
        <f>Results!J1344</f>
        <v>25</v>
      </c>
    </row>
    <row r="1344" spans="1:6">
      <c r="A1344" s="430">
        <f>Results!B1345</f>
        <v>44547.465613425898</v>
      </c>
      <c r="B1344" s="173" t="str">
        <f>VLOOKUP(Results!C1345,Users!$A$2:$F$784,6,FALSE)</f>
        <v>ЛАНГОВИЧ</v>
      </c>
      <c r="C1344" s="173" t="str">
        <f>VLOOKUP(Results!D1345,Tests!$A$2:$C$21,3,FALSE)</f>
        <v>Специалист MS Excel 2010 (Акатова)</v>
      </c>
      <c r="D1344" s="173" t="str">
        <f>IFERROR(VLOOKUP(VLOOKUP(Results!C1345,Users!$A$2:$E$784,5,FALSE),Groops!$A$2:$E$28,2,FALSE),"удалено")</f>
        <v>ИБС-Б-20-КБ</v>
      </c>
      <c r="E1344" s="173">
        <f>Results!K1345</f>
        <v>12</v>
      </c>
      <c r="F1344" s="173">
        <f>Results!J1345</f>
        <v>25</v>
      </c>
    </row>
    <row r="1345" spans="1:6">
      <c r="A1345" s="430">
        <f>Results!B1346</f>
        <v>44547.4981134259</v>
      </c>
      <c r="B1345" s="173" t="str">
        <f>VLOOKUP(Results!C1346,Users!$A$2:$F$784,6,FALSE)</f>
        <v>АРХИПОВ</v>
      </c>
      <c r="C1345" s="173" t="str">
        <f>VLOOKUP(Results!D1346,Tests!$A$2:$C$21,3,FALSE)</f>
        <v>Пользователь MS Excel 2010 (Акатова)</v>
      </c>
      <c r="D1345" s="173" t="str">
        <f>IFERROR(VLOOKUP(VLOOKUP(Results!C1346,Users!$A$2:$E$784,5,FALSE),Groops!$A$2:$E$28,2,FALSE),"удалено")</f>
        <v>ИБС-Б-20-КБ</v>
      </c>
      <c r="E1345" s="173">
        <f>Results!K1346</f>
        <v>38</v>
      </c>
      <c r="F1345" s="173">
        <f>Results!J1346</f>
        <v>42</v>
      </c>
    </row>
    <row r="1346" spans="1:6">
      <c r="A1346" s="430">
        <f>Results!B1347</f>
        <v>44547.469548611101</v>
      </c>
      <c r="B1346" s="173" t="str">
        <f>VLOOKUP(Results!C1347,Users!$A$2:$F$784,6,FALSE)</f>
        <v>ДЕДИКОВА</v>
      </c>
      <c r="C1346" s="173" t="str">
        <f>VLOOKUP(Results!D1347,Tests!$A$2:$C$21,3,FALSE)</f>
        <v>Специалист MS Excel 2010 (Акатова)</v>
      </c>
      <c r="D1346" s="173" t="str">
        <f>IFERROR(VLOOKUP(VLOOKUP(Results!C1347,Users!$A$2:$E$784,5,FALSE),Groops!$A$2:$E$28,2,FALSE),"удалено")</f>
        <v>ИБС-Б-20-КБ</v>
      </c>
      <c r="E1346" s="173">
        <f>Results!K1347</f>
        <v>7</v>
      </c>
      <c r="F1346" s="173">
        <f>Results!J1347</f>
        <v>25</v>
      </c>
    </row>
    <row r="1347" spans="1:6">
      <c r="A1347" s="430">
        <f>Results!B1348</f>
        <v>44547.514328703699</v>
      </c>
      <c r="B1347" s="173" t="str">
        <f>VLOOKUP(Results!C1348,Users!$A$2:$F$784,6,FALSE)</f>
        <v>НАГОРНЫЙ</v>
      </c>
      <c r="C1347" s="173" t="str">
        <f>VLOOKUP(Results!D1348,Tests!$A$2:$C$21,3,FALSE)</f>
        <v>Пользователь MS Excel 2010 (Акатова)</v>
      </c>
      <c r="D1347" s="173" t="str">
        <f>IFERROR(VLOOKUP(VLOOKUP(Results!C1348,Users!$A$2:$E$784,5,FALSE),Groops!$A$2:$E$28,2,FALSE),"удалено")</f>
        <v>ИБС-Б-20-КБ</v>
      </c>
      <c r="E1347" s="173">
        <f>Results!K1348</f>
        <v>41</v>
      </c>
      <c r="F1347" s="173">
        <f>Results!J1348</f>
        <v>42</v>
      </c>
    </row>
    <row r="1348" spans="1:6">
      <c r="A1348" s="430">
        <f>Results!B1349</f>
        <v>44547.506770833301</v>
      </c>
      <c r="B1348" s="173" t="str">
        <f>VLOOKUP(Results!C1349,Users!$A$2:$F$784,6,FALSE)</f>
        <v>БУДКОВА</v>
      </c>
      <c r="C1348" s="173" t="str">
        <f>VLOOKUP(Results!D1349,Tests!$A$2:$C$21,3,FALSE)</f>
        <v>Пользователь MS Excel 2010 (Акатова)</v>
      </c>
      <c r="D1348" s="173" t="str">
        <f>IFERROR(VLOOKUP(VLOOKUP(Results!C1349,Users!$A$2:$E$784,5,FALSE),Groops!$A$2:$E$28,2,FALSE),"удалено")</f>
        <v>ИБС-Б-20-КБ</v>
      </c>
      <c r="E1348" s="173">
        <f>Results!K1349</f>
        <v>40</v>
      </c>
      <c r="F1348" s="173">
        <f>Results!J1349</f>
        <v>42</v>
      </c>
    </row>
    <row r="1349" spans="1:6">
      <c r="A1349" s="430">
        <f>Results!B1350</f>
        <v>44547.497673611098</v>
      </c>
      <c r="B1349" s="173" t="str">
        <f>VLOOKUP(Results!C1350,Users!$A$2:$F$784,6,FALSE)</f>
        <v>ЛЫЛОВ</v>
      </c>
      <c r="C1349" s="173" t="str">
        <f>VLOOKUP(Results!D1350,Tests!$A$2:$C$21,3,FALSE)</f>
        <v>Специалист MS Excel 2010 (Акатова)</v>
      </c>
      <c r="D1349" s="173" t="str">
        <f>IFERROR(VLOOKUP(VLOOKUP(Results!C1350,Users!$A$2:$E$784,5,FALSE),Groops!$A$2:$E$28,2,FALSE),"удалено")</f>
        <v>ИБС-Б-20-КБ</v>
      </c>
      <c r="E1349" s="173">
        <f>Results!K1350</f>
        <v>14</v>
      </c>
      <c r="F1349" s="173">
        <f>Results!J1350</f>
        <v>25</v>
      </c>
    </row>
    <row r="1350" spans="1:6">
      <c r="A1350" s="430">
        <f>Results!B1351</f>
        <v>44547.5311574074</v>
      </c>
      <c r="B1350" s="173" t="str">
        <f>VLOOKUP(Results!C1351,Users!$A$2:$F$784,6,FALSE)</f>
        <v>ДЕДИКОВА</v>
      </c>
      <c r="C1350" s="173" t="str">
        <f>VLOOKUP(Results!D1351,Tests!$A$2:$C$21,3,FALSE)</f>
        <v>Пользователь MS Excel 2010 (Акатова)</v>
      </c>
      <c r="D1350" s="173" t="str">
        <f>IFERROR(VLOOKUP(VLOOKUP(Results!C1351,Users!$A$2:$E$784,5,FALSE),Groops!$A$2:$E$28,2,FALSE),"удалено")</f>
        <v>ИБС-Б-20-КБ</v>
      </c>
      <c r="E1350" s="173">
        <f>Results!K1351</f>
        <v>37</v>
      </c>
      <c r="F1350" s="173">
        <f>Results!J1351</f>
        <v>42</v>
      </c>
    </row>
    <row r="1351" spans="1:6">
      <c r="A1351" s="430">
        <f>Results!B1352</f>
        <v>44547.525254629603</v>
      </c>
      <c r="B1351" s="173" t="str">
        <f>VLOOKUP(Results!C1352,Users!$A$2:$F$784,6,FALSE)</f>
        <v>ЛАНГОВИЧ</v>
      </c>
      <c r="C1351" s="173" t="str">
        <f>VLOOKUP(Results!D1352,Tests!$A$2:$C$21,3,FALSE)</f>
        <v>Пользователь MS Excel 2010 (Акатова)</v>
      </c>
      <c r="D1351" s="173" t="str">
        <f>IFERROR(VLOOKUP(VLOOKUP(Results!C1352,Users!$A$2:$E$784,5,FALSE),Groops!$A$2:$E$28,2,FALSE),"удалено")</f>
        <v>ИБС-Б-20-КБ</v>
      </c>
      <c r="E1351" s="173">
        <f>Results!K1352</f>
        <v>35</v>
      </c>
      <c r="F1351" s="173">
        <f>Results!J1352</f>
        <v>42</v>
      </c>
    </row>
    <row r="1352" spans="1:6">
      <c r="A1352" s="430">
        <f>Results!B1353</f>
        <v>44547.525914351798</v>
      </c>
      <c r="B1352" s="173" t="str">
        <f>VLOOKUP(Results!C1353,Users!$A$2:$F$784,6,FALSE)</f>
        <v>ФЕДОРОВ</v>
      </c>
      <c r="C1352" s="173" t="str">
        <f>VLOOKUP(Results!D1353,Tests!$A$2:$C$21,3,FALSE)</f>
        <v>Пользователь MS Excel 2010 (Акатова)</v>
      </c>
      <c r="D1352" s="173" t="str">
        <f>IFERROR(VLOOKUP(VLOOKUP(Results!C1353,Users!$A$2:$E$784,5,FALSE),Groops!$A$2:$E$28,2,FALSE),"удалено")</f>
        <v>ИБС-Б-20-КБ</v>
      </c>
      <c r="E1352" s="173">
        <f>Results!K1353</f>
        <v>39</v>
      </c>
      <c r="F1352" s="173">
        <f>Results!J1353</f>
        <v>42</v>
      </c>
    </row>
    <row r="1353" spans="1:6">
      <c r="A1353" s="430">
        <f>Results!B1354</f>
        <v>44547.5136921296</v>
      </c>
      <c r="B1353" s="173" t="str">
        <f>VLOOKUP(Results!C1354,Users!$A$2:$F$784,6,FALSE)</f>
        <v>БАГАУТДИНОВ</v>
      </c>
      <c r="C1353" s="173" t="str">
        <f>VLOOKUP(Results!D1354,Tests!$A$2:$C$21,3,FALSE)</f>
        <v>Специалист MS Excel 2010 (Акатова)</v>
      </c>
      <c r="D1353" s="173" t="str">
        <f>IFERROR(VLOOKUP(VLOOKUP(Results!C1354,Users!$A$2:$E$784,5,FALSE),Groops!$A$2:$E$28,2,FALSE),"удалено")</f>
        <v>ИБС-Б-20-КБ</v>
      </c>
      <c r="E1353" s="173">
        <f>Results!K1354</f>
        <v>8</v>
      </c>
      <c r="F1353" s="173">
        <f>Results!J1354</f>
        <v>25</v>
      </c>
    </row>
    <row r="1354" spans="1:6">
      <c r="A1354" s="430">
        <f>Results!B1355</f>
        <v>44547.561122685198</v>
      </c>
      <c r="B1354" s="173" t="str">
        <f>VLOOKUP(Results!C1355,Users!$A$2:$F$784,6,FALSE)</f>
        <v>АНТОНЮК</v>
      </c>
      <c r="C1354" s="173" t="str">
        <f>VLOOKUP(Results!D1355,Tests!$A$2:$C$21,3,FALSE)</f>
        <v>Пользователь MS Excel 2010 (Акатова)</v>
      </c>
      <c r="D1354" s="173" t="str">
        <f>IFERROR(VLOOKUP(VLOOKUP(Results!C1355,Users!$A$2:$E$784,5,FALSE),Groops!$A$2:$E$28,2,FALSE),"удалено")</f>
        <v>ИБС-Б-20-КБ</v>
      </c>
      <c r="E1354" s="173">
        <f>Results!K1355</f>
        <v>41</v>
      </c>
      <c r="F1354" s="173">
        <f>Results!J1355</f>
        <v>42</v>
      </c>
    </row>
    <row r="1355" spans="1:6">
      <c r="A1355" s="430">
        <f>Results!B1356</f>
        <v>44547.591782407399</v>
      </c>
      <c r="B1355" s="173" t="str">
        <f>VLOOKUP(Results!C1356,Users!$A$2:$F$784,6,FALSE)</f>
        <v>ЗАУЗИН</v>
      </c>
      <c r="C1355" s="173" t="str">
        <f>VLOOKUP(Results!D1356,Tests!$A$2:$C$21,3,FALSE)</f>
        <v>Пользователь MS Excel 2010 (Акатова)</v>
      </c>
      <c r="D1355" s="173" t="str">
        <f>IFERROR(VLOOKUP(VLOOKUP(Results!C1356,Users!$A$2:$E$784,5,FALSE),Groops!$A$2:$E$28,2,FALSE),"удалено")</f>
        <v>ИБС-Б-20-КБ</v>
      </c>
      <c r="E1355" s="173">
        <f>Results!K1356</f>
        <v>41</v>
      </c>
      <c r="F1355" s="173">
        <f>Results!J1356</f>
        <v>42</v>
      </c>
    </row>
    <row r="1356" spans="1:6">
      <c r="A1356" s="430">
        <f>Results!B1357</f>
        <v>44547.650567129604</v>
      </c>
      <c r="B1356" s="173" t="str">
        <f>VLOOKUP(Results!C1357,Users!$A$2:$F$784,6,FALSE)</f>
        <v>ПОГОНЯЛИН</v>
      </c>
      <c r="C1356" s="173" t="str">
        <f>VLOOKUP(Results!D1357,Tests!$A$2:$C$21,3,FALSE)</f>
        <v>Пользователь MS Excel 2010 (Акатова)</v>
      </c>
      <c r="D1356" s="173" t="str">
        <f>IFERROR(VLOOKUP(VLOOKUP(Results!C1357,Users!$A$2:$E$784,5,FALSE),Groops!$A$2:$E$28,2,FALSE),"удалено")</f>
        <v>ИБС-Б-20-КБ</v>
      </c>
      <c r="E1356" s="173">
        <f>Results!K1357</f>
        <v>39</v>
      </c>
      <c r="F1356" s="173">
        <f>Results!J1357</f>
        <v>42</v>
      </c>
    </row>
    <row r="1357" spans="1:6">
      <c r="A1357" s="430">
        <f>Results!B1358</f>
        <v>44547.687974537002</v>
      </c>
      <c r="B1357" s="173" t="str">
        <f>VLOOKUP(Results!C1358,Users!$A$2:$F$784,6,FALSE)</f>
        <v>АНИКЕЕВА</v>
      </c>
      <c r="C1357" s="173" t="str">
        <f>VLOOKUP(Results!D1358,Tests!$A$2:$C$21,3,FALSE)</f>
        <v>Пользователь MS Excel 2010 (Акатова)</v>
      </c>
      <c r="D1357" s="173" t="str">
        <f>IFERROR(VLOOKUP(VLOOKUP(Results!C1358,Users!$A$2:$E$784,5,FALSE),Groops!$A$2:$E$28,2,FALSE),"удалено")</f>
        <v>ИБС-Б-20-КБ</v>
      </c>
      <c r="E1357" s="173">
        <f>Results!K1358</f>
        <v>36</v>
      </c>
      <c r="F1357" s="173">
        <f>Results!J1358</f>
        <v>42</v>
      </c>
    </row>
    <row r="1358" spans="1:6">
      <c r="A1358" s="430">
        <f>Results!B1359</f>
        <v>44547.9191319444</v>
      </c>
      <c r="B1358" s="173" t="str">
        <f>VLOOKUP(Results!C1359,Users!$A$2:$F$784,6,FALSE)</f>
        <v>ЧУХАРЕВА</v>
      </c>
      <c r="C1358" s="173" t="str">
        <f>VLOOKUP(Results!D1359,Tests!$A$2:$C$21,3,FALSE)</f>
        <v>Пользователь MS Excel 2010 (Акатова)</v>
      </c>
      <c r="D1358" s="173" t="str">
        <f>IFERROR(VLOOKUP(VLOOKUP(Results!C1359,Users!$A$2:$E$784,5,FALSE),Groops!$A$2:$E$28,2,FALSE),"удалено")</f>
        <v>ИБС-Б-20-КБ</v>
      </c>
      <c r="E1358" s="173">
        <f>Results!K1359</f>
        <v>35</v>
      </c>
      <c r="F1358" s="173">
        <f>Results!J1359</f>
        <v>42</v>
      </c>
    </row>
    <row r="1359" spans="1:6">
      <c r="A1359" s="430">
        <f>Results!B1360</f>
        <v>44550.8498958333</v>
      </c>
      <c r="B1359" s="173" t="str">
        <f>VLOOKUP(Results!C1360,Users!$A$2:$F$784,6,FALSE)</f>
        <v>ЛЕВШУК</v>
      </c>
      <c r="C1359" s="173" t="str">
        <f>VLOOKUP(Results!D1360,Tests!$A$2:$C$21,3,FALSE)</f>
        <v>Пользователь MS Excel 2010 (Акатова)</v>
      </c>
      <c r="D1359" s="173" t="str">
        <f>IFERROR(VLOOKUP(VLOOKUP(Results!C1360,Users!$A$2:$E$784,5,FALSE),Groops!$A$2:$E$28,2,FALSE),"удалено")</f>
        <v>ИБС-Б-20-КБ</v>
      </c>
      <c r="E1359" s="173">
        <f>Results!K1360</f>
        <v>0</v>
      </c>
      <c r="F1359" s="173">
        <f>Results!J1360</f>
        <v>42</v>
      </c>
    </row>
    <row r="1360" spans="1:6">
      <c r="A1360" s="430">
        <f>Results!B1361</f>
        <v>44551.472384259301</v>
      </c>
      <c r="B1360" s="173" t="str">
        <f>VLOOKUP(Results!C1361,Users!$A$2:$F$784,6,FALSE)</f>
        <v>ХАЛИКОВА</v>
      </c>
      <c r="C1360" s="173" t="str">
        <f>VLOOKUP(Results!D1361,Tests!$A$2:$C$21,3,FALSE)</f>
        <v>Специалист MS Excel 2010 (Акатова)</v>
      </c>
      <c r="D1360" s="173" t="str">
        <f>IFERROR(VLOOKUP(VLOOKUP(Results!C1361,Users!$A$2:$E$784,5,FALSE),Groops!$A$2:$E$28,2,FALSE),"удалено")</f>
        <v>ИБС-Б-20-КЭ</v>
      </c>
      <c r="E1360" s="173">
        <f>Results!K1361</f>
        <v>0</v>
      </c>
      <c r="F1360" s="173">
        <f>Results!J1361</f>
        <v>25</v>
      </c>
    </row>
    <row r="1361" spans="1:6">
      <c r="A1361" s="430">
        <f>Results!B1362</f>
        <v>44551.474641203698</v>
      </c>
      <c r="B1361" s="173" t="str">
        <f>VLOOKUP(Results!C1362,Users!$A$2:$F$784,6,FALSE)</f>
        <v>БОГДАНОВ</v>
      </c>
      <c r="C1361" s="173" t="str">
        <f>VLOOKUP(Results!D1362,Tests!$A$2:$C$21,3,FALSE)</f>
        <v>Специалист MS Excel 2010 (Акатова)</v>
      </c>
      <c r="D1361" s="173" t="str">
        <f>IFERROR(VLOOKUP(VLOOKUP(Results!C1362,Users!$A$2:$E$784,5,FALSE),Groops!$A$2:$E$28,2,FALSE),"удалено")</f>
        <v>ИБС-Б-20-КЭ</v>
      </c>
      <c r="E1361" s="173">
        <f>Results!K1362</f>
        <v>22</v>
      </c>
      <c r="F1361" s="173">
        <f>Results!J1362</f>
        <v>25</v>
      </c>
    </row>
    <row r="1362" spans="1:6">
      <c r="A1362" s="430">
        <f>Results!B1363</f>
        <v>44551.471111111103</v>
      </c>
      <c r="B1362" s="173" t="str">
        <f>VLOOKUP(Results!C1363,Users!$A$2:$F$784,6,FALSE)</f>
        <v>ЕГОРОВА</v>
      </c>
      <c r="C1362" s="173" t="str">
        <f>VLOOKUP(Results!D1363,Tests!$A$2:$C$21,3,FALSE)</f>
        <v>Специалист MS Excel 2010 (Акатова)</v>
      </c>
      <c r="D1362" s="173" t="str">
        <f>IFERROR(VLOOKUP(VLOOKUP(Results!C1363,Users!$A$2:$E$784,5,FALSE),Groops!$A$2:$E$28,2,FALSE),"удалено")</f>
        <v>ИБС-Б-20-КЭ</v>
      </c>
      <c r="E1362" s="173">
        <f>Results!K1363</f>
        <v>15</v>
      </c>
      <c r="F1362" s="173">
        <f>Results!J1363</f>
        <v>25</v>
      </c>
    </row>
    <row r="1363" spans="1:6">
      <c r="A1363" s="430">
        <f>Results!B1364</f>
        <v>44551.471064814803</v>
      </c>
      <c r="B1363" s="173" t="str">
        <f>VLOOKUP(Results!C1364,Users!$A$2:$F$784,6,FALSE)</f>
        <v>СТАВИЛА</v>
      </c>
      <c r="C1363" s="173" t="str">
        <f>VLOOKUP(Results!D1364,Tests!$A$2:$C$21,3,FALSE)</f>
        <v>Специалист MS Excel 2010 (Акатова)</v>
      </c>
      <c r="D1363" s="173" t="str">
        <f>IFERROR(VLOOKUP(VLOOKUP(Results!C1364,Users!$A$2:$E$784,5,FALSE),Groops!$A$2:$E$28,2,FALSE),"удалено")</f>
        <v>ИБС-Б-20-КЭ</v>
      </c>
      <c r="E1363" s="173">
        <f>Results!K1364</f>
        <v>18</v>
      </c>
      <c r="F1363" s="173">
        <f>Results!J1364</f>
        <v>25</v>
      </c>
    </row>
    <row r="1364" spans="1:6">
      <c r="A1364" s="430">
        <f>Results!B1365</f>
        <v>44551.4711342593</v>
      </c>
      <c r="B1364" s="173" t="str">
        <f>VLOOKUP(Results!C1365,Users!$A$2:$F$784,6,FALSE)</f>
        <v>ЗДЮМАЕВ</v>
      </c>
      <c r="C1364" s="173" t="str">
        <f>VLOOKUP(Results!D1365,Tests!$A$2:$C$21,3,FALSE)</f>
        <v>Специалист MS Excel 2010 (Акатова)</v>
      </c>
      <c r="D1364" s="173" t="str">
        <f>IFERROR(VLOOKUP(VLOOKUP(Results!C1365,Users!$A$2:$E$784,5,FALSE),Groops!$A$2:$E$28,2,FALSE),"удалено")</f>
        <v>ИБС-Б-20-КЭ</v>
      </c>
      <c r="E1364" s="173">
        <f>Results!K1365</f>
        <v>15</v>
      </c>
      <c r="F1364" s="173">
        <f>Results!J1365</f>
        <v>25</v>
      </c>
    </row>
    <row r="1365" spans="1:6">
      <c r="A1365" s="430">
        <f>Results!B1366</f>
        <v>44551.472442129598</v>
      </c>
      <c r="B1365" s="173" t="str">
        <f>VLOOKUP(Results!C1366,Users!$A$2:$F$784,6,FALSE)</f>
        <v>ХАЛИКОВА</v>
      </c>
      <c r="C1365" s="173" t="str">
        <f>VLOOKUP(Results!D1366,Tests!$A$2:$C$21,3,FALSE)</f>
        <v>Пользователь MS Excel 2010 (Акатова)</v>
      </c>
      <c r="D1365" s="173" t="str">
        <f>IFERROR(VLOOKUP(VLOOKUP(Results!C1366,Users!$A$2:$E$784,5,FALSE),Groops!$A$2:$E$28,2,FALSE),"удалено")</f>
        <v>ИБС-Б-20-КЭ</v>
      </c>
      <c r="E1365" s="173">
        <f>Results!K1366</f>
        <v>37</v>
      </c>
      <c r="F1365" s="173">
        <f>Results!J1366</f>
        <v>42</v>
      </c>
    </row>
    <row r="1366" spans="1:6">
      <c r="A1366" s="430">
        <f>Results!B1367</f>
        <v>44551.471157407403</v>
      </c>
      <c r="B1366" s="173" t="str">
        <f>VLOOKUP(Results!C1367,Users!$A$2:$F$784,6,FALSE)</f>
        <v>ТАРДАСОВА</v>
      </c>
      <c r="C1366" s="173" t="str">
        <f>VLOOKUP(Results!D1367,Tests!$A$2:$C$21,3,FALSE)</f>
        <v>Специалист MS Excel 2010 (Акатова)</v>
      </c>
      <c r="D1366" s="173" t="str">
        <f>IFERROR(VLOOKUP(VLOOKUP(Results!C1367,Users!$A$2:$E$784,5,FALSE),Groops!$A$2:$E$28,2,FALSE),"удалено")</f>
        <v>ИБС-Б-20-КЭ</v>
      </c>
      <c r="E1366" s="173">
        <f>Results!K1367</f>
        <v>18</v>
      </c>
      <c r="F1366" s="173">
        <f>Results!J1367</f>
        <v>25</v>
      </c>
    </row>
    <row r="1367" spans="1:6">
      <c r="A1367" s="430">
        <f>Results!B1368</f>
        <v>44551.471435185202</v>
      </c>
      <c r="B1367" s="173" t="str">
        <f>VLOOKUP(Results!C1368,Users!$A$2:$F$784,6,FALSE)</f>
        <v>МИХО</v>
      </c>
      <c r="C1367" s="173" t="str">
        <f>VLOOKUP(Results!D1368,Tests!$A$2:$C$21,3,FALSE)</f>
        <v>Специалист MS Excel 2010 (Акатова)</v>
      </c>
      <c r="D1367" s="173" t="str">
        <f>IFERROR(VLOOKUP(VLOOKUP(Results!C1368,Users!$A$2:$E$784,5,FALSE),Groops!$A$2:$E$28,2,FALSE),"удалено")</f>
        <v>ИБС-Б-20-КЭ</v>
      </c>
      <c r="E1367" s="173">
        <f>Results!K1368</f>
        <v>19</v>
      </c>
      <c r="F1367" s="173">
        <f>Results!J1368</f>
        <v>25</v>
      </c>
    </row>
    <row r="1368" spans="1:6">
      <c r="A1368" s="430">
        <f>Results!B1369</f>
        <v>44551.471215277801</v>
      </c>
      <c r="B1368" s="173" t="str">
        <f>VLOOKUP(Results!C1369,Users!$A$2:$F$784,6,FALSE)</f>
        <v>ПОТОКИНА</v>
      </c>
      <c r="C1368" s="173" t="str">
        <f>VLOOKUP(Results!D1369,Tests!$A$2:$C$21,3,FALSE)</f>
        <v>Специалист MS Excel 2010 (Акатова)</v>
      </c>
      <c r="D1368" s="173" t="str">
        <f>IFERROR(VLOOKUP(VLOOKUP(Results!C1369,Users!$A$2:$E$784,5,FALSE),Groops!$A$2:$E$28,2,FALSE),"удалено")</f>
        <v>ИБС-Б-20-КЭ</v>
      </c>
      <c r="E1368" s="173">
        <f>Results!K1369</f>
        <v>17</v>
      </c>
      <c r="F1368" s="173">
        <f>Results!J1369</f>
        <v>25</v>
      </c>
    </row>
    <row r="1369" spans="1:6">
      <c r="A1369" s="430">
        <f>Results!B1370</f>
        <v>44551.490196759303</v>
      </c>
      <c r="B1369" s="173" t="str">
        <f>VLOOKUP(Results!C1370,Users!$A$2:$F$784,6,FALSE)</f>
        <v>ЖИРКОВ</v>
      </c>
      <c r="C1369" s="173" t="str">
        <f>VLOOKUP(Results!D1370,Tests!$A$2:$C$21,3,FALSE)</f>
        <v>Специалист MS Excel 2010 (Акатова)</v>
      </c>
      <c r="D1369" s="173" t="str">
        <f>IFERROR(VLOOKUP(VLOOKUP(Results!C1370,Users!$A$2:$E$784,5,FALSE),Groops!$A$2:$E$28,2,FALSE),"удалено")</f>
        <v>ИБС-Б-20-КЭ</v>
      </c>
      <c r="E1369" s="173">
        <f>Results!K1370</f>
        <v>7</v>
      </c>
      <c r="F1369" s="173">
        <f>Results!J1370</f>
        <v>25</v>
      </c>
    </row>
    <row r="1370" spans="1:6">
      <c r="A1370" s="430">
        <f>Results!B1371</f>
        <v>44551.471053240697</v>
      </c>
      <c r="B1370" s="173" t="str">
        <f>VLOOKUP(Results!C1371,Users!$A$2:$F$784,6,FALSE)</f>
        <v>РАБЕ</v>
      </c>
      <c r="C1370" s="173" t="str">
        <f>VLOOKUP(Results!D1371,Tests!$A$2:$C$21,3,FALSE)</f>
        <v>Специалист MS Excel 2010 (Акатова)</v>
      </c>
      <c r="D1370" s="173" t="str">
        <f>IFERROR(VLOOKUP(VLOOKUP(Results!C1371,Users!$A$2:$E$784,5,FALSE),Groops!$A$2:$E$28,2,FALSE),"удалено")</f>
        <v>ИБС-Б-20-КЭ</v>
      </c>
      <c r="E1370" s="173">
        <f>Results!K1371</f>
        <v>14</v>
      </c>
      <c r="F1370" s="173">
        <f>Results!J1371</f>
        <v>25</v>
      </c>
    </row>
    <row r="1371" spans="1:6">
      <c r="A1371" s="430">
        <f>Results!B1372</f>
        <v>44551.472025463001</v>
      </c>
      <c r="B1371" s="173" t="str">
        <f>VLOOKUP(Results!C1372,Users!$A$2:$F$784,6,FALSE)</f>
        <v>ЛОНЧАКОВА</v>
      </c>
      <c r="C1371" s="173" t="str">
        <f>VLOOKUP(Results!D1372,Tests!$A$2:$C$21,3,FALSE)</f>
        <v>Специалист MS Excel 2010 (Акатова)</v>
      </c>
      <c r="D1371" s="173" t="str">
        <f>IFERROR(VLOOKUP(VLOOKUP(Results!C1372,Users!$A$2:$E$784,5,FALSE),Groops!$A$2:$E$28,2,FALSE),"удалено")</f>
        <v>ИБС-Б-20-КЭ</v>
      </c>
      <c r="E1371" s="173">
        <f>Results!K1372</f>
        <v>16</v>
      </c>
      <c r="F1371" s="173">
        <f>Results!J1372</f>
        <v>25</v>
      </c>
    </row>
    <row r="1372" spans="1:6">
      <c r="A1372" s="430">
        <f>Results!B1373</f>
        <v>44551.471203703702</v>
      </c>
      <c r="B1372" s="173" t="str">
        <f>VLOOKUP(Results!C1373,Users!$A$2:$F$784,6,FALSE)</f>
        <v>МЕРЗЛИКИНА</v>
      </c>
      <c r="C1372" s="173" t="str">
        <f>VLOOKUP(Results!D1373,Tests!$A$2:$C$21,3,FALSE)</f>
        <v>Специалист MS Excel 2010 (Акатова)</v>
      </c>
      <c r="D1372" s="173" t="str">
        <f>IFERROR(VLOOKUP(VLOOKUP(Results!C1373,Users!$A$2:$E$784,5,FALSE),Groops!$A$2:$E$28,2,FALSE),"удалено")</f>
        <v>ИБС-Б-20-КЭ</v>
      </c>
      <c r="E1372" s="173">
        <f>Results!K1373</f>
        <v>16</v>
      </c>
      <c r="F1372" s="173">
        <f>Results!J1373</f>
        <v>25</v>
      </c>
    </row>
    <row r="1373" spans="1:6">
      <c r="A1373" s="430">
        <f>Results!B1374</f>
        <v>44551.475960648102</v>
      </c>
      <c r="B1373" s="173" t="str">
        <f>VLOOKUP(Results!C1374,Users!$A$2:$F$784,6,FALSE)</f>
        <v>КРЫЛОВА</v>
      </c>
      <c r="C1373" s="173" t="str">
        <f>VLOOKUP(Results!D1374,Tests!$A$2:$C$21,3,FALSE)</f>
        <v>Специалист MS Excel 2010 (Акатова)</v>
      </c>
      <c r="D1373" s="173" t="str">
        <f>IFERROR(VLOOKUP(VLOOKUP(Results!C1374,Users!$A$2:$E$784,5,FALSE),Groops!$A$2:$E$28,2,FALSE),"удалено")</f>
        <v>ИБС-Б-20-КЭ</v>
      </c>
      <c r="E1373" s="173">
        <f>Results!K1374</f>
        <v>12</v>
      </c>
      <c r="F1373" s="173">
        <f>Results!J1374</f>
        <v>25</v>
      </c>
    </row>
    <row r="1374" spans="1:6">
      <c r="A1374" s="430">
        <f>Results!B1375</f>
        <v>44551.473680555602</v>
      </c>
      <c r="B1374" s="173" t="str">
        <f>VLOOKUP(Results!C1375,Users!$A$2:$F$784,6,FALSE)</f>
        <v>ХАСАНОВА</v>
      </c>
      <c r="C1374" s="173" t="str">
        <f>VLOOKUP(Results!D1375,Tests!$A$2:$C$21,3,FALSE)</f>
        <v>Специалист MS Excel 2010 (Акатова)</v>
      </c>
      <c r="D1374" s="173" t="str">
        <f>IFERROR(VLOOKUP(VLOOKUP(Results!C1375,Users!$A$2:$E$784,5,FALSE),Groops!$A$2:$E$28,2,FALSE),"удалено")</f>
        <v>ИБС-Б-20-КЭ</v>
      </c>
      <c r="E1374" s="173">
        <f>Results!K1375</f>
        <v>16</v>
      </c>
      <c r="F1374" s="173">
        <f>Results!J1375</f>
        <v>25</v>
      </c>
    </row>
    <row r="1375" spans="1:6">
      <c r="A1375" s="430">
        <f>Results!B1376</f>
        <v>44551.472210648099</v>
      </c>
      <c r="B1375" s="173" t="str">
        <f>VLOOKUP(Results!C1376,Users!$A$2:$F$784,6,FALSE)</f>
        <v>ЖОГОВ</v>
      </c>
      <c r="C1375" s="173" t="str">
        <f>VLOOKUP(Results!D1376,Tests!$A$2:$C$21,3,FALSE)</f>
        <v>Специалист MS Excel 2010 (Акатова)</v>
      </c>
      <c r="D1375" s="173" t="str">
        <f>IFERROR(VLOOKUP(VLOOKUP(Results!C1376,Users!$A$2:$E$784,5,FALSE),Groops!$A$2:$E$28,2,FALSE),"удалено")</f>
        <v>ИБС-Б-20-КЭ</v>
      </c>
      <c r="E1375" s="173">
        <f>Results!K1376</f>
        <v>18</v>
      </c>
      <c r="F1375" s="173">
        <f>Results!J1376</f>
        <v>25</v>
      </c>
    </row>
    <row r="1376" spans="1:6">
      <c r="A1376" s="430">
        <f>Results!B1377</f>
        <v>44551.473113425898</v>
      </c>
      <c r="B1376" s="173" t="str">
        <f>VLOOKUP(Results!C1377,Users!$A$2:$F$784,6,FALSE)</f>
        <v>АФАНАСЬЕВ</v>
      </c>
      <c r="C1376" s="173" t="str">
        <f>VLOOKUP(Results!D1377,Tests!$A$2:$C$21,3,FALSE)</f>
        <v>Специалист MS Excel 2010 (Акатова)</v>
      </c>
      <c r="D1376" s="173" t="str">
        <f>IFERROR(VLOOKUP(VLOOKUP(Results!C1377,Users!$A$2:$E$784,5,FALSE),Groops!$A$2:$E$28,2,FALSE),"удалено")</f>
        <v>ИБС-Б-20-КЭ</v>
      </c>
      <c r="E1376" s="173">
        <f>Results!K1377</f>
        <v>19</v>
      </c>
      <c r="F1376" s="173">
        <f>Results!J1377</f>
        <v>25</v>
      </c>
    </row>
    <row r="1377" spans="1:6">
      <c r="A1377" s="430">
        <f>Results!B1378</f>
        <v>44551.471458333297</v>
      </c>
      <c r="B1377" s="173" t="str">
        <f>VLOOKUP(Results!C1378,Users!$A$2:$F$784,6,FALSE)</f>
        <v>ЛИНЬКОВ</v>
      </c>
      <c r="C1377" s="173" t="str">
        <f>VLOOKUP(Results!D1378,Tests!$A$2:$C$21,3,FALSE)</f>
        <v>Специалист MS Excel 2010 (Акатова)</v>
      </c>
      <c r="D1377" s="173" t="str">
        <f>IFERROR(VLOOKUP(VLOOKUP(Results!C1378,Users!$A$2:$E$784,5,FALSE),Groops!$A$2:$E$28,2,FALSE),"удалено")</f>
        <v>ИБС-Б-20-КЭ</v>
      </c>
      <c r="E1377" s="173">
        <f>Results!K1378</f>
        <v>16</v>
      </c>
      <c r="F1377" s="173">
        <f>Results!J1378</f>
        <v>25</v>
      </c>
    </row>
    <row r="1378" spans="1:6">
      <c r="A1378" s="430">
        <f>Results!B1379</f>
        <v>44551.476678240702</v>
      </c>
      <c r="B1378" s="173" t="str">
        <f>VLOOKUP(Results!C1379,Users!$A$2:$F$784,6,FALSE)</f>
        <v>ХРАПОВА</v>
      </c>
      <c r="C1378" s="173" t="str">
        <f>VLOOKUP(Results!D1379,Tests!$A$2:$C$21,3,FALSE)</f>
        <v>Специалист MS Excel 2010 (Акатова)</v>
      </c>
      <c r="D1378" s="173" t="str">
        <f>IFERROR(VLOOKUP(VLOOKUP(Results!C1379,Users!$A$2:$E$784,5,FALSE),Groops!$A$2:$E$28,2,FALSE),"удалено")</f>
        <v>ИБС-Б-20-КЭ</v>
      </c>
      <c r="E1378" s="173">
        <f>Results!K1379</f>
        <v>16</v>
      </c>
      <c r="F1378" s="173">
        <f>Results!J1379</f>
        <v>25</v>
      </c>
    </row>
    <row r="1379" spans="1:6">
      <c r="A1379" s="430">
        <f>Results!B1380</f>
        <v>44551.470625000002</v>
      </c>
      <c r="B1379" s="173" t="str">
        <f>VLOOKUP(Results!C1380,Users!$A$2:$F$784,6,FALSE)</f>
        <v>ДОНЕЦКОВА</v>
      </c>
      <c r="C1379" s="173" t="str">
        <f>VLOOKUP(Results!D1380,Tests!$A$2:$C$21,3,FALSE)</f>
        <v>Специалист MS Excel 2010 (Акатова)</v>
      </c>
      <c r="D1379" s="173" t="str">
        <f>IFERROR(VLOOKUP(VLOOKUP(Results!C1380,Users!$A$2:$E$784,5,FALSE),Groops!$A$2:$E$28,2,FALSE),"удалено")</f>
        <v>ИБС-Б-20-КЭ</v>
      </c>
      <c r="E1379" s="173">
        <f>Results!K1380</f>
        <v>16</v>
      </c>
      <c r="F1379" s="173">
        <f>Results!J1380</f>
        <v>25</v>
      </c>
    </row>
    <row r="1380" spans="1:6">
      <c r="A1380" s="430">
        <f>Results!B1381</f>
        <v>44551.476400462998</v>
      </c>
      <c r="B1380" s="173" t="str">
        <f>VLOOKUP(Results!C1381,Users!$A$2:$F$784,6,FALSE)</f>
        <v>МИРОНОВ</v>
      </c>
      <c r="C1380" s="173" t="str">
        <f>VLOOKUP(Results!D1381,Tests!$A$2:$C$21,3,FALSE)</f>
        <v>Специалист MS Excel 2010 (Акатова)</v>
      </c>
      <c r="D1380" s="173" t="str">
        <f>IFERROR(VLOOKUP(VLOOKUP(Results!C1381,Users!$A$2:$E$784,5,FALSE),Groops!$A$2:$E$28,2,FALSE),"удалено")</f>
        <v>ИБС-Б-20-КЭ</v>
      </c>
      <c r="E1380" s="173">
        <f>Results!K1381</f>
        <v>17</v>
      </c>
      <c r="F1380" s="173">
        <f>Results!J1381</f>
        <v>25</v>
      </c>
    </row>
    <row r="1381" spans="1:6">
      <c r="A1381" s="430">
        <f>Results!B1382</f>
        <v>44551.654525462996</v>
      </c>
      <c r="B1381" s="173" t="str">
        <f>VLOOKUP(Results!C1382,Users!$A$2:$F$784,6,FALSE)</f>
        <v>АДУЛОВА</v>
      </c>
      <c r="C1381" s="173" t="str">
        <f>VLOOKUP(Results!D1382,Tests!$A$2:$C$21,3,FALSE)</f>
        <v>Специалист MS Excel 2010 (Акатова)</v>
      </c>
      <c r="D1381" s="173" t="str">
        <f>IFERROR(VLOOKUP(VLOOKUP(Results!C1382,Users!$A$2:$E$784,5,FALSE),Groops!$A$2:$E$28,2,FALSE),"удалено")</f>
        <v>ИБС-Б-20-КЭ</v>
      </c>
      <c r="E1381" s="173">
        <f>Results!K1382</f>
        <v>19</v>
      </c>
      <c r="F1381" s="173">
        <f>Results!J1382</f>
        <v>25</v>
      </c>
    </row>
    <row r="1382" spans="1:6">
      <c r="A1382" s="430">
        <f>Results!B1383</f>
        <v>44551.671134259297</v>
      </c>
      <c r="B1382" s="173" t="str">
        <f>VLOOKUP(Results!C1383,Users!$A$2:$F$784,6,FALSE)</f>
        <v>ЛИНЬКОВ</v>
      </c>
      <c r="C1382" s="173" t="str">
        <f>VLOOKUP(Results!D1383,Tests!$A$2:$C$21,3,FALSE)</f>
        <v>Пользователь MS Excel 2010 (Акатова)</v>
      </c>
      <c r="D1382" s="173" t="str">
        <f>IFERROR(VLOOKUP(VLOOKUP(Results!C1383,Users!$A$2:$E$784,5,FALSE),Groops!$A$2:$E$28,2,FALSE),"удалено")</f>
        <v>ИБС-Б-20-КЭ</v>
      </c>
      <c r="E1382" s="173">
        <f>Results!K1383</f>
        <v>41</v>
      </c>
      <c r="F1382" s="173">
        <f>Results!J1383</f>
        <v>42</v>
      </c>
    </row>
    <row r="1383" spans="1:6">
      <c r="A1383" s="430">
        <f>Results!B1384</f>
        <v>44551.692291666703</v>
      </c>
      <c r="B1383" s="173" t="str">
        <f>VLOOKUP(Results!C1384,Users!$A$2:$F$784,6,FALSE)</f>
        <v>ЗДЮМАЕВ</v>
      </c>
      <c r="C1383" s="173" t="str">
        <f>VLOOKUP(Results!D1384,Tests!$A$2:$C$21,3,FALSE)</f>
        <v>Пользователь MS Excel 2010 (Акатова)</v>
      </c>
      <c r="D1383" s="173" t="str">
        <f>IFERROR(VLOOKUP(VLOOKUP(Results!C1384,Users!$A$2:$E$784,5,FALSE),Groops!$A$2:$E$28,2,FALSE),"удалено")</f>
        <v>ИБС-Б-20-КЭ</v>
      </c>
      <c r="E1383" s="173">
        <f>Results!K1384</f>
        <v>41</v>
      </c>
      <c r="F1383" s="173">
        <f>Results!J1384</f>
        <v>42</v>
      </c>
    </row>
    <row r="1384" spans="1:6">
      <c r="A1384" s="430">
        <f>Results!B1385</f>
        <v>44551.714097222197</v>
      </c>
      <c r="B1384" s="173" t="str">
        <f>VLOOKUP(Results!C1385,Users!$A$2:$F$784,6,FALSE)</f>
        <v>ЕГОРОВА</v>
      </c>
      <c r="C1384" s="173" t="str">
        <f>VLOOKUP(Results!D1385,Tests!$A$2:$C$21,3,FALSE)</f>
        <v>Пользователь MS Excel 2010 (Акатова)</v>
      </c>
      <c r="D1384" s="173" t="str">
        <f>IFERROR(VLOOKUP(VLOOKUP(Results!C1385,Users!$A$2:$E$784,5,FALSE),Groops!$A$2:$E$28,2,FALSE),"удалено")</f>
        <v>ИБС-Б-20-КЭ</v>
      </c>
      <c r="E1384" s="173">
        <f>Results!K1385</f>
        <v>40</v>
      </c>
      <c r="F1384" s="173">
        <f>Results!J1385</f>
        <v>42</v>
      </c>
    </row>
    <row r="1385" spans="1:6">
      <c r="A1385" s="430">
        <f>Results!B1386</f>
        <v>44551.738171296303</v>
      </c>
      <c r="B1385" s="173" t="str">
        <f>VLOOKUP(Results!C1386,Users!$A$2:$F$784,6,FALSE)</f>
        <v>МЕРЗЛИКИНА</v>
      </c>
      <c r="C1385" s="173" t="str">
        <f>VLOOKUP(Results!D1386,Tests!$A$2:$C$21,3,FALSE)</f>
        <v>Пользователь MS Excel 2010 (Акатова)</v>
      </c>
      <c r="D1385" s="173" t="str">
        <f>IFERROR(VLOOKUP(VLOOKUP(Results!C1386,Users!$A$2:$E$784,5,FALSE),Groops!$A$2:$E$28,2,FALSE),"удалено")</f>
        <v>ИБС-Б-20-КЭ</v>
      </c>
      <c r="E1385" s="173">
        <f>Results!K1386</f>
        <v>39</v>
      </c>
      <c r="F1385" s="173">
        <f>Results!J1386</f>
        <v>42</v>
      </c>
    </row>
    <row r="1386" spans="1:6">
      <c r="A1386" s="430">
        <f>Results!B1387</f>
        <v>44551.801331018498</v>
      </c>
      <c r="B1386" s="173" t="str">
        <f>VLOOKUP(Results!C1387,Users!$A$2:$F$784,6,FALSE)</f>
        <v>РАБЕ</v>
      </c>
      <c r="C1386" s="173" t="str">
        <f>VLOOKUP(Results!D1387,Tests!$A$2:$C$21,3,FALSE)</f>
        <v>Пользователь MS Excel 2010 (Акатова)</v>
      </c>
      <c r="D1386" s="173" t="str">
        <f>IFERROR(VLOOKUP(VLOOKUP(Results!C1387,Users!$A$2:$E$784,5,FALSE),Groops!$A$2:$E$28,2,FALSE),"удалено")</f>
        <v>ИБС-Б-20-КЭ</v>
      </c>
      <c r="E1386" s="173">
        <f>Results!K1387</f>
        <v>42</v>
      </c>
      <c r="F1386" s="173">
        <f>Results!J1387</f>
        <v>42</v>
      </c>
    </row>
    <row r="1387" spans="1:6">
      <c r="A1387" s="430">
        <f>Results!B1388</f>
        <v>44551.786342592597</v>
      </c>
      <c r="B1387" s="173" t="str">
        <f>VLOOKUP(Results!C1388,Users!$A$2:$F$784,6,FALSE)</f>
        <v>ХАЛИКОВА</v>
      </c>
      <c r="C1387" s="173" t="str">
        <f>VLOOKUP(Results!D1388,Tests!$A$2:$C$21,3,FALSE)</f>
        <v>Специалист MS Excel 2010</v>
      </c>
      <c r="D1387" s="173" t="str">
        <f>IFERROR(VLOOKUP(VLOOKUP(Results!C1388,Users!$A$2:$E$784,5,FALSE),Groops!$A$2:$E$28,2,FALSE),"удалено")</f>
        <v>ИБС-Б-20-КЭ</v>
      </c>
      <c r="E1387" s="173">
        <f>Results!K1388</f>
        <v>15</v>
      </c>
      <c r="F1387" s="173">
        <f>Results!J1388</f>
        <v>25</v>
      </c>
    </row>
    <row r="1388" spans="1:6">
      <c r="A1388" s="430">
        <f>Results!B1389</f>
        <v>44551.831921296303</v>
      </c>
      <c r="B1388" s="173" t="str">
        <f>VLOOKUP(Results!C1389,Users!$A$2:$F$784,6,FALSE)</f>
        <v>КРЫЛОВА</v>
      </c>
      <c r="C1388" s="173" t="str">
        <f>VLOOKUP(Results!D1389,Tests!$A$2:$C$21,3,FALSE)</f>
        <v>Пользователь MS Excel 2010 (Акатова)</v>
      </c>
      <c r="D1388" s="173" t="str">
        <f>IFERROR(VLOOKUP(VLOOKUP(Results!C1389,Users!$A$2:$E$784,5,FALSE),Groops!$A$2:$E$28,2,FALSE),"удалено")</f>
        <v>ИБС-Б-20-КЭ</v>
      </c>
      <c r="E1388" s="173">
        <f>Results!K1389</f>
        <v>42</v>
      </c>
      <c r="F1388" s="173">
        <f>Results!J1389</f>
        <v>42</v>
      </c>
    </row>
    <row r="1389" spans="1:6">
      <c r="A1389" s="430">
        <f>Results!B1390</f>
        <v>44551.850277777798</v>
      </c>
      <c r="B1389" s="173" t="str">
        <f>VLOOKUP(Results!C1390,Users!$A$2:$F$784,6,FALSE)</f>
        <v>ХАСАНОВА</v>
      </c>
      <c r="C1389" s="173" t="str">
        <f>VLOOKUP(Results!D1390,Tests!$A$2:$C$21,3,FALSE)</f>
        <v>Пользователь MS Excel 2010 (Акатова)</v>
      </c>
      <c r="D1389" s="173" t="str">
        <f>IFERROR(VLOOKUP(VLOOKUP(Results!C1390,Users!$A$2:$E$784,5,FALSE),Groops!$A$2:$E$28,2,FALSE),"удалено")</f>
        <v>ИБС-Б-20-КЭ</v>
      </c>
      <c r="E1389" s="173">
        <f>Results!K1390</f>
        <v>0</v>
      </c>
      <c r="F1389" s="173">
        <f>Results!J1390</f>
        <v>42</v>
      </c>
    </row>
    <row r="1390" spans="1:6">
      <c r="A1390" s="430">
        <f>Results!B1391</f>
        <v>44551.8534953704</v>
      </c>
      <c r="B1390" s="173" t="str">
        <f>VLOOKUP(Results!C1391,Users!$A$2:$F$784,6,FALSE)</f>
        <v>ДОНЕЦКОВА</v>
      </c>
      <c r="C1390" s="173" t="str">
        <f>VLOOKUP(Results!D1391,Tests!$A$2:$C$21,3,FALSE)</f>
        <v>Пользователь MS Excel 2010 (Акатова)</v>
      </c>
      <c r="D1390" s="173" t="str">
        <f>IFERROR(VLOOKUP(VLOOKUP(Results!C1391,Users!$A$2:$E$784,5,FALSE),Groops!$A$2:$E$28,2,FALSE),"удалено")</f>
        <v>ИБС-Б-20-КЭ</v>
      </c>
      <c r="E1390" s="173">
        <f>Results!K1391</f>
        <v>40</v>
      </c>
      <c r="F1390" s="173">
        <f>Results!J1391</f>
        <v>42</v>
      </c>
    </row>
    <row r="1391" spans="1:6">
      <c r="A1391" s="430">
        <f>Results!B1392</f>
        <v>44551.858495370398</v>
      </c>
      <c r="B1391" s="173" t="str">
        <f>VLOOKUP(Results!C1392,Users!$A$2:$F$784,6,FALSE)</f>
        <v>ПОТОКИНА</v>
      </c>
      <c r="C1391" s="173" t="str">
        <f>VLOOKUP(Results!D1392,Tests!$A$2:$C$21,3,FALSE)</f>
        <v>Пользователь MS Excel 2010 (Акатова)</v>
      </c>
      <c r="D1391" s="173" t="str">
        <f>IFERROR(VLOOKUP(VLOOKUP(Results!C1392,Users!$A$2:$E$784,5,FALSE),Groops!$A$2:$E$28,2,FALSE),"удалено")</f>
        <v>ИБС-Б-20-КЭ</v>
      </c>
      <c r="E1391" s="173">
        <f>Results!K1392</f>
        <v>38</v>
      </c>
      <c r="F1391" s="173">
        <f>Results!J1392</f>
        <v>42</v>
      </c>
    </row>
    <row r="1392" spans="1:6">
      <c r="A1392" s="430">
        <f>Results!B1393</f>
        <v>44551.910567129598</v>
      </c>
      <c r="B1392" s="173" t="str">
        <f>VLOOKUP(Results!C1393,Users!$A$2:$F$784,6,FALSE)</f>
        <v>ЛОНЧАКОВА</v>
      </c>
      <c r="C1392" s="173" t="str">
        <f>VLOOKUP(Results!D1393,Tests!$A$2:$C$21,3,FALSE)</f>
        <v>Пользователь MS Excel 2010 (Акатова)</v>
      </c>
      <c r="D1392" s="173" t="str">
        <f>IFERROR(VLOOKUP(VLOOKUP(Results!C1393,Users!$A$2:$E$784,5,FALSE),Groops!$A$2:$E$28,2,FALSE),"удалено")</f>
        <v>ИБС-Б-20-КЭ</v>
      </c>
      <c r="E1392" s="173">
        <f>Results!K1393</f>
        <v>41</v>
      </c>
      <c r="F1392" s="173">
        <f>Results!J1393</f>
        <v>42</v>
      </c>
    </row>
    <row r="1393" spans="1:6">
      <c r="A1393" s="430">
        <f>Results!B1394</f>
        <v>44551.933958333299</v>
      </c>
      <c r="B1393" s="173" t="str">
        <f>VLOOKUP(Results!C1394,Users!$A$2:$F$784,6,FALSE)</f>
        <v>ХРАПОВА</v>
      </c>
      <c r="C1393" s="173" t="str">
        <f>VLOOKUP(Results!D1394,Tests!$A$2:$C$21,3,FALSE)</f>
        <v>Пользователь MS Excel 2010 (Акатова)</v>
      </c>
      <c r="D1393" s="173" t="str">
        <f>IFERROR(VLOOKUP(VLOOKUP(Results!C1394,Users!$A$2:$E$784,5,FALSE),Groops!$A$2:$E$28,2,FALSE),"удалено")</f>
        <v>ИБС-Б-20-КЭ</v>
      </c>
      <c r="E1393" s="173">
        <f>Results!K1394</f>
        <v>38</v>
      </c>
      <c r="F1393" s="173">
        <f>Results!J1394</f>
        <v>42</v>
      </c>
    </row>
    <row r="1394" spans="1:6">
      <c r="A1394" s="430">
        <f>Results!B1395</f>
        <v>44552.671620370398</v>
      </c>
      <c r="B1394" s="173" t="str">
        <f>VLOOKUP(Results!C1395,Users!$A$2:$F$784,6,FALSE)</f>
        <v>ЛЕВШУК</v>
      </c>
      <c r="C1394" s="173" t="str">
        <f>VLOOKUP(Results!D1395,Tests!$A$2:$C$21,3,FALSE)</f>
        <v>Пользователь MS Excel 2010</v>
      </c>
      <c r="D1394" s="173" t="str">
        <f>IFERROR(VLOOKUP(VLOOKUP(Results!C1395,Users!$A$2:$E$784,5,FALSE),Groops!$A$2:$E$28,2,FALSE),"удалено")</f>
        <v>ИБС-Б-20-КБ</v>
      </c>
      <c r="E1394" s="173">
        <f>Results!K1395</f>
        <v>40</v>
      </c>
      <c r="F1394" s="173">
        <f>Results!J1395</f>
        <v>42</v>
      </c>
    </row>
    <row r="1395" spans="1:6">
      <c r="A1395" s="430">
        <f>Results!B1396</f>
        <v>44552.716944444401</v>
      </c>
      <c r="B1395" s="173" t="str">
        <f>VLOOKUP(Results!C1396,Users!$A$2:$F$784,6,FALSE)</f>
        <v>ХАСАНОВА</v>
      </c>
      <c r="C1395" s="173" t="str">
        <f>VLOOKUP(Results!D1396,Tests!$A$2:$C$21,3,FALSE)</f>
        <v>Пользователь MS Excel 2010</v>
      </c>
      <c r="D1395" s="173" t="str">
        <f>IFERROR(VLOOKUP(VLOOKUP(Results!C1396,Users!$A$2:$E$784,5,FALSE),Groops!$A$2:$E$28,2,FALSE),"удалено")</f>
        <v>ИБС-Б-20-КЭ</v>
      </c>
      <c r="E1395" s="173">
        <f>Results!K1396</f>
        <v>35</v>
      </c>
      <c r="F1395" s="173">
        <f>Results!J1396</f>
        <v>42</v>
      </c>
    </row>
    <row r="1396" spans="1:6">
      <c r="A1396" s="430">
        <f>Results!B1397</f>
        <v>44594.888032407398</v>
      </c>
      <c r="B1396" s="173" t="str">
        <f>VLOOKUP(Results!C1397,Users!$A$2:$F$784,6,FALSE)</f>
        <v>Акатова</v>
      </c>
      <c r="C1396" s="173" t="str">
        <f>VLOOKUP(Results!D1397,Tests!$A$2:$C$21,3,FALSE)</f>
        <v>Входное тестирование КАЭД 2022</v>
      </c>
      <c r="D1396" s="173" t="str">
        <f>IFERROR(VLOOKUP(VLOOKUP(Results!C1397,Users!$A$2:$E$784,5,FALSE),Groops!$A$2:$E$28,2,FALSE),"удалено")</f>
        <v>КБ-21-11</v>
      </c>
      <c r="E1396" s="173">
        <f>Results!K1397</f>
        <v>0</v>
      </c>
      <c r="F1396" s="173">
        <f>Results!J1397</f>
        <v>42</v>
      </c>
    </row>
    <row r="1397" spans="1:6">
      <c r="A1397" s="430">
        <f>Results!B1398</f>
        <v>44606.406458333302</v>
      </c>
      <c r="B1397" s="173" t="str">
        <f>VLOOKUP(Results!C1398,Users!$A$2:$F$784,6,FALSE)</f>
        <v>Федаш</v>
      </c>
      <c r="C1397" s="173" t="str">
        <f>VLOOKUP(Results!D1398,Tests!$A$2:$C$21,3,FALSE)</f>
        <v>Входное тестирование КАЭД 2022</v>
      </c>
      <c r="D1397" s="173" t="str">
        <f>IFERROR(VLOOKUP(VLOOKUP(Results!C1398,Users!$A$2:$E$784,5,FALSE),Groops!$A$2:$E$28,2,FALSE),"удалено")</f>
        <v>КУ-21-10</v>
      </c>
      <c r="E1397" s="173">
        <f>Results!K1398</f>
        <v>38</v>
      </c>
      <c r="F1397" s="173">
        <f>Results!J1398</f>
        <v>42</v>
      </c>
    </row>
    <row r="1398" spans="1:6">
      <c r="A1398" s="430">
        <f>Results!B1399</f>
        <v>44606.413900462998</v>
      </c>
      <c r="B1398" s="173" t="str">
        <f>VLOOKUP(Results!C1399,Users!$A$2:$F$784,6,FALSE)</f>
        <v>Сорокин</v>
      </c>
      <c r="C1398" s="173" t="str">
        <f>VLOOKUP(Results!D1399,Tests!$A$2:$C$21,3,FALSE)</f>
        <v>Входное тестирование КАЭД 2022</v>
      </c>
      <c r="D1398" s="173" t="str">
        <f>IFERROR(VLOOKUP(VLOOKUP(Results!C1399,Users!$A$2:$E$784,5,FALSE),Groops!$A$2:$E$28,2,FALSE),"удалено")</f>
        <v>КУ-21-10</v>
      </c>
      <c r="E1398" s="173">
        <f>Results!K1399</f>
        <v>38</v>
      </c>
      <c r="F1398" s="173">
        <f>Results!J1399</f>
        <v>42</v>
      </c>
    </row>
    <row r="1399" spans="1:6">
      <c r="A1399" s="430">
        <f>Results!B1400</f>
        <v>44606.4128009259</v>
      </c>
      <c r="B1399" s="173" t="str">
        <f>VLOOKUP(Results!C1400,Users!$A$2:$F$784,6,FALSE)</f>
        <v>Козыкин</v>
      </c>
      <c r="C1399" s="173" t="str">
        <f>VLOOKUP(Results!D1400,Tests!$A$2:$C$21,3,FALSE)</f>
        <v>Входное тестирование КАЭД 2022</v>
      </c>
      <c r="D1399" s="173" t="str">
        <f>IFERROR(VLOOKUP(VLOOKUP(Results!C1400,Users!$A$2:$E$784,5,FALSE),Groops!$A$2:$E$28,2,FALSE),"удалено")</f>
        <v>КУ-21-10</v>
      </c>
      <c r="E1399" s="173">
        <f>Results!K1400</f>
        <v>38</v>
      </c>
      <c r="F1399" s="173">
        <f>Results!J1400</f>
        <v>42</v>
      </c>
    </row>
    <row r="1400" spans="1:6">
      <c r="A1400" s="430">
        <f>Results!B1401</f>
        <v>44606.414027777799</v>
      </c>
      <c r="B1400" s="173" t="str">
        <f>VLOOKUP(Results!C1401,Users!$A$2:$F$784,6,FALSE)</f>
        <v>Круглова</v>
      </c>
      <c r="C1400" s="173" t="str">
        <f>VLOOKUP(Results!D1401,Tests!$A$2:$C$21,3,FALSE)</f>
        <v>Входное тестирование КАЭД 2022</v>
      </c>
      <c r="D1400" s="173" t="str">
        <f>IFERROR(VLOOKUP(VLOOKUP(Results!C1401,Users!$A$2:$E$784,5,FALSE),Groops!$A$2:$E$28,2,FALSE),"удалено")</f>
        <v>КУ-21-10</v>
      </c>
      <c r="E1400" s="173">
        <f>Results!K1401</f>
        <v>28</v>
      </c>
      <c r="F1400" s="173">
        <f>Results!J1401</f>
        <v>42</v>
      </c>
    </row>
    <row r="1401" spans="1:6">
      <c r="A1401" s="430">
        <f>Results!B1402</f>
        <v>44606.413900462998</v>
      </c>
      <c r="B1401" s="173" t="str">
        <f>VLOOKUP(Results!C1402,Users!$A$2:$F$784,6,FALSE)</f>
        <v>Бойков</v>
      </c>
      <c r="C1401" s="173" t="str">
        <f>VLOOKUP(Results!D1402,Tests!$A$2:$C$21,3,FALSE)</f>
        <v>Входное тестирование КАЭД 2022</v>
      </c>
      <c r="D1401" s="173" t="str">
        <f>IFERROR(VLOOKUP(VLOOKUP(Results!C1402,Users!$A$2:$E$784,5,FALSE),Groops!$A$2:$E$28,2,FALSE),"удалено")</f>
        <v>КУ-21-10</v>
      </c>
      <c r="E1401" s="173">
        <f>Results!K1402</f>
        <v>37</v>
      </c>
      <c r="F1401" s="173">
        <f>Results!J1402</f>
        <v>42</v>
      </c>
    </row>
    <row r="1402" spans="1:6">
      <c r="A1402" s="430">
        <f>Results!B1403</f>
        <v>44606.406550925902</v>
      </c>
      <c r="B1402" s="173" t="str">
        <f>VLOOKUP(Results!C1403,Users!$A$2:$F$784,6,FALSE)</f>
        <v>Баркинхоев</v>
      </c>
      <c r="C1402" s="173" t="str">
        <f>VLOOKUP(Results!D1403,Tests!$A$2:$C$21,3,FALSE)</f>
        <v>Входное тестирование КАЭД 2022</v>
      </c>
      <c r="D1402" s="173" t="str">
        <f>IFERROR(VLOOKUP(VLOOKUP(Results!C1403,Users!$A$2:$E$784,5,FALSE),Groops!$A$2:$E$28,2,FALSE),"удалено")</f>
        <v>КУ-21-10</v>
      </c>
      <c r="E1402" s="173">
        <f>Results!K1403</f>
        <v>33</v>
      </c>
      <c r="F1402" s="173">
        <f>Results!J1403</f>
        <v>42</v>
      </c>
    </row>
    <row r="1403" spans="1:6">
      <c r="A1403" s="430">
        <f>Results!B1404</f>
        <v>44606.413368055597</v>
      </c>
      <c r="B1403" s="173" t="str">
        <f>VLOOKUP(Results!C1404,Users!$A$2:$F$784,6,FALSE)</f>
        <v>Глазкова</v>
      </c>
      <c r="C1403" s="173" t="str">
        <f>VLOOKUP(Results!D1404,Tests!$A$2:$C$21,3,FALSE)</f>
        <v>Входное тестирование КАЭД 2022</v>
      </c>
      <c r="D1403" s="173" t="str">
        <f>IFERROR(VLOOKUP(VLOOKUP(Results!C1404,Users!$A$2:$E$784,5,FALSE),Groops!$A$2:$E$28,2,FALSE),"удалено")</f>
        <v>КУ-21-10</v>
      </c>
      <c r="E1403" s="173">
        <f>Results!K1404</f>
        <v>35</v>
      </c>
      <c r="F1403" s="173">
        <f>Results!J1404</f>
        <v>42</v>
      </c>
    </row>
    <row r="1404" spans="1:6">
      <c r="A1404" s="430">
        <f>Results!B1405</f>
        <v>44606.413726851897</v>
      </c>
      <c r="B1404" s="173" t="str">
        <f>VLOOKUP(Results!C1405,Users!$A$2:$F$784,6,FALSE)</f>
        <v>Гарифуллина</v>
      </c>
      <c r="C1404" s="173" t="str">
        <f>VLOOKUP(Results!D1405,Tests!$A$2:$C$21,3,FALSE)</f>
        <v>Входное тестирование КАЭД 2022</v>
      </c>
      <c r="D1404" s="173" t="str">
        <f>IFERROR(VLOOKUP(VLOOKUP(Results!C1405,Users!$A$2:$E$784,5,FALSE),Groops!$A$2:$E$28,2,FALSE),"удалено")</f>
        <v>КУ-21-10</v>
      </c>
      <c r="E1404" s="173">
        <f>Results!K1405</f>
        <v>40</v>
      </c>
      <c r="F1404" s="173">
        <f>Results!J1405</f>
        <v>42</v>
      </c>
    </row>
    <row r="1405" spans="1:6">
      <c r="A1405" s="430">
        <f>Results!B1406</f>
        <v>44606.413541666698</v>
      </c>
      <c r="B1405" s="173" t="str">
        <f>VLOOKUP(Results!C1406,Users!$A$2:$F$784,6,FALSE)</f>
        <v>Кузина</v>
      </c>
      <c r="C1405" s="173" t="str">
        <f>VLOOKUP(Results!D1406,Tests!$A$2:$C$21,3,FALSE)</f>
        <v>Входное тестирование КАЭД 2022</v>
      </c>
      <c r="D1405" s="173" t="str">
        <f>IFERROR(VLOOKUP(VLOOKUP(Results!C1406,Users!$A$2:$E$784,5,FALSE),Groops!$A$2:$E$28,2,FALSE),"удалено")</f>
        <v>КУ-21-10</v>
      </c>
      <c r="E1405" s="173">
        <f>Results!K1406</f>
        <v>35</v>
      </c>
      <c r="F1405" s="173">
        <f>Results!J1406</f>
        <v>42</v>
      </c>
    </row>
    <row r="1406" spans="1:6">
      <c r="A1406" s="430">
        <f>Results!B1407</f>
        <v>44606.414027777799</v>
      </c>
      <c r="B1406" s="173" t="str">
        <f>VLOOKUP(Results!C1407,Users!$A$2:$F$784,6,FALSE)</f>
        <v>Прошина</v>
      </c>
      <c r="C1406" s="173" t="str">
        <f>VLOOKUP(Results!D1407,Tests!$A$2:$C$21,3,FALSE)</f>
        <v>Входное тестирование КАЭД 2022</v>
      </c>
      <c r="D1406" s="173" t="str">
        <f>IFERROR(VLOOKUP(VLOOKUP(Results!C1407,Users!$A$2:$E$784,5,FALSE),Groops!$A$2:$E$28,2,FALSE),"удалено")</f>
        <v>КУ-21-10</v>
      </c>
      <c r="E1406" s="173">
        <f>Results!K1407</f>
        <v>37</v>
      </c>
      <c r="F1406" s="173">
        <f>Results!J1407</f>
        <v>42</v>
      </c>
    </row>
    <row r="1407" spans="1:6">
      <c r="A1407" s="430">
        <f>Results!B1408</f>
        <v>44606.413414351897</v>
      </c>
      <c r="B1407" s="173" t="str">
        <f>VLOOKUP(Results!C1408,Users!$A$2:$F$784,6,FALSE)</f>
        <v>Васина</v>
      </c>
      <c r="C1407" s="173" t="str">
        <f>VLOOKUP(Results!D1408,Tests!$A$2:$C$21,3,FALSE)</f>
        <v>Входное тестирование КАЭД 2022</v>
      </c>
      <c r="D1407" s="173" t="str">
        <f>IFERROR(VLOOKUP(VLOOKUP(Results!C1408,Users!$A$2:$E$784,5,FALSE),Groops!$A$2:$E$28,2,FALSE),"удалено")</f>
        <v>КУ-21-10</v>
      </c>
      <c r="E1407" s="173">
        <f>Results!K1408</f>
        <v>39</v>
      </c>
      <c r="F1407" s="173">
        <f>Results!J1408</f>
        <v>42</v>
      </c>
    </row>
    <row r="1408" spans="1:6">
      <c r="A1408" s="430">
        <f>Results!B1409</f>
        <v>44606.413715277798</v>
      </c>
      <c r="B1408" s="173" t="str">
        <f>VLOOKUP(Results!C1409,Users!$A$2:$F$784,6,FALSE)</f>
        <v>Микульская</v>
      </c>
      <c r="C1408" s="173" t="str">
        <f>VLOOKUP(Results!D1409,Tests!$A$2:$C$21,3,FALSE)</f>
        <v>Входное тестирование КАЭД 2022</v>
      </c>
      <c r="D1408" s="173" t="str">
        <f>IFERROR(VLOOKUP(VLOOKUP(Results!C1409,Users!$A$2:$E$784,5,FALSE),Groops!$A$2:$E$28,2,FALSE),"удалено")</f>
        <v>КУ-21-10</v>
      </c>
      <c r="E1408" s="173">
        <f>Results!K1409</f>
        <v>39</v>
      </c>
      <c r="F1408" s="173">
        <f>Results!J1409</f>
        <v>42</v>
      </c>
    </row>
    <row r="1409" spans="1:6">
      <c r="A1409" s="430">
        <f>Results!B1410</f>
        <v>44606.413402777798</v>
      </c>
      <c r="B1409" s="173" t="str">
        <f>VLOOKUP(Results!C1410,Users!$A$2:$F$784,6,FALSE)</f>
        <v>Макаров</v>
      </c>
      <c r="C1409" s="173" t="str">
        <f>VLOOKUP(Results!D1410,Tests!$A$2:$C$21,3,FALSE)</f>
        <v>Входное тестирование КАЭД 2022</v>
      </c>
      <c r="D1409" s="173" t="str">
        <f>IFERROR(VLOOKUP(VLOOKUP(Results!C1410,Users!$A$2:$E$784,5,FALSE),Groops!$A$2:$E$28,2,FALSE),"удалено")</f>
        <v>КБ-21-11</v>
      </c>
      <c r="E1409" s="173">
        <f>Results!K1410</f>
        <v>37</v>
      </c>
      <c r="F1409" s="173">
        <f>Results!J1410</f>
        <v>42</v>
      </c>
    </row>
    <row r="1410" spans="1:6">
      <c r="A1410" s="430">
        <f>Results!B1411</f>
        <v>44606.416423611103</v>
      </c>
      <c r="B1410" s="173" t="str">
        <f>VLOOKUP(Results!C1411,Users!$A$2:$F$784,6,FALSE)</f>
        <v>Паршин</v>
      </c>
      <c r="C1410" s="173" t="str">
        <f>VLOOKUP(Results!D1411,Tests!$A$2:$C$21,3,FALSE)</f>
        <v>Входное тестирование КАЭД 2022</v>
      </c>
      <c r="D1410" s="173" t="str">
        <f>IFERROR(VLOOKUP(VLOOKUP(Results!C1411,Users!$A$2:$E$784,5,FALSE),Groops!$A$2:$E$28,2,FALSE),"удалено")</f>
        <v>КУ-21-10</v>
      </c>
      <c r="E1410" s="173">
        <f>Results!K1411</f>
        <v>36</v>
      </c>
      <c r="F1410" s="173">
        <f>Results!J1411</f>
        <v>42</v>
      </c>
    </row>
    <row r="1411" spans="1:6">
      <c r="A1411" s="430">
        <f>Results!B1412</f>
        <v>44606.4188194444</v>
      </c>
      <c r="B1411" s="173" t="str">
        <f>VLOOKUP(Results!C1412,Users!$A$2:$F$784,6,FALSE)</f>
        <v>Минеев</v>
      </c>
      <c r="C1411" s="173" t="str">
        <f>VLOOKUP(Results!D1412,Tests!$A$2:$C$21,3,FALSE)</f>
        <v>Входное тестирование КАЭД 2022</v>
      </c>
      <c r="D1411" s="173" t="str">
        <f>IFERROR(VLOOKUP(VLOOKUP(Results!C1412,Users!$A$2:$E$784,5,FALSE),Groops!$A$2:$E$28,2,FALSE),"удалено")</f>
        <v>КУ-21-10</v>
      </c>
      <c r="E1411" s="173">
        <f>Results!K1412</f>
        <v>35</v>
      </c>
      <c r="F1411" s="173">
        <f>Results!J1412</f>
        <v>42</v>
      </c>
    </row>
    <row r="1412" spans="1:6">
      <c r="A1412" s="430">
        <f>Results!B1413</f>
        <v>44606.547835648104</v>
      </c>
      <c r="B1412" s="173" t="str">
        <f>VLOOKUP(Results!C1413,Users!$A$2:$F$784,6,FALSE)</f>
        <v>Финогенова</v>
      </c>
      <c r="C1412" s="173" t="str">
        <f>VLOOKUP(Results!D1413,Tests!$A$2:$C$21,3,FALSE)</f>
        <v>Входное тестирование КАЭД 2022</v>
      </c>
      <c r="D1412" s="173" t="str">
        <f>IFERROR(VLOOKUP(VLOOKUP(Results!C1413,Users!$A$2:$E$784,5,FALSE),Groops!$A$2:$E$28,2,FALSE),"удалено")</f>
        <v>КЦ-21-09</v>
      </c>
      <c r="E1412" s="173">
        <f>Results!K1413</f>
        <v>0</v>
      </c>
      <c r="F1412" s="173">
        <f>Results!J1413</f>
        <v>42</v>
      </c>
    </row>
    <row r="1413" spans="1:6">
      <c r="A1413" s="430">
        <f>Results!B1414</f>
        <v>44606.547430555598</v>
      </c>
      <c r="B1413" s="173" t="str">
        <f>VLOOKUP(Results!C1414,Users!$A$2:$F$784,6,FALSE)</f>
        <v>Макуси</v>
      </c>
      <c r="C1413" s="173" t="str">
        <f>VLOOKUP(Results!D1414,Tests!$A$2:$C$21,3,FALSE)</f>
        <v>Входное тестирование КАЭД 2022</v>
      </c>
      <c r="D1413" s="173" t="str">
        <f>IFERROR(VLOOKUP(VLOOKUP(Results!C1414,Users!$A$2:$E$784,5,FALSE),Groops!$A$2:$E$28,2,FALSE),"удалено")</f>
        <v>КЦ-21-09</v>
      </c>
      <c r="E1413" s="173">
        <f>Results!K1414</f>
        <v>40</v>
      </c>
      <c r="F1413" s="173">
        <f>Results!J1414</f>
        <v>42</v>
      </c>
    </row>
    <row r="1414" spans="1:6">
      <c r="A1414" s="430">
        <f>Results!B1415</f>
        <v>44606.551874999997</v>
      </c>
      <c r="B1414" s="173" t="str">
        <f>VLOOKUP(Results!C1415,Users!$A$2:$F$784,6,FALSE)</f>
        <v>Шаронина</v>
      </c>
      <c r="C1414" s="173" t="str">
        <f>VLOOKUP(Results!D1415,Tests!$A$2:$C$21,3,FALSE)</f>
        <v>Входное тестирование КАЭД 2022</v>
      </c>
      <c r="D1414" s="173" t="str">
        <f>IFERROR(VLOOKUP(VLOOKUP(Results!C1415,Users!$A$2:$E$784,5,FALSE),Groops!$A$2:$E$28,2,FALSE),"удалено")</f>
        <v>КБ-21-11</v>
      </c>
      <c r="E1414" s="173">
        <f>Results!K1415</f>
        <v>40</v>
      </c>
      <c r="F1414" s="173">
        <f>Results!J1415</f>
        <v>42</v>
      </c>
    </row>
    <row r="1415" spans="1:6">
      <c r="A1415" s="430">
        <f>Results!B1416</f>
        <v>44606.547349537002</v>
      </c>
      <c r="B1415" s="173" t="str">
        <f>VLOOKUP(Results!C1416,Users!$A$2:$F$784,6,FALSE)</f>
        <v>Яворский</v>
      </c>
      <c r="C1415" s="173" t="str">
        <f>VLOOKUP(Results!D1416,Tests!$A$2:$C$21,3,FALSE)</f>
        <v>Входное тестирование КАЭД 2022</v>
      </c>
      <c r="D1415" s="173" t="str">
        <f>IFERROR(VLOOKUP(VLOOKUP(Results!C1416,Users!$A$2:$E$784,5,FALSE),Groops!$A$2:$E$28,2,FALSE),"удалено")</f>
        <v>КЦ-21-09</v>
      </c>
      <c r="E1415" s="173">
        <f>Results!K1416</f>
        <v>39</v>
      </c>
      <c r="F1415" s="173">
        <f>Results!J1416</f>
        <v>42</v>
      </c>
    </row>
    <row r="1416" spans="1:6">
      <c r="A1416" s="430">
        <f>Results!B1417</f>
        <v>44606.547384259298</v>
      </c>
      <c r="B1416" s="173" t="str">
        <f>VLOOKUP(Results!C1417,Users!$A$2:$F$784,6,FALSE)</f>
        <v>Верещагин</v>
      </c>
      <c r="C1416" s="173" t="str">
        <f>VLOOKUP(Results!D1417,Tests!$A$2:$C$21,3,FALSE)</f>
        <v>Входное тестирование КАЭД 2022</v>
      </c>
      <c r="D1416" s="173" t="str">
        <f>IFERROR(VLOOKUP(VLOOKUP(Results!C1417,Users!$A$2:$E$784,5,FALSE),Groops!$A$2:$E$28,2,FALSE),"удалено")</f>
        <v>КЦ-21-09</v>
      </c>
      <c r="E1416" s="173">
        <f>Results!K1417</f>
        <v>39</v>
      </c>
      <c r="F1416" s="173">
        <f>Results!J1417</f>
        <v>42</v>
      </c>
    </row>
    <row r="1417" spans="1:6">
      <c r="A1417" s="430">
        <f>Results!B1418</f>
        <v>44606.548425925903</v>
      </c>
      <c r="B1417" s="173" t="str">
        <f>VLOOKUP(Results!C1418,Users!$A$2:$F$784,6,FALSE)</f>
        <v>Кайсина</v>
      </c>
      <c r="C1417" s="173" t="str">
        <f>VLOOKUP(Results!D1418,Tests!$A$2:$C$21,3,FALSE)</f>
        <v>Входное тестирование КАЭД 2022</v>
      </c>
      <c r="D1417" s="173" t="str">
        <f>IFERROR(VLOOKUP(VLOOKUP(Results!C1418,Users!$A$2:$E$784,5,FALSE),Groops!$A$2:$E$28,2,FALSE),"удалено")</f>
        <v>КЦ-21-09</v>
      </c>
      <c r="E1417" s="173">
        <f>Results!K1418</f>
        <v>36</v>
      </c>
      <c r="F1417" s="173">
        <f>Results!J1418</f>
        <v>42</v>
      </c>
    </row>
    <row r="1418" spans="1:6">
      <c r="A1418" s="430">
        <f>Results!B1419</f>
        <v>44606.548726851899</v>
      </c>
      <c r="B1418" s="173" t="str">
        <f>VLOOKUP(Results!C1419,Users!$A$2:$F$784,6,FALSE)</f>
        <v>Болгова</v>
      </c>
      <c r="C1418" s="173" t="str">
        <f>VLOOKUP(Results!D1419,Tests!$A$2:$C$21,3,FALSE)</f>
        <v>Входное тестирование КАЭД 2022</v>
      </c>
      <c r="D1418" s="173" t="str">
        <f>IFERROR(VLOOKUP(VLOOKUP(Results!C1419,Users!$A$2:$E$784,5,FALSE),Groops!$A$2:$E$28,2,FALSE),"удалено")</f>
        <v>КЦ-21-09</v>
      </c>
      <c r="E1418" s="173">
        <f>Results!K1419</f>
        <v>32</v>
      </c>
      <c r="F1418" s="173">
        <f>Results!J1419</f>
        <v>42</v>
      </c>
    </row>
    <row r="1419" spans="1:6">
      <c r="A1419" s="430">
        <f>Results!B1420</f>
        <v>44606.5484953704</v>
      </c>
      <c r="B1419" s="173" t="str">
        <f>VLOOKUP(Results!C1420,Users!$A$2:$F$784,6,FALSE)</f>
        <v>Хоанг</v>
      </c>
      <c r="C1419" s="173" t="str">
        <f>VLOOKUP(Results!D1420,Tests!$A$2:$C$21,3,FALSE)</f>
        <v>Входное тестирование КАЭД 2022</v>
      </c>
      <c r="D1419" s="173" t="str">
        <f>IFERROR(VLOOKUP(VLOOKUP(Results!C1420,Users!$A$2:$E$784,5,FALSE),Groops!$A$2:$E$28,2,FALSE),"удалено")</f>
        <v>КЦ-21-09</v>
      </c>
      <c r="E1419" s="173">
        <f>Results!K1420</f>
        <v>42</v>
      </c>
      <c r="F1419" s="173">
        <f>Results!J1420</f>
        <v>42</v>
      </c>
    </row>
    <row r="1420" spans="1:6">
      <c r="A1420" s="430">
        <f>Results!B1421</f>
        <v>44606.547303240703</v>
      </c>
      <c r="B1420" s="173" t="str">
        <f>VLOOKUP(Results!C1421,Users!$A$2:$F$784,6,FALSE)</f>
        <v>Юневич</v>
      </c>
      <c r="C1420" s="173" t="str">
        <f>VLOOKUP(Results!D1421,Tests!$A$2:$C$21,3,FALSE)</f>
        <v>Входное тестирование КАЭД 2022</v>
      </c>
      <c r="D1420" s="173" t="str">
        <f>IFERROR(VLOOKUP(VLOOKUP(Results!C1421,Users!$A$2:$E$784,5,FALSE),Groops!$A$2:$E$28,2,FALSE),"удалено")</f>
        <v>КБ-21-11</v>
      </c>
      <c r="E1420" s="173">
        <f>Results!K1421</f>
        <v>30</v>
      </c>
      <c r="F1420" s="173">
        <f>Results!J1421</f>
        <v>42</v>
      </c>
    </row>
    <row r="1421" spans="1:6">
      <c r="A1421" s="430">
        <f>Results!B1422</f>
        <v>44606.548530092601</v>
      </c>
      <c r="B1421" s="173" t="str">
        <f>VLOOKUP(Results!C1422,Users!$A$2:$F$784,6,FALSE)</f>
        <v>Савчук</v>
      </c>
      <c r="C1421" s="173" t="str">
        <f>VLOOKUP(Results!D1422,Tests!$A$2:$C$21,3,FALSE)</f>
        <v>Входное тестирование КАЭД 2022</v>
      </c>
      <c r="D1421" s="173" t="str">
        <f>IFERROR(VLOOKUP(VLOOKUP(Results!C1422,Users!$A$2:$E$784,5,FALSE),Groops!$A$2:$E$28,2,FALSE),"удалено")</f>
        <v>КЦ-21-09</v>
      </c>
      <c r="E1421" s="173">
        <f>Results!K1422</f>
        <v>36</v>
      </c>
      <c r="F1421" s="173">
        <f>Results!J1422</f>
        <v>42</v>
      </c>
    </row>
    <row r="1422" spans="1:6">
      <c r="A1422" s="430">
        <f>Results!B1423</f>
        <v>44606.555601851898</v>
      </c>
      <c r="B1422" s="173" t="str">
        <f>VLOOKUP(Results!C1423,Users!$A$2:$F$784,6,FALSE)</f>
        <v>Финогенова</v>
      </c>
      <c r="C1422" s="173" t="str">
        <f>VLOOKUP(Results!D1423,Tests!$A$2:$C$21,3,FALSE)</f>
        <v>Входное тестирование КАЭД 2022</v>
      </c>
      <c r="D1422" s="173" t="str">
        <f>IFERROR(VLOOKUP(VLOOKUP(Results!C1423,Users!$A$2:$E$784,5,FALSE),Groops!$A$2:$E$28,2,FALSE),"удалено")</f>
        <v>КЦ-21-09</v>
      </c>
      <c r="E1422" s="173">
        <f>Results!K1423</f>
        <v>34</v>
      </c>
      <c r="F1422" s="173">
        <f>Results!J1423</f>
        <v>42</v>
      </c>
    </row>
    <row r="1423" spans="1:6">
      <c r="A1423" s="430">
        <f>Results!B1424</f>
        <v>44606.555162037002</v>
      </c>
      <c r="B1423" s="173" t="str">
        <f>VLOOKUP(Results!C1424,Users!$A$2:$F$784,6,FALSE)</f>
        <v>Самарина</v>
      </c>
      <c r="C1423" s="173" t="str">
        <f>VLOOKUP(Results!D1424,Tests!$A$2:$C$21,3,FALSE)</f>
        <v>Входное тестирование КАЭД 2022</v>
      </c>
      <c r="D1423" s="173" t="str">
        <f>IFERROR(VLOOKUP(VLOOKUP(Results!C1424,Users!$A$2:$E$784,5,FALSE),Groops!$A$2:$E$28,2,FALSE),"удалено")</f>
        <v>КЦ-21-09</v>
      </c>
      <c r="E1423" s="173">
        <f>Results!K1424</f>
        <v>36</v>
      </c>
      <c r="F1423" s="173">
        <f>Results!J1424</f>
        <v>42</v>
      </c>
    </row>
    <row r="1424" spans="1:6">
      <c r="A1424" s="430">
        <f>Results!B1425</f>
        <v>44606.547349537002</v>
      </c>
      <c r="B1424" s="173" t="str">
        <f>VLOOKUP(Results!C1425,Users!$A$2:$F$784,6,FALSE)</f>
        <v>Ядчук</v>
      </c>
      <c r="C1424" s="173" t="str">
        <f>VLOOKUP(Results!D1425,Tests!$A$2:$C$21,3,FALSE)</f>
        <v>Входное тестирование КАЭД 2022</v>
      </c>
      <c r="D1424" s="173" t="str">
        <f>IFERROR(VLOOKUP(VLOOKUP(Results!C1425,Users!$A$2:$E$784,5,FALSE),Groops!$A$2:$E$28,2,FALSE),"удалено")</f>
        <v>КЦ-21-09</v>
      </c>
      <c r="E1424" s="173">
        <f>Results!K1425</f>
        <v>37</v>
      </c>
      <c r="F1424" s="173">
        <f>Results!J1425</f>
        <v>42</v>
      </c>
    </row>
    <row r="1425" spans="1:6">
      <c r="A1425" s="430">
        <f>Results!B1426</f>
        <v>44606.5542361111</v>
      </c>
      <c r="B1425" s="173" t="str">
        <f>VLOOKUP(Results!C1426,Users!$A$2:$F$784,6,FALSE)</f>
        <v>Друзенко</v>
      </c>
      <c r="C1425" s="173" t="str">
        <f>VLOOKUP(Results!D1426,Tests!$A$2:$C$21,3,FALSE)</f>
        <v>Входное тестирование КАЭД 2022</v>
      </c>
      <c r="D1425" s="173" t="str">
        <f>IFERROR(VLOOKUP(VLOOKUP(Results!C1426,Users!$A$2:$E$784,5,FALSE),Groops!$A$2:$E$28,2,FALSE),"удалено")</f>
        <v>КЦ-21-09</v>
      </c>
      <c r="E1425" s="173">
        <f>Results!K1426</f>
        <v>37</v>
      </c>
      <c r="F1425" s="173">
        <f>Results!J1426</f>
        <v>42</v>
      </c>
    </row>
    <row r="1426" spans="1:6">
      <c r="A1426" s="430">
        <f>Results!B1427</f>
        <v>44606.561701388899</v>
      </c>
      <c r="B1426" s="173" t="str">
        <f>VLOOKUP(Results!C1427,Users!$A$2:$F$784,6,FALSE)</f>
        <v>Барахов</v>
      </c>
      <c r="C1426" s="173" t="str">
        <f>VLOOKUP(Results!D1427,Tests!$A$2:$C$21,3,FALSE)</f>
        <v>Входное тестирование КАЭД 2022</v>
      </c>
      <c r="D1426" s="173" t="str">
        <f>IFERROR(VLOOKUP(VLOOKUP(Results!C1427,Users!$A$2:$E$784,5,FALSE),Groops!$A$2:$E$28,2,FALSE),"удалено")</f>
        <v>КЦ-21-09</v>
      </c>
      <c r="E1426" s="173">
        <f>Results!K1427</f>
        <v>40</v>
      </c>
      <c r="F1426" s="173">
        <f>Results!J1427</f>
        <v>42</v>
      </c>
    </row>
    <row r="1427" spans="1:6">
      <c r="A1427" s="430">
        <f>Results!B1428</f>
        <v>44606.634212962999</v>
      </c>
      <c r="B1427" s="173" t="str">
        <f>VLOOKUP(Results!C1428,Users!$A$2:$F$784,6,FALSE)</f>
        <v>Антонцев</v>
      </c>
      <c r="C1427" s="173" t="str">
        <f>VLOOKUP(Results!D1428,Tests!$A$2:$C$21,3,FALSE)</f>
        <v>Входное тестирование КАЭД 2022</v>
      </c>
      <c r="D1427" s="173" t="str">
        <f>IFERROR(VLOOKUP(VLOOKUP(Results!C1428,Users!$A$2:$E$784,5,FALSE),Groops!$A$2:$E$28,2,FALSE),"удалено")</f>
        <v>КЭ-21-08</v>
      </c>
      <c r="E1427" s="173">
        <f>Results!K1428</f>
        <v>26</v>
      </c>
      <c r="F1427" s="173">
        <f>Results!J1428</f>
        <v>42</v>
      </c>
    </row>
    <row r="1428" spans="1:6">
      <c r="A1428" s="430">
        <f>Results!B1429</f>
        <v>44606.634224537003</v>
      </c>
      <c r="B1428" s="173" t="str">
        <f>VLOOKUP(Results!C1429,Users!$A$2:$F$784,6,FALSE)</f>
        <v>Гайнутдинов</v>
      </c>
      <c r="C1428" s="173" t="str">
        <f>VLOOKUP(Results!D1429,Tests!$A$2:$C$21,3,FALSE)</f>
        <v>Входное тестирование КАЭД 2022</v>
      </c>
      <c r="D1428" s="173" t="str">
        <f>IFERROR(VLOOKUP(VLOOKUP(Results!C1429,Users!$A$2:$E$784,5,FALSE),Groops!$A$2:$E$28,2,FALSE),"удалено")</f>
        <v>КЭ-21-08</v>
      </c>
      <c r="E1428" s="173">
        <f>Results!K1429</f>
        <v>23</v>
      </c>
      <c r="F1428" s="173">
        <f>Results!J1429</f>
        <v>42</v>
      </c>
    </row>
    <row r="1429" spans="1:6">
      <c r="A1429" s="430">
        <f>Results!B1430</f>
        <v>44606.635983796303</v>
      </c>
      <c r="B1429" s="173" t="str">
        <f>VLOOKUP(Results!C1430,Users!$A$2:$F$784,6,FALSE)</f>
        <v>Щербинина</v>
      </c>
      <c r="C1429" s="173" t="str">
        <f>VLOOKUP(Results!D1430,Tests!$A$2:$C$21,3,FALSE)</f>
        <v>Входное тестирование КАЭД 2022</v>
      </c>
      <c r="D1429" s="173" t="str">
        <f>IFERROR(VLOOKUP(VLOOKUP(Results!C1430,Users!$A$2:$E$784,5,FALSE),Groops!$A$2:$E$28,2,FALSE),"удалено")</f>
        <v>КЭ-21-08</v>
      </c>
      <c r="E1429" s="173">
        <f>Results!K1430</f>
        <v>23</v>
      </c>
      <c r="F1429" s="173">
        <f>Results!J1430</f>
        <v>42</v>
      </c>
    </row>
    <row r="1430" spans="1:6">
      <c r="A1430" s="430">
        <f>Results!B1431</f>
        <v>44606.634444444397</v>
      </c>
      <c r="B1430" s="173" t="str">
        <f>VLOOKUP(Results!C1431,Users!$A$2:$F$784,6,FALSE)</f>
        <v>Егоров</v>
      </c>
      <c r="C1430" s="173" t="str">
        <f>VLOOKUP(Results!D1431,Tests!$A$2:$C$21,3,FALSE)</f>
        <v>Входное тестирование КАЭД 2022</v>
      </c>
      <c r="D1430" s="173" t="str">
        <f>IFERROR(VLOOKUP(VLOOKUP(Results!C1431,Users!$A$2:$E$784,5,FALSE),Groops!$A$2:$E$28,2,FALSE),"удалено")</f>
        <v>КЭ-21-08</v>
      </c>
      <c r="E1430" s="173">
        <f>Results!K1431</f>
        <v>34</v>
      </c>
      <c r="F1430" s="173">
        <f>Results!J1431</f>
        <v>42</v>
      </c>
    </row>
    <row r="1431" spans="1:6">
      <c r="A1431" s="430">
        <f>Results!B1432</f>
        <v>44606.635717592602</v>
      </c>
      <c r="B1431" s="173" t="str">
        <f>VLOOKUP(Results!C1432,Users!$A$2:$F$784,6,FALSE)</f>
        <v>Букаева</v>
      </c>
      <c r="C1431" s="173" t="str">
        <f>VLOOKUP(Results!D1432,Tests!$A$2:$C$21,3,FALSE)</f>
        <v>Входное тестирование КАЭД 2022</v>
      </c>
      <c r="D1431" s="173" t="str">
        <f>IFERROR(VLOOKUP(VLOOKUP(Results!C1432,Users!$A$2:$E$784,5,FALSE),Groops!$A$2:$E$28,2,FALSE),"удалено")</f>
        <v>КЭ-21-08</v>
      </c>
      <c r="E1431" s="173">
        <f>Results!K1432</f>
        <v>32</v>
      </c>
      <c r="F1431" s="173">
        <f>Results!J1432</f>
        <v>42</v>
      </c>
    </row>
    <row r="1432" spans="1:6">
      <c r="A1432" s="430">
        <f>Results!B1433</f>
        <v>44606.635787036997</v>
      </c>
      <c r="B1432" s="173" t="str">
        <f>VLOOKUP(Results!C1433,Users!$A$2:$F$784,6,FALSE)</f>
        <v>Пархоменко</v>
      </c>
      <c r="C1432" s="173" t="str">
        <f>VLOOKUP(Results!D1433,Tests!$A$2:$C$21,3,FALSE)</f>
        <v>Входное тестирование КАЭД 2022</v>
      </c>
      <c r="D1432" s="173" t="str">
        <f>IFERROR(VLOOKUP(VLOOKUP(Results!C1433,Users!$A$2:$E$784,5,FALSE),Groops!$A$2:$E$28,2,FALSE),"удалено")</f>
        <v>КЭ-21-08</v>
      </c>
      <c r="E1432" s="173">
        <f>Results!K1433</f>
        <v>40</v>
      </c>
      <c r="F1432" s="173">
        <f>Results!J1433</f>
        <v>42</v>
      </c>
    </row>
    <row r="1433" spans="1:6">
      <c r="A1433" s="430">
        <f>Results!B1434</f>
        <v>44606.634606481501</v>
      </c>
      <c r="B1433" s="173" t="str">
        <f>VLOOKUP(Results!C1434,Users!$A$2:$F$784,6,FALSE)</f>
        <v>Гущин</v>
      </c>
      <c r="C1433" s="173" t="str">
        <f>VLOOKUP(Results!D1434,Tests!$A$2:$C$21,3,FALSE)</f>
        <v>Входное тестирование КАЭД 2022</v>
      </c>
      <c r="D1433" s="173" t="str">
        <f>IFERROR(VLOOKUP(VLOOKUP(Results!C1434,Users!$A$2:$E$784,5,FALSE),Groops!$A$2:$E$28,2,FALSE),"удалено")</f>
        <v>КЭ-21-08</v>
      </c>
      <c r="E1433" s="173">
        <f>Results!K1434</f>
        <v>28</v>
      </c>
      <c r="F1433" s="173">
        <f>Results!J1434</f>
        <v>42</v>
      </c>
    </row>
    <row r="1434" spans="1:6">
      <c r="A1434" s="430">
        <f>Results!B1435</f>
        <v>44606.635266203702</v>
      </c>
      <c r="B1434" s="173" t="str">
        <f>VLOOKUP(Results!C1435,Users!$A$2:$F$784,6,FALSE)</f>
        <v>Лагиева</v>
      </c>
      <c r="C1434" s="173" t="str">
        <f>VLOOKUP(Results!D1435,Tests!$A$2:$C$21,3,FALSE)</f>
        <v>Входное тестирование КАЭД 2022</v>
      </c>
      <c r="D1434" s="173" t="str">
        <f>IFERROR(VLOOKUP(VLOOKUP(Results!C1435,Users!$A$2:$E$784,5,FALSE),Groops!$A$2:$E$28,2,FALSE),"удалено")</f>
        <v>КЭ-21-08</v>
      </c>
      <c r="E1434" s="173">
        <f>Results!K1435</f>
        <v>34</v>
      </c>
      <c r="F1434" s="173">
        <f>Results!J1435</f>
        <v>42</v>
      </c>
    </row>
    <row r="1435" spans="1:6">
      <c r="A1435" s="430">
        <f>Results!B1436</f>
        <v>44606.634212962999</v>
      </c>
      <c r="B1435" s="173" t="str">
        <f>VLOOKUP(Results!C1436,Users!$A$2:$F$784,6,FALSE)</f>
        <v>Басханов</v>
      </c>
      <c r="C1435" s="173" t="str">
        <f>VLOOKUP(Results!D1436,Tests!$A$2:$C$21,3,FALSE)</f>
        <v>Входное тестирование КАЭД 2022</v>
      </c>
      <c r="D1435" s="173" t="str">
        <f>IFERROR(VLOOKUP(VLOOKUP(Results!C1436,Users!$A$2:$E$784,5,FALSE),Groops!$A$2:$E$28,2,FALSE),"удалено")</f>
        <v>КЭ-21-08</v>
      </c>
      <c r="E1435" s="173">
        <f>Results!K1436</f>
        <v>31</v>
      </c>
      <c r="F1435" s="173">
        <f>Results!J1436</f>
        <v>42</v>
      </c>
    </row>
    <row r="1436" spans="1:6">
      <c r="A1436" s="430">
        <f>Results!B1437</f>
        <v>44606.637048611097</v>
      </c>
      <c r="B1436" s="173" t="str">
        <f>VLOOKUP(Results!C1437,Users!$A$2:$F$784,6,FALSE)</f>
        <v>Рижик</v>
      </c>
      <c r="C1436" s="173" t="str">
        <f>VLOOKUP(Results!D1437,Tests!$A$2:$C$21,3,FALSE)</f>
        <v>Входное тестирование КАЭД 2022</v>
      </c>
      <c r="D1436" s="173" t="str">
        <f>IFERROR(VLOOKUP(VLOOKUP(Results!C1437,Users!$A$2:$E$784,5,FALSE),Groops!$A$2:$E$28,2,FALSE),"удалено")</f>
        <v>КЭ-21-08</v>
      </c>
      <c r="E1436" s="173">
        <f>Results!K1437</f>
        <v>32</v>
      </c>
      <c r="F1436" s="173">
        <f>Results!J1437</f>
        <v>42</v>
      </c>
    </row>
    <row r="1437" spans="1:6">
      <c r="A1437" s="430">
        <f>Results!B1438</f>
        <v>44606.635127314803</v>
      </c>
      <c r="B1437" s="173" t="str">
        <f>VLOOKUP(Results!C1438,Users!$A$2:$F$784,6,FALSE)</f>
        <v>Подейко</v>
      </c>
      <c r="C1437" s="173" t="str">
        <f>VLOOKUP(Results!D1438,Tests!$A$2:$C$21,3,FALSE)</f>
        <v>Входное тестирование КАЭД 2022</v>
      </c>
      <c r="D1437" s="173" t="str">
        <f>IFERROR(VLOOKUP(VLOOKUP(Results!C1438,Users!$A$2:$E$784,5,FALSE),Groops!$A$2:$E$28,2,FALSE),"удалено")</f>
        <v>КЭ-21-08</v>
      </c>
      <c r="E1437" s="173">
        <f>Results!K1438</f>
        <v>30</v>
      </c>
      <c r="F1437" s="173">
        <f>Results!J1438</f>
        <v>42</v>
      </c>
    </row>
    <row r="1438" spans="1:6">
      <c r="A1438" s="430">
        <f>Results!B1439</f>
        <v>44606.636956018498</v>
      </c>
      <c r="B1438" s="173" t="str">
        <f>VLOOKUP(Results!C1439,Users!$A$2:$F$784,6,FALSE)</f>
        <v>Орлова</v>
      </c>
      <c r="C1438" s="173" t="str">
        <f>VLOOKUP(Results!D1439,Tests!$A$2:$C$21,3,FALSE)</f>
        <v>Входное тестирование КАЭД 2022</v>
      </c>
      <c r="D1438" s="173" t="str">
        <f>IFERROR(VLOOKUP(VLOOKUP(Results!C1439,Users!$A$2:$E$784,5,FALSE),Groops!$A$2:$E$28,2,FALSE),"удалено")</f>
        <v>КЭ-21-08</v>
      </c>
      <c r="E1438" s="173">
        <f>Results!K1439</f>
        <v>36</v>
      </c>
      <c r="F1438" s="173">
        <f>Results!J1439</f>
        <v>42</v>
      </c>
    </row>
    <row r="1439" spans="1:6">
      <c r="A1439" s="430">
        <f>Results!B1440</f>
        <v>44606.637835648202</v>
      </c>
      <c r="B1439" s="173" t="str">
        <f>VLOOKUP(Results!C1440,Users!$A$2:$F$784,6,FALSE)</f>
        <v>Полетаев</v>
      </c>
      <c r="C1439" s="173" t="str">
        <f>VLOOKUP(Results!D1440,Tests!$A$2:$C$21,3,FALSE)</f>
        <v>Входное тестирование КАЭД 2022</v>
      </c>
      <c r="D1439" s="173" t="str">
        <f>IFERROR(VLOOKUP(VLOOKUP(Results!C1440,Users!$A$2:$E$784,5,FALSE),Groops!$A$2:$E$28,2,FALSE),"удалено")</f>
        <v>КЭ-21-08</v>
      </c>
      <c r="E1439" s="173">
        <f>Results!K1440</f>
        <v>15</v>
      </c>
      <c r="F1439" s="173">
        <f>Results!J1440</f>
        <v>42</v>
      </c>
    </row>
    <row r="1440" spans="1:6">
      <c r="A1440" s="430">
        <f>Results!B1441</f>
        <v>44606.637384259302</v>
      </c>
      <c r="B1440" s="173" t="str">
        <f>VLOOKUP(Results!C1441,Users!$A$2:$F$784,6,FALSE)</f>
        <v>Деккушев</v>
      </c>
      <c r="C1440" s="173" t="str">
        <f>VLOOKUP(Results!D1441,Tests!$A$2:$C$21,3,FALSE)</f>
        <v>Входное тестирование КАЭД 2022</v>
      </c>
      <c r="D1440" s="173" t="str">
        <f>IFERROR(VLOOKUP(VLOOKUP(Results!C1441,Users!$A$2:$E$784,5,FALSE),Groops!$A$2:$E$28,2,FALSE),"удалено")</f>
        <v>КЭ-21-08</v>
      </c>
      <c r="E1440" s="173">
        <f>Results!K1441</f>
        <v>19</v>
      </c>
      <c r="F1440" s="173">
        <f>Results!J1441</f>
        <v>42</v>
      </c>
    </row>
    <row r="1441" spans="1:6">
      <c r="A1441" s="430">
        <f>Results!B1442</f>
        <v>44606.759143518502</v>
      </c>
      <c r="B1441" s="173" t="str">
        <f>VLOOKUP(Results!C1442,Users!$A$2:$F$784,6,FALSE)</f>
        <v>Андрушко</v>
      </c>
      <c r="C1441" s="173" t="str">
        <f>VLOOKUP(Results!D1442,Tests!$A$2:$C$21,3,FALSE)</f>
        <v>Входное тестирование КАЭД 2022</v>
      </c>
      <c r="D1441" s="173" t="str">
        <f>IFERROR(VLOOKUP(VLOOKUP(Results!C1442,Users!$A$2:$E$784,5,FALSE),Groops!$A$2:$E$28,2,FALSE),"удалено")</f>
        <v>КЗ-21-12</v>
      </c>
      <c r="E1441" s="173">
        <f>Results!K1442</f>
        <v>35</v>
      </c>
      <c r="F1441" s="173">
        <f>Results!J1442</f>
        <v>42</v>
      </c>
    </row>
    <row r="1442" spans="1:6">
      <c r="A1442" s="430">
        <f>Results!B1443</f>
        <v>44606.864097222198</v>
      </c>
      <c r="B1442" s="173" t="str">
        <f>VLOOKUP(Results!C1443,Users!$A$2:$F$784,6,FALSE)</f>
        <v>Лунькова</v>
      </c>
      <c r="C1442" s="173" t="str">
        <f>VLOOKUP(Results!D1443,Tests!$A$2:$C$21,3,FALSE)</f>
        <v>Входное тестирование КАЭД 2022</v>
      </c>
      <c r="D1442" s="173" t="str">
        <f>IFERROR(VLOOKUP(VLOOKUP(Results!C1443,Users!$A$2:$E$784,5,FALSE),Groops!$A$2:$E$28,2,FALSE),"удалено")</f>
        <v>КУ-21-10</v>
      </c>
      <c r="E1442" s="173">
        <f>Results!K1443</f>
        <v>39</v>
      </c>
      <c r="F1442" s="173">
        <f>Results!J1443</f>
        <v>42</v>
      </c>
    </row>
    <row r="1443" spans="1:6">
      <c r="A1443" s="430">
        <f>Results!B1444</f>
        <v>44607.474548611099</v>
      </c>
      <c r="B1443" s="173" t="str">
        <f>VLOOKUP(Results!C1444,Users!$A$2:$F$784,6,FALSE)</f>
        <v>Муракаева</v>
      </c>
      <c r="C1443" s="173" t="str">
        <f>VLOOKUP(Results!D1444,Tests!$A$2:$C$21,3,FALSE)</f>
        <v>Входное тестирование КАЭД 2022</v>
      </c>
      <c r="D1443" s="173" t="str">
        <f>IFERROR(VLOOKUP(VLOOKUP(Results!C1444,Users!$A$2:$E$784,5,FALSE),Groops!$A$2:$E$28,2,FALSE),"удалено")</f>
        <v>КЗ-21-12</v>
      </c>
      <c r="E1443" s="173">
        <f>Results!K1444</f>
        <v>0</v>
      </c>
      <c r="F1443" s="173">
        <f>Results!J1444</f>
        <v>42</v>
      </c>
    </row>
    <row r="1444" spans="1:6">
      <c r="A1444" s="430">
        <f>Results!B1445</f>
        <v>44607.4749421296</v>
      </c>
      <c r="B1444" s="173" t="str">
        <f>VLOOKUP(Results!C1445,Users!$A$2:$F$784,6,FALSE)</f>
        <v>Пирогова</v>
      </c>
      <c r="C1444" s="173" t="str">
        <f>VLOOKUP(Results!D1445,Tests!$A$2:$C$21,3,FALSE)</f>
        <v>Входное тестирование КАЭД 2022</v>
      </c>
      <c r="D1444" s="173" t="str">
        <f>IFERROR(VLOOKUP(VLOOKUP(Results!C1445,Users!$A$2:$E$784,5,FALSE),Groops!$A$2:$E$28,2,FALSE),"удалено")</f>
        <v>КЗ-21-12</v>
      </c>
      <c r="E1444" s="173">
        <f>Results!K1445</f>
        <v>0</v>
      </c>
      <c r="F1444" s="173">
        <f>Results!J1445</f>
        <v>42</v>
      </c>
    </row>
    <row r="1445" spans="1:6">
      <c r="A1445" s="430">
        <f>Results!B1446</f>
        <v>44607.473703703698</v>
      </c>
      <c r="B1445" s="173" t="str">
        <f>VLOOKUP(Results!C1446,Users!$A$2:$F$784,6,FALSE)</f>
        <v>Коваль</v>
      </c>
      <c r="C1445" s="173" t="str">
        <f>VLOOKUP(Results!D1446,Tests!$A$2:$C$21,3,FALSE)</f>
        <v>Входное тестирование КАЭД 2022</v>
      </c>
      <c r="D1445" s="173" t="str">
        <f>IFERROR(VLOOKUP(VLOOKUP(Results!C1446,Users!$A$2:$E$784,5,FALSE),Groops!$A$2:$E$28,2,FALSE),"удалено")</f>
        <v>КЗ-21-12</v>
      </c>
      <c r="E1445" s="173">
        <f>Results!K1446</f>
        <v>39</v>
      </c>
      <c r="F1445" s="173">
        <f>Results!J1446</f>
        <v>42</v>
      </c>
    </row>
    <row r="1446" spans="1:6">
      <c r="A1446" s="430">
        <f>Results!B1447</f>
        <v>44607.473263888904</v>
      </c>
      <c r="B1446" s="173" t="str">
        <f>VLOOKUP(Results!C1447,Users!$A$2:$F$784,6,FALSE)</f>
        <v>Певнев</v>
      </c>
      <c r="C1446" s="173" t="str">
        <f>VLOOKUP(Results!D1447,Tests!$A$2:$C$21,3,FALSE)</f>
        <v>Входное тестирование КАЭД 2022</v>
      </c>
      <c r="D1446" s="173" t="str">
        <f>IFERROR(VLOOKUP(VLOOKUP(Results!C1447,Users!$A$2:$E$784,5,FALSE),Groops!$A$2:$E$28,2,FALSE),"удалено")</f>
        <v>КЗ-21-12</v>
      </c>
      <c r="E1446" s="173">
        <f>Results!K1447</f>
        <v>36</v>
      </c>
      <c r="F1446" s="173">
        <f>Results!J1447</f>
        <v>42</v>
      </c>
    </row>
    <row r="1447" spans="1:6">
      <c r="A1447" s="430">
        <f>Results!B1448</f>
        <v>44607.473009259302</v>
      </c>
      <c r="B1447" s="173" t="str">
        <f>VLOOKUP(Results!C1448,Users!$A$2:$F$784,6,FALSE)</f>
        <v>Паршикова</v>
      </c>
      <c r="C1447" s="173" t="str">
        <f>VLOOKUP(Results!D1448,Tests!$A$2:$C$21,3,FALSE)</f>
        <v>Входное тестирование КАЭД 2022</v>
      </c>
      <c r="D1447" s="173" t="str">
        <f>IFERROR(VLOOKUP(VLOOKUP(Results!C1448,Users!$A$2:$E$784,5,FALSE),Groops!$A$2:$E$28,2,FALSE),"удалено")</f>
        <v>КЗ-21-12</v>
      </c>
      <c r="E1447" s="173">
        <f>Results!K1448</f>
        <v>41</v>
      </c>
      <c r="F1447" s="173">
        <f>Results!J1448</f>
        <v>42</v>
      </c>
    </row>
    <row r="1448" spans="1:6">
      <c r="A1448" s="430">
        <f>Results!B1449</f>
        <v>44607.473009259302</v>
      </c>
      <c r="B1448" s="173" t="str">
        <f>VLOOKUP(Results!C1449,Users!$A$2:$F$784,6,FALSE)</f>
        <v>Кочетова</v>
      </c>
      <c r="C1448" s="173" t="str">
        <f>VLOOKUP(Results!D1449,Tests!$A$2:$C$21,3,FALSE)</f>
        <v>Входное тестирование КАЭД 2022</v>
      </c>
      <c r="D1448" s="173" t="str">
        <f>IFERROR(VLOOKUP(VLOOKUP(Results!C1449,Users!$A$2:$E$784,5,FALSE),Groops!$A$2:$E$28,2,FALSE),"удалено")</f>
        <v>КЗ-21-12</v>
      </c>
      <c r="E1448" s="173">
        <f>Results!K1449</f>
        <v>34</v>
      </c>
      <c r="F1448" s="173">
        <f>Results!J1449</f>
        <v>42</v>
      </c>
    </row>
    <row r="1449" spans="1:6">
      <c r="A1449" s="430">
        <f>Results!B1450</f>
        <v>44607.474004629599</v>
      </c>
      <c r="B1449" s="173" t="str">
        <f>VLOOKUP(Results!C1450,Users!$A$2:$F$784,6,FALSE)</f>
        <v>Шеханов</v>
      </c>
      <c r="C1449" s="173" t="str">
        <f>VLOOKUP(Results!D1450,Tests!$A$2:$C$21,3,FALSE)</f>
        <v>Входное тестирование КАЭД 2022</v>
      </c>
      <c r="D1449" s="173" t="str">
        <f>IFERROR(VLOOKUP(VLOOKUP(Results!C1450,Users!$A$2:$E$784,5,FALSE),Groops!$A$2:$E$28,2,FALSE),"удалено")</f>
        <v>КЗ-21-12</v>
      </c>
      <c r="E1449" s="173">
        <f>Results!K1450</f>
        <v>38</v>
      </c>
      <c r="F1449" s="173">
        <f>Results!J1450</f>
        <v>42</v>
      </c>
    </row>
    <row r="1450" spans="1:6">
      <c r="A1450" s="430">
        <f>Results!B1451</f>
        <v>44607.4738657407</v>
      </c>
      <c r="B1450" s="173" t="str">
        <f>VLOOKUP(Results!C1451,Users!$A$2:$F$784,6,FALSE)</f>
        <v>Швейкина</v>
      </c>
      <c r="C1450" s="173" t="str">
        <f>VLOOKUP(Results!D1451,Tests!$A$2:$C$21,3,FALSE)</f>
        <v>Входное тестирование КАЭД 2022</v>
      </c>
      <c r="D1450" s="173" t="str">
        <f>IFERROR(VLOOKUP(VLOOKUP(Results!C1451,Users!$A$2:$E$784,5,FALSE),Groops!$A$2:$E$28,2,FALSE),"удалено")</f>
        <v>КЗ-21-12</v>
      </c>
      <c r="E1450" s="173">
        <f>Results!K1451</f>
        <v>39</v>
      </c>
      <c r="F1450" s="173">
        <f>Results!J1451</f>
        <v>42</v>
      </c>
    </row>
    <row r="1451" spans="1:6">
      <c r="A1451" s="430">
        <f>Results!B1452</f>
        <v>44607.474016203698</v>
      </c>
      <c r="B1451" s="173" t="str">
        <f>VLOOKUP(Results!C1452,Users!$A$2:$F$784,6,FALSE)</f>
        <v>Казаков</v>
      </c>
      <c r="C1451" s="173" t="str">
        <f>VLOOKUP(Results!D1452,Tests!$A$2:$C$21,3,FALSE)</f>
        <v>Входное тестирование КАЭД 2022</v>
      </c>
      <c r="D1451" s="173" t="str">
        <f>IFERROR(VLOOKUP(VLOOKUP(Results!C1452,Users!$A$2:$E$784,5,FALSE),Groops!$A$2:$E$28,2,FALSE),"удалено")</f>
        <v>КЗ-21-12</v>
      </c>
      <c r="E1451" s="173">
        <f>Results!K1452</f>
        <v>30</v>
      </c>
      <c r="F1451" s="173">
        <f>Results!J1452</f>
        <v>42</v>
      </c>
    </row>
    <row r="1452" spans="1:6">
      <c r="A1452" s="430">
        <f>Results!B1453</f>
        <v>44607.474143518499</v>
      </c>
      <c r="B1452" s="173" t="str">
        <f>VLOOKUP(Results!C1453,Users!$A$2:$F$784,6,FALSE)</f>
        <v>Кулеш</v>
      </c>
      <c r="C1452" s="173" t="str">
        <f>VLOOKUP(Results!D1453,Tests!$A$2:$C$21,3,FALSE)</f>
        <v>Входное тестирование КАЭД 2022</v>
      </c>
      <c r="D1452" s="173" t="str">
        <f>IFERROR(VLOOKUP(VLOOKUP(Results!C1453,Users!$A$2:$E$784,5,FALSE),Groops!$A$2:$E$28,2,FALSE),"удалено")</f>
        <v>КЗ-21-12</v>
      </c>
      <c r="E1452" s="173">
        <f>Results!K1453</f>
        <v>34</v>
      </c>
      <c r="F1452" s="173">
        <f>Results!J1453</f>
        <v>42</v>
      </c>
    </row>
    <row r="1453" spans="1:6">
      <c r="A1453" s="430">
        <f>Results!B1454</f>
        <v>44607.475983796299</v>
      </c>
      <c r="B1453" s="173" t="str">
        <f>VLOOKUP(Results!C1454,Users!$A$2:$F$784,6,FALSE)</f>
        <v>Муракаева</v>
      </c>
      <c r="C1453" s="173" t="str">
        <f>VLOOKUP(Results!D1454,Tests!$A$2:$C$21,3,FALSE)</f>
        <v>Входное тестирование КАЭД 2022</v>
      </c>
      <c r="D1453" s="173" t="str">
        <f>IFERROR(VLOOKUP(VLOOKUP(Results!C1454,Users!$A$2:$E$784,5,FALSE),Groops!$A$2:$E$28,2,FALSE),"удалено")</f>
        <v>КЗ-21-12</v>
      </c>
      <c r="E1453" s="173">
        <f>Results!K1454</f>
        <v>41</v>
      </c>
      <c r="F1453" s="173">
        <f>Results!J1454</f>
        <v>42</v>
      </c>
    </row>
    <row r="1454" spans="1:6">
      <c r="A1454" s="430">
        <f>Results!B1455</f>
        <v>44607.474872685198</v>
      </c>
      <c r="B1454" s="173" t="str">
        <f>VLOOKUP(Results!C1455,Users!$A$2:$F$784,6,FALSE)</f>
        <v>Мордасов</v>
      </c>
      <c r="C1454" s="173" t="str">
        <f>VLOOKUP(Results!D1455,Tests!$A$2:$C$21,3,FALSE)</f>
        <v>Входное тестирование КАЭД 2022</v>
      </c>
      <c r="D1454" s="173" t="str">
        <f>IFERROR(VLOOKUP(VLOOKUP(Results!C1455,Users!$A$2:$E$784,5,FALSE),Groops!$A$2:$E$28,2,FALSE),"удалено")</f>
        <v>КЗ-21-12</v>
      </c>
      <c r="E1454" s="173">
        <f>Results!K1455</f>
        <v>37</v>
      </c>
      <c r="F1454" s="173">
        <f>Results!J1455</f>
        <v>42</v>
      </c>
    </row>
    <row r="1455" spans="1:6">
      <c r="A1455" s="430">
        <f>Results!B1456</f>
        <v>44607.477314814802</v>
      </c>
      <c r="B1455" s="173" t="str">
        <f>VLOOKUP(Results!C1456,Users!$A$2:$F$784,6,FALSE)</f>
        <v>Пирогова</v>
      </c>
      <c r="C1455" s="173" t="str">
        <f>VLOOKUP(Results!D1456,Tests!$A$2:$C$21,3,FALSE)</f>
        <v>Входное тестирование КАЭД 2022</v>
      </c>
      <c r="D1455" s="173" t="str">
        <f>IFERROR(VLOOKUP(VLOOKUP(Results!C1456,Users!$A$2:$E$784,5,FALSE),Groops!$A$2:$E$28,2,FALSE),"удалено")</f>
        <v>КЗ-21-12</v>
      </c>
      <c r="E1455" s="173">
        <f>Results!K1456</f>
        <v>36</v>
      </c>
      <c r="F1455" s="173">
        <f>Results!J1456</f>
        <v>42</v>
      </c>
    </row>
    <row r="1456" spans="1:6">
      <c r="A1456" s="430">
        <f>Results!B1457</f>
        <v>44607.4749421296</v>
      </c>
      <c r="B1456" s="173" t="str">
        <f>VLOOKUP(Results!C1457,Users!$A$2:$F$784,6,FALSE)</f>
        <v>Мержоев</v>
      </c>
      <c r="C1456" s="173" t="str">
        <f>VLOOKUP(Results!D1457,Tests!$A$2:$C$21,3,FALSE)</f>
        <v>Входное тестирование КАЭД 2022</v>
      </c>
      <c r="D1456" s="173" t="str">
        <f>IFERROR(VLOOKUP(VLOOKUP(Results!C1457,Users!$A$2:$E$784,5,FALSE),Groops!$A$2:$E$28,2,FALSE),"удалено")</f>
        <v>КЗ-21-12</v>
      </c>
      <c r="E1456" s="173">
        <f>Results!K1457</f>
        <v>37</v>
      </c>
      <c r="F1456" s="173">
        <f>Results!J1457</f>
        <v>42</v>
      </c>
    </row>
    <row r="1457" spans="1:6">
      <c r="A1457" s="430">
        <f>Results!B1458</f>
        <v>44607.486516203702</v>
      </c>
      <c r="B1457" s="173" t="str">
        <f>VLOOKUP(Results!C1458,Users!$A$2:$F$784,6,FALSE)</f>
        <v>Абдуллаева</v>
      </c>
      <c r="C1457" s="173" t="str">
        <f>VLOOKUP(Results!D1458,Tests!$A$2:$C$21,3,FALSE)</f>
        <v>Входное тестирование КАЭД 2022</v>
      </c>
      <c r="D1457" s="173" t="str">
        <f>IFERROR(VLOOKUP(VLOOKUP(Results!C1458,Users!$A$2:$E$784,5,FALSE),Groops!$A$2:$E$28,2,FALSE),"удалено")</f>
        <v>КБ-21-11</v>
      </c>
      <c r="E1457" s="173">
        <f>Results!K1458</f>
        <v>35</v>
      </c>
      <c r="F1457" s="173">
        <f>Results!J1458</f>
        <v>42</v>
      </c>
    </row>
    <row r="1458" spans="1:6">
      <c r="A1458" s="430">
        <f>Results!B1459</f>
        <v>44607.781469907401</v>
      </c>
      <c r="B1458" s="173" t="str">
        <f>VLOOKUP(Results!C1459,Users!$A$2:$F$784,6,FALSE)</f>
        <v>Плужникова</v>
      </c>
      <c r="C1458" s="173" t="str">
        <f>VLOOKUP(Results!D1459,Tests!$A$2:$C$21,3,FALSE)</f>
        <v>Входное тестирование КАЭД 2022</v>
      </c>
      <c r="D1458" s="173" t="str">
        <f>IFERROR(VLOOKUP(VLOOKUP(Results!C1459,Users!$A$2:$E$784,5,FALSE),Groops!$A$2:$E$28,2,FALSE),"удалено")</f>
        <v>КЗ-21-12</v>
      </c>
      <c r="E1458" s="173">
        <f>Results!K1459</f>
        <v>39</v>
      </c>
      <c r="F1458" s="173">
        <f>Results!J1459</f>
        <v>42</v>
      </c>
    </row>
    <row r="1459" spans="1:6">
      <c r="A1459" s="430">
        <f>Results!B1460</f>
        <v>44607.930416666699</v>
      </c>
      <c r="B1459" s="173" t="str">
        <f>VLOOKUP(Results!C1460,Users!$A$2:$F$784,6,FALSE)</f>
        <v>Гречневикова</v>
      </c>
      <c r="C1459" s="173" t="str">
        <f>VLOOKUP(Results!D1460,Tests!$A$2:$C$21,3,FALSE)</f>
        <v>Входное тестирование КАЭД 2022</v>
      </c>
      <c r="D1459" s="173" t="str">
        <f>IFERROR(VLOOKUP(VLOOKUP(Results!C1460,Users!$A$2:$E$784,5,FALSE),Groops!$A$2:$E$28,2,FALSE),"удалено")</f>
        <v>КЦ-21-09</v>
      </c>
      <c r="E1459" s="173">
        <f>Results!K1460</f>
        <v>39</v>
      </c>
      <c r="F1459" s="173">
        <f>Results!J1460</f>
        <v>42</v>
      </c>
    </row>
    <row r="1460" spans="1:6">
      <c r="A1460" s="430">
        <f>Results!B1461</f>
        <v>44609.112245370401</v>
      </c>
      <c r="B1460" s="173" t="str">
        <f>VLOOKUP(Results!C1461,Users!$A$2:$F$784,6,FALSE)</f>
        <v>Зиганшин</v>
      </c>
      <c r="C1460" s="173" t="str">
        <f>VLOOKUP(Results!D1461,Tests!$A$2:$C$21,3,FALSE)</f>
        <v>Входное тестирование КАЭД 2022</v>
      </c>
      <c r="D1460" s="173" t="str">
        <f>IFERROR(VLOOKUP(VLOOKUP(Results!C1461,Users!$A$2:$E$784,5,FALSE),Groops!$A$2:$E$28,2,FALSE),"удалено")</f>
        <v>КЭ-21-08</v>
      </c>
      <c r="E1460" s="173">
        <f>Results!K1461</f>
        <v>39</v>
      </c>
      <c r="F1460" s="173">
        <f>Results!J1461</f>
        <v>42</v>
      </c>
    </row>
    <row r="1461" spans="1:6">
      <c r="A1461" s="430">
        <f>Results!B1462</f>
        <v>44612.691620370402</v>
      </c>
      <c r="B1461" s="173" t="str">
        <f>VLOOKUP(Results!C1462,Users!$A$2:$F$784,6,FALSE)</f>
        <v>Ишпаева</v>
      </c>
      <c r="C1461" s="173" t="str">
        <f>VLOOKUP(Results!D1462,Tests!$A$2:$C$21,3,FALSE)</f>
        <v>Входное тестирование КАЭД 2022</v>
      </c>
      <c r="D1461" s="173" t="str">
        <f>IFERROR(VLOOKUP(VLOOKUP(Results!C1462,Users!$A$2:$E$784,5,FALSE),Groops!$A$2:$E$28,2,FALSE),"удалено")</f>
        <v>КЭ-21-08</v>
      </c>
      <c r="E1461" s="173">
        <f>Results!K1462</f>
        <v>39</v>
      </c>
      <c r="F1461" s="173">
        <f>Results!J1462</f>
        <v>42</v>
      </c>
    </row>
    <row r="1462" spans="1:6">
      <c r="A1462" s="430">
        <f>Results!B1463</f>
        <v>44613.964062500003</v>
      </c>
      <c r="B1462" s="173" t="str">
        <f>VLOOKUP(Results!C1463,Users!$A$2:$F$784,6,FALSE)</f>
        <v>Федин</v>
      </c>
      <c r="C1462" s="173" t="str">
        <f>VLOOKUP(Results!D1463,Tests!$A$2:$C$21,3,FALSE)</f>
        <v>Входное тестирование КАЭД 2022</v>
      </c>
      <c r="D1462" s="173" t="str">
        <f>IFERROR(VLOOKUP(VLOOKUP(Results!C1463,Users!$A$2:$E$784,5,FALSE),Groops!$A$2:$E$28,2,FALSE),"удалено")</f>
        <v>КБ-21-11</v>
      </c>
      <c r="E1462" s="173">
        <f>Results!K1463</f>
        <v>37</v>
      </c>
      <c r="F1462" s="173">
        <f>Results!J1463</f>
        <v>42</v>
      </c>
    </row>
    <row r="1463" spans="1:6">
      <c r="A1463" s="430">
        <f>Results!B1464</f>
        <v>44614.122789351903</v>
      </c>
      <c r="B1463" s="173" t="str">
        <f>VLOOKUP(Results!C1464,Users!$A$2:$F$784,6,FALSE)</f>
        <v>Киселёв</v>
      </c>
      <c r="C1463" s="173" t="str">
        <f>VLOOKUP(Results!D1464,Tests!$A$2:$C$21,3,FALSE)</f>
        <v>Входное тестирование КАЭД 2022</v>
      </c>
      <c r="D1463" s="173" t="str">
        <f>IFERROR(VLOOKUP(VLOOKUP(Results!C1464,Users!$A$2:$E$784,5,FALSE),Groops!$A$2:$E$28,2,FALSE),"удалено")</f>
        <v>КБ-21-11</v>
      </c>
      <c r="E1463" s="173">
        <f>Results!K1464</f>
        <v>40</v>
      </c>
      <c r="F1463" s="173">
        <f>Results!J1464</f>
        <v>42</v>
      </c>
    </row>
    <row r="1464" spans="1:6">
      <c r="A1464" s="430">
        <f>Results!B1465</f>
        <v>44614.400474536997</v>
      </c>
      <c r="B1464" s="173" t="str">
        <f>VLOOKUP(Results!C1465,Users!$A$2:$F$784,6,FALSE)</f>
        <v>Григорьев</v>
      </c>
      <c r="C1464" s="173" t="str">
        <f>VLOOKUP(Results!D1465,Tests!$A$2:$C$21,3,FALSE)</f>
        <v>Входное тестирование КАЭД 2022</v>
      </c>
      <c r="D1464" s="173" t="str">
        <f>IFERROR(VLOOKUP(VLOOKUP(Results!C1465,Users!$A$2:$E$784,5,FALSE),Groops!$A$2:$E$28,2,FALSE),"удалено")</f>
        <v>КБ-21-11</v>
      </c>
      <c r="E1464" s="173">
        <f>Results!K1465</f>
        <v>42</v>
      </c>
      <c r="F1464" s="173">
        <f>Results!J1465</f>
        <v>42</v>
      </c>
    </row>
    <row r="1465" spans="1:6">
      <c r="A1465" s="430">
        <f>Results!B1466</f>
        <v>44614.400162037004</v>
      </c>
      <c r="B1465" s="173" t="str">
        <f>VLOOKUP(Results!C1466,Users!$A$2:$F$784,6,FALSE)</f>
        <v>Могильная</v>
      </c>
      <c r="C1465" s="173" t="str">
        <f>VLOOKUP(Results!D1466,Tests!$A$2:$C$21,3,FALSE)</f>
        <v>Входное тестирование КАЭД 2022</v>
      </c>
      <c r="D1465" s="173" t="str">
        <f>IFERROR(VLOOKUP(VLOOKUP(Results!C1466,Users!$A$2:$E$784,5,FALSE),Groops!$A$2:$E$28,2,FALSE),"удалено")</f>
        <v>КБ-21-11</v>
      </c>
      <c r="E1465" s="173">
        <f>Results!K1466</f>
        <v>37</v>
      </c>
      <c r="F1465" s="173">
        <f>Results!J1466</f>
        <v>42</v>
      </c>
    </row>
    <row r="1466" spans="1:6">
      <c r="A1466" s="430">
        <f>Results!B1467</f>
        <v>44614.4005092593</v>
      </c>
      <c r="B1466" s="173" t="str">
        <f>VLOOKUP(Results!C1467,Users!$A$2:$F$784,6,FALSE)</f>
        <v>Дейлова</v>
      </c>
      <c r="C1466" s="173" t="str">
        <f>VLOOKUP(Results!D1467,Tests!$A$2:$C$21,3,FALSE)</f>
        <v>Входное тестирование КАЭД 2022</v>
      </c>
      <c r="D1466" s="173" t="str">
        <f>IFERROR(VLOOKUP(VLOOKUP(Results!C1467,Users!$A$2:$E$784,5,FALSE),Groops!$A$2:$E$28,2,FALSE),"удалено")</f>
        <v>КБ-21-11</v>
      </c>
      <c r="E1466" s="173">
        <f>Results!K1467</f>
        <v>39</v>
      </c>
      <c r="F1466" s="173">
        <f>Results!J1467</f>
        <v>42</v>
      </c>
    </row>
    <row r="1467" spans="1:6">
      <c r="A1467" s="430">
        <f>Results!B1468</f>
        <v>44614.400590277801</v>
      </c>
      <c r="B1467" s="173" t="str">
        <f>VLOOKUP(Results!C1468,Users!$A$2:$F$784,6,FALSE)</f>
        <v>Панова</v>
      </c>
      <c r="C1467" s="173" t="str">
        <f>VLOOKUP(Results!D1468,Tests!$A$2:$C$21,3,FALSE)</f>
        <v>Входное тестирование КАЭД 2022</v>
      </c>
      <c r="D1467" s="173" t="str">
        <f>IFERROR(VLOOKUP(VLOOKUP(Results!C1468,Users!$A$2:$E$784,5,FALSE),Groops!$A$2:$E$28,2,FALSE),"удалено")</f>
        <v>КБ-21-11</v>
      </c>
      <c r="E1467" s="173">
        <f>Results!K1468</f>
        <v>41</v>
      </c>
      <c r="F1467" s="173">
        <f>Results!J1468</f>
        <v>42</v>
      </c>
    </row>
    <row r="1468" spans="1:6">
      <c r="A1468" s="430">
        <f>Results!B1469</f>
        <v>44614.400196759299</v>
      </c>
      <c r="B1468" s="173" t="str">
        <f>VLOOKUP(Results!C1469,Users!$A$2:$F$784,6,FALSE)</f>
        <v>Быкова</v>
      </c>
      <c r="C1468" s="173" t="str">
        <f>VLOOKUP(Results!D1469,Tests!$A$2:$C$21,3,FALSE)</f>
        <v>Входное тестирование КАЭД 2022</v>
      </c>
      <c r="D1468" s="173" t="str">
        <f>IFERROR(VLOOKUP(VLOOKUP(Results!C1469,Users!$A$2:$E$784,5,FALSE),Groops!$A$2:$E$28,2,FALSE),"удалено")</f>
        <v>КБ-21-11</v>
      </c>
      <c r="E1468" s="173">
        <f>Results!K1469</f>
        <v>40</v>
      </c>
      <c r="F1468" s="173">
        <f>Results!J1469</f>
        <v>42</v>
      </c>
    </row>
    <row r="1469" spans="1:6">
      <c r="A1469" s="430">
        <f>Results!B1470</f>
        <v>44614.400092592601</v>
      </c>
      <c r="B1469" s="173" t="str">
        <f>VLOOKUP(Results!C1470,Users!$A$2:$F$784,6,FALSE)</f>
        <v>Ермолаева</v>
      </c>
      <c r="C1469" s="173" t="str">
        <f>VLOOKUP(Results!D1470,Tests!$A$2:$C$21,3,FALSE)</f>
        <v>Входное тестирование КАЭД 2022</v>
      </c>
      <c r="D1469" s="173" t="str">
        <f>IFERROR(VLOOKUP(VLOOKUP(Results!C1470,Users!$A$2:$E$784,5,FALSE),Groops!$A$2:$E$28,2,FALSE),"удалено")</f>
        <v>КБ-21-11</v>
      </c>
      <c r="E1469" s="173">
        <f>Results!K1470</f>
        <v>42</v>
      </c>
      <c r="F1469" s="173">
        <f>Results!J1470</f>
        <v>42</v>
      </c>
    </row>
    <row r="1470" spans="1:6">
      <c r="A1470" s="430">
        <f>Results!B1471</f>
        <v>44614.398715277799</v>
      </c>
      <c r="B1470" s="173" t="str">
        <f>VLOOKUP(Results!C1471,Users!$A$2:$F$784,6,FALSE)</f>
        <v>Kovshutin</v>
      </c>
      <c r="C1470" s="173" t="str">
        <f>VLOOKUP(Results!D1471,Tests!$A$2:$C$21,3,FALSE)</f>
        <v>Входное тестирование КАЭД 2022</v>
      </c>
      <c r="D1470" s="173" t="str">
        <f>IFERROR(VLOOKUP(VLOOKUP(Results!C1471,Users!$A$2:$E$784,5,FALSE),Groops!$A$2:$E$28,2,FALSE),"удалено")</f>
        <v>КБ-21-11</v>
      </c>
      <c r="E1470" s="173">
        <f>Results!K1471</f>
        <v>31</v>
      </c>
      <c r="F1470" s="173">
        <f>Results!J1471</f>
        <v>42</v>
      </c>
    </row>
    <row r="1471" spans="1:6">
      <c r="A1471" s="430">
        <f>Results!B1472</f>
        <v>44614.4007291667</v>
      </c>
      <c r="B1471" s="173" t="str">
        <f>VLOOKUP(Results!C1472,Users!$A$2:$F$784,6,FALSE)</f>
        <v>Калмакова</v>
      </c>
      <c r="C1471" s="173" t="str">
        <f>VLOOKUP(Results!D1472,Tests!$A$2:$C$21,3,FALSE)</f>
        <v>Входное тестирование КАЭД 2022</v>
      </c>
      <c r="D1471" s="173" t="str">
        <f>IFERROR(VLOOKUP(VLOOKUP(Results!C1472,Users!$A$2:$E$784,5,FALSE),Groops!$A$2:$E$28,2,FALSE),"удалено")</f>
        <v>КБ-21-11</v>
      </c>
      <c r="E1471" s="173">
        <f>Results!K1472</f>
        <v>40</v>
      </c>
      <c r="F1471" s="173">
        <f>Results!J1472</f>
        <v>42</v>
      </c>
    </row>
    <row r="1472" spans="1:6">
      <c r="A1472" s="430">
        <f>Results!B1473</f>
        <v>44614.400752314803</v>
      </c>
      <c r="B1472" s="173" t="str">
        <f>VLOOKUP(Results!C1473,Users!$A$2:$F$784,6,FALSE)</f>
        <v>Степанова</v>
      </c>
      <c r="C1472" s="173" t="str">
        <f>VLOOKUP(Results!D1473,Tests!$A$2:$C$21,3,FALSE)</f>
        <v>Входное тестирование КАЭД 2022</v>
      </c>
      <c r="D1472" s="173" t="str">
        <f>IFERROR(VLOOKUP(VLOOKUP(Results!C1473,Users!$A$2:$E$784,5,FALSE),Groops!$A$2:$E$28,2,FALSE),"удалено")</f>
        <v>КБ-21-11</v>
      </c>
      <c r="E1472" s="173">
        <f>Results!K1473</f>
        <v>36</v>
      </c>
      <c r="F1472" s="173">
        <f>Results!J1473</f>
        <v>42</v>
      </c>
    </row>
    <row r="1473" spans="1:6">
      <c r="A1473" s="430">
        <f>Results!B1474</f>
        <v>44614.401712963001</v>
      </c>
      <c r="B1473" s="173" t="str">
        <f>VLOOKUP(Results!C1474,Users!$A$2:$F$784,6,FALSE)</f>
        <v>Лобанов</v>
      </c>
      <c r="C1473" s="173" t="str">
        <f>VLOOKUP(Results!D1474,Tests!$A$2:$C$21,3,FALSE)</f>
        <v>Входное тестирование КАЭД 2022</v>
      </c>
      <c r="D1473" s="173" t="str">
        <f>IFERROR(VLOOKUP(VLOOKUP(Results!C1474,Users!$A$2:$E$784,5,FALSE),Groops!$A$2:$E$28,2,FALSE),"удалено")</f>
        <v>КБ-21-11</v>
      </c>
      <c r="E1473" s="173">
        <f>Results!K1474</f>
        <v>30</v>
      </c>
      <c r="F1473" s="173">
        <f>Results!J1474</f>
        <v>42</v>
      </c>
    </row>
    <row r="1474" spans="1:6">
      <c r="A1474" s="430">
        <f>Results!B1475</f>
        <v>44614.4042708333</v>
      </c>
      <c r="B1474" s="173" t="str">
        <f>VLOOKUP(Results!C1475,Users!$A$2:$F$784,6,FALSE)</f>
        <v>Колев</v>
      </c>
      <c r="C1474" s="173" t="str">
        <f>VLOOKUP(Results!D1475,Tests!$A$2:$C$21,3,FALSE)</f>
        <v>Входное тестирование КАЭД 2022</v>
      </c>
      <c r="D1474" s="173" t="str">
        <f>IFERROR(VLOOKUP(VLOOKUP(Results!C1475,Users!$A$2:$E$784,5,FALSE),Groops!$A$2:$E$28,2,FALSE),"удалено")</f>
        <v>КБ-21-11</v>
      </c>
      <c r="E1474" s="173">
        <f>Results!K1475</f>
        <v>22</v>
      </c>
      <c r="F1474" s="173">
        <f>Results!J1475</f>
        <v>42</v>
      </c>
    </row>
    <row r="1475" spans="1:6">
      <c r="A1475" s="430">
        <f>Results!B1476</f>
        <v>44614.400486111103</v>
      </c>
      <c r="B1475" s="173" t="str">
        <f>VLOOKUP(Results!C1476,Users!$A$2:$F$784,6,FALSE)</f>
        <v>Бельченко</v>
      </c>
      <c r="C1475" s="173" t="str">
        <f>VLOOKUP(Results!D1476,Tests!$A$2:$C$21,3,FALSE)</f>
        <v>Входное тестирование КАЭД 2022</v>
      </c>
      <c r="D1475" s="173" t="str">
        <f>IFERROR(VLOOKUP(VLOOKUP(Results!C1476,Users!$A$2:$E$784,5,FALSE),Groops!$A$2:$E$28,2,FALSE),"удалено")</f>
        <v>КБ-21-11</v>
      </c>
      <c r="E1475" s="173">
        <f>Results!K1476</f>
        <v>42</v>
      </c>
      <c r="F1475" s="173">
        <f>Results!J1476</f>
        <v>42</v>
      </c>
    </row>
    <row r="1476" spans="1:6">
      <c r="A1476" s="430">
        <f>Results!B1477</f>
        <v>44614.400925925896</v>
      </c>
      <c r="B1476" s="173" t="str">
        <f>VLOOKUP(Results!C1477,Users!$A$2:$F$784,6,FALSE)</f>
        <v>Новичкова</v>
      </c>
      <c r="C1476" s="173" t="str">
        <f>VLOOKUP(Results!D1477,Tests!$A$2:$C$21,3,FALSE)</f>
        <v>Входное тестирование КАЭД 2022</v>
      </c>
      <c r="D1476" s="173" t="str">
        <f>IFERROR(VLOOKUP(VLOOKUP(Results!C1477,Users!$A$2:$E$784,5,FALSE),Groops!$A$2:$E$28,2,FALSE),"удалено")</f>
        <v>КБ-21-11</v>
      </c>
      <c r="E1476" s="173">
        <f>Results!K1477</f>
        <v>32</v>
      </c>
      <c r="F1476" s="173">
        <f>Results!J1477</f>
        <v>42</v>
      </c>
    </row>
    <row r="1477" spans="1:6">
      <c r="A1477" s="430">
        <f>Results!B1478</f>
        <v>44614.408032407402</v>
      </c>
      <c r="B1477" s="173" t="str">
        <f>VLOOKUP(Results!C1478,Users!$A$2:$F$784,6,FALSE)</f>
        <v>Molochkov</v>
      </c>
      <c r="C1477" s="173" t="str">
        <f>VLOOKUP(Results!D1478,Tests!$A$2:$C$21,3,FALSE)</f>
        <v>Входное тестирование КАЭД 2022</v>
      </c>
      <c r="D1477" s="173" t="str">
        <f>IFERROR(VLOOKUP(VLOOKUP(Results!C1478,Users!$A$2:$E$784,5,FALSE),Groops!$A$2:$E$28,2,FALSE),"удалено")</f>
        <v>КБ-21-11</v>
      </c>
      <c r="E1477" s="173">
        <f>Results!K1478</f>
        <v>33</v>
      </c>
      <c r="F1477" s="173">
        <f>Results!J1478</f>
        <v>42</v>
      </c>
    </row>
    <row r="1478" spans="1:6">
      <c r="A1478" s="430">
        <f>Results!B1479</f>
        <v>44614.749710648102</v>
      </c>
      <c r="B1478" s="173" t="str">
        <f>VLOOKUP(Results!C1479,Users!$A$2:$F$784,6,FALSE)</f>
        <v>Белякова</v>
      </c>
      <c r="C1478" s="173" t="str">
        <f>VLOOKUP(Results!D1479,Tests!$A$2:$C$21,3,FALSE)</f>
        <v>Входное тестирование КАЭД 2022</v>
      </c>
      <c r="D1478" s="173" t="str">
        <f>IFERROR(VLOOKUP(VLOOKUP(Results!C1479,Users!$A$2:$E$784,5,FALSE),Groops!$A$2:$E$28,2,FALSE),"удалено")</f>
        <v>КБ-21-11</v>
      </c>
      <c r="E1478" s="173">
        <f>Results!K1479</f>
        <v>39</v>
      </c>
      <c r="F1478" s="173">
        <f>Results!J1479</f>
        <v>42</v>
      </c>
    </row>
    <row r="1479" spans="1:6">
      <c r="A1479" s="430">
        <f>Results!B1480</f>
        <v>44614.7502662037</v>
      </c>
      <c r="B1479" s="173" t="str">
        <f>VLOOKUP(Results!C1480,Users!$A$2:$F$784,6,FALSE)</f>
        <v>Акимова</v>
      </c>
      <c r="C1479" s="173" t="str">
        <f>VLOOKUP(Results!D1480,Tests!$A$2:$C$21,3,FALSE)</f>
        <v>Входное тестирование КАЭД 2022</v>
      </c>
      <c r="D1479" s="173" t="str">
        <f>IFERROR(VLOOKUP(VLOOKUP(Results!C1480,Users!$A$2:$E$784,5,FALSE),Groops!$A$2:$E$28,2,FALSE),"удалено")</f>
        <v>КБ-21-11</v>
      </c>
      <c r="E1479" s="173">
        <f>Results!K1480</f>
        <v>40</v>
      </c>
      <c r="F1479" s="173">
        <f>Results!J1480</f>
        <v>42</v>
      </c>
    </row>
    <row r="1480" spans="1:6">
      <c r="A1480" s="430">
        <f>Results!B1481</f>
        <v>44614.7805324074</v>
      </c>
      <c r="B1480" s="173" t="str">
        <f>VLOOKUP(Results!C1481,Users!$A$2:$F$784,6,FALSE)</f>
        <v>Фтодосьев</v>
      </c>
      <c r="C1480" s="173" t="str">
        <f>VLOOKUP(Results!D1481,Tests!$A$2:$C$21,3,FALSE)</f>
        <v>Входное тестирование КАЭД 2022</v>
      </c>
      <c r="D1480" s="173" t="str">
        <f>IFERROR(VLOOKUP(VLOOKUP(Results!C1481,Users!$A$2:$E$784,5,FALSE),Groops!$A$2:$E$28,2,FALSE),"удалено")</f>
        <v>КБ-21-11</v>
      </c>
      <c r="E1480" s="173">
        <f>Results!K1481</f>
        <v>39</v>
      </c>
      <c r="F1480" s="173">
        <f>Results!J1481</f>
        <v>42</v>
      </c>
    </row>
    <row r="1481" spans="1:6">
      <c r="A1481" s="430">
        <f>Results!B1482</f>
        <v>44614.9835648148</v>
      </c>
      <c r="B1481" s="173" t="str">
        <f>VLOOKUP(Results!C1482,Users!$A$2:$F$784,6,FALSE)</f>
        <v>Гукетлов</v>
      </c>
      <c r="C1481" s="173" t="str">
        <f>VLOOKUP(Results!D1482,Tests!$A$2:$C$21,3,FALSE)</f>
        <v>Входное тестирование КАЭД 2022</v>
      </c>
      <c r="D1481" s="173" t="str">
        <f>IFERROR(VLOOKUP(VLOOKUP(Results!C1482,Users!$A$2:$E$784,5,FALSE),Groops!$A$2:$E$28,2,FALSE),"удалено")</f>
        <v>КБ-21-11</v>
      </c>
      <c r="E1481" s="173">
        <f>Results!K1482</f>
        <v>35</v>
      </c>
      <c r="F1481" s="173">
        <f>Results!J1482</f>
        <v>42</v>
      </c>
    </row>
    <row r="1482" spans="1:6">
      <c r="A1482" s="430">
        <f>Results!B1483</f>
        <v>44616.723888888897</v>
      </c>
      <c r="B1482" s="173" t="str">
        <f>VLOOKUP(Results!C1483,Users!$A$2:$F$784,6,FALSE)</f>
        <v>Бектимиров</v>
      </c>
      <c r="C1482" s="173" t="str">
        <f>VLOOKUP(Results!D1483,Tests!$A$2:$C$21,3,FALSE)</f>
        <v>Входное тестирование КАЭД 2022</v>
      </c>
      <c r="D1482" s="173" t="str">
        <f>IFERROR(VLOOKUP(VLOOKUP(Results!C1483,Users!$A$2:$E$784,5,FALSE),Groops!$A$2:$E$28,2,FALSE),"удалено")</f>
        <v>КБ-21-11</v>
      </c>
      <c r="E1482" s="173">
        <f>Results!K1483</f>
        <v>40</v>
      </c>
      <c r="F1482" s="173">
        <f>Results!J1483</f>
        <v>42</v>
      </c>
    </row>
    <row r="1483" spans="1:6">
      <c r="A1483" s="430">
        <f>Results!B1484</f>
        <v>44619.922303240703</v>
      </c>
      <c r="B1483" s="173" t="str">
        <f>VLOOKUP(Results!C1484,Users!$A$2:$F$784,6,FALSE)</f>
        <v>Шаститко</v>
      </c>
      <c r="C1483" s="173" t="str">
        <f>VLOOKUP(Results!D1484,Tests!$A$2:$C$21,3,FALSE)</f>
        <v>Входное тестирование КАЭД 2022</v>
      </c>
      <c r="D1483" s="173" t="str">
        <f>IFERROR(VLOOKUP(VLOOKUP(Results!C1484,Users!$A$2:$E$784,5,FALSE),Groops!$A$2:$E$28,2,FALSE),"удалено")</f>
        <v>КЦ-21-09</v>
      </c>
      <c r="E1483" s="173">
        <f>Results!K1484</f>
        <v>30</v>
      </c>
      <c r="F1483" s="173">
        <f>Results!J1484</f>
        <v>42</v>
      </c>
    </row>
    <row r="1484" spans="1:6">
      <c r="A1484" s="430">
        <f>Results!B1485</f>
        <v>44651.5950115741</v>
      </c>
      <c r="B1484" s="173" t="str">
        <f>VLOOKUP(Results!C1485,Users!$A$2:$F$784,6,FALSE)</f>
        <v>Акатова</v>
      </c>
      <c r="C1484" s="173" t="str">
        <f>VLOOKUP(Results!D1485,Tests!$A$2:$C$21,3,FALSE)</f>
        <v>Excel (часть1)</v>
      </c>
      <c r="D1484" s="173" t="str">
        <f>IFERROR(VLOOKUP(VLOOKUP(Results!C1485,Users!$A$2:$E$784,5,FALSE),Groops!$A$2:$E$28,2,FALSE),"удалено")</f>
        <v>МИСТ-19</v>
      </c>
      <c r="E1484" s="173">
        <f>Results!K1485</f>
        <v>0</v>
      </c>
      <c r="F1484" s="173">
        <f>Results!J1485</f>
        <v>20</v>
      </c>
    </row>
    <row r="1485" spans="1:6">
      <c r="A1485" s="430">
        <f>Results!B1486</f>
        <v>44651.596736111103</v>
      </c>
      <c r="B1485" s="173" t="str">
        <f>VLOOKUP(Results!C1486,Users!$A$2:$F$784,6,FALSE)</f>
        <v>Акатова</v>
      </c>
      <c r="C1485" s="173" t="str">
        <f>VLOOKUP(Results!D1486,Tests!$A$2:$C$21,3,FALSE)</f>
        <v>Excel (часть1)</v>
      </c>
      <c r="D1485" s="173" t="str">
        <f>IFERROR(VLOOKUP(VLOOKUP(Results!C1486,Users!$A$2:$E$784,5,FALSE),Groops!$A$2:$E$28,2,FALSE),"удалено")</f>
        <v>МИСТ-19</v>
      </c>
      <c r="E1485" s="173">
        <f>Results!K1486</f>
        <v>3</v>
      </c>
      <c r="F1485" s="173">
        <f>Results!J1486</f>
        <v>20</v>
      </c>
    </row>
    <row r="1486" spans="1:6">
      <c r="A1486" s="430">
        <f>Results!B1487</f>
        <v>44662.627280092602</v>
      </c>
      <c r="B1486" s="173" t="str">
        <f>VLOOKUP(Results!C1487,Users!$A$2:$F$784,6,FALSE)</f>
        <v>Зиганшин</v>
      </c>
      <c r="C1486" s="173" t="str">
        <f>VLOOKUP(Results!D1487,Tests!$A$2:$C$21,3,FALSE)</f>
        <v>Excel (часть1)</v>
      </c>
      <c r="D1486" s="173" t="str">
        <f>IFERROR(VLOOKUP(VLOOKUP(Results!C1487,Users!$A$2:$E$784,5,FALSE),Groops!$A$2:$E$28,2,FALSE),"удалено")</f>
        <v>КЭ-21-08</v>
      </c>
      <c r="E1486" s="173">
        <f>Results!K1487</f>
        <v>7</v>
      </c>
      <c r="F1486" s="173">
        <f>Results!J1487</f>
        <v>20</v>
      </c>
    </row>
    <row r="1487" spans="1:6">
      <c r="A1487" s="430">
        <f>Results!B1488</f>
        <v>44662.627511574101</v>
      </c>
      <c r="B1487" s="173" t="str">
        <f>VLOOKUP(Results!C1488,Users!$A$2:$F$784,6,FALSE)</f>
        <v>Пархоменко</v>
      </c>
      <c r="C1487" s="173" t="str">
        <f>VLOOKUP(Results!D1488,Tests!$A$2:$C$21,3,FALSE)</f>
        <v>Excel (часть1)</v>
      </c>
      <c r="D1487" s="173" t="str">
        <f>IFERROR(VLOOKUP(VLOOKUP(Results!C1488,Users!$A$2:$E$784,5,FALSE),Groops!$A$2:$E$28,2,FALSE),"удалено")</f>
        <v>КЭ-21-08</v>
      </c>
      <c r="E1487" s="173">
        <f>Results!K1488</f>
        <v>13</v>
      </c>
      <c r="F1487" s="173">
        <f>Results!J1488</f>
        <v>20</v>
      </c>
    </row>
    <row r="1488" spans="1:6">
      <c r="A1488" s="430">
        <f>Results!B1489</f>
        <v>44662.628425925897</v>
      </c>
      <c r="B1488" s="173" t="str">
        <f>VLOOKUP(Results!C1489,Users!$A$2:$F$784,6,FALSE)</f>
        <v>Букаева</v>
      </c>
      <c r="C1488" s="173" t="str">
        <f>VLOOKUP(Results!D1489,Tests!$A$2:$C$21,3,FALSE)</f>
        <v>Excel (часть1)</v>
      </c>
      <c r="D1488" s="173" t="str">
        <f>IFERROR(VLOOKUP(VLOOKUP(Results!C1489,Users!$A$2:$E$784,5,FALSE),Groops!$A$2:$E$28,2,FALSE),"удалено")</f>
        <v>КЭ-21-08</v>
      </c>
      <c r="E1488" s="173">
        <f>Results!K1489</f>
        <v>16</v>
      </c>
      <c r="F1488" s="173">
        <f>Results!J1489</f>
        <v>20</v>
      </c>
    </row>
    <row r="1489" spans="1:6">
      <c r="A1489" s="430">
        <f>Results!B1490</f>
        <v>44662.626875000002</v>
      </c>
      <c r="B1489" s="173" t="str">
        <f>VLOOKUP(Results!C1490,Users!$A$2:$F$784,6,FALSE)</f>
        <v>Гущин</v>
      </c>
      <c r="C1489" s="173" t="str">
        <f>VLOOKUP(Results!D1490,Tests!$A$2:$C$21,3,FALSE)</f>
        <v>Excel (часть1)</v>
      </c>
      <c r="D1489" s="173" t="str">
        <f>IFERROR(VLOOKUP(VLOOKUP(Results!C1490,Users!$A$2:$E$784,5,FALSE),Groops!$A$2:$E$28,2,FALSE),"удалено")</f>
        <v>КЭ-21-08</v>
      </c>
      <c r="E1489" s="173">
        <f>Results!K1490</f>
        <v>15</v>
      </c>
      <c r="F1489" s="173">
        <f>Results!J1490</f>
        <v>20</v>
      </c>
    </row>
    <row r="1490" spans="1:6">
      <c r="A1490" s="430">
        <f>Results!B1491</f>
        <v>44662.6269328704</v>
      </c>
      <c r="B1490" s="173" t="str">
        <f>VLOOKUP(Results!C1491,Users!$A$2:$F$784,6,FALSE)</f>
        <v>Басханов</v>
      </c>
      <c r="C1490" s="173" t="str">
        <f>VLOOKUP(Results!D1491,Tests!$A$2:$C$21,3,FALSE)</f>
        <v>Excel (часть1)</v>
      </c>
      <c r="D1490" s="173" t="str">
        <f>IFERROR(VLOOKUP(VLOOKUP(Results!C1491,Users!$A$2:$E$784,5,FALSE),Groops!$A$2:$E$28,2,FALSE),"удалено")</f>
        <v>КЭ-21-08</v>
      </c>
      <c r="E1490" s="173">
        <f>Results!K1491</f>
        <v>11</v>
      </c>
      <c r="F1490" s="173">
        <f>Results!J1491</f>
        <v>20</v>
      </c>
    </row>
    <row r="1491" spans="1:6">
      <c r="A1491" s="430">
        <f>Results!B1492</f>
        <v>44662.626898148097</v>
      </c>
      <c r="B1491" s="173" t="str">
        <f>VLOOKUP(Results!C1492,Users!$A$2:$F$784,6,FALSE)</f>
        <v>Егоров</v>
      </c>
      <c r="C1491" s="173" t="str">
        <f>VLOOKUP(Results!D1492,Tests!$A$2:$C$21,3,FALSE)</f>
        <v>Excel (часть1)</v>
      </c>
      <c r="D1491" s="173" t="str">
        <f>IFERROR(VLOOKUP(VLOOKUP(Results!C1492,Users!$A$2:$E$784,5,FALSE),Groops!$A$2:$E$28,2,FALSE),"удалено")</f>
        <v>КЭ-21-08</v>
      </c>
      <c r="E1491" s="173">
        <f>Results!K1492</f>
        <v>0</v>
      </c>
      <c r="F1491" s="173">
        <f>Results!J1492</f>
        <v>20</v>
      </c>
    </row>
    <row r="1492" spans="1:6">
      <c r="A1492" s="430">
        <f>Results!B1493</f>
        <v>44662.628541666701</v>
      </c>
      <c r="B1492" s="173" t="str">
        <f>VLOOKUP(Results!C1493,Users!$A$2:$F$784,6,FALSE)</f>
        <v>Щербинина</v>
      </c>
      <c r="C1492" s="173" t="str">
        <f>VLOOKUP(Results!D1493,Tests!$A$2:$C$21,3,FALSE)</f>
        <v>Excel (часть1)</v>
      </c>
      <c r="D1492" s="173" t="str">
        <f>IFERROR(VLOOKUP(VLOOKUP(Results!C1493,Users!$A$2:$E$784,5,FALSE),Groops!$A$2:$E$28,2,FALSE),"удалено")</f>
        <v>КЭ-21-08</v>
      </c>
      <c r="E1492" s="173">
        <f>Results!K1493</f>
        <v>16</v>
      </c>
      <c r="F1492" s="173">
        <f>Results!J1493</f>
        <v>20</v>
      </c>
    </row>
    <row r="1493" spans="1:6">
      <c r="A1493" s="430">
        <f>Results!B1494</f>
        <v>44662.628391203703</v>
      </c>
      <c r="B1493" s="173" t="str">
        <f>VLOOKUP(Results!C1494,Users!$A$2:$F$784,6,FALSE)</f>
        <v>Лагиева</v>
      </c>
      <c r="C1493" s="173" t="str">
        <f>VLOOKUP(Results!D1494,Tests!$A$2:$C$21,3,FALSE)</f>
        <v>Excel (часть1)</v>
      </c>
      <c r="D1493" s="173" t="str">
        <f>IFERROR(VLOOKUP(VLOOKUP(Results!C1494,Users!$A$2:$E$784,5,FALSE),Groops!$A$2:$E$28,2,FALSE),"удалено")</f>
        <v>КЭ-21-08</v>
      </c>
      <c r="E1493" s="173">
        <f>Results!K1494</f>
        <v>0</v>
      </c>
      <c r="F1493" s="173">
        <f>Results!J1494</f>
        <v>20</v>
      </c>
    </row>
    <row r="1494" spans="1:6">
      <c r="A1494" s="430">
        <f>Results!B1495</f>
        <v>44662.628495370402</v>
      </c>
      <c r="B1494" s="173" t="str">
        <f>VLOOKUP(Results!C1495,Users!$A$2:$F$784,6,FALSE)</f>
        <v>Подейко</v>
      </c>
      <c r="C1494" s="173" t="str">
        <f>VLOOKUP(Results!D1495,Tests!$A$2:$C$21,3,FALSE)</f>
        <v>Excel (часть1)</v>
      </c>
      <c r="D1494" s="173" t="str">
        <f>IFERROR(VLOOKUP(VLOOKUP(Results!C1495,Users!$A$2:$E$784,5,FALSE),Groops!$A$2:$E$28,2,FALSE),"удалено")</f>
        <v>КЭ-21-08</v>
      </c>
      <c r="E1494" s="173">
        <f>Results!K1495</f>
        <v>0</v>
      </c>
      <c r="F1494" s="173">
        <f>Results!J1495</f>
        <v>20</v>
      </c>
    </row>
    <row r="1495" spans="1:6">
      <c r="A1495" s="430">
        <f>Results!B1496</f>
        <v>44662.628576388903</v>
      </c>
      <c r="B1495" s="173" t="str">
        <f>VLOOKUP(Results!C1496,Users!$A$2:$F$784,6,FALSE)</f>
        <v>Рижик</v>
      </c>
      <c r="C1495" s="173" t="str">
        <f>VLOOKUP(Results!D1496,Tests!$A$2:$C$21,3,FALSE)</f>
        <v>Excel (часть1)</v>
      </c>
      <c r="D1495" s="173" t="str">
        <f>IFERROR(VLOOKUP(VLOOKUP(Results!C1496,Users!$A$2:$E$784,5,FALSE),Groops!$A$2:$E$28,2,FALSE),"удалено")</f>
        <v>КЭ-21-08</v>
      </c>
      <c r="E1495" s="173">
        <f>Results!K1496</f>
        <v>0</v>
      </c>
      <c r="F1495" s="173">
        <f>Results!J1496</f>
        <v>20</v>
      </c>
    </row>
    <row r="1496" spans="1:6">
      <c r="A1496" s="430">
        <f>Results!B1497</f>
        <v>44662.628622685203</v>
      </c>
      <c r="B1496" s="173" t="str">
        <f>VLOOKUP(Results!C1497,Users!$A$2:$F$784,6,FALSE)</f>
        <v>Орлова</v>
      </c>
      <c r="C1496" s="173" t="str">
        <f>VLOOKUP(Results!D1497,Tests!$A$2:$C$21,3,FALSE)</f>
        <v>Excel (часть1)</v>
      </c>
      <c r="D1496" s="173" t="str">
        <f>IFERROR(VLOOKUP(VLOOKUP(Results!C1497,Users!$A$2:$E$784,5,FALSE),Groops!$A$2:$E$28,2,FALSE),"удалено")</f>
        <v>КЭ-21-08</v>
      </c>
      <c r="E1496" s="173">
        <f>Results!K1497</f>
        <v>0</v>
      </c>
      <c r="F1496" s="173">
        <f>Results!J1497</f>
        <v>20</v>
      </c>
    </row>
    <row r="1497" spans="1:6">
      <c r="A1497" s="430">
        <f>Results!B1498</f>
        <v>44662.6305208333</v>
      </c>
      <c r="B1497" s="173" t="str">
        <f>VLOOKUP(Results!C1498,Users!$A$2:$F$784,6,FALSE)</f>
        <v>Ишпаева</v>
      </c>
      <c r="C1497" s="173" t="str">
        <f>VLOOKUP(Results!D1498,Tests!$A$2:$C$21,3,FALSE)</f>
        <v>Excel (часть1)</v>
      </c>
      <c r="D1497" s="173" t="str">
        <f>IFERROR(VLOOKUP(VLOOKUP(Results!C1498,Users!$A$2:$E$784,5,FALSE),Groops!$A$2:$E$28,2,FALSE),"удалено")</f>
        <v>КЭ-21-08</v>
      </c>
      <c r="E1497" s="173">
        <f>Results!K1498</f>
        <v>13</v>
      </c>
      <c r="F1497" s="173">
        <f>Results!J1498</f>
        <v>20</v>
      </c>
    </row>
    <row r="1498" spans="1:6">
      <c r="A1498" s="430">
        <f>Results!B1499</f>
        <v>44663.538935185199</v>
      </c>
      <c r="B1498" s="173" t="str">
        <f>VLOOKUP(Results!C1499,Users!$A$2:$F$784,6,FALSE)</f>
        <v>Ака</v>
      </c>
      <c r="C1498" s="173" t="str">
        <f>VLOOKUP(Results!D1499,Tests!$A$2:$C$21,3,FALSE)</f>
        <v>Excel (часть1)</v>
      </c>
      <c r="D1498" s="173" t="str">
        <f>IFERROR(VLOOKUP(VLOOKUP(Results!C1499,Users!$A$2:$E$784,5,FALSE),Groops!$A$2:$E$28,2,FALSE),"удалено")</f>
        <v>КЭ-21-08</v>
      </c>
      <c r="E1498" s="173">
        <f>Results!K1499</f>
        <v>4</v>
      </c>
      <c r="F1498" s="173">
        <f>Results!J1499</f>
        <v>20</v>
      </c>
    </row>
    <row r="1499" spans="1:6">
      <c r="A1499" s="430">
        <f>Results!B1500</f>
        <v>44663.548842592601</v>
      </c>
      <c r="B1499" s="173" t="str">
        <f>VLOOKUP(Results!C1500,Users!$A$2:$F$784,6,FALSE)</f>
        <v>Кулеш</v>
      </c>
      <c r="C1499" s="173" t="str">
        <f>VLOOKUP(Results!D1500,Tests!$A$2:$C$21,3,FALSE)</f>
        <v>Excel (часть1)</v>
      </c>
      <c r="D1499" s="173" t="str">
        <f>IFERROR(VLOOKUP(VLOOKUP(Results!C1500,Users!$A$2:$E$784,5,FALSE),Groops!$A$2:$E$28,2,FALSE),"удалено")</f>
        <v>КЭ-21-08</v>
      </c>
      <c r="E1499" s="173">
        <f>Results!K1500</f>
        <v>10</v>
      </c>
      <c r="F1499" s="173">
        <f>Results!J1500</f>
        <v>20</v>
      </c>
    </row>
    <row r="1500" spans="1:6">
      <c r="A1500" s="430">
        <f>Results!B1501</f>
        <v>44663.568946759297</v>
      </c>
      <c r="B1500" s="173" t="str">
        <f>VLOOKUP(Results!C1501,Users!$A$2:$F$784,6,FALSE)</f>
        <v>Кулеш</v>
      </c>
      <c r="C1500" s="173" t="str">
        <f>VLOOKUP(Results!D1501,Tests!$A$2:$C$21,3,FALSE)</f>
        <v>Входное тестирование КАЭД 2022</v>
      </c>
      <c r="D1500" s="173" t="str">
        <f>IFERROR(VLOOKUP(VLOOKUP(Results!C1501,Users!$A$2:$E$784,5,FALSE),Groops!$A$2:$E$28,2,FALSE),"удалено")</f>
        <v>КЭ-21-08</v>
      </c>
      <c r="E1500" s="173">
        <f>Results!K1501</f>
        <v>0</v>
      </c>
      <c r="F1500" s="173">
        <f>Results!J1501</f>
        <v>42</v>
      </c>
    </row>
    <row r="1501" spans="1:6">
      <c r="A1501" s="430">
        <f>Results!B1502</f>
        <v>44663.5472337963</v>
      </c>
      <c r="B1501" s="173" t="str">
        <f>VLOOKUP(Results!C1502,Users!$A$2:$F$784,6,FALSE)</f>
        <v>Андрушко(КЗ-21-12)</v>
      </c>
      <c r="C1501" s="173" t="str">
        <f>VLOOKUP(Results!D1502,Tests!$A$2:$C$21,3,FALSE)</f>
        <v>Excel (часть1)</v>
      </c>
      <c r="D1501" s="173" t="str">
        <f>IFERROR(VLOOKUP(VLOOKUP(Results!C1502,Users!$A$2:$E$784,5,FALSE),Groops!$A$2:$E$28,2,FALSE),"удалено")</f>
        <v>КЭ-21-08</v>
      </c>
      <c r="E1501" s="173">
        <f>Results!K1502</f>
        <v>8</v>
      </c>
      <c r="F1501" s="173">
        <f>Results!J1502</f>
        <v>20</v>
      </c>
    </row>
    <row r="1502" spans="1:6">
      <c r="A1502" s="430">
        <f>Results!B1503</f>
        <v>44663.546701388899</v>
      </c>
      <c r="B1502" s="173" t="str">
        <f>VLOOKUP(Results!C1503,Users!$A$2:$F$784,6,FALSE)</f>
        <v>Мордасов</v>
      </c>
      <c r="C1502" s="173" t="str">
        <f>VLOOKUP(Results!D1503,Tests!$A$2:$C$21,3,FALSE)</f>
        <v>Excel (часть1)</v>
      </c>
      <c r="D1502" s="173" t="str">
        <f>IFERROR(VLOOKUP(VLOOKUP(Results!C1503,Users!$A$2:$E$784,5,FALSE),Groops!$A$2:$E$28,2,FALSE),"удалено")</f>
        <v>КЭ-21-08</v>
      </c>
      <c r="E1502" s="173">
        <f>Results!K1503</f>
        <v>10</v>
      </c>
      <c r="F1502" s="173">
        <f>Results!J1503</f>
        <v>20</v>
      </c>
    </row>
    <row r="1503" spans="1:6">
      <c r="A1503" s="430">
        <f>Results!B1504</f>
        <v>44663.547557870399</v>
      </c>
      <c r="B1503" s="173" t="str">
        <f>VLOOKUP(Results!C1504,Users!$A$2:$F$784,6,FALSE)</f>
        <v>Паршикова (КЗ-21-12)</v>
      </c>
      <c r="C1503" s="173" t="str">
        <f>VLOOKUP(Results!D1504,Tests!$A$2:$C$21,3,FALSE)</f>
        <v>Excel (часть1)</v>
      </c>
      <c r="D1503" s="173" t="str">
        <f>IFERROR(VLOOKUP(VLOOKUP(Results!C1504,Users!$A$2:$E$784,5,FALSE),Groops!$A$2:$E$28,2,FALSE),"удалено")</f>
        <v>КЭ-21-08</v>
      </c>
      <c r="E1503" s="173">
        <f>Results!K1504</f>
        <v>11</v>
      </c>
      <c r="F1503" s="173">
        <f>Results!J1504</f>
        <v>20</v>
      </c>
    </row>
    <row r="1504" spans="1:6">
      <c r="A1504" s="430">
        <f>Results!B1505</f>
        <v>44663.547129629602</v>
      </c>
      <c r="B1504" s="173" t="str">
        <f>VLOOKUP(Results!C1505,Users!$A$2:$F$784,6,FALSE)</f>
        <v>Пирогова</v>
      </c>
      <c r="C1504" s="173" t="str">
        <f>VLOOKUP(Results!D1505,Tests!$A$2:$C$21,3,FALSE)</f>
        <v>Excel (часть1)</v>
      </c>
      <c r="D1504" s="173" t="str">
        <f>IFERROR(VLOOKUP(VLOOKUP(Results!C1505,Users!$A$2:$E$784,5,FALSE),Groops!$A$2:$E$28,2,FALSE),"удалено")</f>
        <v>КЭ-21-08</v>
      </c>
      <c r="E1504" s="173">
        <f>Results!K1505</f>
        <v>15</v>
      </c>
      <c r="F1504" s="173">
        <f>Results!J1505</f>
        <v>20</v>
      </c>
    </row>
    <row r="1505" spans="1:6">
      <c r="A1505" s="430">
        <f>Results!B1506</f>
        <v>44663.570069444402</v>
      </c>
      <c r="B1505" s="173" t="str">
        <f>VLOOKUP(Results!C1506,Users!$A$2:$F$784,6,FALSE)</f>
        <v>Кулеш (КЗ-21-12)</v>
      </c>
      <c r="C1505" s="173" t="str">
        <f>VLOOKUP(Results!D1506,Tests!$A$2:$C$21,3,FALSE)</f>
        <v>Excel (часть1)</v>
      </c>
      <c r="D1505" s="173" t="str">
        <f>IFERROR(VLOOKUP(VLOOKUP(Results!C1506,Users!$A$2:$E$784,5,FALSE),Groops!$A$2:$E$28,2,FALSE),"удалено")</f>
        <v>КЭ-21-08</v>
      </c>
      <c r="E1505" s="173">
        <f>Results!K1506</f>
        <v>12</v>
      </c>
      <c r="F1505" s="173">
        <f>Results!J1506</f>
        <v>20</v>
      </c>
    </row>
    <row r="1506" spans="1:6">
      <c r="A1506" s="430">
        <f>Results!B1507</f>
        <v>44663.546666666698</v>
      </c>
      <c r="B1506" s="173" t="str">
        <f>VLOOKUP(Results!C1507,Users!$A$2:$F$784,6,FALSE)</f>
        <v>Певнев (КЗ-21-12)</v>
      </c>
      <c r="C1506" s="173" t="str">
        <f>VLOOKUP(Results!D1507,Tests!$A$2:$C$21,3,FALSE)</f>
        <v>Excel (часть1)</v>
      </c>
      <c r="D1506" s="173" t="str">
        <f>IFERROR(VLOOKUP(VLOOKUP(Results!C1507,Users!$A$2:$E$784,5,FALSE),Groops!$A$2:$E$28,2,FALSE),"удалено")</f>
        <v>КЭ-21-08</v>
      </c>
      <c r="E1506" s="173">
        <f>Results!K1507</f>
        <v>12</v>
      </c>
      <c r="F1506" s="173">
        <f>Results!J1507</f>
        <v>20</v>
      </c>
    </row>
    <row r="1507" spans="1:6">
      <c r="A1507" s="430">
        <f>Results!B1508</f>
        <v>44663.547210648103</v>
      </c>
      <c r="B1507" s="173" t="str">
        <f>VLOOKUP(Results!C1508,Users!$A$2:$F$784,6,FALSE)</f>
        <v>Абдуллаева ( КЗ-21-12)</v>
      </c>
      <c r="C1507" s="173" t="str">
        <f>VLOOKUP(Results!D1508,Tests!$A$2:$C$21,3,FALSE)</f>
        <v>Excel (часть1)</v>
      </c>
      <c r="D1507" s="173" t="str">
        <f>IFERROR(VLOOKUP(VLOOKUP(Results!C1508,Users!$A$2:$E$784,5,FALSE),Groops!$A$2:$E$28,2,FALSE),"удалено")</f>
        <v>КЭ-21-08</v>
      </c>
      <c r="E1507" s="173">
        <f>Results!K1508</f>
        <v>4</v>
      </c>
      <c r="F1507" s="173">
        <f>Results!J1508</f>
        <v>20</v>
      </c>
    </row>
    <row r="1508" spans="1:6">
      <c r="A1508" s="430">
        <f>Results!B1509</f>
        <v>44663.547071759298</v>
      </c>
      <c r="B1508" s="173" t="str">
        <f>VLOOKUP(Results!C1509,Users!$A$2:$F$784,6,FALSE)</f>
        <v>Кочетова (КЗ-21-12)</v>
      </c>
      <c r="C1508" s="173" t="str">
        <f>VLOOKUP(Results!D1509,Tests!$A$2:$C$21,3,FALSE)</f>
        <v>Excel (часть1)</v>
      </c>
      <c r="D1508" s="173" t="str">
        <f>IFERROR(VLOOKUP(VLOOKUP(Results!C1509,Users!$A$2:$E$784,5,FALSE),Groops!$A$2:$E$28,2,FALSE),"удалено")</f>
        <v>КЭ-21-08</v>
      </c>
      <c r="E1508" s="173">
        <f>Results!K1509</f>
        <v>9</v>
      </c>
      <c r="F1508" s="173">
        <f>Results!J1509</f>
        <v>20</v>
      </c>
    </row>
    <row r="1509" spans="1:6">
      <c r="A1509" s="430">
        <f>Results!B1510</f>
        <v>44663.546597222201</v>
      </c>
      <c r="B1509" s="173" t="str">
        <f>VLOOKUP(Results!C1510,Users!$A$2:$F$784,6,FALSE)</f>
        <v>Плужникова</v>
      </c>
      <c r="C1509" s="173" t="str">
        <f>VLOOKUP(Results!D1510,Tests!$A$2:$C$21,3,FALSE)</f>
        <v>Excel (часть1)</v>
      </c>
      <c r="D1509" s="173" t="str">
        <f>IFERROR(VLOOKUP(VLOOKUP(Results!C1510,Users!$A$2:$E$784,5,FALSE),Groops!$A$2:$E$28,2,FALSE),"удалено")</f>
        <v>КЭ-21-08</v>
      </c>
      <c r="E1509" s="173">
        <f>Results!K1510</f>
        <v>17</v>
      </c>
      <c r="F1509" s="173">
        <f>Results!J1510</f>
        <v>20</v>
      </c>
    </row>
    <row r="1510" spans="1:6">
      <c r="A1510" s="430">
        <f>Results!B1511</f>
        <v>44663.546238425901</v>
      </c>
      <c r="B1510" s="173" t="str">
        <f>VLOOKUP(Results!C1511,Users!$A$2:$F$784,6,FALSE)</f>
        <v>Швейкина (КЗ-21-12)</v>
      </c>
      <c r="C1510" s="173" t="str">
        <f>VLOOKUP(Results!D1511,Tests!$A$2:$C$21,3,FALSE)</f>
        <v>Excel (часть1)</v>
      </c>
      <c r="D1510" s="173" t="str">
        <f>IFERROR(VLOOKUP(VLOOKUP(Results!C1511,Users!$A$2:$E$784,5,FALSE),Groops!$A$2:$E$28,2,FALSE),"удалено")</f>
        <v>КЭ-21-08</v>
      </c>
      <c r="E1510" s="173">
        <f>Results!K1511</f>
        <v>0</v>
      </c>
      <c r="F1510" s="173">
        <f>Results!J1511</f>
        <v>20</v>
      </c>
    </row>
    <row r="1511" spans="1:6">
      <c r="A1511" s="430">
        <f>Results!B1512</f>
        <v>44663.546666666698</v>
      </c>
      <c r="B1511" s="173" t="str">
        <f>VLOOKUP(Results!C1512,Users!$A$2:$F$784,6,FALSE)</f>
        <v>Муракаева</v>
      </c>
      <c r="C1511" s="173" t="str">
        <f>VLOOKUP(Results!D1512,Tests!$A$2:$C$21,3,FALSE)</f>
        <v>Excel (часть1)</v>
      </c>
      <c r="D1511" s="173" t="str">
        <f>IFERROR(VLOOKUP(VLOOKUP(Results!C1512,Users!$A$2:$E$784,5,FALSE),Groops!$A$2:$E$28,2,FALSE),"удалено")</f>
        <v>КЭ-21-08</v>
      </c>
      <c r="E1511" s="173">
        <f>Results!K1512</f>
        <v>15</v>
      </c>
      <c r="F1511" s="173">
        <f>Results!J1512</f>
        <v>20</v>
      </c>
    </row>
    <row r="1512" spans="1:6">
      <c r="A1512" s="430">
        <f>Results!B1513</f>
        <v>44663.546678240702</v>
      </c>
      <c r="B1512" s="173" t="str">
        <f>VLOOKUP(Results!C1513,Users!$A$2:$F$784,6,FALSE)</f>
        <v>Шеханов (КЗ)</v>
      </c>
      <c r="C1512" s="173" t="str">
        <f>VLOOKUP(Results!D1513,Tests!$A$2:$C$21,3,FALSE)</f>
        <v>Excel (часть1)</v>
      </c>
      <c r="D1512" s="173" t="str">
        <f>IFERROR(VLOOKUP(VLOOKUP(Results!C1513,Users!$A$2:$E$784,5,FALSE),Groops!$A$2:$E$28,2,FALSE),"удалено")</f>
        <v>КЭ-21-08</v>
      </c>
      <c r="E1512" s="173">
        <f>Results!K1513</f>
        <v>0</v>
      </c>
      <c r="F1512" s="173">
        <f>Results!J1513</f>
        <v>20</v>
      </c>
    </row>
    <row r="1513" spans="1:6">
      <c r="A1513" s="430">
        <f>Results!B1514</f>
        <v>44663.547708333303</v>
      </c>
      <c r="B1513" s="173" t="str">
        <f>VLOOKUP(Results!C1514,Users!$A$2:$F$784,6,FALSE)</f>
        <v>Мержоев(КЗ)</v>
      </c>
      <c r="C1513" s="173" t="str">
        <f>VLOOKUP(Results!D1514,Tests!$A$2:$C$21,3,FALSE)</f>
        <v>Excel (часть1)</v>
      </c>
      <c r="D1513" s="173" t="str">
        <f>IFERROR(VLOOKUP(VLOOKUP(Results!C1514,Users!$A$2:$E$784,5,FALSE),Groops!$A$2:$E$28,2,FALSE),"удалено")</f>
        <v>КЭ-21-08</v>
      </c>
      <c r="E1513" s="173">
        <f>Results!K1514</f>
        <v>0</v>
      </c>
      <c r="F1513" s="173">
        <f>Results!J1514</f>
        <v>20</v>
      </c>
    </row>
    <row r="1514" spans="1:6">
      <c r="A1514" s="430">
        <f>Results!B1515</f>
        <v>44666.474351851903</v>
      </c>
      <c r="B1514" s="173" t="str">
        <f>VLOOKUP(Results!C1515,Users!$A$2:$F$784,6,FALSE)</f>
        <v>ВВВ</v>
      </c>
      <c r="C1514" s="173" t="str">
        <f>VLOOKUP(Results!D1515,Tests!$A$2:$C$21,3,FALSE)</f>
        <v>Специалист MS Excel 2010</v>
      </c>
      <c r="D1514" s="173" t="str">
        <f>IFERROR(VLOOKUP(VLOOKUP(Results!C1515,Users!$A$2:$E$784,5,FALSE),Groops!$A$2:$E$28,2,FALSE),"удалено")</f>
        <v>КР1</v>
      </c>
      <c r="E1514" s="173">
        <f>Results!K1515</f>
        <v>7</v>
      </c>
      <c r="F1514" s="173">
        <f>Results!J1515</f>
        <v>25</v>
      </c>
    </row>
    <row r="1515" spans="1:6">
      <c r="A1515" s="430">
        <f>Results!B1516</f>
        <v>44666.5072685185</v>
      </c>
      <c r="B1515" s="173" t="str">
        <f>VLOOKUP(Results!C1516,Users!$A$2:$F$784,6,FALSE)</f>
        <v>ВВВ</v>
      </c>
      <c r="C1515" s="173" t="str">
        <f>VLOOKUP(Results!D1516,Tests!$A$2:$C$21,3,FALSE)</f>
        <v>Excel (часть1)</v>
      </c>
      <c r="D1515" s="173" t="str">
        <f>IFERROR(VLOOKUP(VLOOKUP(Results!C1516,Users!$A$2:$E$784,5,FALSE),Groops!$A$2:$E$28,2,FALSE),"удалено")</f>
        <v>КР1</v>
      </c>
      <c r="E1515" s="173">
        <f>Results!K1516</f>
        <v>2</v>
      </c>
      <c r="F1515" s="173">
        <f>Results!J1516</f>
        <v>20</v>
      </c>
    </row>
    <row r="1516" spans="1:6">
      <c r="A1516" s="430">
        <f>Results!B1517</f>
        <v>44669.405138888898</v>
      </c>
      <c r="B1516" s="173" t="str">
        <f>VLOOKUP(Results!C1517,Users!$A$2:$F$784,6,FALSE)</f>
        <v>Андрушко</v>
      </c>
      <c r="C1516" s="173" t="str">
        <f>VLOOKUP(Results!D1517,Tests!$A$2:$C$21,3,FALSE)</f>
        <v>Excel (часть1)</v>
      </c>
      <c r="D1516" s="173" t="str">
        <f>IFERROR(VLOOKUP(VLOOKUP(Results!C1517,Users!$A$2:$E$784,5,FALSE),Groops!$A$2:$E$28,2,FALSE),"удалено")</f>
        <v>КР1</v>
      </c>
      <c r="E1516" s="173">
        <f>Results!K1517</f>
        <v>10</v>
      </c>
      <c r="F1516" s="173">
        <f>Results!J1517</f>
        <v>20</v>
      </c>
    </row>
    <row r="1517" spans="1:6">
      <c r="A1517" s="430">
        <f>Results!B1518</f>
        <v>44669.404398148101</v>
      </c>
      <c r="B1517" s="173" t="str">
        <f>VLOOKUP(Results!C1518,Users!$A$2:$F$784,6,FALSE)</f>
        <v>Швейкина</v>
      </c>
      <c r="C1517" s="173" t="str">
        <f>VLOOKUP(Results!D1518,Tests!$A$2:$C$21,3,FALSE)</f>
        <v>Excel (часть1)</v>
      </c>
      <c r="D1517" s="173" t="str">
        <f>IFERROR(VLOOKUP(VLOOKUP(Results!C1518,Users!$A$2:$E$784,5,FALSE),Groops!$A$2:$E$28,2,FALSE),"удалено")</f>
        <v>КР1</v>
      </c>
      <c r="E1517" s="173">
        <f>Results!K1518</f>
        <v>14</v>
      </c>
      <c r="F1517" s="173">
        <f>Results!J1518</f>
        <v>20</v>
      </c>
    </row>
    <row r="1518" spans="1:6">
      <c r="A1518" s="430">
        <f>Results!B1519</f>
        <v>44669.4042708333</v>
      </c>
      <c r="B1518" s="173" t="str">
        <f>VLOOKUP(Results!C1519,Users!$A$2:$F$784,6,FALSE)</f>
        <v>Шеханов (КЗ-21-12)</v>
      </c>
      <c r="C1518" s="173" t="str">
        <f>VLOOKUP(Results!D1519,Tests!$A$2:$C$21,3,FALSE)</f>
        <v>Excel (часть1)</v>
      </c>
      <c r="D1518" s="173" t="str">
        <f>IFERROR(VLOOKUP(VLOOKUP(Results!C1519,Users!$A$2:$E$784,5,FALSE),Groops!$A$2:$E$28,2,FALSE),"удалено")</f>
        <v>КР1</v>
      </c>
      <c r="E1518" s="173">
        <f>Results!K1519</f>
        <v>16</v>
      </c>
      <c r="F1518" s="173">
        <f>Results!J1519</f>
        <v>20</v>
      </c>
    </row>
    <row r="1519" spans="1:6">
      <c r="A1519" s="430">
        <f>Results!B1520</f>
        <v>44669.409467592603</v>
      </c>
      <c r="B1519" s="173" t="str">
        <f>VLOOKUP(Results!C1520,Users!$A$2:$F$784,6,FALSE)</f>
        <v>Абдуллаева</v>
      </c>
      <c r="C1519" s="173" t="str">
        <f>VLOOKUP(Results!D1520,Tests!$A$2:$C$21,3,FALSE)</f>
        <v>Входное тестирование КАЭД 2022</v>
      </c>
      <c r="D1519" s="173" t="str">
        <f>IFERROR(VLOOKUP(VLOOKUP(Results!C1520,Users!$A$2:$E$784,5,FALSE),Groops!$A$2:$E$28,2,FALSE),"удалено")</f>
        <v>КЗ-21-12</v>
      </c>
      <c r="E1519" s="173">
        <f>Results!K1520</f>
        <v>0</v>
      </c>
      <c r="F1519" s="173">
        <f>Results!J1520</f>
        <v>42</v>
      </c>
    </row>
    <row r="1520" spans="1:6">
      <c r="A1520" s="430">
        <f>Results!B1521</f>
        <v>44669.473564814798</v>
      </c>
      <c r="B1520" s="173" t="str">
        <f>VLOOKUP(Results!C1521,Users!$A$2:$F$784,6,FALSE)</f>
        <v>Гречневикова</v>
      </c>
      <c r="C1520" s="173" t="str">
        <f>VLOOKUP(Results!D1521,Tests!$A$2:$C$21,3,FALSE)</f>
        <v>Входное тестирование КАЭД 2022</v>
      </c>
      <c r="D1520" s="173" t="str">
        <f>IFERROR(VLOOKUP(VLOOKUP(Results!C1521,Users!$A$2:$E$784,5,FALSE),Groops!$A$2:$E$28,2,FALSE),"удалено")</f>
        <v>КБ-21-11</v>
      </c>
      <c r="E1520" s="173">
        <f>Results!K1521</f>
        <v>9</v>
      </c>
      <c r="F1520" s="173">
        <f>Results!J1521</f>
        <v>42</v>
      </c>
    </row>
    <row r="1521" spans="1:6">
      <c r="A1521" s="430">
        <f>Results!B1522</f>
        <v>44669.471504629597</v>
      </c>
      <c r="B1521" s="173" t="str">
        <f>VLOOKUP(Results!C1522,Users!$A$2:$F$784,6,FALSE)</f>
        <v>Верещагин</v>
      </c>
      <c r="C1521" s="173" t="str">
        <f>VLOOKUP(Results!D1522,Tests!$A$2:$C$21,3,FALSE)</f>
        <v>Excel (часть1)</v>
      </c>
      <c r="D1521" s="173" t="str">
        <f>IFERROR(VLOOKUP(VLOOKUP(Results!C1522,Users!$A$2:$E$784,5,FALSE),Groops!$A$2:$E$28,2,FALSE),"удалено")</f>
        <v>КР1</v>
      </c>
      <c r="E1521" s="173">
        <f>Results!K1522</f>
        <v>16</v>
      </c>
      <c r="F1521" s="173">
        <f>Results!J1522</f>
        <v>20</v>
      </c>
    </row>
    <row r="1522" spans="1:6">
      <c r="A1522" s="430">
        <f>Results!B1523</f>
        <v>44669.471516203703</v>
      </c>
      <c r="B1522" s="173" t="str">
        <f>VLOOKUP(Results!C1523,Users!$A$2:$F$784,6,FALSE)</f>
        <v>Яворский</v>
      </c>
      <c r="C1522" s="173" t="str">
        <f>VLOOKUP(Results!D1523,Tests!$A$2:$C$21,3,FALSE)</f>
        <v>Excel (часть1)</v>
      </c>
      <c r="D1522" s="173" t="str">
        <f>IFERROR(VLOOKUP(VLOOKUP(Results!C1523,Users!$A$2:$E$784,5,FALSE),Groops!$A$2:$E$28,2,FALSE),"удалено")</f>
        <v>КР1</v>
      </c>
      <c r="E1522" s="173">
        <f>Results!K1523</f>
        <v>12</v>
      </c>
      <c r="F1522" s="173">
        <f>Results!J1523</f>
        <v>20</v>
      </c>
    </row>
    <row r="1523" spans="1:6">
      <c r="A1523" s="430">
        <f>Results!B1524</f>
        <v>44669.4749421296</v>
      </c>
      <c r="B1523" s="173" t="str">
        <f>VLOOKUP(Results!C1524,Users!$A$2:$F$784,6,FALSE)</f>
        <v>Самарина</v>
      </c>
      <c r="C1523" s="173" t="str">
        <f>VLOOKUP(Results!D1524,Tests!$A$2:$C$21,3,FALSE)</f>
        <v>Excel (часть1)</v>
      </c>
      <c r="D1523" s="173" t="str">
        <f>IFERROR(VLOOKUP(VLOOKUP(Results!C1524,Users!$A$2:$E$784,5,FALSE),Groops!$A$2:$E$28,2,FALSE),"удалено")</f>
        <v>КР1</v>
      </c>
      <c r="E1523" s="173">
        <f>Results!K1524</f>
        <v>16</v>
      </c>
      <c r="F1523" s="173">
        <f>Results!J1524</f>
        <v>20</v>
      </c>
    </row>
    <row r="1524" spans="1:6">
      <c r="A1524" s="430">
        <f>Results!B1525</f>
        <v>44669.476377314801</v>
      </c>
      <c r="B1524" s="173" t="str">
        <f>VLOOKUP(Results!C1525,Users!$A$2:$F$784,6,FALSE)</f>
        <v>Финогенова</v>
      </c>
      <c r="C1524" s="173" t="str">
        <f>VLOOKUP(Results!D1525,Tests!$A$2:$C$21,3,FALSE)</f>
        <v>Excel (часть1)</v>
      </c>
      <c r="D1524" s="173" t="str">
        <f>IFERROR(VLOOKUP(VLOOKUP(Results!C1525,Users!$A$2:$E$784,5,FALSE),Groops!$A$2:$E$28,2,FALSE),"удалено")</f>
        <v>КР1</v>
      </c>
      <c r="E1524" s="173">
        <f>Results!K1525</f>
        <v>15</v>
      </c>
      <c r="F1524" s="173">
        <f>Results!J1525</f>
        <v>20</v>
      </c>
    </row>
    <row r="1525" spans="1:6">
      <c r="A1525" s="430">
        <f>Results!B1526</f>
        <v>44669.472453703696</v>
      </c>
      <c r="B1525" s="173" t="str">
        <f>VLOOKUP(Results!C1526,Users!$A$2:$F$784,6,FALSE)</f>
        <v>Макуси</v>
      </c>
      <c r="C1525" s="173" t="str">
        <f>VLOOKUP(Results!D1526,Tests!$A$2:$C$21,3,FALSE)</f>
        <v>Excel (часть1)</v>
      </c>
      <c r="D1525" s="173" t="str">
        <f>IFERROR(VLOOKUP(VLOOKUP(Results!C1526,Users!$A$2:$E$784,5,FALSE),Groops!$A$2:$E$28,2,FALSE),"удалено")</f>
        <v>КР1</v>
      </c>
      <c r="E1525" s="173">
        <f>Results!K1526</f>
        <v>19</v>
      </c>
      <c r="F1525" s="173">
        <f>Results!J1526</f>
        <v>20</v>
      </c>
    </row>
    <row r="1526" spans="1:6">
      <c r="A1526" s="430">
        <f>Results!B1527</f>
        <v>44669.482314814799</v>
      </c>
      <c r="B1526" s="173" t="str">
        <f>VLOOKUP(Results!C1527,Users!$A$2:$F$784,6,FALSE)</f>
        <v>Гречневикова</v>
      </c>
      <c r="C1526" s="173" t="str">
        <f>VLOOKUP(Results!D1527,Tests!$A$2:$C$21,3,FALSE)</f>
        <v>Excel (часть1)</v>
      </c>
      <c r="D1526" s="173" t="str">
        <f>IFERROR(VLOOKUP(VLOOKUP(Results!C1527,Users!$A$2:$E$784,5,FALSE),Groops!$A$2:$E$28,2,FALSE),"удалено")</f>
        <v>КР1</v>
      </c>
      <c r="E1526" s="173">
        <f>Results!K1527</f>
        <v>15</v>
      </c>
      <c r="F1526" s="173">
        <f>Results!J1527</f>
        <v>20</v>
      </c>
    </row>
    <row r="1527" spans="1:6">
      <c r="A1527" s="430">
        <f>Results!B1528</f>
        <v>44669.481064814798</v>
      </c>
      <c r="B1527" s="173" t="str">
        <f>VLOOKUP(Results!C1528,Users!$A$2:$F$784,6,FALSE)</f>
        <v>Шаронина</v>
      </c>
      <c r="C1527" s="173" t="str">
        <f>VLOOKUP(Results!D1528,Tests!$A$2:$C$21,3,FALSE)</f>
        <v>Excel (часть1)</v>
      </c>
      <c r="D1527" s="173" t="str">
        <f>IFERROR(VLOOKUP(VLOOKUP(Results!C1528,Users!$A$2:$E$784,5,FALSE),Groops!$A$2:$E$28,2,FALSE),"удалено")</f>
        <v>КР1</v>
      </c>
      <c r="E1527" s="173">
        <f>Results!K1528</f>
        <v>14</v>
      </c>
      <c r="F1527" s="173">
        <f>Results!J1528</f>
        <v>20</v>
      </c>
    </row>
    <row r="1528" spans="1:6">
      <c r="A1528" s="430">
        <f>Results!B1529</f>
        <v>44669.4714467593</v>
      </c>
      <c r="B1528" s="173" t="str">
        <f>VLOOKUP(Results!C1529,Users!$A$2:$F$784,6,FALSE)</f>
        <v>Кайсина</v>
      </c>
      <c r="C1528" s="173" t="str">
        <f>VLOOKUP(Results!D1529,Tests!$A$2:$C$21,3,FALSE)</f>
        <v>Excel (часть1)</v>
      </c>
      <c r="D1528" s="173" t="str">
        <f>IFERROR(VLOOKUP(VLOOKUP(Results!C1529,Users!$A$2:$E$784,5,FALSE),Groops!$A$2:$E$28,2,FALSE),"удалено")</f>
        <v>КР1</v>
      </c>
      <c r="E1528" s="173">
        <f>Results!K1529</f>
        <v>16</v>
      </c>
      <c r="F1528" s="173">
        <f>Results!J1529</f>
        <v>20</v>
      </c>
    </row>
    <row r="1529" spans="1:6">
      <c r="A1529" s="430">
        <f>Results!B1530</f>
        <v>44669.474305555603</v>
      </c>
      <c r="B1529" s="173" t="str">
        <f>VLOOKUP(Results!C1530,Users!$A$2:$F$784,6,FALSE)</f>
        <v>Хоанг</v>
      </c>
      <c r="C1529" s="173" t="str">
        <f>VLOOKUP(Results!D1530,Tests!$A$2:$C$21,3,FALSE)</f>
        <v>Excel (часть1)</v>
      </c>
      <c r="D1529" s="173" t="str">
        <f>IFERROR(VLOOKUP(VLOOKUP(Results!C1530,Users!$A$2:$E$784,5,FALSE),Groops!$A$2:$E$28,2,FALSE),"удалено")</f>
        <v>КР1</v>
      </c>
      <c r="E1529" s="173">
        <f>Results!K1530</f>
        <v>14</v>
      </c>
      <c r="F1529" s="173">
        <f>Results!J1530</f>
        <v>20</v>
      </c>
    </row>
    <row r="1530" spans="1:6">
      <c r="A1530" s="430">
        <f>Results!B1531</f>
        <v>44669.518043981501</v>
      </c>
      <c r="B1530" s="173" t="str">
        <f>VLOOKUP(Results!C1531,Users!$A$2:$F$784,6,FALSE)</f>
        <v>Савчук</v>
      </c>
      <c r="C1530" s="173" t="str">
        <f>VLOOKUP(Results!D1531,Tests!$A$2:$C$21,3,FALSE)</f>
        <v>Excel (часть1)</v>
      </c>
      <c r="D1530" s="173" t="str">
        <f>IFERROR(VLOOKUP(VLOOKUP(Results!C1531,Users!$A$2:$E$784,5,FALSE),Groops!$A$2:$E$28,2,FALSE),"удалено")</f>
        <v>КР1</v>
      </c>
      <c r="E1530" s="173">
        <f>Results!K1531</f>
        <v>7</v>
      </c>
      <c r="F1530" s="173">
        <f>Results!J1531</f>
        <v>20</v>
      </c>
    </row>
    <row r="1531" spans="1:6">
      <c r="A1531" s="430">
        <f>Results!B1532</f>
        <v>44669.471817129597</v>
      </c>
      <c r="B1531" s="173" t="str">
        <f>VLOOKUP(Results!C1532,Users!$A$2:$F$784,6,FALSE)</f>
        <v>Ядчук</v>
      </c>
      <c r="C1531" s="173" t="str">
        <f>VLOOKUP(Results!D1532,Tests!$A$2:$C$21,3,FALSE)</f>
        <v>Excel (часть1)</v>
      </c>
      <c r="D1531" s="173" t="str">
        <f>IFERROR(VLOOKUP(VLOOKUP(Results!C1532,Users!$A$2:$E$784,5,FALSE),Groops!$A$2:$E$28,2,FALSE),"удалено")</f>
        <v>КР1</v>
      </c>
      <c r="E1531" s="173">
        <f>Results!K1532</f>
        <v>16</v>
      </c>
      <c r="F1531" s="173">
        <f>Results!J1532</f>
        <v>20</v>
      </c>
    </row>
    <row r="1532" spans="1:6">
      <c r="A1532" s="430">
        <f>Results!B1533</f>
        <v>44669.472754629598</v>
      </c>
      <c r="B1532" s="173" t="str">
        <f>VLOOKUP(Results!C1533,Users!$A$2:$F$784,6,FALSE)</f>
        <v>Барахоев</v>
      </c>
      <c r="C1532" s="173" t="str">
        <f>VLOOKUP(Results!D1533,Tests!$A$2:$C$21,3,FALSE)</f>
        <v>Excel (часть1)</v>
      </c>
      <c r="D1532" s="173" t="str">
        <f>IFERROR(VLOOKUP(VLOOKUP(Results!C1533,Users!$A$2:$E$784,5,FALSE),Groops!$A$2:$E$28,2,FALSE),"удалено")</f>
        <v>КР1</v>
      </c>
      <c r="E1532" s="173">
        <f>Results!K1533</f>
        <v>16</v>
      </c>
      <c r="F1532" s="173">
        <f>Results!J1533</f>
        <v>20</v>
      </c>
    </row>
    <row r="1533" spans="1:6">
      <c r="A1533" s="430">
        <f>Results!B1534</f>
        <v>44669.474201388897</v>
      </c>
      <c r="B1533" s="173" t="str">
        <f>VLOOKUP(Results!C1534,Users!$A$2:$F$784,6,FALSE)</f>
        <v>Савчук</v>
      </c>
      <c r="C1533" s="173" t="str">
        <f>VLOOKUP(Results!D1534,Tests!$A$2:$C$21,3,FALSE)</f>
        <v>Excel (часть1)</v>
      </c>
      <c r="D1533" s="173" t="str">
        <f>IFERROR(VLOOKUP(VLOOKUP(Results!C1534,Users!$A$2:$E$784,5,FALSE),Groops!$A$2:$E$28,2,FALSE),"удалено")</f>
        <v>КР1</v>
      </c>
      <c r="E1533" s="173">
        <f>Results!K1534</f>
        <v>0</v>
      </c>
      <c r="F1533" s="173">
        <f>Results!J1534</f>
        <v>20</v>
      </c>
    </row>
    <row r="1534" spans="1:6">
      <c r="A1534" s="430">
        <f>Results!B1535</f>
        <v>44669.547754629602</v>
      </c>
      <c r="B1534" s="173" t="str">
        <f>VLOOKUP(Results!C1535,Users!$A$2:$F$784,6,FALSE)</f>
        <v>Савчук</v>
      </c>
      <c r="C1534" s="173" t="str">
        <f>VLOOKUP(Results!D1535,Tests!$A$2:$C$21,3,FALSE)</f>
        <v>Excel (часть1)</v>
      </c>
      <c r="D1534" s="173" t="str">
        <f>IFERROR(VLOOKUP(VLOOKUP(Results!C1535,Users!$A$2:$E$784,5,FALSE),Groops!$A$2:$E$28,2,FALSE),"удалено")</f>
        <v>КР1</v>
      </c>
      <c r="E1534" s="173">
        <f>Results!K1535</f>
        <v>14</v>
      </c>
      <c r="F1534" s="173">
        <f>Results!J1535</f>
        <v>20</v>
      </c>
    </row>
    <row r="1535" spans="1:6">
      <c r="A1535" s="430">
        <f>Results!B1536</f>
        <v>44669.593807870398</v>
      </c>
      <c r="B1535" s="173" t="str">
        <f>VLOOKUP(Results!C1536,Users!$A$2:$F$784,6,FALSE)</f>
        <v>Друзенко</v>
      </c>
      <c r="C1535" s="173" t="str">
        <f>VLOOKUP(Results!D1536,Tests!$A$2:$C$21,3,FALSE)</f>
        <v>Excel (часть1)</v>
      </c>
      <c r="D1535" s="173" t="str">
        <f>IFERROR(VLOOKUP(VLOOKUP(Results!C1536,Users!$A$2:$E$784,5,FALSE),Groops!$A$2:$E$28,2,FALSE),"удалено")</f>
        <v>КР1</v>
      </c>
      <c r="E1535" s="173">
        <f>Results!K1536</f>
        <v>11</v>
      </c>
      <c r="F1535" s="173">
        <f>Results!J1536</f>
        <v>20</v>
      </c>
    </row>
    <row r="1536" spans="1:6">
      <c r="A1536" s="430">
        <f>Results!B1537</f>
        <v>44669.627604166701</v>
      </c>
      <c r="B1536" s="173" t="str">
        <f>VLOOKUP(Results!C1537,Users!$A$2:$F$784,6,FALSE)</f>
        <v>Лагиева</v>
      </c>
      <c r="C1536" s="173" t="str">
        <f>VLOOKUP(Results!D1537,Tests!$A$2:$C$21,3,FALSE)</f>
        <v>Excel (часть1)</v>
      </c>
      <c r="D1536" s="173" t="str">
        <f>IFERROR(VLOOKUP(VLOOKUP(Results!C1537,Users!$A$2:$E$784,5,FALSE),Groops!$A$2:$E$28,2,FALSE),"удалено")</f>
        <v>КР1</v>
      </c>
      <c r="E1536" s="173">
        <f>Results!K1537</f>
        <v>0</v>
      </c>
      <c r="F1536" s="173">
        <f>Results!J1537</f>
        <v>20</v>
      </c>
    </row>
    <row r="1537" spans="1:6">
      <c r="A1537" s="430">
        <f>Results!B1538</f>
        <v>44669.623819444401</v>
      </c>
      <c r="B1537" s="173" t="str">
        <f>VLOOKUP(Results!C1538,Users!$A$2:$F$784,6,FALSE)</f>
        <v>Гайнутдинов</v>
      </c>
      <c r="C1537" s="173" t="str">
        <f>VLOOKUP(Results!D1538,Tests!$A$2:$C$21,3,FALSE)</f>
        <v>Excel (часть1)</v>
      </c>
      <c r="D1537" s="173" t="str">
        <f>IFERROR(VLOOKUP(VLOOKUP(Results!C1538,Users!$A$2:$E$784,5,FALSE),Groops!$A$2:$E$28,2,FALSE),"удалено")</f>
        <v>КР1</v>
      </c>
      <c r="E1537" s="173">
        <f>Results!K1538</f>
        <v>8</v>
      </c>
      <c r="F1537" s="173">
        <f>Results!J1538</f>
        <v>20</v>
      </c>
    </row>
    <row r="1538" spans="1:6">
      <c r="A1538" s="430">
        <f>Results!B1539</f>
        <v>44669.629270833299</v>
      </c>
      <c r="B1538" s="173" t="str">
        <f>VLOOKUP(Results!C1539,Users!$A$2:$F$784,6,FALSE)</f>
        <v>Лагиева</v>
      </c>
      <c r="C1538" s="173" t="str">
        <f>VLOOKUP(Results!D1539,Tests!$A$2:$C$21,3,FALSE)</f>
        <v>Excel (часть1)</v>
      </c>
      <c r="D1538" s="173" t="str">
        <f>IFERROR(VLOOKUP(VLOOKUP(Results!C1539,Users!$A$2:$E$784,5,FALSE),Groops!$A$2:$E$28,2,FALSE),"удалено")</f>
        <v>КР1</v>
      </c>
      <c r="E1538" s="173">
        <f>Results!K1539</f>
        <v>17</v>
      </c>
      <c r="F1538" s="173">
        <f>Results!J1539</f>
        <v>20</v>
      </c>
    </row>
    <row r="1539" spans="1:6">
      <c r="A1539" s="430">
        <f>Results!B1540</f>
        <v>44669.624618055597</v>
      </c>
      <c r="B1539" s="173" t="str">
        <f>VLOOKUP(Results!C1540,Users!$A$2:$F$784,6,FALSE)</f>
        <v>Орлова</v>
      </c>
      <c r="C1539" s="173" t="str">
        <f>VLOOKUP(Results!D1540,Tests!$A$2:$C$21,3,FALSE)</f>
        <v>Excel (часть1)</v>
      </c>
      <c r="D1539" s="173" t="str">
        <f>IFERROR(VLOOKUP(VLOOKUP(Results!C1540,Users!$A$2:$E$784,5,FALSE),Groops!$A$2:$E$28,2,FALSE),"удалено")</f>
        <v>КР1</v>
      </c>
      <c r="E1539" s="173">
        <f>Results!K1540</f>
        <v>14</v>
      </c>
      <c r="F1539" s="173">
        <f>Results!J1540</f>
        <v>20</v>
      </c>
    </row>
    <row r="1540" spans="1:6">
      <c r="A1540" s="430">
        <f>Results!B1541</f>
        <v>44669.627592592602</v>
      </c>
      <c r="B1540" s="173" t="str">
        <f>VLOOKUP(Results!C1541,Users!$A$2:$F$784,6,FALSE)</f>
        <v>Рижик</v>
      </c>
      <c r="C1540" s="173" t="str">
        <f>VLOOKUP(Results!D1541,Tests!$A$2:$C$21,3,FALSE)</f>
        <v>Excel (часть1)</v>
      </c>
      <c r="D1540" s="173" t="str">
        <f>IFERROR(VLOOKUP(VLOOKUP(Results!C1541,Users!$A$2:$E$784,5,FALSE),Groops!$A$2:$E$28,2,FALSE),"удалено")</f>
        <v>КР1</v>
      </c>
      <c r="E1540" s="173">
        <f>Results!K1541</f>
        <v>16</v>
      </c>
      <c r="F1540" s="173">
        <f>Results!J1541</f>
        <v>20</v>
      </c>
    </row>
    <row r="1541" spans="1:6">
      <c r="A1541" s="430">
        <f>Results!B1542</f>
        <v>44669.623761574097</v>
      </c>
      <c r="B1541" s="173" t="str">
        <f>VLOOKUP(Results!C1542,Users!$A$2:$F$784,6,FALSE)</f>
        <v>Егоров</v>
      </c>
      <c r="C1541" s="173" t="str">
        <f>VLOOKUP(Results!D1542,Tests!$A$2:$C$21,3,FALSE)</f>
        <v>Excel (часть1)</v>
      </c>
      <c r="D1541" s="173" t="str">
        <f>IFERROR(VLOOKUP(VLOOKUP(Results!C1542,Users!$A$2:$E$784,5,FALSE),Groops!$A$2:$E$28,2,FALSE),"удалено")</f>
        <v>КР1</v>
      </c>
      <c r="E1541" s="173">
        <f>Results!K1542</f>
        <v>15</v>
      </c>
      <c r="F1541" s="173">
        <f>Results!J1542</f>
        <v>20</v>
      </c>
    </row>
    <row r="1542" spans="1:6">
      <c r="A1542" s="430">
        <f>Results!B1543</f>
        <v>44669.625775462999</v>
      </c>
      <c r="B1542" s="173" t="str">
        <f>VLOOKUP(Results!C1543,Users!$A$2:$F$784,6,FALSE)</f>
        <v>Подейко</v>
      </c>
      <c r="C1542" s="173" t="str">
        <f>VLOOKUP(Results!D1543,Tests!$A$2:$C$21,3,FALSE)</f>
        <v>Excel (часть1)</v>
      </c>
      <c r="D1542" s="173" t="str">
        <f>IFERROR(VLOOKUP(VLOOKUP(Results!C1543,Users!$A$2:$E$784,5,FALSE),Groops!$A$2:$E$28,2,FALSE),"удалено")</f>
        <v>КР1</v>
      </c>
      <c r="E1542" s="173">
        <f>Results!K1543</f>
        <v>17</v>
      </c>
      <c r="F1542" s="173">
        <f>Results!J1543</f>
        <v>20</v>
      </c>
    </row>
    <row r="1543" spans="1:6">
      <c r="A1543" s="430">
        <f>Results!B1544</f>
        <v>44670.6319560185</v>
      </c>
      <c r="B1543" s="173" t="str">
        <f>VLOOKUP(Results!C1544,Users!$A$2:$F$784,6,FALSE)</f>
        <v>Козыкин</v>
      </c>
      <c r="C1543" s="173" t="str">
        <f>VLOOKUP(Results!D1544,Tests!$A$2:$C$21,3,FALSE)</f>
        <v>Excel (часть1)</v>
      </c>
      <c r="D1543" s="173" t="str">
        <f>IFERROR(VLOOKUP(VLOOKUP(Results!C1544,Users!$A$2:$E$784,5,FALSE),Groops!$A$2:$E$28,2,FALSE),"удалено")</f>
        <v>КР1</v>
      </c>
      <c r="E1543" s="173">
        <f>Results!K1544</f>
        <v>12</v>
      </c>
      <c r="F1543" s="173">
        <f>Results!J1544</f>
        <v>20</v>
      </c>
    </row>
    <row r="1544" spans="1:6">
      <c r="A1544" s="430">
        <f>Results!B1545</f>
        <v>44670.6336226852</v>
      </c>
      <c r="B1544" s="173" t="str">
        <f>VLOOKUP(Results!C1545,Users!$A$2:$F$784,6,FALSE)</f>
        <v>Федаш</v>
      </c>
      <c r="C1544" s="173" t="str">
        <f>VLOOKUP(Results!D1545,Tests!$A$2:$C$21,3,FALSE)</f>
        <v>Excel (часть1)</v>
      </c>
      <c r="D1544" s="173" t="str">
        <f>IFERROR(VLOOKUP(VLOOKUP(Results!C1545,Users!$A$2:$E$784,5,FALSE),Groops!$A$2:$E$28,2,FALSE),"удалено")</f>
        <v>КР1</v>
      </c>
      <c r="E1544" s="173">
        <f>Results!K1545</f>
        <v>14</v>
      </c>
      <c r="F1544" s="173">
        <f>Results!J1545</f>
        <v>20</v>
      </c>
    </row>
    <row r="1545" spans="1:6">
      <c r="A1545" s="430">
        <f>Results!B1546</f>
        <v>44670.630532407398</v>
      </c>
      <c r="B1545" s="173" t="str">
        <f>VLOOKUP(Results!C1546,Users!$A$2:$F$784,6,FALSE)</f>
        <v>Васина</v>
      </c>
      <c r="C1545" s="173" t="str">
        <f>VLOOKUP(Results!D1546,Tests!$A$2:$C$21,3,FALSE)</f>
        <v>Excel (часть1)</v>
      </c>
      <c r="D1545" s="173" t="str">
        <f>IFERROR(VLOOKUP(VLOOKUP(Results!C1546,Users!$A$2:$E$784,5,FALSE),Groops!$A$2:$E$28,2,FALSE),"удалено")</f>
        <v>КР1</v>
      </c>
      <c r="E1545" s="173">
        <f>Results!K1546</f>
        <v>17</v>
      </c>
      <c r="F1545" s="173">
        <f>Results!J1546</f>
        <v>20</v>
      </c>
    </row>
    <row r="1546" spans="1:6">
      <c r="A1546" s="430">
        <f>Results!B1547</f>
        <v>44670.630810185197</v>
      </c>
      <c r="B1546" s="173" t="str">
        <f>VLOOKUP(Results!C1547,Users!$A$2:$F$784,6,FALSE)</f>
        <v>Глазкова</v>
      </c>
      <c r="C1546" s="173" t="str">
        <f>VLOOKUP(Results!D1547,Tests!$A$2:$C$21,3,FALSE)</f>
        <v>Excel (часть1)</v>
      </c>
      <c r="D1546" s="173" t="str">
        <f>IFERROR(VLOOKUP(VLOOKUP(Results!C1547,Users!$A$2:$E$784,5,FALSE),Groops!$A$2:$E$28,2,FALSE),"удалено")</f>
        <v>КР1</v>
      </c>
      <c r="E1546" s="173">
        <f>Results!K1547</f>
        <v>12</v>
      </c>
      <c r="F1546" s="173">
        <f>Results!J1547</f>
        <v>20</v>
      </c>
    </row>
    <row r="1547" spans="1:6">
      <c r="A1547" s="430">
        <f>Results!B1548</f>
        <v>44670.630439814799</v>
      </c>
      <c r="B1547" s="173" t="str">
        <f>VLOOKUP(Results!C1548,Users!$A$2:$F$784,6,FALSE)</f>
        <v>Лунькова</v>
      </c>
      <c r="C1547" s="173" t="str">
        <f>VLOOKUP(Results!D1548,Tests!$A$2:$C$21,3,FALSE)</f>
        <v>Excel (часть1)</v>
      </c>
      <c r="D1547" s="173" t="str">
        <f>IFERROR(VLOOKUP(VLOOKUP(Results!C1548,Users!$A$2:$E$784,5,FALSE),Groops!$A$2:$E$28,2,FALSE),"удалено")</f>
        <v>КР1</v>
      </c>
      <c r="E1547" s="173">
        <f>Results!K1548</f>
        <v>15</v>
      </c>
      <c r="F1547" s="173">
        <f>Results!J1548</f>
        <v>20</v>
      </c>
    </row>
    <row r="1548" spans="1:6">
      <c r="A1548" s="430">
        <f>Results!B1549</f>
        <v>44670.630555555603</v>
      </c>
      <c r="B1548" s="173" t="str">
        <f>VLOOKUP(Results!C1549,Users!$A$2:$F$784,6,FALSE)</f>
        <v>Минеев</v>
      </c>
      <c r="C1548" s="173" t="str">
        <f>VLOOKUP(Results!D1549,Tests!$A$2:$C$21,3,FALSE)</f>
        <v>Excel (часть1)</v>
      </c>
      <c r="D1548" s="173" t="str">
        <f>IFERROR(VLOOKUP(VLOOKUP(Results!C1549,Users!$A$2:$E$784,5,FALSE),Groops!$A$2:$E$28,2,FALSE),"удалено")</f>
        <v>КР1</v>
      </c>
      <c r="E1548" s="173">
        <f>Results!K1549</f>
        <v>11</v>
      </c>
      <c r="F1548" s="173">
        <f>Results!J1549</f>
        <v>20</v>
      </c>
    </row>
    <row r="1549" spans="1:6">
      <c r="A1549" s="430">
        <f>Results!B1550</f>
        <v>44670.629085648201</v>
      </c>
      <c r="B1549" s="173" t="str">
        <f>VLOOKUP(Results!C1550,Users!$A$2:$F$784,6,FALSE)</f>
        <v>Кузина</v>
      </c>
      <c r="C1549" s="173" t="str">
        <f>VLOOKUP(Results!D1550,Tests!$A$2:$C$21,3,FALSE)</f>
        <v>Excel (часть1)</v>
      </c>
      <c r="D1549" s="173" t="str">
        <f>IFERROR(VLOOKUP(VLOOKUP(Results!C1550,Users!$A$2:$E$784,5,FALSE),Groops!$A$2:$E$28,2,FALSE),"удалено")</f>
        <v>КР1</v>
      </c>
      <c r="E1549" s="173">
        <f>Results!K1550</f>
        <v>18</v>
      </c>
      <c r="F1549" s="173">
        <f>Results!J1550</f>
        <v>20</v>
      </c>
    </row>
    <row r="1550" spans="1:6">
      <c r="A1550" s="430">
        <f>Results!B1551</f>
        <v>44670.630451388897</v>
      </c>
      <c r="B1550" s="173" t="str">
        <f>VLOOKUP(Results!C1551,Users!$A$2:$F$784,6,FALSE)</f>
        <v>Круглова</v>
      </c>
      <c r="C1550" s="173" t="str">
        <f>VLOOKUP(Results!D1551,Tests!$A$2:$C$21,3,FALSE)</f>
        <v>Excel (часть1)</v>
      </c>
      <c r="D1550" s="173" t="str">
        <f>IFERROR(VLOOKUP(VLOOKUP(Results!C1551,Users!$A$2:$E$784,5,FALSE),Groops!$A$2:$E$28,2,FALSE),"удалено")</f>
        <v>КР1</v>
      </c>
      <c r="E1550" s="173">
        <f>Results!K1551</f>
        <v>15</v>
      </c>
      <c r="F1550" s="173">
        <f>Results!J1551</f>
        <v>20</v>
      </c>
    </row>
    <row r="1551" spans="1:6">
      <c r="A1551" s="430">
        <f>Results!B1552</f>
        <v>44670.630532407398</v>
      </c>
      <c r="B1551" s="173" t="str">
        <f>VLOOKUP(Results!C1552,Users!$A$2:$F$784,6,FALSE)</f>
        <v>Бойков</v>
      </c>
      <c r="C1551" s="173" t="str">
        <f>VLOOKUP(Results!D1552,Tests!$A$2:$C$21,3,FALSE)</f>
        <v>Excel (часть1)</v>
      </c>
      <c r="D1551" s="173" t="str">
        <f>IFERROR(VLOOKUP(VLOOKUP(Results!C1552,Users!$A$2:$E$784,5,FALSE),Groops!$A$2:$E$28,2,FALSE),"удалено")</f>
        <v>КР1</v>
      </c>
      <c r="E1551" s="173">
        <f>Results!K1552</f>
        <v>18</v>
      </c>
      <c r="F1551" s="173">
        <f>Results!J1552</f>
        <v>20</v>
      </c>
    </row>
    <row r="1552" spans="1:6">
      <c r="A1552" s="430">
        <f>Results!B1553</f>
        <v>44670.630405092597</v>
      </c>
      <c r="B1552" s="173" t="str">
        <f>VLOOKUP(Results!C1553,Users!$A$2:$F$784,6,FALSE)</f>
        <v>Гарифуллина</v>
      </c>
      <c r="C1552" s="173" t="str">
        <f>VLOOKUP(Results!D1553,Tests!$A$2:$C$21,3,FALSE)</f>
        <v>Excel (часть1)</v>
      </c>
      <c r="D1552" s="173" t="str">
        <f>IFERROR(VLOOKUP(VLOOKUP(Results!C1553,Users!$A$2:$E$784,5,FALSE),Groops!$A$2:$E$28,2,FALSE),"удалено")</f>
        <v>КР1</v>
      </c>
      <c r="E1552" s="173">
        <f>Results!K1553</f>
        <v>16</v>
      </c>
      <c r="F1552" s="173">
        <f>Results!J1553</f>
        <v>20</v>
      </c>
    </row>
    <row r="1553" spans="1:6">
      <c r="A1553" s="430">
        <f>Results!B1554</f>
        <v>44670.630393518499</v>
      </c>
      <c r="B1553" s="173" t="str">
        <f>VLOOKUP(Results!C1554,Users!$A$2:$F$784,6,FALSE)</f>
        <v>Микульская</v>
      </c>
      <c r="C1553" s="173" t="str">
        <f>VLOOKUP(Results!D1554,Tests!$A$2:$C$21,3,FALSE)</f>
        <v>Excel (часть1)</v>
      </c>
      <c r="D1553" s="173" t="str">
        <f>IFERROR(VLOOKUP(VLOOKUP(Results!C1554,Users!$A$2:$E$784,5,FALSE),Groops!$A$2:$E$28,2,FALSE),"удалено")</f>
        <v>КР1</v>
      </c>
      <c r="E1553" s="173">
        <f>Results!K1554</f>
        <v>15</v>
      </c>
      <c r="F1553" s="173">
        <f>Results!J1554</f>
        <v>20</v>
      </c>
    </row>
    <row r="1554" spans="1:6">
      <c r="A1554" s="430">
        <f>Results!B1555</f>
        <v>44670.630578703698</v>
      </c>
      <c r="B1554" s="173" t="str">
        <f>VLOOKUP(Results!C1555,Users!$A$2:$F$784,6,FALSE)</f>
        <v>Сорокин</v>
      </c>
      <c r="C1554" s="173" t="str">
        <f>VLOOKUP(Results!D1555,Tests!$A$2:$C$21,3,FALSE)</f>
        <v>Excel (часть1)</v>
      </c>
      <c r="D1554" s="173" t="str">
        <f>IFERROR(VLOOKUP(VLOOKUP(Results!C1555,Users!$A$2:$E$784,5,FALSE),Groops!$A$2:$E$28,2,FALSE),"удалено")</f>
        <v>КР1</v>
      </c>
      <c r="E1554" s="173">
        <f>Results!K1555</f>
        <v>15</v>
      </c>
      <c r="F1554" s="173">
        <f>Results!J1555</f>
        <v>20</v>
      </c>
    </row>
    <row r="1555" spans="1:6">
      <c r="A1555" s="430">
        <f>Results!B1556</f>
        <v>44670.630046296297</v>
      </c>
      <c r="B1555" s="173" t="str">
        <f>VLOOKUP(Results!C1556,Users!$A$2:$F$784,6,FALSE)</f>
        <v>Баркинхоев</v>
      </c>
      <c r="C1555" s="173" t="str">
        <f>VLOOKUP(Results!D1556,Tests!$A$2:$C$21,3,FALSE)</f>
        <v>Excel (часть1)</v>
      </c>
      <c r="D1555" s="173" t="str">
        <f>IFERROR(VLOOKUP(VLOOKUP(Results!C1556,Users!$A$2:$E$784,5,FALSE),Groops!$A$2:$E$28,2,FALSE),"удалено")</f>
        <v>КР1</v>
      </c>
      <c r="E1555" s="173">
        <f>Results!K1556</f>
        <v>9</v>
      </c>
      <c r="F1555" s="173">
        <f>Results!J1556</f>
        <v>20</v>
      </c>
    </row>
    <row r="1556" spans="1:6">
      <c r="A1556" s="430">
        <f>Results!B1557</f>
        <v>44670.630532407398</v>
      </c>
      <c r="B1556" s="173" t="str">
        <f>VLOOKUP(Results!C1557,Users!$A$2:$F$784,6,FALSE)</f>
        <v>Прошина</v>
      </c>
      <c r="C1556" s="173" t="str">
        <f>VLOOKUP(Results!D1557,Tests!$A$2:$C$21,3,FALSE)</f>
        <v>Excel (часть1)</v>
      </c>
      <c r="D1556" s="173" t="str">
        <f>IFERROR(VLOOKUP(VLOOKUP(Results!C1557,Users!$A$2:$E$784,5,FALSE),Groops!$A$2:$E$28,2,FALSE),"удалено")</f>
        <v>КР1</v>
      </c>
      <c r="E1556" s="173">
        <f>Results!K1557</f>
        <v>0</v>
      </c>
      <c r="F1556" s="173">
        <f>Results!J1557</f>
        <v>20</v>
      </c>
    </row>
    <row r="1557" spans="1:6">
      <c r="A1557" s="430">
        <f>Results!B1558</f>
        <v>44670.685185185197</v>
      </c>
      <c r="B1557" s="173" t="str">
        <f>VLOOKUP(Results!C1558,Users!$A$2:$F$784,6,FALSE)</f>
        <v>Прошина</v>
      </c>
      <c r="C1557" s="173" t="str">
        <f>VLOOKUP(Results!D1558,Tests!$A$2:$C$21,3,FALSE)</f>
        <v>Excel (часть1)</v>
      </c>
      <c r="D1557" s="173" t="str">
        <f>IFERROR(VLOOKUP(VLOOKUP(Results!C1558,Users!$A$2:$E$784,5,FALSE),Groops!$A$2:$E$28,2,FALSE),"удалено")</f>
        <v>КР1</v>
      </c>
      <c r="E1557" s="173">
        <f>Results!K1558</f>
        <v>13</v>
      </c>
      <c r="F1557" s="173">
        <f>Results!J1558</f>
        <v>20</v>
      </c>
    </row>
    <row r="1558" spans="1:6">
      <c r="A1558" s="430">
        <f>Results!B1559</f>
        <v>44676.544872685197</v>
      </c>
      <c r="B1558" s="173" t="str">
        <f>VLOOKUP(Results!C1559,Users!$A$2:$F$784,6,FALSE)</f>
        <v>Болгова</v>
      </c>
      <c r="C1558" s="173" t="str">
        <f>VLOOKUP(Results!D1559,Tests!$A$2:$C$21,3,FALSE)</f>
        <v>Специалист MS Excel 2010</v>
      </c>
      <c r="D1558" s="173" t="str">
        <f>IFERROR(VLOOKUP(VLOOKUP(Results!C1559,Users!$A$2:$E$784,5,FALSE),Groops!$A$2:$E$28,2,FALSE),"удалено")</f>
        <v>КБ-21-11</v>
      </c>
      <c r="E1558" s="173">
        <f>Results!K1559</f>
        <v>0</v>
      </c>
      <c r="F1558" s="173">
        <f>Results!J1559</f>
        <v>25</v>
      </c>
    </row>
    <row r="1559" spans="1:6">
      <c r="A1559" s="430">
        <f>Results!B1560</f>
        <v>44676.555983796301</v>
      </c>
      <c r="B1559" s="173" t="str">
        <f>VLOOKUP(Results!C1560,Users!$A$2:$F$784,6,FALSE)</f>
        <v>Шаститко(КЦ2109)</v>
      </c>
      <c r="C1559" s="173" t="str">
        <f>VLOOKUP(Results!D1560,Tests!$A$2:$C$21,3,FALSE)</f>
        <v>Специалист MS Excel 2010</v>
      </c>
      <c r="D1559" s="173" t="str">
        <f>IFERROR(VLOOKUP(VLOOKUP(Results!C1560,Users!$A$2:$E$784,5,FALSE),Groops!$A$2:$E$28,2,FALSE),"удалено")</f>
        <v>КБ-21-11</v>
      </c>
      <c r="E1559" s="173">
        <f>Results!K1560</f>
        <v>6</v>
      </c>
      <c r="F1559" s="173">
        <f>Results!J1560</f>
        <v>25</v>
      </c>
    </row>
    <row r="1560" spans="1:6">
      <c r="A1560" s="430">
        <f>Results!B1561</f>
        <v>44676.567418981504</v>
      </c>
      <c r="B1560" s="173" t="str">
        <f>VLOOKUP(Results!C1561,Users!$A$2:$F$784,6,FALSE)</f>
        <v>Шаститко</v>
      </c>
      <c r="C1560" s="173" t="str">
        <f>VLOOKUP(Results!D1561,Tests!$A$2:$C$21,3,FALSE)</f>
        <v>Специалист MS Excel 2010</v>
      </c>
      <c r="D1560" s="173" t="str">
        <f>IFERROR(VLOOKUP(VLOOKUP(Results!C1561,Users!$A$2:$E$784,5,FALSE),Groops!$A$2:$E$28,2,FALSE),"удалено")</f>
        <v>КБ-21-11</v>
      </c>
      <c r="E1560" s="173">
        <f>Results!K1561</f>
        <v>5</v>
      </c>
      <c r="F1560" s="173">
        <f>Results!J1561</f>
        <v>25</v>
      </c>
    </row>
    <row r="1561" spans="1:6">
      <c r="A1561" s="430">
        <f>Results!B1562</f>
        <v>44676.5472800926</v>
      </c>
      <c r="B1561" s="173" t="str">
        <f>VLOOKUP(Results!C1562,Users!$A$2:$F$784,6,FALSE)</f>
        <v>Болгова</v>
      </c>
      <c r="C1561" s="173" t="str">
        <f>VLOOKUP(Results!D1562,Tests!$A$2:$C$21,3,FALSE)</f>
        <v>Excel (часть1)</v>
      </c>
      <c r="D1561" s="173" t="str">
        <f>IFERROR(VLOOKUP(VLOOKUP(Results!C1562,Users!$A$2:$E$784,5,FALSE),Groops!$A$2:$E$28,2,FALSE),"удалено")</f>
        <v>КР1</v>
      </c>
      <c r="E1561" s="173">
        <f>Results!K1562</f>
        <v>17</v>
      </c>
      <c r="F1561" s="173">
        <f>Results!J1562</f>
        <v>20</v>
      </c>
    </row>
    <row r="1562" spans="1:6">
      <c r="A1562" s="430">
        <f>Results!B1563</f>
        <v>44677.480972222198</v>
      </c>
      <c r="B1562" s="173" t="str">
        <f>VLOOKUP(Results!C1563,Users!$A$2:$F$784,6,FALSE)</f>
        <v>Мордасов</v>
      </c>
      <c r="C1562" s="173" t="str">
        <f>VLOOKUP(Results!D1563,Tests!$A$2:$C$21,3,FALSE)</f>
        <v>Специалист MS Excel 2010</v>
      </c>
      <c r="D1562" s="173" t="str">
        <f>IFERROR(VLOOKUP(VLOOKUP(Results!C1563,Users!$A$2:$E$784,5,FALSE),Groops!$A$2:$E$28,2,FALSE),"удалено")</f>
        <v>КБ-21-11</v>
      </c>
      <c r="E1562" s="173">
        <f>Results!K1563</f>
        <v>18</v>
      </c>
      <c r="F1562" s="173">
        <f>Results!J1563</f>
        <v>25</v>
      </c>
    </row>
    <row r="1563" spans="1:6">
      <c r="A1563" s="430">
        <f>Results!B1564</f>
        <v>44677.485300925902</v>
      </c>
      <c r="B1563" s="173" t="str">
        <f>VLOOKUP(Results!C1564,Users!$A$2:$F$784,6,FALSE)</f>
        <v>Коваль</v>
      </c>
      <c r="C1563" s="173" t="str">
        <f>VLOOKUP(Results!D1564,Tests!$A$2:$C$21,3,FALSE)</f>
        <v>Специалист MS Excel 2010</v>
      </c>
      <c r="D1563" s="173" t="str">
        <f>IFERROR(VLOOKUP(VLOOKUP(Results!C1564,Users!$A$2:$E$784,5,FALSE),Groops!$A$2:$E$28,2,FALSE),"удалено")</f>
        <v>КБ-21-11</v>
      </c>
      <c r="E1563" s="173">
        <f>Results!K1564</f>
        <v>17</v>
      </c>
      <c r="F1563" s="173">
        <f>Results!J1564</f>
        <v>25</v>
      </c>
    </row>
    <row r="1564" spans="1:6">
      <c r="A1564" s="430">
        <f>Results!B1565</f>
        <v>44677.496249999997</v>
      </c>
      <c r="B1564" s="173" t="str">
        <f>VLOOKUP(Results!C1565,Users!$A$2:$F$784,6,FALSE)</f>
        <v>Мержоев</v>
      </c>
      <c r="C1564" s="173" t="str">
        <f>VLOOKUP(Results!D1565,Tests!$A$2:$C$21,3,FALSE)</f>
        <v>Специалист MS Excel 2010</v>
      </c>
      <c r="D1564" s="173" t="str">
        <f>IFERROR(VLOOKUP(VLOOKUP(Results!C1565,Users!$A$2:$E$784,5,FALSE),Groops!$A$2:$E$28,2,FALSE),"удалено")</f>
        <v>КБ-21-11</v>
      </c>
      <c r="E1564" s="173">
        <f>Results!K1565</f>
        <v>0</v>
      </c>
      <c r="F1564" s="173">
        <f>Results!J1565</f>
        <v>25</v>
      </c>
    </row>
    <row r="1565" spans="1:6">
      <c r="A1565" s="430">
        <f>Results!B1566</f>
        <v>44677.566689814797</v>
      </c>
      <c r="B1565" s="173" t="str">
        <f>VLOOKUP(Results!C1566,Users!$A$2:$F$784,6,FALSE)</f>
        <v>Мержоев</v>
      </c>
      <c r="C1565" s="173" t="str">
        <f>VLOOKUP(Results!D1566,Tests!$A$2:$C$21,3,FALSE)</f>
        <v>Специалист MS Excel 2010</v>
      </c>
      <c r="D1565" s="173" t="str">
        <f>IFERROR(VLOOKUP(VLOOKUP(Results!C1566,Users!$A$2:$E$784,5,FALSE),Groops!$A$2:$E$28,2,FALSE),"удалено")</f>
        <v>КБ-21-11</v>
      </c>
      <c r="E1565" s="173">
        <f>Results!K1566</f>
        <v>5</v>
      </c>
      <c r="F1565" s="173">
        <f>Results!J1566</f>
        <v>25</v>
      </c>
    </row>
    <row r="1566" spans="1:6">
      <c r="A1566" s="430">
        <f>Results!B1567</f>
        <v>44677.634201388901</v>
      </c>
      <c r="B1566" s="173" t="str">
        <f>VLOOKUP(Results!C1567,Users!$A$2:$F$784,6,FALSE)</f>
        <v>Макаров</v>
      </c>
      <c r="C1566" s="173" t="str">
        <f>VLOOKUP(Results!D1567,Tests!$A$2:$C$21,3,FALSE)</f>
        <v>Excel (часть1)</v>
      </c>
      <c r="D1566" s="173" t="str">
        <f>IFERROR(VLOOKUP(VLOOKUP(Results!C1567,Users!$A$2:$E$784,5,FALSE),Groops!$A$2:$E$28,2,FALSE),"удалено")</f>
        <v>КР1</v>
      </c>
      <c r="E1566" s="173">
        <f>Results!K1567</f>
        <v>16</v>
      </c>
      <c r="F1566" s="173">
        <f>Results!J1567</f>
        <v>20</v>
      </c>
    </row>
    <row r="1567" spans="1:6">
      <c r="A1567" s="430">
        <f>Results!B1568</f>
        <v>44677.838391203702</v>
      </c>
      <c r="B1567" s="173" t="str">
        <f>VLOOKUP(Results!C1568,Users!$A$2:$F$784,6,FALSE)</f>
        <v>Мержоев</v>
      </c>
      <c r="C1567" s="173" t="str">
        <f>VLOOKUP(Results!D1568,Tests!$A$2:$C$21,3,FALSE)</f>
        <v>Специалист MS Excel 2010</v>
      </c>
      <c r="D1567" s="173" t="str">
        <f>IFERROR(VLOOKUP(VLOOKUP(Results!C1568,Users!$A$2:$E$784,5,FALSE),Groops!$A$2:$E$28,2,FALSE),"удалено")</f>
        <v>КБ-21-11</v>
      </c>
      <c r="E1567" s="173">
        <f>Results!K1568</f>
        <v>13</v>
      </c>
      <c r="F1567" s="173">
        <f>Results!J1568</f>
        <v>25</v>
      </c>
    </row>
    <row r="1568" spans="1:6">
      <c r="A1568" s="430">
        <f>Results!B1569</f>
        <v>44679.6860185185</v>
      </c>
      <c r="B1568" s="173" t="str">
        <f>VLOOKUP(Results!C1569,Users!$A$2:$F$784,6,FALSE)</f>
        <v>Мержоев</v>
      </c>
      <c r="C1568" s="173" t="str">
        <f>VLOOKUP(Results!D1569,Tests!$A$2:$C$21,3,FALSE)</f>
        <v>Специалист MS Excel 2010</v>
      </c>
      <c r="D1568" s="173" t="str">
        <f>IFERROR(VLOOKUP(VLOOKUP(Results!C1569,Users!$A$2:$E$784,5,FALSE),Groops!$A$2:$E$28,2,FALSE),"удалено")</f>
        <v>КБ-21-11</v>
      </c>
      <c r="E1568" s="173">
        <f>Results!K1569</f>
        <v>11</v>
      </c>
      <c r="F1568" s="173">
        <f>Results!J1569</f>
        <v>25</v>
      </c>
    </row>
    <row r="1569" spans="1:6">
      <c r="A1569" s="430">
        <f>Results!B1570</f>
        <v>44680.833703703698</v>
      </c>
      <c r="B1569" s="173" t="str">
        <f>VLOOKUP(Results!C1570,Users!$A$2:$F$784,6,FALSE)</f>
        <v>ываывавыа</v>
      </c>
      <c r="C1569" s="173" t="str">
        <f>VLOOKUP(Results!D1570,Tests!$A$2:$C$21,3,FALSE)</f>
        <v>Специалист MS Excel 2010</v>
      </c>
      <c r="D1569" s="173" t="str">
        <f>IFERROR(VLOOKUP(VLOOKUP(Results!C1570,Users!$A$2:$E$784,5,FALSE),Groops!$A$2:$E$28,2,FALSE),"удалено")</f>
        <v>КБ-21-11</v>
      </c>
      <c r="E1569" s="173">
        <f>Results!K1570</f>
        <v>11</v>
      </c>
      <c r="F1569" s="173">
        <f>Results!J1570</f>
        <v>25</v>
      </c>
    </row>
    <row r="1570" spans="1:6">
      <c r="A1570" s="430">
        <f>Results!B1571</f>
        <v>44684.4050347222</v>
      </c>
      <c r="B1570" s="173" t="str">
        <f>VLOOKUP(Results!C1571,Users!$A$2:$F$784,6,FALSE)</f>
        <v>Акимова</v>
      </c>
      <c r="C1570" s="173" t="str">
        <f>VLOOKUP(Results!D1571,Tests!$A$2:$C$21,3,FALSE)</f>
        <v>Excel (часть1)</v>
      </c>
      <c r="D1570" s="173" t="str">
        <f>IFERROR(VLOOKUP(VLOOKUP(Results!C1571,Users!$A$2:$E$784,5,FALSE),Groops!$A$2:$E$28,2,FALSE),"удалено")</f>
        <v>КР1</v>
      </c>
      <c r="E1570" s="173">
        <f>Results!K1571</f>
        <v>16</v>
      </c>
      <c r="F1570" s="173">
        <f>Results!J1571</f>
        <v>20</v>
      </c>
    </row>
    <row r="1571" spans="1:6">
      <c r="A1571" s="430">
        <f>Results!B1572</f>
        <v>44684.405381944402</v>
      </c>
      <c r="B1571" s="173" t="str">
        <f>VLOOKUP(Results!C1572,Users!$A$2:$F$784,6,FALSE)</f>
        <v>Могильная</v>
      </c>
      <c r="C1571" s="173" t="str">
        <f>VLOOKUP(Results!D1572,Tests!$A$2:$C$21,3,FALSE)</f>
        <v>Excel (часть1)</v>
      </c>
      <c r="D1571" s="173" t="str">
        <f>IFERROR(VLOOKUP(VLOOKUP(Results!C1572,Users!$A$2:$E$784,5,FALSE),Groops!$A$2:$E$28,2,FALSE),"удалено")</f>
        <v>КР1</v>
      </c>
      <c r="E1571" s="173">
        <f>Results!K1572</f>
        <v>18</v>
      </c>
      <c r="F1571" s="173">
        <f>Results!J1572</f>
        <v>20</v>
      </c>
    </row>
    <row r="1572" spans="1:6">
      <c r="A1572" s="430">
        <f>Results!B1573</f>
        <v>44684.404953703699</v>
      </c>
      <c r="B1572" s="173" t="str">
        <f>VLOOKUP(Results!C1573,Users!$A$2:$F$784,6,FALSE)</f>
        <v>Белякова</v>
      </c>
      <c r="C1572" s="173" t="str">
        <f>VLOOKUP(Results!D1573,Tests!$A$2:$C$21,3,FALSE)</f>
        <v>Excel (часть1)</v>
      </c>
      <c r="D1572" s="173" t="str">
        <f>IFERROR(VLOOKUP(VLOOKUP(Results!C1573,Users!$A$2:$E$784,5,FALSE),Groops!$A$2:$E$28,2,FALSE),"удалено")</f>
        <v>КР1</v>
      </c>
      <c r="E1572" s="173">
        <f>Results!K1573</f>
        <v>8</v>
      </c>
      <c r="F1572" s="173">
        <f>Results!J1573</f>
        <v>20</v>
      </c>
    </row>
    <row r="1573" spans="1:6">
      <c r="A1573" s="430">
        <f>Results!B1574</f>
        <v>44684.405335648102</v>
      </c>
      <c r="B1573" s="173" t="str">
        <f>VLOOKUP(Results!C1574,Users!$A$2:$F$784,6,FALSE)</f>
        <v>Быкова</v>
      </c>
      <c r="C1573" s="173" t="str">
        <f>VLOOKUP(Results!D1574,Tests!$A$2:$C$21,3,FALSE)</f>
        <v>Excel (часть1)</v>
      </c>
      <c r="D1573" s="173" t="str">
        <f>IFERROR(VLOOKUP(VLOOKUP(Results!C1574,Users!$A$2:$E$784,5,FALSE),Groops!$A$2:$E$28,2,FALSE),"удалено")</f>
        <v>КР1</v>
      </c>
      <c r="E1573" s="173">
        <f>Results!K1574</f>
        <v>17</v>
      </c>
      <c r="F1573" s="173">
        <f>Results!J1574</f>
        <v>20</v>
      </c>
    </row>
    <row r="1574" spans="1:6">
      <c r="A1574" s="430">
        <f>Results!B1575</f>
        <v>44684.402418981503</v>
      </c>
      <c r="B1574" s="173" t="str">
        <f>VLOOKUP(Results!C1575,Users!$A$2:$F$784,6,FALSE)</f>
        <v>Kovshutin</v>
      </c>
      <c r="C1574" s="173" t="str">
        <f>VLOOKUP(Results!D1575,Tests!$A$2:$C$21,3,FALSE)</f>
        <v>Excel (часть1)</v>
      </c>
      <c r="D1574" s="173" t="str">
        <f>IFERROR(VLOOKUP(VLOOKUP(Results!C1575,Users!$A$2:$E$784,5,FALSE),Groops!$A$2:$E$28,2,FALSE),"удалено")</f>
        <v>КР1</v>
      </c>
      <c r="E1574" s="173">
        <f>Results!K1575</f>
        <v>16</v>
      </c>
      <c r="F1574" s="173">
        <f>Results!J1575</f>
        <v>20</v>
      </c>
    </row>
    <row r="1575" spans="1:6">
      <c r="A1575" s="430">
        <f>Results!B1576</f>
        <v>44684.405405092599</v>
      </c>
      <c r="B1575" s="173" t="str">
        <f>VLOOKUP(Results!C1576,Users!$A$2:$F$784,6,FALSE)</f>
        <v>Есипова</v>
      </c>
      <c r="C1575" s="173" t="str">
        <f>VLOOKUP(Results!D1576,Tests!$A$2:$C$21,3,FALSE)</f>
        <v>Excel (часть1)</v>
      </c>
      <c r="D1575" s="173" t="str">
        <f>IFERROR(VLOOKUP(VLOOKUP(Results!C1576,Users!$A$2:$E$784,5,FALSE),Groops!$A$2:$E$28,2,FALSE),"удалено")</f>
        <v>КР1</v>
      </c>
      <c r="E1575" s="173">
        <f>Results!K1576</f>
        <v>14</v>
      </c>
      <c r="F1575" s="173">
        <f>Results!J1576</f>
        <v>20</v>
      </c>
    </row>
    <row r="1576" spans="1:6">
      <c r="A1576" s="430">
        <f>Results!B1577</f>
        <v>44684.404027777797</v>
      </c>
      <c r="B1576" s="173" t="str">
        <f>VLOOKUP(Results!C1577,Users!$A$2:$F$784,6,FALSE)</f>
        <v>Новичкова</v>
      </c>
      <c r="C1576" s="173" t="str">
        <f>VLOOKUP(Results!D1577,Tests!$A$2:$C$21,3,FALSE)</f>
        <v>Excel (часть1)</v>
      </c>
      <c r="D1576" s="173" t="str">
        <f>IFERROR(VLOOKUP(VLOOKUP(Results!C1577,Users!$A$2:$E$784,5,FALSE),Groops!$A$2:$E$28,2,FALSE),"удалено")</f>
        <v>КР1</v>
      </c>
      <c r="E1576" s="173">
        <f>Results!K1577</f>
        <v>16</v>
      </c>
      <c r="F1576" s="173">
        <f>Results!J1577</f>
        <v>20</v>
      </c>
    </row>
    <row r="1577" spans="1:6">
      <c r="A1577" s="430">
        <f>Results!B1578</f>
        <v>44684.448773148099</v>
      </c>
      <c r="B1577" s="173" t="str">
        <f>VLOOKUP(Results!C1578,Users!$A$2:$F$784,6,FALSE)</f>
        <v>Федин</v>
      </c>
      <c r="C1577" s="173" t="str">
        <f>VLOOKUP(Results!D1578,Tests!$A$2:$C$21,3,FALSE)</f>
        <v>Специалист MS Excel 2010</v>
      </c>
      <c r="D1577" s="173" t="str">
        <f>IFERROR(VLOOKUP(VLOOKUP(Results!C1578,Users!$A$2:$E$784,5,FALSE),Groops!$A$2:$E$28,2,FALSE),"удалено")</f>
        <v>КБ-21-11</v>
      </c>
      <c r="E1577" s="173">
        <f>Results!K1578</f>
        <v>2</v>
      </c>
      <c r="F1577" s="173">
        <f>Results!J1578</f>
        <v>25</v>
      </c>
    </row>
    <row r="1578" spans="1:6">
      <c r="A1578" s="430">
        <f>Results!B1579</f>
        <v>44684.452997685199</v>
      </c>
      <c r="B1578" s="173" t="str">
        <f>VLOOKUP(Results!C1579,Users!$A$2:$F$784,6,FALSE)</f>
        <v>Гукетлов</v>
      </c>
      <c r="C1578" s="173" t="str">
        <f>VLOOKUP(Results!D1579,Tests!$A$2:$C$21,3,FALSE)</f>
        <v>Специалист MS Excel 2010</v>
      </c>
      <c r="D1578" s="173" t="str">
        <f>IFERROR(VLOOKUP(VLOOKUP(Results!C1579,Users!$A$2:$E$784,5,FALSE),Groops!$A$2:$E$28,2,FALSE),"удалено")</f>
        <v>КБ-21-11</v>
      </c>
      <c r="E1578" s="173">
        <f>Results!K1579</f>
        <v>0</v>
      </c>
      <c r="F1578" s="173">
        <f>Results!J1579</f>
        <v>25</v>
      </c>
    </row>
    <row r="1579" spans="1:6">
      <c r="A1579" s="430">
        <f>Results!B1580</f>
        <v>44684.409004629597</v>
      </c>
      <c r="B1579" s="173" t="str">
        <f>VLOOKUP(Results!C1580,Users!$A$2:$F$784,6,FALSE)</f>
        <v>Фтодосьев</v>
      </c>
      <c r="C1579" s="173" t="str">
        <f>VLOOKUP(Results!D1580,Tests!$A$2:$C$21,3,FALSE)</f>
        <v>Excel (часть1)</v>
      </c>
      <c r="D1579" s="173" t="str">
        <f>IFERROR(VLOOKUP(VLOOKUP(Results!C1580,Users!$A$2:$E$784,5,FALSE),Groops!$A$2:$E$28,2,FALSE),"удалено")</f>
        <v>КР1</v>
      </c>
      <c r="E1579" s="173">
        <f>Results!K1580</f>
        <v>12</v>
      </c>
      <c r="F1579" s="173">
        <f>Results!J1580</f>
        <v>20</v>
      </c>
    </row>
    <row r="1580" spans="1:6">
      <c r="A1580" s="430">
        <f>Results!B1581</f>
        <v>44684.404305555603</v>
      </c>
      <c r="B1580" s="173" t="str">
        <f>VLOOKUP(Results!C1581,Users!$A$2:$F$784,6,FALSE)</f>
        <v>Калмакова</v>
      </c>
      <c r="C1580" s="173" t="str">
        <f>VLOOKUP(Results!D1581,Tests!$A$2:$C$21,3,FALSE)</f>
        <v>Excel (часть1)</v>
      </c>
      <c r="D1580" s="173" t="str">
        <f>IFERROR(VLOOKUP(VLOOKUP(Results!C1581,Users!$A$2:$E$784,5,FALSE),Groops!$A$2:$E$28,2,FALSE),"удалено")</f>
        <v>КР1</v>
      </c>
      <c r="E1580" s="173">
        <f>Results!K1581</f>
        <v>14</v>
      </c>
      <c r="F1580" s="173">
        <f>Results!J1581</f>
        <v>20</v>
      </c>
    </row>
    <row r="1581" spans="1:6">
      <c r="A1581" s="430">
        <f>Results!B1582</f>
        <v>44684.404351851903</v>
      </c>
      <c r="B1581" s="173" t="str">
        <f>VLOOKUP(Results!C1582,Users!$A$2:$F$784,6,FALSE)</f>
        <v>Лобанов</v>
      </c>
      <c r="C1581" s="173" t="str">
        <f>VLOOKUP(Results!D1582,Tests!$A$2:$C$21,3,FALSE)</f>
        <v>Excel (часть1)</v>
      </c>
      <c r="D1581" s="173" t="str">
        <f>IFERROR(VLOOKUP(VLOOKUP(Results!C1582,Users!$A$2:$E$784,5,FALSE),Groops!$A$2:$E$28,2,FALSE),"удалено")</f>
        <v>КР1</v>
      </c>
      <c r="E1581" s="173">
        <f>Results!K1582</f>
        <v>13</v>
      </c>
      <c r="F1581" s="173">
        <f>Results!J1582</f>
        <v>20</v>
      </c>
    </row>
    <row r="1582" spans="1:6">
      <c r="A1582" s="430">
        <f>Results!B1583</f>
        <v>44684.445902777799</v>
      </c>
      <c r="B1582" s="173" t="str">
        <f>VLOOKUP(Results!C1583,Users!$A$2:$F$784,6,FALSE)</f>
        <v>Гайнутдинов</v>
      </c>
      <c r="C1582" s="173" t="str">
        <f>VLOOKUP(Results!D1583,Tests!$A$2:$C$21,3,FALSE)</f>
        <v>Входное тестирование КАЭД 2022</v>
      </c>
      <c r="D1582" s="173" t="str">
        <f>IFERROR(VLOOKUP(VLOOKUP(Results!C1583,Users!$A$2:$E$784,5,FALSE),Groops!$A$2:$E$28,2,FALSE),"удалено")</f>
        <v>КЭ-21-08</v>
      </c>
      <c r="E1582" s="173">
        <f>Results!K1583</f>
        <v>35</v>
      </c>
      <c r="F1582" s="173">
        <f>Results!J1583</f>
        <v>42</v>
      </c>
    </row>
    <row r="1583" spans="1:6">
      <c r="A1583" s="430">
        <f>Results!B1584</f>
        <v>44684.401446759301</v>
      </c>
      <c r="B1583" s="173" t="str">
        <f>VLOOKUP(Results!C1584,Users!$A$2:$F$784,6,FALSE)</f>
        <v>Киселёв</v>
      </c>
      <c r="C1583" s="173" t="str">
        <f>VLOOKUP(Results!D1584,Tests!$A$2:$C$21,3,FALSE)</f>
        <v>Excel (часть1)</v>
      </c>
      <c r="D1583" s="173" t="str">
        <f>IFERROR(VLOOKUP(VLOOKUP(Results!C1584,Users!$A$2:$E$784,5,FALSE),Groops!$A$2:$E$28,2,FALSE),"удалено")</f>
        <v>КР1</v>
      </c>
      <c r="E1583" s="173">
        <f>Results!K1584</f>
        <v>16</v>
      </c>
      <c r="F1583" s="173">
        <f>Results!J1584</f>
        <v>20</v>
      </c>
    </row>
    <row r="1584" spans="1:6">
      <c r="A1584" s="430">
        <f>Results!B1585</f>
        <v>44684.402789351901</v>
      </c>
      <c r="B1584" s="173" t="str">
        <f>VLOOKUP(Results!C1585,Users!$A$2:$F$784,6,FALSE)</f>
        <v>Гукетлов</v>
      </c>
      <c r="C1584" s="173" t="str">
        <f>VLOOKUP(Results!D1585,Tests!$A$2:$C$21,3,FALSE)</f>
        <v>Excel (часть1)</v>
      </c>
      <c r="D1584" s="173" t="str">
        <f>IFERROR(VLOOKUP(VLOOKUP(Results!C1585,Users!$A$2:$E$784,5,FALSE),Groops!$A$2:$E$28,2,FALSE),"удалено")</f>
        <v>КР1</v>
      </c>
      <c r="E1584" s="173">
        <f>Results!K1585</f>
        <v>8</v>
      </c>
      <c r="F1584" s="173">
        <f>Results!J1585</f>
        <v>20</v>
      </c>
    </row>
    <row r="1585" spans="1:6">
      <c r="A1585" s="430">
        <f>Results!B1586</f>
        <v>44684.401469907403</v>
      </c>
      <c r="B1585" s="173" t="str">
        <f>VLOOKUP(Results!C1586,Users!$A$2:$F$784,6,FALSE)</f>
        <v>mmm</v>
      </c>
      <c r="C1585" s="173" t="str">
        <f>VLOOKUP(Results!D1586,Tests!$A$2:$C$21,3,FALSE)</f>
        <v>Excel (часть1)</v>
      </c>
      <c r="D1585" s="173" t="str">
        <f>IFERROR(VLOOKUP(VLOOKUP(Results!C1586,Users!$A$2:$E$784,5,FALSE),Groops!$A$2:$E$28,2,FALSE),"удалено")</f>
        <v>КР1</v>
      </c>
      <c r="E1585" s="173">
        <f>Results!K1586</f>
        <v>7</v>
      </c>
      <c r="F1585" s="173">
        <f>Results!J1586</f>
        <v>20</v>
      </c>
    </row>
    <row r="1586" spans="1:6">
      <c r="A1586" s="430">
        <f>Results!B1587</f>
        <v>44684.404039351903</v>
      </c>
      <c r="B1586" s="173" t="str">
        <f>VLOOKUP(Results!C1587,Users!$A$2:$F$784,6,FALSE)</f>
        <v>Григорьев</v>
      </c>
      <c r="C1586" s="173" t="str">
        <f>VLOOKUP(Results!D1587,Tests!$A$2:$C$21,3,FALSE)</f>
        <v>Excel (часть1)</v>
      </c>
      <c r="D1586" s="173" t="str">
        <f>IFERROR(VLOOKUP(VLOOKUP(Results!C1587,Users!$A$2:$E$784,5,FALSE),Groops!$A$2:$E$28,2,FALSE),"удалено")</f>
        <v>КР1</v>
      </c>
      <c r="E1586" s="173">
        <f>Results!K1587</f>
        <v>16</v>
      </c>
      <c r="F1586" s="173">
        <f>Results!J1587</f>
        <v>20</v>
      </c>
    </row>
    <row r="1587" spans="1:6">
      <c r="A1587" s="430">
        <f>Results!B1588</f>
        <v>44684.405219907399</v>
      </c>
      <c r="B1587" s="173" t="str">
        <f>VLOOKUP(Results!C1588,Users!$A$2:$F$784,6,FALSE)</f>
        <v>Ермолаева</v>
      </c>
      <c r="C1587" s="173" t="str">
        <f>VLOOKUP(Results!D1588,Tests!$A$2:$C$21,3,FALSE)</f>
        <v>Excel (часть1)</v>
      </c>
      <c r="D1587" s="173" t="str">
        <f>IFERROR(VLOOKUP(VLOOKUP(Results!C1588,Users!$A$2:$E$784,5,FALSE),Groops!$A$2:$E$28,2,FALSE),"удалено")</f>
        <v>КР1</v>
      </c>
      <c r="E1587" s="173">
        <f>Results!K1588</f>
        <v>14</v>
      </c>
      <c r="F1587" s="173">
        <f>Results!J1588</f>
        <v>20</v>
      </c>
    </row>
    <row r="1588" spans="1:6">
      <c r="A1588" s="430">
        <f>Results!B1589</f>
        <v>44684.405219907399</v>
      </c>
      <c r="B1588" s="173" t="str">
        <f>VLOOKUP(Results!C1589,Users!$A$2:$F$784,6,FALSE)</f>
        <v>Бельченко</v>
      </c>
      <c r="C1588" s="173" t="str">
        <f>VLOOKUP(Results!D1589,Tests!$A$2:$C$21,3,FALSE)</f>
        <v>Excel (часть1)</v>
      </c>
      <c r="D1588" s="173" t="str">
        <f>IFERROR(VLOOKUP(VLOOKUP(Results!C1589,Users!$A$2:$E$784,5,FALSE),Groops!$A$2:$E$28,2,FALSE),"удалено")</f>
        <v>КР1</v>
      </c>
      <c r="E1588" s="173">
        <f>Results!K1589</f>
        <v>19</v>
      </c>
      <c r="F1588" s="173">
        <f>Results!J1589</f>
        <v>20</v>
      </c>
    </row>
    <row r="1589" spans="1:6">
      <c r="A1589" s="430">
        <f>Results!B1590</f>
        <v>44684.404305555603</v>
      </c>
      <c r="B1589" s="173" t="str">
        <f>VLOOKUP(Results!C1590,Users!$A$2:$F$784,6,FALSE)</f>
        <v>Федин</v>
      </c>
      <c r="C1589" s="173" t="str">
        <f>VLOOKUP(Results!D1590,Tests!$A$2:$C$21,3,FALSE)</f>
        <v>Excel (часть1)</v>
      </c>
      <c r="D1589" s="173" t="str">
        <f>IFERROR(VLOOKUP(VLOOKUP(Results!C1590,Users!$A$2:$E$784,5,FALSE),Groops!$A$2:$E$28,2,FALSE),"удалено")</f>
        <v>КР1</v>
      </c>
      <c r="E1589" s="173">
        <f>Results!K1590</f>
        <v>0</v>
      </c>
      <c r="F1589" s="173">
        <f>Results!J1590</f>
        <v>20</v>
      </c>
    </row>
    <row r="1590" spans="1:6">
      <c r="A1590" s="430">
        <f>Results!B1591</f>
        <v>44684.466736111099</v>
      </c>
      <c r="B1590" s="173" t="str">
        <f>VLOOKUP(Results!C1591,Users!$A$2:$F$784,6,FALSE)</f>
        <v>Бектимиров</v>
      </c>
      <c r="C1590" s="173" t="str">
        <f>VLOOKUP(Results!D1591,Tests!$A$2:$C$21,3,FALSE)</f>
        <v>Специалист MS Excel 2010</v>
      </c>
      <c r="D1590" s="173" t="str">
        <f>IFERROR(VLOOKUP(VLOOKUP(Results!C1591,Users!$A$2:$E$784,5,FALSE),Groops!$A$2:$E$28,2,FALSE),"удалено")</f>
        <v>КБ-21-11</v>
      </c>
      <c r="E1590" s="173">
        <f>Results!K1591</f>
        <v>0</v>
      </c>
      <c r="F1590" s="173">
        <f>Results!J1591</f>
        <v>25</v>
      </c>
    </row>
    <row r="1591" spans="1:6">
      <c r="A1591" s="430">
        <f>Results!B1592</f>
        <v>44684.4671759259</v>
      </c>
      <c r="B1591" s="173" t="str">
        <f>VLOOKUP(Results!C1592,Users!$A$2:$F$784,6,FALSE)</f>
        <v>Бектимиров</v>
      </c>
      <c r="C1591" s="173" t="str">
        <f>VLOOKUP(Results!D1592,Tests!$A$2:$C$21,3,FALSE)</f>
        <v>Excel (часть1)</v>
      </c>
      <c r="D1591" s="173" t="str">
        <f>IFERROR(VLOOKUP(VLOOKUP(Results!C1592,Users!$A$2:$E$784,5,FALSE),Groops!$A$2:$E$28,2,FALSE),"удалено")</f>
        <v>КР1</v>
      </c>
      <c r="E1591" s="173">
        <f>Results!K1592</f>
        <v>3</v>
      </c>
      <c r="F1591" s="173">
        <f>Results!J1592</f>
        <v>20</v>
      </c>
    </row>
    <row r="1592" spans="1:6">
      <c r="A1592" s="430">
        <f>Results!B1593</f>
        <v>44684.406365740702</v>
      </c>
      <c r="B1592" s="173" t="str">
        <f>VLOOKUP(Results!C1593,Users!$A$2:$F$784,6,FALSE)</f>
        <v>Колоев</v>
      </c>
      <c r="C1592" s="173" t="str">
        <f>VLOOKUP(Results!D1593,Tests!$A$2:$C$21,3,FALSE)</f>
        <v>Excel (часть1)</v>
      </c>
      <c r="D1592" s="173" t="str">
        <f>IFERROR(VLOOKUP(VLOOKUP(Results!C1593,Users!$A$2:$E$784,5,FALSE),Groops!$A$2:$E$28,2,FALSE),"удалено")</f>
        <v>КР1</v>
      </c>
      <c r="E1592" s="173">
        <f>Results!K1593</f>
        <v>0</v>
      </c>
      <c r="F1592" s="173">
        <f>Results!J1593</f>
        <v>20</v>
      </c>
    </row>
    <row r="1593" spans="1:6">
      <c r="A1593" s="430">
        <f>Results!B1594</f>
        <v>44684.407604166699</v>
      </c>
      <c r="B1593" s="173" t="str">
        <f>VLOOKUP(Results!C1594,Users!$A$2:$F$784,6,FALSE)</f>
        <v>Бектимиров</v>
      </c>
      <c r="C1593" s="173" t="str">
        <f>VLOOKUP(Results!D1594,Tests!$A$2:$C$21,3,FALSE)</f>
        <v>Excel (часть1)</v>
      </c>
      <c r="D1593" s="173" t="str">
        <f>IFERROR(VLOOKUP(VLOOKUP(Results!C1594,Users!$A$2:$E$784,5,FALSE),Groops!$A$2:$E$28,2,FALSE),"удалено")</f>
        <v>КР1</v>
      </c>
      <c r="E1593" s="173">
        <f>Results!K1594</f>
        <v>0</v>
      </c>
      <c r="F1593" s="173">
        <f>Results!J1594</f>
        <v>20</v>
      </c>
    </row>
    <row r="1594" spans="1:6">
      <c r="A1594" s="430">
        <f>Results!B1595</f>
        <v>44684.467164351903</v>
      </c>
      <c r="B1594" s="173" t="str">
        <f>VLOOKUP(Results!C1595,Users!$A$2:$F$784,6,FALSE)</f>
        <v>Михеев</v>
      </c>
      <c r="C1594" s="173" t="str">
        <f>VLOOKUP(Results!D1595,Tests!$A$2:$C$21,3,FALSE)</f>
        <v>Excel (часть1)</v>
      </c>
      <c r="D1594" s="173" t="str">
        <f>IFERROR(VLOOKUP(VLOOKUP(Results!C1595,Users!$A$2:$E$784,5,FALSE),Groops!$A$2:$E$28,2,FALSE),"удалено")</f>
        <v>КР1</v>
      </c>
      <c r="E1594" s="173">
        <f>Results!K1595</f>
        <v>10</v>
      </c>
      <c r="F1594" s="173">
        <f>Results!J1595</f>
        <v>20</v>
      </c>
    </row>
    <row r="1595" spans="1:6">
      <c r="A1595" s="430">
        <f>Results!B1596</f>
        <v>44684.461377314801</v>
      </c>
      <c r="B1595" s="173" t="str">
        <f>VLOOKUP(Results!C1596,Users!$A$2:$F$784,6,FALSE)</f>
        <v>Федин</v>
      </c>
      <c r="C1595" s="173" t="str">
        <f>VLOOKUP(Results!D1596,Tests!$A$2:$C$21,3,FALSE)</f>
        <v>Excel (часть1)</v>
      </c>
      <c r="D1595" s="173" t="str">
        <f>IFERROR(VLOOKUP(VLOOKUP(Results!C1596,Users!$A$2:$E$784,5,FALSE),Groops!$A$2:$E$28,2,FALSE),"удалено")</f>
        <v>КР1</v>
      </c>
      <c r="E1595" s="173">
        <f>Results!K1596</f>
        <v>11</v>
      </c>
      <c r="F1595" s="173">
        <f>Results!J1596</f>
        <v>20</v>
      </c>
    </row>
    <row r="1596" spans="1:6">
      <c r="A1596" s="430">
        <f>Results!B1597</f>
        <v>44684.458206018498</v>
      </c>
      <c r="B1596" s="173" t="str">
        <f>VLOOKUP(Results!C1597,Users!$A$2:$F$784,6,FALSE)</f>
        <v>Бектимиров</v>
      </c>
      <c r="C1596" s="173" t="str">
        <f>VLOOKUP(Results!D1597,Tests!$A$2:$C$21,3,FALSE)</f>
        <v>Excel (часть1)</v>
      </c>
      <c r="D1596" s="173" t="str">
        <f>IFERROR(VLOOKUP(VLOOKUP(Results!C1597,Users!$A$2:$E$784,5,FALSE),Groops!$A$2:$E$28,2,FALSE),"удалено")</f>
        <v>КР1</v>
      </c>
      <c r="E1596" s="173">
        <f>Results!K1597</f>
        <v>0</v>
      </c>
      <c r="F1596" s="173">
        <f>Results!J1597</f>
        <v>20</v>
      </c>
    </row>
    <row r="1597" spans="1:6">
      <c r="A1597" s="430">
        <f>Results!B1598</f>
        <v>44684.492789351898</v>
      </c>
      <c r="B1597" s="173" t="str">
        <f>VLOOKUP(Results!C1598,Users!$A$2:$F$784,6,FALSE)</f>
        <v>Паршикова</v>
      </c>
      <c r="C1597" s="173" t="str">
        <f>VLOOKUP(Results!D1598,Tests!$A$2:$C$21,3,FALSE)</f>
        <v>Входное тестирование КАЭД 2022</v>
      </c>
      <c r="D1597" s="173" t="str">
        <f>IFERROR(VLOOKUP(VLOOKUP(Results!C1598,Users!$A$2:$E$784,5,FALSE),Groops!$A$2:$E$28,2,FALSE),"удалено")</f>
        <v>КЗ-21-12</v>
      </c>
      <c r="E1597" s="173">
        <f>Results!K1598</f>
        <v>0</v>
      </c>
      <c r="F1597" s="173">
        <f>Results!J1598</f>
        <v>42</v>
      </c>
    </row>
    <row r="1598" spans="1:6">
      <c r="A1598" s="430">
        <f>Results!B1599</f>
        <v>44685.961585648103</v>
      </c>
      <c r="B1598" s="173" t="str">
        <f>VLOOKUP(Results!C1599,Users!$A$2:$F$784,6,FALSE)</f>
        <v>Баркинхоев</v>
      </c>
      <c r="C1598" s="173" t="str">
        <f>VLOOKUP(Results!D1599,Tests!$A$2:$C$21,3,FALSE)</f>
        <v>Специалист MS Excel 2010</v>
      </c>
      <c r="D1598" s="173" t="str">
        <f>IFERROR(VLOOKUP(VLOOKUP(Results!C1599,Users!$A$2:$E$784,5,FALSE),Groops!$A$2:$E$28,2,FALSE),"удалено")</f>
        <v>КБ-21-11</v>
      </c>
      <c r="E1598" s="173">
        <f>Results!K1599</f>
        <v>2</v>
      </c>
      <c r="F1598" s="173">
        <f>Results!J1599</f>
        <v>25</v>
      </c>
    </row>
    <row r="1599" spans="1:6">
      <c r="A1599" s="430">
        <f>Results!B1600</f>
        <v>44698.499363425901</v>
      </c>
      <c r="B1599" s="173" t="str">
        <f>VLOOKUP(Results!C1600,Users!$A$2:$F$784,6,FALSE)</f>
        <v>Есипова</v>
      </c>
      <c r="C1599" s="173" t="str">
        <f>VLOOKUP(Results!D1600,Tests!$A$2:$C$21,3,FALSE)</f>
        <v>Входное тестирование КАЭД 2022</v>
      </c>
      <c r="D1599" s="173" t="str">
        <f>IFERROR(VLOOKUP(VLOOKUP(Results!C1600,Users!$A$2:$E$784,5,FALSE),Groops!$A$2:$E$28,2,FALSE),"удалено")</f>
        <v>КБ-21-11</v>
      </c>
      <c r="E1599" s="173">
        <f>Results!K1600</f>
        <v>39</v>
      </c>
      <c r="F1599" s="173">
        <f>Results!J1600</f>
        <v>42</v>
      </c>
    </row>
    <row r="1600" spans="1:6">
      <c r="A1600" s="430">
        <f>Results!B1601</f>
        <v>44698.488333333298</v>
      </c>
      <c r="B1600" s="173" t="str">
        <f>VLOOKUP(Results!C1601,Users!$A$2:$F$784,6,FALSE)</f>
        <v>Михеев</v>
      </c>
      <c r="C1600" s="173" t="str">
        <f>VLOOKUP(Results!D1601,Tests!$A$2:$C$21,3,FALSE)</f>
        <v>Входное тестирование КАЭД 2022</v>
      </c>
      <c r="D1600" s="173" t="str">
        <f>IFERROR(VLOOKUP(VLOOKUP(Results!C1601,Users!$A$2:$E$784,5,FALSE),Groops!$A$2:$E$28,2,FALSE),"удалено")</f>
        <v>КБ-21-11</v>
      </c>
      <c r="E1600" s="173">
        <f>Results!K1601</f>
        <v>19</v>
      </c>
      <c r="F1600" s="173">
        <f>Results!J1601</f>
        <v>42</v>
      </c>
    </row>
    <row r="1601" spans="1:6">
      <c r="A1601" s="430">
        <f>Results!B1602</f>
        <v>44711.979340277801</v>
      </c>
      <c r="B1601" s="173" t="str">
        <f>VLOOKUP(Results!C1602,Users!$A$2:$F$784,6,FALSE)</f>
        <v>Михеев</v>
      </c>
      <c r="C1601" s="173" t="str">
        <f>VLOOKUP(Results!D1602,Tests!$A$2:$C$21,3,FALSE)</f>
        <v>Входное тестирование КАЭД 2022</v>
      </c>
      <c r="D1601" s="173" t="str">
        <f>IFERROR(VLOOKUP(VLOOKUP(Results!C1602,Users!$A$2:$E$784,5,FALSE),Groops!$A$2:$E$28,2,FALSE),"удалено")</f>
        <v>КБ-21-11</v>
      </c>
      <c r="E1601" s="173">
        <f>Results!K1602</f>
        <v>41</v>
      </c>
      <c r="F1601" s="173">
        <f>Results!J1602</f>
        <v>42</v>
      </c>
    </row>
    <row r="1602" spans="1:6">
      <c r="A1602" s="430">
        <f>Results!B1603</f>
        <v>44712.068217592598</v>
      </c>
      <c r="B1602" s="173" t="str">
        <f>VLOOKUP(Results!C1603,Users!$A$2:$F$784,6,FALSE)</f>
        <v>кавардак</v>
      </c>
      <c r="C1602" s="173" t="str">
        <f>VLOOKUP(Results!D1603,Tests!$A$2:$C$21,3,FALSE)</f>
        <v>Входное тестирование КАЭД 2022</v>
      </c>
      <c r="D1602" s="173" t="str">
        <f>IFERROR(VLOOKUP(VLOOKUP(Results!C1603,Users!$A$2:$E$784,5,FALSE),Groops!$A$2:$E$28,2,FALSE),"удалено")</f>
        <v>КБ-21-11</v>
      </c>
      <c r="E1602" s="173">
        <f>Results!K1603</f>
        <v>40</v>
      </c>
      <c r="F1602" s="173">
        <f>Results!J1603</f>
        <v>42</v>
      </c>
    </row>
    <row r="1603" spans="1:6">
      <c r="A1603" s="430">
        <f>Results!B1604</f>
        <v>44783.438020833302</v>
      </c>
      <c r="B1603" s="173" t="str">
        <f>VLOOKUP(Results!C1604,Users!$A$2:$F$784,6,FALSE)</f>
        <v>Орлова</v>
      </c>
      <c r="C1603" s="173" t="str">
        <f>VLOOKUP(Results!D1604,Tests!$A$2:$C$21,3,FALSE)</f>
        <v>Входное тестирование КАЭД 2022</v>
      </c>
      <c r="D1603" s="173" t="str">
        <f>IFERROR(VLOOKUP(VLOOKUP(Results!C1604,Users!$A$2:$E$784,5,FALSE),Groops!$A$2:$E$28,2,FALSE),"удалено")</f>
        <v>КБ-21-11</v>
      </c>
      <c r="E1603" s="173">
        <f>Results!K1604</f>
        <v>0</v>
      </c>
      <c r="F1603" s="173">
        <f>Results!J1604</f>
        <v>42</v>
      </c>
    </row>
    <row r="1604" spans="1:6">
      <c r="A1604" s="430">
        <f>Results!B1605</f>
        <v>44783.438055555598</v>
      </c>
      <c r="B1604" s="173" t="str">
        <f>VLOOKUP(Results!C1605,Users!$A$2:$F$784,6,FALSE)</f>
        <v>Орлова</v>
      </c>
      <c r="C1604" s="173" t="str">
        <f>VLOOKUP(Results!D1605,Tests!$A$2:$C$21,3,FALSE)</f>
        <v>Специалист MS Excel 2010</v>
      </c>
      <c r="D1604" s="173" t="str">
        <f>IFERROR(VLOOKUP(VLOOKUP(Results!C1605,Users!$A$2:$E$784,5,FALSE),Groops!$A$2:$E$28,2,FALSE),"удалено")</f>
        <v>КБ-21-11</v>
      </c>
      <c r="E1604" s="173">
        <f>Results!K1605</f>
        <v>0</v>
      </c>
      <c r="F1604" s="173">
        <f>Results!J1605</f>
        <v>25</v>
      </c>
    </row>
    <row r="1605" spans="1:6">
      <c r="A1605" s="430">
        <f>Results!B1606</f>
        <v>44801.751018518502</v>
      </c>
      <c r="B1605" s="173" t="str">
        <f>VLOOKUP(Results!C1606,Users!$A$2:$F$784,6,FALSE)</f>
        <v>Варгасова</v>
      </c>
      <c r="C1605" s="173" t="str">
        <f>VLOOKUP(Results!D1606,Tests!$A$2:$C$21,3,FALSE)</f>
        <v>Excel (часть1)</v>
      </c>
      <c r="D1605" s="173" t="str">
        <f>IFERROR(VLOOKUP(VLOOKUP(Results!C1606,Users!$A$2:$E$784,5,FALSE),Groops!$A$2:$E$28,2,FALSE),"удалено")</f>
        <v>(НЕТ)</v>
      </c>
      <c r="E1605" s="173">
        <f>Results!K1606</f>
        <v>2</v>
      </c>
      <c r="F1605" s="173">
        <f>Results!J1606</f>
        <v>20</v>
      </c>
    </row>
    <row r="1606" spans="1:6">
      <c r="A1606" s="430">
        <f>Results!B1607</f>
        <v>44806.545856481498</v>
      </c>
      <c r="B1606" s="173" t="str">
        <f>VLOOKUP(Results!C1607,Users!$A$2:$F$784,6,FALSE)</f>
        <v>Варгасова</v>
      </c>
      <c r="C1606" s="173" t="str">
        <f>VLOOKUP(Results!D1607,Tests!$A$2:$C$21,3,FALSE)</f>
        <v>Пользователь MS Excel 2010</v>
      </c>
      <c r="D1606" s="173" t="str">
        <f>IFERROR(VLOOKUP(VLOOKUP(Results!C1607,Users!$A$2:$E$784,5,FALSE),Groops!$A$2:$E$28,2,FALSE),"удалено")</f>
        <v>(НЕТ)</v>
      </c>
      <c r="E1606" s="173">
        <f>Results!K1607</f>
        <v>0</v>
      </c>
      <c r="F1606" s="173">
        <f>Results!J1607</f>
        <v>42</v>
      </c>
    </row>
    <row r="1607" spans="1:6">
      <c r="A1607" s="430">
        <f>Results!B1608</f>
        <v>44806.586712962999</v>
      </c>
      <c r="B1607" s="173" t="str">
        <f>VLOOKUP(Results!C1608,Users!$A$2:$F$784,6,FALSE)</f>
        <v>Алексеенко</v>
      </c>
      <c r="C1607" s="173" t="str">
        <f>VLOOKUP(Results!D1608,Tests!$A$2:$C$21,3,FALSE)</f>
        <v>Пользователь MS Excel 2010</v>
      </c>
      <c r="D1607" s="173" t="str">
        <f>IFERROR(VLOOKUP(VLOOKUP(Results!C1608,Users!$A$2:$E$784,5,FALSE),Groops!$A$2:$E$28,2,FALSE),"удалено")</f>
        <v>МИСТ-22</v>
      </c>
      <c r="E1607" s="173">
        <f>Results!K1608</f>
        <v>34</v>
      </c>
      <c r="F1607" s="173">
        <f>Results!J1608</f>
        <v>42</v>
      </c>
    </row>
    <row r="1608" spans="1:6">
      <c r="A1608" s="430">
        <f>Results!B1609</f>
        <v>44806.594594907401</v>
      </c>
      <c r="B1608" s="173" t="str">
        <f>VLOOKUP(Results!C1609,Users!$A$2:$F$784,6,FALSE)</f>
        <v>Федоренков</v>
      </c>
      <c r="C1608" s="173" t="str">
        <f>VLOOKUP(Results!D1609,Tests!$A$2:$C$21,3,FALSE)</f>
        <v>Пользователь MS Excel 2010</v>
      </c>
      <c r="D1608" s="173" t="str">
        <f>IFERROR(VLOOKUP(VLOOKUP(Results!C1609,Users!$A$2:$E$784,5,FALSE),Groops!$A$2:$E$28,2,FALSE),"удалено")</f>
        <v>МИСТ-22</v>
      </c>
      <c r="E1608" s="173">
        <f>Results!K1609</f>
        <v>41</v>
      </c>
      <c r="F1608" s="173">
        <f>Results!J1609</f>
        <v>42</v>
      </c>
    </row>
    <row r="1609" spans="1:6">
      <c r="A1609" s="430">
        <f>Results!B1610</f>
        <v>44806.584467592598</v>
      </c>
      <c r="B1609" s="173" t="str">
        <f>VLOOKUP(Results!C1610,Users!$A$2:$F$784,6,FALSE)</f>
        <v>Боргун</v>
      </c>
      <c r="C1609" s="173" t="str">
        <f>VLOOKUP(Results!D1610,Tests!$A$2:$C$21,3,FALSE)</f>
        <v>Пользователь MS Excel 2010</v>
      </c>
      <c r="D1609" s="173" t="str">
        <f>IFERROR(VLOOKUP(VLOOKUP(Results!C1610,Users!$A$2:$E$784,5,FALSE),Groops!$A$2:$E$28,2,FALSE),"удалено")</f>
        <v>МИСТ-22</v>
      </c>
      <c r="E1609" s="173">
        <f>Results!K1610</f>
        <v>38</v>
      </c>
      <c r="F1609" s="173">
        <f>Results!J1610</f>
        <v>42</v>
      </c>
    </row>
    <row r="1610" spans="1:6">
      <c r="A1610" s="430">
        <f>Results!B1611</f>
        <v>44806.602546296301</v>
      </c>
      <c r="B1610" s="173" t="str">
        <f>VLOOKUP(Results!C1611,Users!$A$2:$F$784,6,FALSE)</f>
        <v>Терехов</v>
      </c>
      <c r="C1610" s="173" t="str">
        <f>VLOOKUP(Results!D1611,Tests!$A$2:$C$21,3,FALSE)</f>
        <v>Пользователь MS Excel 2010</v>
      </c>
      <c r="D1610" s="173" t="str">
        <f>IFERROR(VLOOKUP(VLOOKUP(Results!C1611,Users!$A$2:$E$784,5,FALSE),Groops!$A$2:$E$28,2,FALSE),"удалено")</f>
        <v>МИСТ-22</v>
      </c>
      <c r="E1610" s="173">
        <f>Results!K1611</f>
        <v>40</v>
      </c>
      <c r="F1610" s="173">
        <f>Results!J1611</f>
        <v>42</v>
      </c>
    </row>
    <row r="1611" spans="1:6">
      <c r="A1611" s="430">
        <f>Results!B1612</f>
        <v>44806.605231481502</v>
      </c>
      <c r="B1611" s="173" t="str">
        <f>VLOOKUP(Results!C1612,Users!$A$2:$F$784,6,FALSE)</f>
        <v>Мышелова</v>
      </c>
      <c r="C1611" s="173" t="str">
        <f>VLOOKUP(Results!D1612,Tests!$A$2:$C$21,3,FALSE)</f>
        <v>Пользователь MS Excel 2010</v>
      </c>
      <c r="D1611" s="173" t="str">
        <f>IFERROR(VLOOKUP(VLOOKUP(Results!C1612,Users!$A$2:$E$784,5,FALSE),Groops!$A$2:$E$28,2,FALSE),"удалено")</f>
        <v>МИСТ-22</v>
      </c>
      <c r="E1611" s="173">
        <f>Results!K1612</f>
        <v>39</v>
      </c>
      <c r="F1611" s="173">
        <f>Results!J1612</f>
        <v>42</v>
      </c>
    </row>
    <row r="1612" spans="1:6">
      <c r="A1612" s="430">
        <f>Results!B1613</f>
        <v>44806.595914351798</v>
      </c>
      <c r="B1612" s="173" t="str">
        <f>VLOOKUP(Results!C1613,Users!$A$2:$F$784,6,FALSE)</f>
        <v>Великанов</v>
      </c>
      <c r="C1612" s="173" t="str">
        <f>VLOOKUP(Results!D1613,Tests!$A$2:$C$21,3,FALSE)</f>
        <v>Пользователь MS Excel 2010</v>
      </c>
      <c r="D1612" s="173" t="str">
        <f>IFERROR(VLOOKUP(VLOOKUP(Results!C1613,Users!$A$2:$E$784,5,FALSE),Groops!$A$2:$E$28,2,FALSE),"удалено")</f>
        <v>МИСТ-22</v>
      </c>
      <c r="E1612" s="173">
        <f>Results!K1613</f>
        <v>37</v>
      </c>
      <c r="F1612" s="173">
        <f>Results!J1613</f>
        <v>42</v>
      </c>
    </row>
    <row r="1613" spans="1:6">
      <c r="A1613" s="430">
        <f>Results!B1614</f>
        <v>44806.622314814798</v>
      </c>
      <c r="B1613" s="173" t="str">
        <f>VLOOKUP(Results!C1614,Users!$A$2:$F$784,6,FALSE)</f>
        <v>Степанов</v>
      </c>
      <c r="C1613" s="173" t="str">
        <f>VLOOKUP(Results!D1614,Tests!$A$2:$C$21,3,FALSE)</f>
        <v>Пользователь MS Excel 2010</v>
      </c>
      <c r="D1613" s="173" t="str">
        <f>IFERROR(VLOOKUP(VLOOKUP(Results!C1614,Users!$A$2:$E$784,5,FALSE),Groops!$A$2:$E$28,2,FALSE),"удалено")</f>
        <v>МИСТ-22</v>
      </c>
      <c r="E1613" s="173">
        <f>Results!K1614</f>
        <v>33</v>
      </c>
      <c r="F1613" s="173">
        <f>Results!J1614</f>
        <v>42</v>
      </c>
    </row>
    <row r="1614" spans="1:6">
      <c r="A1614" s="430">
        <f>Results!B1615</f>
        <v>44806.628854166702</v>
      </c>
      <c r="B1614" s="173" t="str">
        <f>VLOOKUP(Results!C1615,Users!$A$2:$F$784,6,FALSE)</f>
        <v>Хромова</v>
      </c>
      <c r="C1614" s="173" t="str">
        <f>VLOOKUP(Results!D1615,Tests!$A$2:$C$21,3,FALSE)</f>
        <v>Пользователь MS Excel 2010</v>
      </c>
      <c r="D1614" s="173" t="str">
        <f>IFERROR(VLOOKUP(VLOOKUP(Results!C1615,Users!$A$2:$E$784,5,FALSE),Groops!$A$2:$E$28,2,FALSE),"удалено")</f>
        <v>МИСТ-22</v>
      </c>
      <c r="E1614" s="173">
        <f>Results!K1615</f>
        <v>40</v>
      </c>
      <c r="F1614" s="173">
        <f>Results!J1615</f>
        <v>42</v>
      </c>
    </row>
    <row r="1615" spans="1:6">
      <c r="A1615" s="430">
        <f>Results!B1616</f>
        <v>44806.619756944398</v>
      </c>
      <c r="B1615" s="173" t="str">
        <f>VLOOKUP(Results!C1616,Users!$A$2:$F$784,6,FALSE)</f>
        <v>Иваненко</v>
      </c>
      <c r="C1615" s="173" t="str">
        <f>VLOOKUP(Results!D1616,Tests!$A$2:$C$21,3,FALSE)</f>
        <v>Пользователь MS Excel 2010</v>
      </c>
      <c r="D1615" s="173" t="str">
        <f>IFERROR(VLOOKUP(VLOOKUP(Results!C1616,Users!$A$2:$E$784,5,FALSE),Groops!$A$2:$E$28,2,FALSE),"удалено")</f>
        <v>МИСТ-22</v>
      </c>
      <c r="E1615" s="173">
        <f>Results!K1616</f>
        <v>40</v>
      </c>
      <c r="F1615" s="173">
        <f>Results!J1616</f>
        <v>42</v>
      </c>
    </row>
    <row r="1616" spans="1:6">
      <c r="A1616" s="430">
        <f>Results!B1617</f>
        <v>44806.636435185203</v>
      </c>
      <c r="B1616" s="173" t="str">
        <f>VLOOKUP(Results!C1617,Users!$A$2:$F$784,6,FALSE)</f>
        <v>Гафуров</v>
      </c>
      <c r="C1616" s="173" t="str">
        <f>VLOOKUP(Results!D1617,Tests!$A$2:$C$21,3,FALSE)</f>
        <v>Пользователь MS Excel 2010</v>
      </c>
      <c r="D1616" s="173" t="str">
        <f>IFERROR(VLOOKUP(VLOOKUP(Results!C1617,Users!$A$2:$E$784,5,FALSE),Groops!$A$2:$E$28,2,FALSE),"удалено")</f>
        <v>МИСТ-22</v>
      </c>
      <c r="E1616" s="173">
        <f>Results!K1617</f>
        <v>40</v>
      </c>
      <c r="F1616" s="173">
        <f>Results!J1617</f>
        <v>42</v>
      </c>
    </row>
    <row r="1617" spans="1:6">
      <c r="A1617" s="430">
        <f>Results!B1618</f>
        <v>44806.641562500001</v>
      </c>
      <c r="B1617" s="173" t="str">
        <f>VLOOKUP(Results!C1618,Users!$A$2:$F$784,6,FALSE)</f>
        <v>Хохлова</v>
      </c>
      <c r="C1617" s="173" t="str">
        <f>VLOOKUP(Results!D1618,Tests!$A$2:$C$21,3,FALSE)</f>
        <v>Пользователь MS Excel 2010</v>
      </c>
      <c r="D1617" s="173" t="str">
        <f>IFERROR(VLOOKUP(VLOOKUP(Results!C1618,Users!$A$2:$E$784,5,FALSE),Groops!$A$2:$E$28,2,FALSE),"удалено")</f>
        <v>МИСТ-22</v>
      </c>
      <c r="E1617" s="173">
        <f>Results!K1618</f>
        <v>41</v>
      </c>
      <c r="F1617" s="173">
        <f>Results!J1618</f>
        <v>42</v>
      </c>
    </row>
    <row r="1618" spans="1:6">
      <c r="A1618" s="430">
        <f>Results!B1619</f>
        <v>44806.675474536998</v>
      </c>
      <c r="B1618" s="173" t="str">
        <f>VLOOKUP(Results!C1619,Users!$A$2:$F$784,6,FALSE)</f>
        <v>Байдуков</v>
      </c>
      <c r="C1618" s="173" t="str">
        <f>VLOOKUP(Results!D1619,Tests!$A$2:$C$21,3,FALSE)</f>
        <v>Пользователь MS Excel 2010</v>
      </c>
      <c r="D1618" s="173" t="str">
        <f>IFERROR(VLOOKUP(VLOOKUP(Results!C1619,Users!$A$2:$E$784,5,FALSE),Groops!$A$2:$E$28,2,FALSE),"удалено")</f>
        <v>МИСТ-22</v>
      </c>
      <c r="E1618" s="173">
        <f>Results!K1619</f>
        <v>40</v>
      </c>
      <c r="F1618" s="173">
        <f>Results!J1619</f>
        <v>42</v>
      </c>
    </row>
    <row r="1619" spans="1:6">
      <c r="A1619" s="430">
        <f>Results!B1620</f>
        <v>44806.677523148202</v>
      </c>
      <c r="B1619" s="173" t="str">
        <f>VLOOKUP(Results!C1620,Users!$A$2:$F$784,6,FALSE)</f>
        <v>Сторожев</v>
      </c>
      <c r="C1619" s="173" t="str">
        <f>VLOOKUP(Results!D1620,Tests!$A$2:$C$21,3,FALSE)</f>
        <v>Пользователь MS Excel 2010</v>
      </c>
      <c r="D1619" s="173" t="str">
        <f>IFERROR(VLOOKUP(VLOOKUP(Results!C1620,Users!$A$2:$E$784,5,FALSE),Groops!$A$2:$E$28,2,FALSE),"удалено")</f>
        <v>МИСТ-22</v>
      </c>
      <c r="E1619" s="173">
        <f>Results!K1620</f>
        <v>41</v>
      </c>
      <c r="F1619" s="173">
        <f>Results!J1620</f>
        <v>42</v>
      </c>
    </row>
    <row r="1620" spans="1:6">
      <c r="A1620" s="430">
        <f>Results!B1621</f>
        <v>44806.674988425897</v>
      </c>
      <c r="B1620" s="173" t="str">
        <f>VLOOKUP(Results!C1621,Users!$A$2:$F$784,6,FALSE)</f>
        <v>Денисов</v>
      </c>
      <c r="C1620" s="173" t="str">
        <f>VLOOKUP(Results!D1621,Tests!$A$2:$C$21,3,FALSE)</f>
        <v>Пользователь MS Excel 2010</v>
      </c>
      <c r="D1620" s="173" t="str">
        <f>IFERROR(VLOOKUP(VLOOKUP(Results!C1621,Users!$A$2:$E$784,5,FALSE),Groops!$A$2:$E$28,2,FALSE),"удалено")</f>
        <v>МИСТ-22</v>
      </c>
      <c r="E1620" s="173">
        <f>Results!K1621</f>
        <v>37</v>
      </c>
      <c r="F1620" s="173">
        <f>Results!J1621</f>
        <v>42</v>
      </c>
    </row>
    <row r="1621" spans="1:6">
      <c r="A1621" s="430">
        <f>Results!B1622</f>
        <v>44806.6867361111</v>
      </c>
      <c r="B1621" s="173" t="str">
        <f>VLOOKUP(Results!C1622,Users!$A$2:$F$784,6,FALSE)</f>
        <v>Николаев</v>
      </c>
      <c r="C1621" s="173" t="str">
        <f>VLOOKUP(Results!D1622,Tests!$A$2:$C$21,3,FALSE)</f>
        <v>Пользователь MS Excel 2010</v>
      </c>
      <c r="D1621" s="173" t="str">
        <f>IFERROR(VLOOKUP(VLOOKUP(Results!C1622,Users!$A$2:$E$784,5,FALSE),Groops!$A$2:$E$28,2,FALSE),"удалено")</f>
        <v>МИСТ-22</v>
      </c>
      <c r="E1621" s="173">
        <f>Results!K1622</f>
        <v>37</v>
      </c>
      <c r="F1621" s="173">
        <f>Results!J1622</f>
        <v>42</v>
      </c>
    </row>
    <row r="1622" spans="1:6">
      <c r="A1622" s="430">
        <f>Results!B1623</f>
        <v>44806.677928240701</v>
      </c>
      <c r="B1622" s="173" t="str">
        <f>VLOOKUP(Results!C1623,Users!$A$2:$F$784,6,FALSE)</f>
        <v>Мальсагов</v>
      </c>
      <c r="C1622" s="173" t="str">
        <f>VLOOKUP(Results!D1623,Tests!$A$2:$C$21,3,FALSE)</f>
        <v>Пользователь MS Excel 2010</v>
      </c>
      <c r="D1622" s="173" t="str">
        <f>IFERROR(VLOOKUP(VLOOKUP(Results!C1623,Users!$A$2:$E$784,5,FALSE),Groops!$A$2:$E$28,2,FALSE),"удалено")</f>
        <v>МИСТ-22</v>
      </c>
      <c r="E1622" s="173">
        <f>Results!K1623</f>
        <v>40</v>
      </c>
      <c r="F1622" s="173">
        <f>Results!J1623</f>
        <v>42</v>
      </c>
    </row>
    <row r="1623" spans="1:6">
      <c r="A1623" s="430">
        <f>Results!B1624</f>
        <v>44806.721921296303</v>
      </c>
      <c r="B1623" s="173" t="str">
        <f>VLOOKUP(Results!C1624,Users!$A$2:$F$784,6,FALSE)</f>
        <v>Руденский</v>
      </c>
      <c r="C1623" s="173" t="str">
        <f>VLOOKUP(Results!D1624,Tests!$A$2:$C$21,3,FALSE)</f>
        <v>Входное тестирование КАЭД 2022</v>
      </c>
      <c r="D1623" s="173" t="str">
        <f>IFERROR(VLOOKUP(VLOOKUP(Results!C1624,Users!$A$2:$E$784,5,FALSE),Groops!$A$2:$E$28,2,FALSE),"удалено")</f>
        <v>МИСТ-22</v>
      </c>
      <c r="E1623" s="173">
        <f>Results!K1624</f>
        <v>42</v>
      </c>
      <c r="F1623" s="173">
        <f>Results!J1624</f>
        <v>42</v>
      </c>
    </row>
    <row r="1624" spans="1:6">
      <c r="A1624" s="430">
        <f>Results!B1625</f>
        <v>44806.724004629599</v>
      </c>
      <c r="B1624" s="173" t="str">
        <f>VLOOKUP(Results!C1625,Users!$A$2:$F$784,6,FALSE)</f>
        <v>Балаханов</v>
      </c>
      <c r="C1624" s="173" t="str">
        <f>VLOOKUP(Results!D1625,Tests!$A$2:$C$21,3,FALSE)</f>
        <v>Пользователь MS Excel 2010</v>
      </c>
      <c r="D1624" s="173" t="str">
        <f>IFERROR(VLOOKUP(VLOOKUP(Results!C1625,Users!$A$2:$E$784,5,FALSE),Groops!$A$2:$E$28,2,FALSE),"удалено")</f>
        <v>МИСТ-22</v>
      </c>
      <c r="E1624" s="173">
        <f>Results!K1625</f>
        <v>39</v>
      </c>
      <c r="F1624" s="173">
        <f>Results!J1625</f>
        <v>42</v>
      </c>
    </row>
    <row r="1625" spans="1:6">
      <c r="A1625" s="430">
        <f>Results!B1626</f>
        <v>44806.727129629602</v>
      </c>
      <c r="B1625" s="173" t="str">
        <f>VLOOKUP(Results!C1626,Users!$A$2:$F$784,6,FALSE)</f>
        <v>Лапикова</v>
      </c>
      <c r="C1625" s="173" t="str">
        <f>VLOOKUP(Results!D1626,Tests!$A$2:$C$21,3,FALSE)</f>
        <v>Пользователь MS Excel 2010</v>
      </c>
      <c r="D1625" s="173" t="str">
        <f>IFERROR(VLOOKUP(VLOOKUP(Results!C1626,Users!$A$2:$E$784,5,FALSE),Groops!$A$2:$E$28,2,FALSE),"удалено")</f>
        <v>МИСТ-22</v>
      </c>
      <c r="E1625" s="173">
        <f>Results!K1626</f>
        <v>38</v>
      </c>
      <c r="F1625" s="173">
        <f>Results!J1626</f>
        <v>42</v>
      </c>
    </row>
    <row r="1626" spans="1:6">
      <c r="A1626" s="430">
        <f>Results!B1627</f>
        <v>44806.726990740703</v>
      </c>
      <c r="B1626" s="173" t="str">
        <f>VLOOKUP(Results!C1627,Users!$A$2:$F$784,6,FALSE)</f>
        <v>Лисицын</v>
      </c>
      <c r="C1626" s="173" t="str">
        <f>VLOOKUP(Results!D1627,Tests!$A$2:$C$21,3,FALSE)</f>
        <v>Пользователь MS Excel 2010</v>
      </c>
      <c r="D1626" s="173" t="str">
        <f>IFERROR(VLOOKUP(VLOOKUP(Results!C1627,Users!$A$2:$E$784,5,FALSE),Groops!$A$2:$E$28,2,FALSE),"удалено")</f>
        <v>МИСТ-22</v>
      </c>
      <c r="E1626" s="173">
        <f>Results!K1627</f>
        <v>39</v>
      </c>
      <c r="F1626" s="173">
        <f>Results!J1627</f>
        <v>42</v>
      </c>
    </row>
    <row r="1627" spans="1:6">
      <c r="A1627" s="430">
        <f>Results!B1628</f>
        <v>44806.722546296303</v>
      </c>
      <c r="B1627" s="173" t="str">
        <f>VLOOKUP(Results!C1628,Users!$A$2:$F$784,6,FALSE)</f>
        <v>Сулейманова</v>
      </c>
      <c r="C1627" s="173" t="str">
        <f>VLOOKUP(Results!D1628,Tests!$A$2:$C$21,3,FALSE)</f>
        <v>Пользователь MS Excel 2010</v>
      </c>
      <c r="D1627" s="173" t="str">
        <f>IFERROR(VLOOKUP(VLOOKUP(Results!C1628,Users!$A$2:$E$784,5,FALSE),Groops!$A$2:$E$28,2,FALSE),"удалено")</f>
        <v>МИСТ-22</v>
      </c>
      <c r="E1627" s="173">
        <f>Results!K1628</f>
        <v>42</v>
      </c>
      <c r="F1627" s="173">
        <f>Results!J1628</f>
        <v>42</v>
      </c>
    </row>
    <row r="1628" spans="1:6">
      <c r="A1628" s="430">
        <f>Results!B1629</f>
        <v>44806.735937500001</v>
      </c>
      <c r="B1628" s="173" t="str">
        <f>VLOOKUP(Results!C1629,Users!$A$2:$F$784,6,FALSE)</f>
        <v>Сизов</v>
      </c>
      <c r="C1628" s="173" t="str">
        <f>VLOOKUP(Results!D1629,Tests!$A$2:$C$21,3,FALSE)</f>
        <v>Пользователь MS Excel 2010</v>
      </c>
      <c r="D1628" s="173" t="str">
        <f>IFERROR(VLOOKUP(VLOOKUP(Results!C1629,Users!$A$2:$E$784,5,FALSE),Groops!$A$2:$E$28,2,FALSE),"удалено")</f>
        <v>МИСТ-22</v>
      </c>
      <c r="E1628" s="173">
        <f>Results!K1629</f>
        <v>39</v>
      </c>
      <c r="F1628" s="173">
        <f>Results!J1629</f>
        <v>42</v>
      </c>
    </row>
    <row r="1629" spans="1:6">
      <c r="A1629" s="430">
        <f>Results!B1630</f>
        <v>44806.748912037001</v>
      </c>
      <c r="B1629" s="173" t="str">
        <f>VLOOKUP(Results!C1630,Users!$A$2:$F$784,6,FALSE)</f>
        <v>Глобин</v>
      </c>
      <c r="C1629" s="173" t="str">
        <f>VLOOKUP(Results!D1630,Tests!$A$2:$C$21,3,FALSE)</f>
        <v>Пользователь MS Excel 2010</v>
      </c>
      <c r="D1629" s="173" t="str">
        <f>IFERROR(VLOOKUP(VLOOKUP(Results!C1630,Users!$A$2:$E$784,5,FALSE),Groops!$A$2:$E$28,2,FALSE),"удалено")</f>
        <v>МИСТ-22</v>
      </c>
      <c r="E1629" s="173">
        <f>Results!K1630</f>
        <v>38</v>
      </c>
      <c r="F1629" s="173">
        <f>Results!J1630</f>
        <v>42</v>
      </c>
    </row>
    <row r="1630" spans="1:6">
      <c r="A1630" s="430">
        <f>Results!B1631</f>
        <v>44806.764537037001</v>
      </c>
      <c r="B1630" s="173" t="str">
        <f>VLOOKUP(Results!C1631,Users!$A$2:$F$784,6,FALSE)</f>
        <v>Воскресенская</v>
      </c>
      <c r="C1630" s="173" t="str">
        <f>VLOOKUP(Results!D1631,Tests!$A$2:$C$21,3,FALSE)</f>
        <v>Пользователь MS Excel 2010</v>
      </c>
      <c r="D1630" s="173" t="str">
        <f>IFERROR(VLOOKUP(VLOOKUP(Results!C1631,Users!$A$2:$E$784,5,FALSE),Groops!$A$2:$E$28,2,FALSE),"удалено")</f>
        <v>МИСТ-22</v>
      </c>
      <c r="E1630" s="173">
        <f>Results!K1631</f>
        <v>33</v>
      </c>
      <c r="F1630" s="173">
        <f>Results!J1631</f>
        <v>42</v>
      </c>
    </row>
    <row r="1631" spans="1:6">
      <c r="A1631" s="430">
        <f>Results!B1632</f>
        <v>44806.780821759297</v>
      </c>
      <c r="B1631" s="173" t="str">
        <f>VLOOKUP(Results!C1632,Users!$A$2:$F$784,6,FALSE)</f>
        <v>Маркарян</v>
      </c>
      <c r="C1631" s="173" t="str">
        <f>VLOOKUP(Results!D1632,Tests!$A$2:$C$21,3,FALSE)</f>
        <v>Пользователь MS Excel 2010</v>
      </c>
      <c r="D1631" s="173" t="str">
        <f>IFERROR(VLOOKUP(VLOOKUP(Results!C1632,Users!$A$2:$E$784,5,FALSE),Groops!$A$2:$E$28,2,FALSE),"удалено")</f>
        <v>МИСТ-22</v>
      </c>
      <c r="E1631" s="173">
        <f>Results!K1632</f>
        <v>40</v>
      </c>
      <c r="F1631" s="173">
        <f>Results!J1632</f>
        <v>42</v>
      </c>
    </row>
    <row r="1632" spans="1:6">
      <c r="A1632" s="430">
        <f>Results!B1633</f>
        <v>44806.779594907399</v>
      </c>
      <c r="B1632" s="173" t="str">
        <f>VLOOKUP(Results!C1633,Users!$A$2:$F$784,6,FALSE)</f>
        <v>Пономарев</v>
      </c>
      <c r="C1632" s="173" t="str">
        <f>VLOOKUP(Results!D1633,Tests!$A$2:$C$21,3,FALSE)</f>
        <v>Пользователь MS Excel 2010</v>
      </c>
      <c r="D1632" s="173" t="str">
        <f>IFERROR(VLOOKUP(VLOOKUP(Results!C1633,Users!$A$2:$E$784,5,FALSE),Groops!$A$2:$E$28,2,FALSE),"удалено")</f>
        <v>МИСТ-22</v>
      </c>
      <c r="E1632" s="173">
        <f>Results!K1633</f>
        <v>39</v>
      </c>
      <c r="F1632" s="173">
        <f>Results!J1633</f>
        <v>42</v>
      </c>
    </row>
    <row r="1633" spans="1:6">
      <c r="A1633" s="430">
        <f>Results!B1634</f>
        <v>44806.794571759303</v>
      </c>
      <c r="B1633" s="173" t="str">
        <f>VLOOKUP(Results!C1634,Users!$A$2:$F$784,6,FALSE)</f>
        <v>Макарычева</v>
      </c>
      <c r="C1633" s="173" t="str">
        <f>VLOOKUP(Results!D1634,Tests!$A$2:$C$21,3,FALSE)</f>
        <v>Пользователь MS Excel 2010</v>
      </c>
      <c r="D1633" s="173" t="str">
        <f>IFERROR(VLOOKUP(VLOOKUP(Results!C1634,Users!$A$2:$E$784,5,FALSE),Groops!$A$2:$E$28,2,FALSE),"удалено")</f>
        <v>МИСТ-22</v>
      </c>
      <c r="E1633" s="173">
        <f>Results!K1634</f>
        <v>42</v>
      </c>
      <c r="F1633" s="173">
        <f>Results!J1634</f>
        <v>42</v>
      </c>
    </row>
    <row r="1634" spans="1:6">
      <c r="A1634" s="430">
        <f>Results!B1635</f>
        <v>44806.814583333296</v>
      </c>
      <c r="B1634" s="173" t="str">
        <f>VLOOKUP(Results!C1635,Users!$A$2:$F$784,6,FALSE)</f>
        <v>Шевелев</v>
      </c>
      <c r="C1634" s="173" t="str">
        <f>VLOOKUP(Results!D1635,Tests!$A$2:$C$21,3,FALSE)</f>
        <v>Пользователь MS Excel 2010</v>
      </c>
      <c r="D1634" s="173" t="str">
        <f>IFERROR(VLOOKUP(VLOOKUP(Results!C1635,Users!$A$2:$E$784,5,FALSE),Groops!$A$2:$E$28,2,FALSE),"удалено")</f>
        <v>МИСТ-22</v>
      </c>
      <c r="E1634" s="173">
        <f>Results!K1635</f>
        <v>21</v>
      </c>
      <c r="F1634" s="173">
        <f>Results!J1635</f>
        <v>42</v>
      </c>
    </row>
    <row r="1635" spans="1:6">
      <c r="A1635" s="430">
        <f>Results!B1636</f>
        <v>44806.8125462963</v>
      </c>
      <c r="B1635" s="173" t="str">
        <f>VLOOKUP(Results!C1636,Users!$A$2:$F$784,6,FALSE)</f>
        <v>Аюшеев</v>
      </c>
      <c r="C1635" s="173" t="str">
        <f>VLOOKUP(Results!D1636,Tests!$A$2:$C$21,3,FALSE)</f>
        <v>Пользователь MS Excel 2010</v>
      </c>
      <c r="D1635" s="173" t="str">
        <f>IFERROR(VLOOKUP(VLOOKUP(Results!C1636,Users!$A$2:$E$784,5,FALSE),Groops!$A$2:$E$28,2,FALSE),"удалено")</f>
        <v>МИСТ-22</v>
      </c>
      <c r="E1635" s="173">
        <f>Results!K1636</f>
        <v>35</v>
      </c>
      <c r="F1635" s="173">
        <f>Results!J1636</f>
        <v>42</v>
      </c>
    </row>
    <row r="1636" spans="1:6">
      <c r="A1636" s="430">
        <f>Results!B1637</f>
        <v>44806.837939814803</v>
      </c>
      <c r="B1636" s="173" t="str">
        <f>VLOOKUP(Results!C1637,Users!$A$2:$F$784,6,FALSE)</f>
        <v>Ковалев</v>
      </c>
      <c r="C1636" s="173" t="str">
        <f>VLOOKUP(Results!D1637,Tests!$A$2:$C$21,3,FALSE)</f>
        <v>Пользователь MS Excel 2010</v>
      </c>
      <c r="D1636" s="173" t="str">
        <f>IFERROR(VLOOKUP(VLOOKUP(Results!C1637,Users!$A$2:$E$784,5,FALSE),Groops!$A$2:$E$28,2,FALSE),"удалено")</f>
        <v>МИСТ-22</v>
      </c>
      <c r="E1636" s="173">
        <f>Results!K1637</f>
        <v>39</v>
      </c>
      <c r="F1636" s="173">
        <f>Results!J1637</f>
        <v>42</v>
      </c>
    </row>
    <row r="1637" spans="1:6">
      <c r="A1637" s="430">
        <f>Results!B1638</f>
        <v>44806.824386574102</v>
      </c>
      <c r="B1637" s="173" t="str">
        <f>VLOOKUP(Results!C1638,Users!$A$2:$F$784,6,FALSE)</f>
        <v>Богодухова</v>
      </c>
      <c r="C1637" s="173" t="str">
        <f>VLOOKUP(Results!D1638,Tests!$A$2:$C$21,3,FALSE)</f>
        <v>Пользователь MS Excel 2010</v>
      </c>
      <c r="D1637" s="173" t="str">
        <f>IFERROR(VLOOKUP(VLOOKUP(Results!C1638,Users!$A$2:$E$784,5,FALSE),Groops!$A$2:$E$28,2,FALSE),"удалено")</f>
        <v>МИСТ-22</v>
      </c>
      <c r="E1637" s="173">
        <f>Results!K1638</f>
        <v>40</v>
      </c>
      <c r="F1637" s="173">
        <f>Results!J1638</f>
        <v>42</v>
      </c>
    </row>
    <row r="1638" spans="1:6">
      <c r="A1638" s="430">
        <f>Results!B1639</f>
        <v>44806.832372685203</v>
      </c>
      <c r="B1638" s="173" t="str">
        <f>VLOOKUP(Results!C1639,Users!$A$2:$F$784,6,FALSE)</f>
        <v>Акбатыров</v>
      </c>
      <c r="C1638" s="173" t="str">
        <f>VLOOKUP(Results!D1639,Tests!$A$2:$C$21,3,FALSE)</f>
        <v>Пользователь MS Excel 2010</v>
      </c>
      <c r="D1638" s="173" t="str">
        <f>IFERROR(VLOOKUP(VLOOKUP(Results!C1639,Users!$A$2:$E$784,5,FALSE),Groops!$A$2:$E$28,2,FALSE),"удалено")</f>
        <v>МИСТ-22</v>
      </c>
      <c r="E1638" s="173">
        <f>Results!K1639</f>
        <v>38</v>
      </c>
      <c r="F1638" s="173">
        <f>Results!J1639</f>
        <v>42</v>
      </c>
    </row>
    <row r="1639" spans="1:6">
      <c r="A1639" s="430">
        <f>Results!B1640</f>
        <v>44806.854409722197</v>
      </c>
      <c r="B1639" s="173" t="str">
        <f>VLOOKUP(Results!C1640,Users!$A$2:$F$784,6,FALSE)</f>
        <v>Кириллов</v>
      </c>
      <c r="C1639" s="173" t="str">
        <f>VLOOKUP(Results!D1640,Tests!$A$2:$C$21,3,FALSE)</f>
        <v>Пользователь MS Excel 2010</v>
      </c>
      <c r="D1639" s="173" t="str">
        <f>IFERROR(VLOOKUP(VLOOKUP(Results!C1640,Users!$A$2:$E$784,5,FALSE),Groops!$A$2:$E$28,2,FALSE),"удалено")</f>
        <v>МИСТ-22</v>
      </c>
      <c r="E1639" s="173">
        <f>Results!K1640</f>
        <v>20</v>
      </c>
      <c r="F1639" s="173">
        <f>Results!J1640</f>
        <v>42</v>
      </c>
    </row>
    <row r="1640" spans="1:6">
      <c r="A1640" s="430">
        <f>Results!B1641</f>
        <v>44806.849826388898</v>
      </c>
      <c r="B1640" s="173" t="str">
        <f>VLOOKUP(Results!C1641,Users!$A$2:$F$784,6,FALSE)</f>
        <v>Фунтов</v>
      </c>
      <c r="C1640" s="173" t="str">
        <f>VLOOKUP(Results!D1641,Tests!$A$2:$C$21,3,FALSE)</f>
        <v>Пользователь MS Excel 2010</v>
      </c>
      <c r="D1640" s="173" t="str">
        <f>IFERROR(VLOOKUP(VLOOKUP(Results!C1641,Users!$A$2:$E$784,5,FALSE),Groops!$A$2:$E$28,2,FALSE),"удалено")</f>
        <v>МИСТ-22</v>
      </c>
      <c r="E1640" s="173">
        <f>Results!K1641</f>
        <v>36</v>
      </c>
      <c r="F1640" s="173">
        <f>Results!J1641</f>
        <v>42</v>
      </c>
    </row>
    <row r="1641" spans="1:6">
      <c r="A1641" s="430">
        <f>Results!B1642</f>
        <v>44806.852500000001</v>
      </c>
      <c r="B1641" s="173" t="str">
        <f>VLOOKUP(Results!C1642,Users!$A$2:$F$784,6,FALSE)</f>
        <v>Стуруа</v>
      </c>
      <c r="C1641" s="173" t="str">
        <f>VLOOKUP(Results!D1642,Tests!$A$2:$C$21,3,FALSE)</f>
        <v>Пользователь MS Excel 2010</v>
      </c>
      <c r="D1641" s="173" t="str">
        <f>IFERROR(VLOOKUP(VLOOKUP(Results!C1642,Users!$A$2:$E$784,5,FALSE),Groops!$A$2:$E$28,2,FALSE),"удалено")</f>
        <v>МИСТ-22</v>
      </c>
      <c r="E1641" s="173">
        <f>Results!K1642</f>
        <v>40</v>
      </c>
      <c r="F1641" s="173">
        <f>Results!J1642</f>
        <v>42</v>
      </c>
    </row>
    <row r="1642" spans="1:6">
      <c r="A1642" s="430">
        <f>Results!B1643</f>
        <v>44806.848680555602</v>
      </c>
      <c r="B1642" s="173" t="str">
        <f>VLOOKUP(Results!C1643,Users!$A$2:$F$784,6,FALSE)</f>
        <v>Филатова</v>
      </c>
      <c r="C1642" s="173" t="str">
        <f>VLOOKUP(Results!D1643,Tests!$A$2:$C$21,3,FALSE)</f>
        <v>Пользователь MS Excel 2010</v>
      </c>
      <c r="D1642" s="173" t="str">
        <f>IFERROR(VLOOKUP(VLOOKUP(Results!C1643,Users!$A$2:$E$784,5,FALSE),Groops!$A$2:$E$28,2,FALSE),"удалено")</f>
        <v>МИСТ-22</v>
      </c>
      <c r="E1642" s="173">
        <f>Results!K1643</f>
        <v>38</v>
      </c>
      <c r="F1642" s="173">
        <f>Results!J1643</f>
        <v>42</v>
      </c>
    </row>
    <row r="1643" spans="1:6">
      <c r="A1643" s="430">
        <f>Results!B1644</f>
        <v>44806.843182870398</v>
      </c>
      <c r="B1643" s="173" t="str">
        <f>VLOOKUP(Results!C1644,Users!$A$2:$F$784,6,FALSE)</f>
        <v>Ушакова</v>
      </c>
      <c r="C1643" s="173" t="str">
        <f>VLOOKUP(Results!D1644,Tests!$A$2:$C$21,3,FALSE)</f>
        <v>Пользователь MS Excel 2010</v>
      </c>
      <c r="D1643" s="173" t="str">
        <f>IFERROR(VLOOKUP(VLOOKUP(Results!C1644,Users!$A$2:$E$784,5,FALSE),Groops!$A$2:$E$28,2,FALSE),"удалено")</f>
        <v>МИСТ-22</v>
      </c>
      <c r="E1643" s="173">
        <f>Results!K1644</f>
        <v>38</v>
      </c>
      <c r="F1643" s="173">
        <f>Results!J1644</f>
        <v>42</v>
      </c>
    </row>
    <row r="1644" spans="1:6">
      <c r="A1644" s="430">
        <f>Results!B1645</f>
        <v>44806.8416319444</v>
      </c>
      <c r="B1644" s="173" t="str">
        <f>VLOOKUP(Results!C1645,Users!$A$2:$F$784,6,FALSE)</f>
        <v>Савельев</v>
      </c>
      <c r="C1644" s="173" t="str">
        <f>VLOOKUP(Results!D1645,Tests!$A$2:$C$21,3,FALSE)</f>
        <v>Пользователь MS Excel 2010</v>
      </c>
      <c r="D1644" s="173" t="str">
        <f>IFERROR(VLOOKUP(VLOOKUP(Results!C1645,Users!$A$2:$E$784,5,FALSE),Groops!$A$2:$E$28,2,FALSE),"удалено")</f>
        <v>МИСТ-22</v>
      </c>
      <c r="E1644" s="173">
        <f>Results!K1645</f>
        <v>39</v>
      </c>
      <c r="F1644" s="173">
        <f>Results!J1645</f>
        <v>42</v>
      </c>
    </row>
    <row r="1645" spans="1:6">
      <c r="A1645" s="430">
        <f>Results!B1646</f>
        <v>44806.868298611102</v>
      </c>
      <c r="B1645" s="173" t="str">
        <f>VLOOKUP(Results!C1646,Users!$A$2:$F$784,6,FALSE)</f>
        <v>Чешов</v>
      </c>
      <c r="C1645" s="173" t="str">
        <f>VLOOKUP(Results!D1646,Tests!$A$2:$C$21,3,FALSE)</f>
        <v>Пользователь MS Excel 2010</v>
      </c>
      <c r="D1645" s="173" t="str">
        <f>IFERROR(VLOOKUP(VLOOKUP(Results!C1646,Users!$A$2:$E$784,5,FALSE),Groops!$A$2:$E$28,2,FALSE),"удалено")</f>
        <v>МИСТ-22</v>
      </c>
      <c r="E1645" s="173">
        <f>Results!K1646</f>
        <v>39</v>
      </c>
      <c r="F1645" s="173">
        <f>Results!J1646</f>
        <v>42</v>
      </c>
    </row>
    <row r="1646" spans="1:6">
      <c r="A1646" s="430">
        <f>Results!B1647</f>
        <v>44806.864594907398</v>
      </c>
      <c r="B1646" s="173" t="str">
        <f>VLOOKUP(Results!C1647,Users!$A$2:$F$784,6,FALSE)</f>
        <v>Щепалов</v>
      </c>
      <c r="C1646" s="173" t="str">
        <f>VLOOKUP(Results!D1647,Tests!$A$2:$C$21,3,FALSE)</f>
        <v>Пользователь MS Excel 2010</v>
      </c>
      <c r="D1646" s="173" t="str">
        <f>IFERROR(VLOOKUP(VLOOKUP(Results!C1647,Users!$A$2:$E$784,5,FALSE),Groops!$A$2:$E$28,2,FALSE),"удалено")</f>
        <v>МИСТ-22</v>
      </c>
      <c r="E1646" s="173">
        <f>Results!K1647</f>
        <v>38</v>
      </c>
      <c r="F1646" s="173">
        <f>Results!J1647</f>
        <v>42</v>
      </c>
    </row>
    <row r="1647" spans="1:6">
      <c r="A1647" s="430">
        <f>Results!B1648</f>
        <v>44806.860127314802</v>
      </c>
      <c r="B1647" s="173" t="str">
        <f>VLOOKUP(Results!C1648,Users!$A$2:$F$784,6,FALSE)</f>
        <v>Сотникова</v>
      </c>
      <c r="C1647" s="173" t="str">
        <f>VLOOKUP(Results!D1648,Tests!$A$2:$C$21,3,FALSE)</f>
        <v>Входное тестирование КАЭД 2022</v>
      </c>
      <c r="D1647" s="173" t="str">
        <f>IFERROR(VLOOKUP(VLOOKUP(Results!C1648,Users!$A$2:$E$784,5,FALSE),Groops!$A$2:$E$28,2,FALSE),"удалено")</f>
        <v>МИСТ-22</v>
      </c>
      <c r="E1647" s="173">
        <f>Results!K1648</f>
        <v>39</v>
      </c>
      <c r="F1647" s="173">
        <f>Results!J1648</f>
        <v>42</v>
      </c>
    </row>
    <row r="1648" spans="1:6">
      <c r="A1648" s="430">
        <f>Results!B1649</f>
        <v>44806.862280092602</v>
      </c>
      <c r="B1648" s="173" t="str">
        <f>VLOOKUP(Results!C1649,Users!$A$2:$F$784,6,FALSE)</f>
        <v>Шульц</v>
      </c>
      <c r="C1648" s="173" t="str">
        <f>VLOOKUP(Results!D1649,Tests!$A$2:$C$21,3,FALSE)</f>
        <v>Пользователь MS Excel 2010</v>
      </c>
      <c r="D1648" s="173" t="str">
        <f>IFERROR(VLOOKUP(VLOOKUP(Results!C1649,Users!$A$2:$E$784,5,FALSE),Groops!$A$2:$E$28,2,FALSE),"удалено")</f>
        <v>МИСТ-22</v>
      </c>
      <c r="E1648" s="173">
        <f>Results!K1649</f>
        <v>33</v>
      </c>
      <c r="F1648" s="173">
        <f>Results!J1649</f>
        <v>42</v>
      </c>
    </row>
    <row r="1649" spans="1:6">
      <c r="A1649" s="430">
        <f>Results!B1650</f>
        <v>44806.866898148102</v>
      </c>
      <c r="B1649" s="173" t="str">
        <f>VLOOKUP(Results!C1650,Users!$A$2:$F$784,6,FALSE)</f>
        <v>Исрапилов</v>
      </c>
      <c r="C1649" s="173" t="str">
        <f>VLOOKUP(Results!D1650,Tests!$A$2:$C$21,3,FALSE)</f>
        <v>Пользователь MS Excel 2010</v>
      </c>
      <c r="D1649" s="173" t="str">
        <f>IFERROR(VLOOKUP(VLOOKUP(Results!C1650,Users!$A$2:$E$784,5,FALSE),Groops!$A$2:$E$28,2,FALSE),"удалено")</f>
        <v>МИСТ-22</v>
      </c>
      <c r="E1649" s="173">
        <f>Results!K1650</f>
        <v>38</v>
      </c>
      <c r="F1649" s="173">
        <f>Results!J1650</f>
        <v>42</v>
      </c>
    </row>
    <row r="1650" spans="1:6">
      <c r="A1650" s="430">
        <f>Results!B1651</f>
        <v>44806.863090277802</v>
      </c>
      <c r="B1650" s="173" t="str">
        <f>VLOOKUP(Results!C1651,Users!$A$2:$F$784,6,FALSE)</f>
        <v>Воропаев</v>
      </c>
      <c r="C1650" s="173" t="str">
        <f>VLOOKUP(Results!D1651,Tests!$A$2:$C$21,3,FALSE)</f>
        <v>Входное тестирование КАЭД 2022</v>
      </c>
      <c r="D1650" s="173" t="str">
        <f>IFERROR(VLOOKUP(VLOOKUP(Results!C1651,Users!$A$2:$E$784,5,FALSE),Groops!$A$2:$E$28,2,FALSE),"удалено")</f>
        <v>МИСТ-22</v>
      </c>
      <c r="E1650" s="173">
        <f>Results!K1651</f>
        <v>23</v>
      </c>
      <c r="F1650" s="173">
        <f>Results!J1651</f>
        <v>42</v>
      </c>
    </row>
    <row r="1651" spans="1:6">
      <c r="A1651" s="430">
        <f>Results!B1652</f>
        <v>44806.883101851898</v>
      </c>
      <c r="B1651" s="173" t="str">
        <f>VLOOKUP(Results!C1652,Users!$A$2:$F$784,6,FALSE)</f>
        <v>Петров</v>
      </c>
      <c r="C1651" s="173" t="str">
        <f>VLOOKUP(Results!D1652,Tests!$A$2:$C$21,3,FALSE)</f>
        <v>Пользователь MS Excel 2010</v>
      </c>
      <c r="D1651" s="173" t="str">
        <f>IFERROR(VLOOKUP(VLOOKUP(Results!C1652,Users!$A$2:$E$784,5,FALSE),Groops!$A$2:$E$28,2,FALSE),"удалено")</f>
        <v>МИСТ-22</v>
      </c>
      <c r="E1651" s="173">
        <f>Results!K1652</f>
        <v>35</v>
      </c>
      <c r="F1651" s="173">
        <f>Results!J1652</f>
        <v>42</v>
      </c>
    </row>
    <row r="1652" spans="1:6">
      <c r="A1652" s="430">
        <f>Results!B1653</f>
        <v>44806.891145833302</v>
      </c>
      <c r="B1652" s="173" t="str">
        <f>VLOOKUP(Results!C1653,Users!$A$2:$F$784,6,FALSE)</f>
        <v>Лутовинов</v>
      </c>
      <c r="C1652" s="173" t="str">
        <f>VLOOKUP(Results!D1653,Tests!$A$2:$C$21,3,FALSE)</f>
        <v>Пользователь MS Excel 2010</v>
      </c>
      <c r="D1652" s="173" t="str">
        <f>IFERROR(VLOOKUP(VLOOKUP(Results!C1653,Users!$A$2:$E$784,5,FALSE),Groops!$A$2:$E$28,2,FALSE),"удалено")</f>
        <v>МИСТ-22</v>
      </c>
      <c r="E1652" s="173">
        <f>Results!K1653</f>
        <v>39</v>
      </c>
      <c r="F1652" s="173">
        <f>Results!J1653</f>
        <v>42</v>
      </c>
    </row>
    <row r="1653" spans="1:6">
      <c r="A1653" s="430">
        <f>Results!B1654</f>
        <v>44806.888113425899</v>
      </c>
      <c r="B1653" s="173" t="str">
        <f>VLOOKUP(Results!C1654,Users!$A$2:$F$784,6,FALSE)</f>
        <v>Воропаев</v>
      </c>
      <c r="C1653" s="173" t="str">
        <f>VLOOKUP(Results!D1654,Tests!$A$2:$C$21,3,FALSE)</f>
        <v>Пользователь MS Excel 2010</v>
      </c>
      <c r="D1653" s="173" t="str">
        <f>IFERROR(VLOOKUP(VLOOKUP(Results!C1654,Users!$A$2:$E$784,5,FALSE),Groops!$A$2:$E$28,2,FALSE),"удалено")</f>
        <v>МИСТ-22</v>
      </c>
      <c r="E1653" s="173">
        <f>Results!K1654</f>
        <v>34</v>
      </c>
      <c r="F1653" s="173">
        <f>Results!J1654</f>
        <v>42</v>
      </c>
    </row>
    <row r="1654" spans="1:6">
      <c r="A1654" s="430">
        <f>Results!B1655</f>
        <v>44806.894942129598</v>
      </c>
      <c r="B1654" s="173" t="str">
        <f>VLOOKUP(Results!C1655,Users!$A$2:$F$784,6,FALSE)</f>
        <v>Сурдейкина</v>
      </c>
      <c r="C1654" s="173" t="str">
        <f>VLOOKUP(Results!D1655,Tests!$A$2:$C$21,3,FALSE)</f>
        <v>Пользователь MS Excel 2010</v>
      </c>
      <c r="D1654" s="173" t="str">
        <f>IFERROR(VLOOKUP(VLOOKUP(Results!C1655,Users!$A$2:$E$784,5,FALSE),Groops!$A$2:$E$28,2,FALSE),"удалено")</f>
        <v>МИСТ-22</v>
      </c>
      <c r="E1654" s="173">
        <f>Results!K1655</f>
        <v>41</v>
      </c>
      <c r="F1654" s="173">
        <f>Results!J1655</f>
        <v>42</v>
      </c>
    </row>
    <row r="1655" spans="1:6">
      <c r="A1655" s="430">
        <f>Results!B1656</f>
        <v>44811.814212963</v>
      </c>
      <c r="B1655" s="173" t="str">
        <f>VLOOKUP(Results!C1656,Users!$A$2:$F$784,6,FALSE)</f>
        <v>Терехов</v>
      </c>
      <c r="C1655" s="173" t="str">
        <f>VLOOKUP(Results!D1656,Tests!$A$2:$C$21,3,FALSE)</f>
        <v>Специалист MS Excel 2010</v>
      </c>
      <c r="D1655" s="173" t="str">
        <f>IFERROR(VLOOKUP(VLOOKUP(Results!C1656,Users!$A$2:$E$784,5,FALSE),Groops!$A$2:$E$28,2,FALSE),"удалено")</f>
        <v>МИСТ-22</v>
      </c>
      <c r="E1655" s="173">
        <f>Results!K1656</f>
        <v>22</v>
      </c>
      <c r="F1655" s="173">
        <f>Results!J1656</f>
        <v>25</v>
      </c>
    </row>
    <row r="1656" spans="1:6">
      <c r="A1656" s="430">
        <f>Results!B1657</f>
        <v>44811.901307870401</v>
      </c>
      <c r="B1656" s="173" t="str">
        <f>VLOOKUP(Results!C1657,Users!$A$2:$F$784,6,FALSE)</f>
        <v>Федоренков</v>
      </c>
      <c r="C1656" s="173" t="str">
        <f>VLOOKUP(Results!D1657,Tests!$A$2:$C$21,3,FALSE)</f>
        <v>Специалист MS Excel 2010</v>
      </c>
      <c r="D1656" s="173" t="str">
        <f>IFERROR(VLOOKUP(VLOOKUP(Results!C1657,Users!$A$2:$E$784,5,FALSE),Groops!$A$2:$E$28,2,FALSE),"удалено")</f>
        <v>МИСТ-22</v>
      </c>
      <c r="E1656" s="173">
        <f>Results!K1657</f>
        <v>24</v>
      </c>
      <c r="F1656" s="173">
        <f>Results!J1657</f>
        <v>25</v>
      </c>
    </row>
    <row r="1657" spans="1:6">
      <c r="A1657" s="430">
        <f>Results!B1658</f>
        <v>44812.498865740701</v>
      </c>
      <c r="B1657" s="173" t="str">
        <f>VLOOKUP(Results!C1658,Users!$A$2:$F$784,6,FALSE)</f>
        <v>Алексеенко</v>
      </c>
      <c r="C1657" s="173" t="str">
        <f>VLOOKUP(Results!D1658,Tests!$A$2:$C$21,3,FALSE)</f>
        <v>Пользователь MS Excel 2010</v>
      </c>
      <c r="D1657" s="173" t="str">
        <f>IFERROR(VLOOKUP(VLOOKUP(Results!C1658,Users!$A$2:$E$784,5,FALSE),Groops!$A$2:$E$28,2,FALSE),"удалено")</f>
        <v>МИСТ-22</v>
      </c>
      <c r="E1657" s="173">
        <f>Results!K1658</f>
        <v>42</v>
      </c>
      <c r="F1657" s="173">
        <f>Results!J1658</f>
        <v>42</v>
      </c>
    </row>
    <row r="1658" spans="1:6">
      <c r="A1658" s="430">
        <f>Results!B1659</f>
        <v>44812.520196759302</v>
      </c>
      <c r="B1658" s="173" t="str">
        <f>VLOOKUP(Results!C1659,Users!$A$2:$F$784,6,FALSE)</f>
        <v>Алексеенко</v>
      </c>
      <c r="C1658" s="173" t="str">
        <f>VLOOKUP(Results!D1659,Tests!$A$2:$C$21,3,FALSE)</f>
        <v>Специалист MS Excel 2010</v>
      </c>
      <c r="D1658" s="173" t="str">
        <f>IFERROR(VLOOKUP(VLOOKUP(Results!C1659,Users!$A$2:$E$784,5,FALSE),Groops!$A$2:$E$28,2,FALSE),"удалено")</f>
        <v>МИСТ-22</v>
      </c>
      <c r="E1658" s="173">
        <f>Results!K1659</f>
        <v>12</v>
      </c>
      <c r="F1658" s="173">
        <f>Results!J1659</f>
        <v>25</v>
      </c>
    </row>
    <row r="1659" spans="1:6">
      <c r="A1659" s="430">
        <f>Results!B1660</f>
        <v>44812.675162036998</v>
      </c>
      <c r="B1659" s="173" t="str">
        <f>VLOOKUP(Results!C1660,Users!$A$2:$F$784,6,FALSE)</f>
        <v>Щепалов</v>
      </c>
      <c r="C1659" s="173" t="str">
        <f>VLOOKUP(Results!D1660,Tests!$A$2:$C$21,3,FALSE)</f>
        <v>Специалист MS Excel 2010</v>
      </c>
      <c r="D1659" s="173" t="str">
        <f>IFERROR(VLOOKUP(VLOOKUP(Results!C1660,Users!$A$2:$E$784,5,FALSE),Groops!$A$2:$E$28,2,FALSE),"удалено")</f>
        <v>МИСТ-22</v>
      </c>
      <c r="E1659" s="173">
        <f>Results!K1660</f>
        <v>23</v>
      </c>
      <c r="F1659" s="173">
        <f>Results!J1660</f>
        <v>25</v>
      </c>
    </row>
    <row r="1660" spans="1:6">
      <c r="A1660" s="430">
        <f>Results!B1661</f>
        <v>44812.675844907397</v>
      </c>
      <c r="B1660" s="173" t="str">
        <f>VLOOKUP(Results!C1661,Users!$A$2:$F$784,6,FALSE)</f>
        <v>Степанов</v>
      </c>
      <c r="C1660" s="173" t="str">
        <f>VLOOKUP(Results!D1661,Tests!$A$2:$C$21,3,FALSE)</f>
        <v>Пользователь MS Excel 2010</v>
      </c>
      <c r="D1660" s="173" t="str">
        <f>IFERROR(VLOOKUP(VLOOKUP(Results!C1661,Users!$A$2:$E$784,5,FALSE),Groops!$A$2:$E$28,2,FALSE),"удалено")</f>
        <v>МИСТ-22</v>
      </c>
      <c r="E1660" s="173">
        <f>Results!K1661</f>
        <v>42</v>
      </c>
      <c r="F1660" s="173">
        <f>Results!J1661</f>
        <v>42</v>
      </c>
    </row>
    <row r="1661" spans="1:6">
      <c r="A1661" s="430">
        <f>Results!B1662</f>
        <v>44812.702071759297</v>
      </c>
      <c r="B1661" s="173" t="str">
        <f>VLOOKUP(Results!C1662,Users!$A$2:$F$784,6,FALSE)</f>
        <v>Шульц</v>
      </c>
      <c r="C1661" s="173" t="str">
        <f>VLOOKUP(Results!D1662,Tests!$A$2:$C$21,3,FALSE)</f>
        <v>Пользователь MS Excel 2010</v>
      </c>
      <c r="D1661" s="173" t="str">
        <f>IFERROR(VLOOKUP(VLOOKUP(Results!C1662,Users!$A$2:$E$784,5,FALSE),Groops!$A$2:$E$28,2,FALSE),"удалено")</f>
        <v>МИСТ-22</v>
      </c>
      <c r="E1661" s="173">
        <f>Results!K1662</f>
        <v>40</v>
      </c>
      <c r="F1661" s="173">
        <f>Results!J1662</f>
        <v>42</v>
      </c>
    </row>
    <row r="1662" spans="1:6">
      <c r="A1662" s="430">
        <f>Results!B1663</f>
        <v>44812.688159722202</v>
      </c>
      <c r="B1662" s="173" t="str">
        <f>VLOOKUP(Results!C1663,Users!$A$2:$F$784,6,FALSE)</f>
        <v>Степанов</v>
      </c>
      <c r="C1662" s="173" t="str">
        <f>VLOOKUP(Results!D1663,Tests!$A$2:$C$21,3,FALSE)</f>
        <v>Специалист MS Excel 2010</v>
      </c>
      <c r="D1662" s="173" t="str">
        <f>IFERROR(VLOOKUP(VLOOKUP(Results!C1663,Users!$A$2:$E$784,5,FALSE),Groops!$A$2:$E$28,2,FALSE),"удалено")</f>
        <v>МИСТ-22</v>
      </c>
      <c r="E1662" s="173">
        <f>Results!K1663</f>
        <v>18</v>
      </c>
      <c r="F1662" s="173">
        <f>Results!J1663</f>
        <v>25</v>
      </c>
    </row>
    <row r="1663" spans="1:6">
      <c r="A1663" s="430">
        <f>Results!B1664</f>
        <v>44813.140231481499</v>
      </c>
      <c r="B1663" s="173" t="str">
        <f>VLOOKUP(Results!C1664,Users!$A$2:$F$784,6,FALSE)</f>
        <v>Аюшеев</v>
      </c>
      <c r="C1663" s="173" t="str">
        <f>VLOOKUP(Results!D1664,Tests!$A$2:$C$21,3,FALSE)</f>
        <v>Пользователь MS Excel 2010</v>
      </c>
      <c r="D1663" s="173" t="str">
        <f>IFERROR(VLOOKUP(VLOOKUP(Results!C1664,Users!$A$2:$E$784,5,FALSE),Groops!$A$2:$E$28,2,FALSE),"удалено")</f>
        <v>МИСТ-22</v>
      </c>
      <c r="E1663" s="173">
        <f>Results!K1664</f>
        <v>38</v>
      </c>
      <c r="F1663" s="173">
        <f>Results!J1664</f>
        <v>42</v>
      </c>
    </row>
    <row r="1664" spans="1:6">
      <c r="A1664" s="430">
        <f>Results!B1665</f>
        <v>44813.155601851897</v>
      </c>
      <c r="B1664" s="173" t="str">
        <f>VLOOKUP(Results!C1665,Users!$A$2:$F$784,6,FALSE)</f>
        <v>Аюшеев</v>
      </c>
      <c r="C1664" s="173" t="str">
        <f>VLOOKUP(Results!D1665,Tests!$A$2:$C$21,3,FALSE)</f>
        <v>Специалист MS Excel 2010</v>
      </c>
      <c r="D1664" s="173" t="str">
        <f>IFERROR(VLOOKUP(VLOOKUP(Results!C1665,Users!$A$2:$E$784,5,FALSE),Groops!$A$2:$E$28,2,FALSE),"удалено")</f>
        <v>МИСТ-22</v>
      </c>
      <c r="E1664" s="173">
        <f>Results!K1665</f>
        <v>18</v>
      </c>
      <c r="F1664" s="173">
        <f>Results!J1665</f>
        <v>25</v>
      </c>
    </row>
    <row r="1665" spans="1:6">
      <c r="A1665" s="430">
        <f>Results!B1666</f>
        <v>44813.582557870403</v>
      </c>
      <c r="B1665" s="173" t="str">
        <f>VLOOKUP(Results!C1666,Users!$A$2:$F$784,6,FALSE)</f>
        <v>Сторожев</v>
      </c>
      <c r="C1665" s="173" t="str">
        <f>VLOOKUP(Results!D1666,Tests!$A$2:$C$21,3,FALSE)</f>
        <v>Пользователь MS Excel 2010</v>
      </c>
      <c r="D1665" s="173" t="str">
        <f>IFERROR(VLOOKUP(VLOOKUP(Results!C1666,Users!$A$2:$E$784,5,FALSE),Groops!$A$2:$E$28,2,FALSE),"удалено")</f>
        <v>МИСТ-22</v>
      </c>
      <c r="E1665" s="173">
        <f>Results!K1666</f>
        <v>0</v>
      </c>
      <c r="F1665" s="173">
        <f>Results!J1666</f>
        <v>42</v>
      </c>
    </row>
    <row r="1666" spans="1:6">
      <c r="A1666" s="430"/>
    </row>
    <row r="1667" spans="1:6">
      <c r="A1667" s="430"/>
    </row>
    <row r="1668" spans="1:6">
      <c r="A1668" s="430"/>
    </row>
    <row r="1669" spans="1:6">
      <c r="A1669" s="430"/>
    </row>
    <row r="1670" spans="1:6">
      <c r="A1670" s="430"/>
    </row>
    <row r="1671" spans="1:6">
      <c r="A1671" s="430"/>
    </row>
    <row r="1672" spans="1:6">
      <c r="A1672" s="430"/>
    </row>
    <row r="1673" spans="1:6">
      <c r="A1673" s="430"/>
    </row>
    <row r="1674" spans="1:6">
      <c r="A1674" s="430"/>
    </row>
    <row r="1675" spans="1:6">
      <c r="A1675" s="430"/>
    </row>
    <row r="1676" spans="1:6">
      <c r="A1676" s="430"/>
    </row>
    <row r="1677" spans="1:6">
      <c r="A1677" s="430"/>
    </row>
    <row r="1678" spans="1:6">
      <c r="A1678" s="430"/>
    </row>
    <row r="1679" spans="1:6">
      <c r="A1679" s="430"/>
    </row>
    <row r="1680" spans="1:6">
      <c r="A1680" s="430"/>
    </row>
    <row r="1681" spans="1:1">
      <c r="A1681" s="430"/>
    </row>
    <row r="1682" spans="1:1">
      <c r="A1682" s="430"/>
    </row>
    <row r="1683" spans="1:1">
      <c r="A1683" s="430"/>
    </row>
    <row r="1684" spans="1:1">
      <c r="A1684" s="430"/>
    </row>
    <row r="1685" spans="1:1">
      <c r="A1685" s="430"/>
    </row>
    <row r="1686" spans="1:1">
      <c r="A1686" s="430"/>
    </row>
    <row r="1687" spans="1:1">
      <c r="A1687" s="430"/>
    </row>
    <row r="1688" spans="1:1">
      <c r="A1688" s="430"/>
    </row>
    <row r="1689" spans="1:1">
      <c r="A1689" s="430"/>
    </row>
    <row r="1690" spans="1:1">
      <c r="A1690" s="430"/>
    </row>
    <row r="1691" spans="1:1">
      <c r="A1691" s="430"/>
    </row>
    <row r="1692" spans="1:1">
      <c r="A1692" s="430"/>
    </row>
    <row r="1693" spans="1:1">
      <c r="A1693" s="430"/>
    </row>
    <row r="1694" spans="1:1">
      <c r="A1694" s="430"/>
    </row>
    <row r="1695" spans="1:1">
      <c r="A1695" s="430"/>
    </row>
    <row r="1696" spans="1:1">
      <c r="A1696" s="430"/>
    </row>
    <row r="1697" spans="1:1">
      <c r="A1697" s="430"/>
    </row>
    <row r="1698" spans="1:1">
      <c r="A1698" s="430"/>
    </row>
    <row r="1699" spans="1:1">
      <c r="A1699" s="430"/>
    </row>
    <row r="1700" spans="1:1">
      <c r="A1700" s="430"/>
    </row>
    <row r="1701" spans="1:1">
      <c r="A1701" s="430"/>
    </row>
    <row r="1702" spans="1:1">
      <c r="A1702" s="430"/>
    </row>
    <row r="1703" spans="1:1">
      <c r="A1703" s="430"/>
    </row>
    <row r="1704" spans="1:1">
      <c r="A1704" s="430"/>
    </row>
    <row r="1705" spans="1:1">
      <c r="A1705" s="430"/>
    </row>
    <row r="1706" spans="1:1">
      <c r="A1706" s="430"/>
    </row>
    <row r="1707" spans="1:1">
      <c r="A1707" s="430"/>
    </row>
    <row r="1708" spans="1:1">
      <c r="A1708" s="430"/>
    </row>
    <row r="1709" spans="1:1">
      <c r="A1709" s="430"/>
    </row>
    <row r="1710" spans="1:1">
      <c r="A1710" s="430"/>
    </row>
    <row r="1711" spans="1:1">
      <c r="A1711" s="430"/>
    </row>
    <row r="1712" spans="1:1">
      <c r="A1712" s="430"/>
    </row>
    <row r="1713" spans="1:1">
      <c r="A1713" s="430"/>
    </row>
    <row r="1714" spans="1:1">
      <c r="A1714" s="430"/>
    </row>
    <row r="1715" spans="1:1">
      <c r="A1715" s="430"/>
    </row>
    <row r="1716" spans="1:1">
      <c r="A1716" s="430"/>
    </row>
    <row r="1717" spans="1:1">
      <c r="A1717" s="430"/>
    </row>
    <row r="1718" spans="1:1">
      <c r="A1718" s="430"/>
    </row>
    <row r="1719" spans="1:1">
      <c r="A1719" s="430"/>
    </row>
    <row r="1720" spans="1:1">
      <c r="A1720" s="430"/>
    </row>
    <row r="1721" spans="1:1">
      <c r="A1721" s="430"/>
    </row>
    <row r="1722" spans="1:1">
      <c r="A1722" s="430"/>
    </row>
    <row r="1723" spans="1:1">
      <c r="A1723" s="430"/>
    </row>
    <row r="1724" spans="1:1">
      <c r="A1724" s="430"/>
    </row>
    <row r="1725" spans="1:1">
      <c r="A1725" s="430"/>
    </row>
    <row r="1726" spans="1:1">
      <c r="A1726" s="430"/>
    </row>
    <row r="1727" spans="1:1">
      <c r="A1727" s="430"/>
    </row>
    <row r="1728" spans="1:1">
      <c r="A1728" s="430"/>
    </row>
    <row r="1729" spans="1:1">
      <c r="A1729" s="430"/>
    </row>
    <row r="1730" spans="1:1">
      <c r="A1730" s="430"/>
    </row>
    <row r="1731" spans="1:1">
      <c r="A1731" s="430"/>
    </row>
    <row r="1732" spans="1:1">
      <c r="A1732" s="430"/>
    </row>
    <row r="1733" spans="1:1">
      <c r="A1733" s="430"/>
    </row>
    <row r="1734" spans="1:1">
      <c r="A1734" s="430"/>
    </row>
    <row r="1735" spans="1:1">
      <c r="A1735" s="430"/>
    </row>
    <row r="1736" spans="1:1">
      <c r="A1736" s="430"/>
    </row>
    <row r="1737" spans="1:1">
      <c r="A1737" s="430"/>
    </row>
    <row r="1738" spans="1:1">
      <c r="A1738" s="430"/>
    </row>
    <row r="1739" spans="1:1">
      <c r="A1739" s="430"/>
    </row>
    <row r="1740" spans="1:1">
      <c r="A1740" s="430"/>
    </row>
    <row r="1741" spans="1:1">
      <c r="A1741" s="430"/>
    </row>
    <row r="1742" spans="1:1">
      <c r="A1742" s="430"/>
    </row>
    <row r="1743" spans="1:1">
      <c r="A1743" s="430"/>
    </row>
    <row r="1744" spans="1:1">
      <c r="A1744" s="430"/>
    </row>
    <row r="1745" spans="1:1">
      <c r="A1745" s="430"/>
    </row>
    <row r="1746" spans="1:1">
      <c r="A1746" s="430"/>
    </row>
    <row r="1747" spans="1:1">
      <c r="A1747" s="430"/>
    </row>
    <row r="1748" spans="1:1">
      <c r="A1748" s="430"/>
    </row>
    <row r="1749" spans="1:1">
      <c r="A1749" s="430"/>
    </row>
    <row r="1750" spans="1:1">
      <c r="A1750" s="430"/>
    </row>
    <row r="1751" spans="1:1">
      <c r="A1751" s="430"/>
    </row>
    <row r="1752" spans="1:1">
      <c r="A1752" s="430"/>
    </row>
    <row r="1753" spans="1:1">
      <c r="A1753" s="430"/>
    </row>
    <row r="1754" spans="1:1">
      <c r="A1754" s="430"/>
    </row>
    <row r="1755" spans="1:1">
      <c r="A1755" s="430"/>
    </row>
    <row r="1756" spans="1:1">
      <c r="A1756" s="430"/>
    </row>
    <row r="1757" spans="1:1">
      <c r="A1757" s="430"/>
    </row>
    <row r="1758" spans="1:1">
      <c r="A1758" s="430"/>
    </row>
    <row r="1759" spans="1:1">
      <c r="A1759" s="430"/>
    </row>
    <row r="1760" spans="1:1">
      <c r="A1760" s="430"/>
    </row>
    <row r="1761" spans="1:1">
      <c r="A1761" s="430"/>
    </row>
    <row r="1762" spans="1:1">
      <c r="A1762" s="430"/>
    </row>
    <row r="1763" spans="1:1">
      <c r="A1763" s="430"/>
    </row>
    <row r="1764" spans="1:1">
      <c r="A1764" s="430"/>
    </row>
    <row r="1765" spans="1:1">
      <c r="A1765" s="430"/>
    </row>
    <row r="1766" spans="1:1">
      <c r="A1766" s="430"/>
    </row>
    <row r="1767" spans="1:1">
      <c r="A1767" s="430"/>
    </row>
    <row r="1768" spans="1:1">
      <c r="A1768" s="430"/>
    </row>
    <row r="1769" spans="1:1">
      <c r="A1769" s="430"/>
    </row>
    <row r="1770" spans="1:1">
      <c r="A1770" s="430"/>
    </row>
    <row r="1771" spans="1:1">
      <c r="A1771" s="430"/>
    </row>
    <row r="1772" spans="1:1">
      <c r="A1772" s="430"/>
    </row>
    <row r="1773" spans="1:1">
      <c r="A1773" s="430"/>
    </row>
    <row r="1774" spans="1:1">
      <c r="A1774" s="430"/>
    </row>
    <row r="1775" spans="1:1">
      <c r="A1775" s="430"/>
    </row>
    <row r="1776" spans="1:1">
      <c r="A1776" s="430"/>
    </row>
    <row r="1777" spans="1:1">
      <c r="A1777" s="430"/>
    </row>
    <row r="1778" spans="1:1">
      <c r="A1778" s="430"/>
    </row>
    <row r="1779" spans="1:1">
      <c r="A1779" s="430"/>
    </row>
    <row r="1780" spans="1:1">
      <c r="A1780" s="430"/>
    </row>
    <row r="1781" spans="1:1">
      <c r="A1781" s="430"/>
    </row>
    <row r="1782" spans="1:1">
      <c r="A1782" s="430"/>
    </row>
    <row r="1783" spans="1:1">
      <c r="A1783" s="430"/>
    </row>
    <row r="1784" spans="1:1">
      <c r="A1784" s="430"/>
    </row>
    <row r="1785" spans="1:1">
      <c r="A1785" s="430"/>
    </row>
    <row r="1786" spans="1:1">
      <c r="A1786" s="430"/>
    </row>
    <row r="1787" spans="1:1">
      <c r="A1787" s="430"/>
    </row>
    <row r="1788" spans="1:1">
      <c r="A1788" s="430"/>
    </row>
    <row r="1789" spans="1:1">
      <c r="A1789" s="430"/>
    </row>
    <row r="1790" spans="1:1">
      <c r="A1790" s="430"/>
    </row>
    <row r="1791" spans="1:1">
      <c r="A1791" s="430"/>
    </row>
    <row r="1792" spans="1:1">
      <c r="A1792" s="430"/>
    </row>
    <row r="1793" spans="1:1">
      <c r="A1793" s="430"/>
    </row>
    <row r="1794" spans="1:1">
      <c r="A1794" s="430"/>
    </row>
    <row r="1795" spans="1:1">
      <c r="A1795" s="430"/>
    </row>
    <row r="1796" spans="1:1">
      <c r="A1796" s="430"/>
    </row>
    <row r="1797" spans="1:1">
      <c r="A1797" s="430"/>
    </row>
    <row r="1798" spans="1:1">
      <c r="A1798" s="430"/>
    </row>
    <row r="1799" spans="1:1">
      <c r="A1799" s="430"/>
    </row>
    <row r="1800" spans="1:1">
      <c r="A1800" s="430"/>
    </row>
    <row r="1801" spans="1:1">
      <c r="A1801" s="430"/>
    </row>
    <row r="1802" spans="1:1">
      <c r="A1802" s="430"/>
    </row>
    <row r="1803" spans="1:1">
      <c r="A1803" s="430"/>
    </row>
    <row r="1804" spans="1:1">
      <c r="A1804" s="430"/>
    </row>
    <row r="1805" spans="1:1">
      <c r="A1805" s="430"/>
    </row>
    <row r="1806" spans="1:1">
      <c r="A1806" s="430"/>
    </row>
    <row r="1807" spans="1:1">
      <c r="A1807" s="430"/>
    </row>
    <row r="1808" spans="1:1">
      <c r="A1808" s="430"/>
    </row>
    <row r="1809" spans="1:1">
      <c r="A1809" s="430"/>
    </row>
    <row r="1810" spans="1:1">
      <c r="A1810" s="430"/>
    </row>
    <row r="1811" spans="1:1">
      <c r="A1811" s="430"/>
    </row>
    <row r="1812" spans="1:1">
      <c r="A1812" s="430"/>
    </row>
    <row r="1813" spans="1:1">
      <c r="A1813" s="430"/>
    </row>
    <row r="1814" spans="1:1">
      <c r="A1814" s="430"/>
    </row>
    <row r="1815" spans="1:1">
      <c r="A1815" s="430"/>
    </row>
    <row r="1816" spans="1:1">
      <c r="A1816" s="430"/>
    </row>
    <row r="1817" spans="1:1">
      <c r="A1817" s="430"/>
    </row>
    <row r="1818" spans="1:1">
      <c r="A1818" s="430"/>
    </row>
    <row r="1819" spans="1:1">
      <c r="A1819" s="430"/>
    </row>
    <row r="1820" spans="1:1">
      <c r="A1820" s="430"/>
    </row>
    <row r="1821" spans="1:1">
      <c r="A1821" s="430"/>
    </row>
    <row r="1822" spans="1:1">
      <c r="A1822" s="430"/>
    </row>
    <row r="1823" spans="1:1">
      <c r="A1823" s="430"/>
    </row>
    <row r="1824" spans="1:1">
      <c r="A1824" s="430"/>
    </row>
    <row r="1825" spans="1:1">
      <c r="A1825" s="430"/>
    </row>
    <row r="1826" spans="1:1">
      <c r="A1826" s="430"/>
    </row>
    <row r="1827" spans="1:1">
      <c r="A1827" s="430"/>
    </row>
    <row r="1828" spans="1:1">
      <c r="A1828" s="430"/>
    </row>
    <row r="1829" spans="1:1">
      <c r="A1829" s="430"/>
    </row>
    <row r="1830" spans="1:1">
      <c r="A1830" s="430"/>
    </row>
    <row r="1831" spans="1:1">
      <c r="A1831" s="430"/>
    </row>
    <row r="1832" spans="1:1">
      <c r="A1832" s="430"/>
    </row>
    <row r="1833" spans="1:1">
      <c r="A1833" s="430"/>
    </row>
    <row r="1834" spans="1:1">
      <c r="A1834" s="430"/>
    </row>
    <row r="1835" spans="1:1">
      <c r="A1835" s="430"/>
    </row>
    <row r="1836" spans="1:1">
      <c r="A1836" s="430"/>
    </row>
    <row r="1837" spans="1:1">
      <c r="A1837" s="430"/>
    </row>
    <row r="1838" spans="1:1">
      <c r="A1838" s="430"/>
    </row>
    <row r="1839" spans="1:1">
      <c r="A1839" s="430"/>
    </row>
    <row r="1840" spans="1:1">
      <c r="A1840" s="430"/>
    </row>
    <row r="1841" spans="1:1">
      <c r="A1841" s="430"/>
    </row>
    <row r="1842" spans="1:1">
      <c r="A1842" s="430"/>
    </row>
    <row r="1843" spans="1:1">
      <c r="A1843" s="430"/>
    </row>
    <row r="1844" spans="1:1">
      <c r="A1844" s="430"/>
    </row>
    <row r="1845" spans="1:1">
      <c r="A1845" s="430"/>
    </row>
    <row r="1846" spans="1:1">
      <c r="A1846" s="430"/>
    </row>
    <row r="1847" spans="1:1">
      <c r="A1847" s="430"/>
    </row>
    <row r="1848" spans="1:1">
      <c r="A1848" s="430"/>
    </row>
    <row r="1849" spans="1:1">
      <c r="A1849" s="430"/>
    </row>
    <row r="1850" spans="1:1">
      <c r="A1850" s="430"/>
    </row>
    <row r="1851" spans="1:1">
      <c r="A1851" s="430"/>
    </row>
    <row r="1852" spans="1:1">
      <c r="A1852" s="430"/>
    </row>
    <row r="1853" spans="1:1">
      <c r="A1853" s="430"/>
    </row>
    <row r="1854" spans="1:1">
      <c r="A1854" s="430"/>
    </row>
    <row r="1855" spans="1:1">
      <c r="A1855" s="430"/>
    </row>
    <row r="1856" spans="1:1">
      <c r="A1856" s="430"/>
    </row>
    <row r="1857" spans="1:1">
      <c r="A1857" s="430"/>
    </row>
    <row r="1858" spans="1:1">
      <c r="A1858" s="430"/>
    </row>
    <row r="1859" spans="1:1">
      <c r="A1859" s="430"/>
    </row>
    <row r="1860" spans="1:1">
      <c r="A1860" s="430"/>
    </row>
    <row r="1861" spans="1:1">
      <c r="A1861" s="430"/>
    </row>
    <row r="1862" spans="1:1">
      <c r="A1862" s="430"/>
    </row>
    <row r="1863" spans="1:1">
      <c r="A1863" s="430"/>
    </row>
    <row r="1864" spans="1:1">
      <c r="A1864" s="430"/>
    </row>
    <row r="1865" spans="1:1">
      <c r="A1865" s="430"/>
    </row>
    <row r="1866" spans="1:1">
      <c r="A1866" s="430"/>
    </row>
    <row r="1867" spans="1:1">
      <c r="A1867" s="430"/>
    </row>
    <row r="1868" spans="1:1">
      <c r="A1868" s="430"/>
    </row>
    <row r="1869" spans="1:1">
      <c r="A1869" s="430"/>
    </row>
    <row r="1870" spans="1:1">
      <c r="A1870" s="430"/>
    </row>
    <row r="1871" spans="1:1">
      <c r="A1871" s="430"/>
    </row>
    <row r="1872" spans="1:1">
      <c r="A1872" s="430"/>
    </row>
    <row r="1873" spans="1:1">
      <c r="A1873" s="430"/>
    </row>
    <row r="1874" spans="1:1">
      <c r="A1874" s="430"/>
    </row>
    <row r="1875" spans="1:1">
      <c r="A1875" s="430"/>
    </row>
    <row r="1876" spans="1:1">
      <c r="A1876" s="430"/>
    </row>
    <row r="1877" spans="1:1">
      <c r="A1877" s="430"/>
    </row>
    <row r="1878" spans="1:1">
      <c r="A1878" s="430"/>
    </row>
    <row r="1879" spans="1:1">
      <c r="A1879" s="430"/>
    </row>
    <row r="1880" spans="1:1">
      <c r="A1880" s="430"/>
    </row>
    <row r="1881" spans="1:1">
      <c r="A1881" s="430"/>
    </row>
    <row r="1882" spans="1:1">
      <c r="A1882" s="430"/>
    </row>
    <row r="1883" spans="1:1">
      <c r="A1883" s="430"/>
    </row>
    <row r="1884" spans="1:1">
      <c r="A1884" s="430"/>
    </row>
    <row r="1885" spans="1:1">
      <c r="A1885" s="430"/>
    </row>
    <row r="1886" spans="1:1">
      <c r="A1886" s="430"/>
    </row>
    <row r="1887" spans="1:1">
      <c r="A1887" s="430"/>
    </row>
    <row r="1888" spans="1:1">
      <c r="A1888" s="430"/>
    </row>
    <row r="1889" spans="1:1">
      <c r="A1889" s="430"/>
    </row>
    <row r="1890" spans="1:1">
      <c r="A1890" s="430"/>
    </row>
    <row r="1891" spans="1:1">
      <c r="A1891" s="430"/>
    </row>
    <row r="1892" spans="1:1">
      <c r="A1892" s="430"/>
    </row>
    <row r="1893" spans="1:1">
      <c r="A1893" s="430"/>
    </row>
    <row r="1894" spans="1:1">
      <c r="A1894" s="430"/>
    </row>
    <row r="1895" spans="1:1">
      <c r="A1895" s="430"/>
    </row>
    <row r="1896" spans="1:1">
      <c r="A1896" s="430"/>
    </row>
    <row r="1897" spans="1:1">
      <c r="A1897" s="430"/>
    </row>
    <row r="1898" spans="1:1">
      <c r="A1898" s="430"/>
    </row>
    <row r="1899" spans="1:1">
      <c r="A1899" s="430"/>
    </row>
    <row r="1900" spans="1:1">
      <c r="A1900" s="430"/>
    </row>
    <row r="1901" spans="1:1">
      <c r="A1901" s="430"/>
    </row>
    <row r="1902" spans="1:1">
      <c r="A1902" s="430"/>
    </row>
    <row r="1903" spans="1:1">
      <c r="A1903" s="430"/>
    </row>
    <row r="1904" spans="1:1">
      <c r="A1904" s="430"/>
    </row>
    <row r="1905" spans="1:1">
      <c r="A1905" s="430"/>
    </row>
    <row r="1906" spans="1:1">
      <c r="A1906" s="430"/>
    </row>
    <row r="1907" spans="1:1">
      <c r="A1907" s="430"/>
    </row>
    <row r="1908" spans="1:1">
      <c r="A1908" s="430"/>
    </row>
    <row r="1909" spans="1:1">
      <c r="A1909" s="430"/>
    </row>
    <row r="1910" spans="1:1">
      <c r="A1910" s="430"/>
    </row>
    <row r="1911" spans="1:1">
      <c r="A1911" s="430"/>
    </row>
    <row r="1912" spans="1:1">
      <c r="A1912" s="430"/>
    </row>
    <row r="1913" spans="1:1">
      <c r="A1913" s="430"/>
    </row>
    <row r="1914" spans="1:1">
      <c r="A1914" s="430"/>
    </row>
    <row r="1915" spans="1:1">
      <c r="A1915" s="430"/>
    </row>
    <row r="1916" spans="1:1">
      <c r="A1916" s="430"/>
    </row>
    <row r="1917" spans="1:1">
      <c r="A1917" s="430"/>
    </row>
    <row r="1918" spans="1:1">
      <c r="A1918" s="430"/>
    </row>
    <row r="1919" spans="1:1">
      <c r="A1919" s="430"/>
    </row>
    <row r="1920" spans="1:1">
      <c r="A1920" s="430"/>
    </row>
    <row r="1921" spans="1:1">
      <c r="A1921" s="430"/>
    </row>
    <row r="1922" spans="1:1">
      <c r="A1922" s="430"/>
    </row>
    <row r="1923" spans="1:1">
      <c r="A1923" s="430"/>
    </row>
    <row r="1924" spans="1:1">
      <c r="A1924" s="430"/>
    </row>
    <row r="1925" spans="1:1">
      <c r="A1925" s="430"/>
    </row>
    <row r="1926" spans="1:1">
      <c r="A1926" s="430"/>
    </row>
    <row r="1927" spans="1:1">
      <c r="A1927" s="430"/>
    </row>
    <row r="1928" spans="1:1">
      <c r="A1928" s="430"/>
    </row>
    <row r="1929" spans="1:1">
      <c r="A1929" s="430"/>
    </row>
    <row r="1930" spans="1:1">
      <c r="A1930" s="430"/>
    </row>
    <row r="1931" spans="1:1">
      <c r="A1931" s="430"/>
    </row>
    <row r="1932" spans="1:1">
      <c r="A1932" s="430"/>
    </row>
    <row r="1933" spans="1:1">
      <c r="A1933" s="430"/>
    </row>
    <row r="1934" spans="1:1">
      <c r="A1934" s="430"/>
    </row>
    <row r="1935" spans="1:1">
      <c r="A1935" s="430"/>
    </row>
    <row r="1936" spans="1:1">
      <c r="A1936" s="430"/>
    </row>
    <row r="1937" spans="1:1">
      <c r="A1937" s="430"/>
    </row>
    <row r="1938" spans="1:1">
      <c r="A1938" s="430"/>
    </row>
    <row r="1939" spans="1:1">
      <c r="A1939" s="430"/>
    </row>
    <row r="1940" spans="1:1">
      <c r="A1940" s="430"/>
    </row>
    <row r="1941" spans="1:1">
      <c r="A1941" s="430"/>
    </row>
    <row r="1942" spans="1:1">
      <c r="A1942" s="430"/>
    </row>
    <row r="1943" spans="1:1">
      <c r="A1943" s="430"/>
    </row>
    <row r="1944" spans="1:1">
      <c r="A1944" s="430"/>
    </row>
    <row r="1945" spans="1:1">
      <c r="A1945" s="430"/>
    </row>
    <row r="1946" spans="1:1">
      <c r="A1946" s="430"/>
    </row>
    <row r="1947" spans="1:1">
      <c r="A1947" s="430"/>
    </row>
    <row r="1948" spans="1:1">
      <c r="A1948" s="430"/>
    </row>
    <row r="1949" spans="1:1">
      <c r="A1949" s="430"/>
    </row>
    <row r="1950" spans="1:1">
      <c r="A1950" s="430"/>
    </row>
    <row r="1951" spans="1:1">
      <c r="A1951" s="430"/>
    </row>
    <row r="1952" spans="1:1">
      <c r="A1952" s="430"/>
    </row>
    <row r="1953" spans="1:1">
      <c r="A1953" s="430"/>
    </row>
    <row r="1954" spans="1:1">
      <c r="A1954" s="430"/>
    </row>
    <row r="1955" spans="1:1">
      <c r="A1955" s="430"/>
    </row>
    <row r="1956" spans="1:1">
      <c r="A1956" s="430"/>
    </row>
    <row r="1957" spans="1:1">
      <c r="A1957" s="430"/>
    </row>
    <row r="1958" spans="1:1">
      <c r="A1958" s="430"/>
    </row>
  </sheetData>
  <pageMargins left="0.7" right="0.7" top="0.75" bottom="0.75" header="0.3" footer="0.3"/>
  <pageSetup paperSize="9" orientation="portrait" verticalDpi="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21AED-62EA-4CF2-B321-FB016FFE87C4}">
  <sheetPr>
    <tabColor rgb="FF7030A0"/>
  </sheetPr>
  <dimension ref="B2:L15"/>
  <sheetViews>
    <sheetView showGridLines="0" workbookViewId="0">
      <selection activeCell="L14" sqref="L14"/>
    </sheetView>
  </sheetViews>
  <sheetFormatPr defaultColWidth="9.140625" defaultRowHeight="14.25"/>
  <cols>
    <col min="1" max="1" width="9.140625" style="161"/>
    <col min="2" max="2" width="12.85546875" style="161" customWidth="1"/>
    <col min="3" max="6" width="9" style="161" customWidth="1"/>
    <col min="7" max="7" width="23.28515625" style="161" bestFit="1" customWidth="1"/>
    <col min="8" max="8" width="18.140625" style="161" bestFit="1" customWidth="1"/>
    <col min="9" max="9" width="6.7109375" style="161" customWidth="1"/>
    <col min="10" max="10" width="12.5703125" style="161" customWidth="1"/>
    <col min="11" max="16384" width="9.140625" style="161"/>
  </cols>
  <sheetData>
    <row r="2" spans="2:12" ht="18">
      <c r="B2" s="174" t="s">
        <v>1285</v>
      </c>
      <c r="C2" s="175"/>
      <c r="D2" s="175"/>
      <c r="E2" s="175"/>
      <c r="F2" s="175"/>
    </row>
    <row r="3" spans="2:12" ht="15.75">
      <c r="B3" s="176" t="s">
        <v>1134</v>
      </c>
      <c r="C3" s="177" t="s">
        <v>1286</v>
      </c>
      <c r="D3" s="177" t="s">
        <v>1287</v>
      </c>
      <c r="E3" s="177" t="s">
        <v>1288</v>
      </c>
      <c r="F3" s="177" t="s">
        <v>1289</v>
      </c>
      <c r="G3" s="177" t="s">
        <v>1290</v>
      </c>
      <c r="H3" s="177" t="s">
        <v>1291</v>
      </c>
      <c r="J3" s="178"/>
      <c r="K3" s="178"/>
      <c r="L3" s="178"/>
    </row>
    <row r="4" spans="2:12" ht="15">
      <c r="B4" s="179" t="s">
        <v>1292</v>
      </c>
      <c r="C4" s="179">
        <v>1034</v>
      </c>
      <c r="D4" s="179">
        <v>1529</v>
      </c>
      <c r="E4" s="179">
        <v>1221</v>
      </c>
      <c r="F4" s="179">
        <v>2804</v>
      </c>
      <c r="G4" s="179" t="str">
        <f>IF(C4&gt;1000,$J$4,IF(D4&gt;1000,$J$4,IF(E4&gt;1000,$J$4,IF(F4&gt;1000,$J$4,""))))</f>
        <v>шанс есть</v>
      </c>
      <c r="H4" s="179" t="str">
        <f>IF(AND(C4&gt;1000,AND(D4&gt;1000, AND(E4&gt;1000, F4&gt;1000))), $J$5,"")</f>
        <v>молодцы</v>
      </c>
      <c r="J4" s="176" t="s">
        <v>1293</v>
      </c>
      <c r="K4" s="180">
        <f>COUNTIF(G4:G8,J4)</f>
        <v>3</v>
      </c>
      <c r="L4" s="181"/>
    </row>
    <row r="5" spans="2:12" ht="15">
      <c r="B5" s="179" t="s">
        <v>1294</v>
      </c>
      <c r="C5" s="179">
        <v>912</v>
      </c>
      <c r="D5" s="179">
        <v>1000</v>
      </c>
      <c r="E5" s="179">
        <v>703</v>
      </c>
      <c r="F5" s="179">
        <v>798</v>
      </c>
      <c r="G5" s="179" t="str">
        <f t="shared" ref="G5:G8" si="0">IF(C5&gt;1000,$J$4,IF(D5&gt;1000,$J$4,IF(E5&gt;1000,$J$4,IF(F5&gt;1000,$J$4,""))))</f>
        <v/>
      </c>
      <c r="H5" s="179" t="str">
        <f t="shared" ref="H5:H8" si="1">IF(AND(C5&gt;1000,AND(D5&gt;1000, AND(E5&gt;1000, F5&gt;1000))), $J$5,"")</f>
        <v/>
      </c>
      <c r="J5" s="176" t="s">
        <v>1295</v>
      </c>
      <c r="K5" s="180">
        <f>COUNTIF(H4:H8,J5)</f>
        <v>2</v>
      </c>
      <c r="L5" s="181"/>
    </row>
    <row r="6" spans="2:12">
      <c r="B6" s="179" t="s">
        <v>1296</v>
      </c>
      <c r="C6" s="179">
        <v>2222</v>
      </c>
      <c r="D6" s="179">
        <v>1881</v>
      </c>
      <c r="E6" s="179">
        <v>1441</v>
      </c>
      <c r="F6" s="179">
        <v>1112</v>
      </c>
      <c r="G6" s="179" t="str">
        <f t="shared" si="0"/>
        <v>шанс есть</v>
      </c>
      <c r="H6" s="179" t="str">
        <f t="shared" si="1"/>
        <v>молодцы</v>
      </c>
    </row>
    <row r="7" spans="2:12">
      <c r="B7" s="179" t="s">
        <v>1297</v>
      </c>
      <c r="C7" s="179">
        <v>1004</v>
      </c>
      <c r="D7" s="179">
        <v>809</v>
      </c>
      <c r="E7" s="179">
        <v>911</v>
      </c>
      <c r="F7" s="179">
        <v>999</v>
      </c>
      <c r="G7" s="179" t="str">
        <f t="shared" si="0"/>
        <v>шанс есть</v>
      </c>
      <c r="H7" s="179" t="str">
        <f t="shared" si="1"/>
        <v/>
      </c>
    </row>
    <row r="8" spans="2:12">
      <c r="B8" s="179" t="s">
        <v>1298</v>
      </c>
      <c r="C8" s="179">
        <v>878</v>
      </c>
      <c r="D8" s="179">
        <v>823</v>
      </c>
      <c r="E8" s="179">
        <v>1000</v>
      </c>
      <c r="F8" s="179">
        <v>555</v>
      </c>
      <c r="G8" s="179" t="str">
        <f t="shared" si="0"/>
        <v/>
      </c>
      <c r="H8" s="179" t="str">
        <f t="shared" si="1"/>
        <v/>
      </c>
    </row>
    <row r="13" spans="2:12">
      <c r="J13" s="182"/>
    </row>
    <row r="14" spans="2:12">
      <c r="J14" s="182"/>
    </row>
    <row r="15" spans="2:12">
      <c r="J15" s="182"/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6B1B2-D621-4768-8698-E12300A6E271}">
  <sheetPr>
    <tabColor rgb="FF7030A0"/>
  </sheetPr>
  <dimension ref="A1:N138"/>
  <sheetViews>
    <sheetView showGridLines="0" topLeftCell="B10" workbookViewId="0">
      <selection activeCell="L25" sqref="L25"/>
    </sheetView>
  </sheetViews>
  <sheetFormatPr defaultRowHeight="14.25"/>
  <cols>
    <col min="1" max="1" width="15.7109375" style="192" bestFit="1" customWidth="1"/>
    <col min="2" max="2" width="5.42578125" style="161" bestFit="1" customWidth="1"/>
    <col min="3" max="3" width="13" style="161" bestFit="1" customWidth="1"/>
    <col min="4" max="4" width="13.42578125" style="161" bestFit="1" customWidth="1"/>
    <col min="5" max="5" width="10.42578125" style="161" bestFit="1" customWidth="1"/>
    <col min="6" max="6" width="16.85546875" style="161" customWidth="1"/>
    <col min="7" max="7" width="14.85546875" style="161" bestFit="1" customWidth="1"/>
    <col min="8" max="8" width="14.7109375" style="161" bestFit="1" customWidth="1"/>
    <col min="9" max="9" width="3.5703125" style="161" customWidth="1"/>
    <col min="10" max="10" width="23.140625" style="161" customWidth="1"/>
    <col min="11" max="11" width="17" style="161" customWidth="1"/>
    <col min="12" max="12" width="15.28515625" style="184" customWidth="1"/>
    <col min="13" max="13" width="16.42578125" style="161" customWidth="1"/>
    <col min="14" max="14" width="12.5703125" style="161" customWidth="1"/>
    <col min="15" max="254" width="9.140625" style="161"/>
    <col min="255" max="255" width="15.7109375" style="161" bestFit="1" customWidth="1"/>
    <col min="256" max="256" width="11.42578125" style="161" bestFit="1" customWidth="1"/>
    <col min="257" max="257" width="16.28515625" style="161" bestFit="1" customWidth="1"/>
    <col min="258" max="258" width="5.42578125" style="161" bestFit="1" customWidth="1"/>
    <col min="259" max="259" width="16.85546875" style="161" bestFit="1" customWidth="1"/>
    <col min="260" max="260" width="8.5703125" style="161" bestFit="1" customWidth="1"/>
    <col min="261" max="261" width="9.7109375" style="161" bestFit="1" customWidth="1"/>
    <col min="262" max="262" width="14.28515625" style="161" bestFit="1" customWidth="1"/>
    <col min="263" max="263" width="13.5703125" style="161" bestFit="1" customWidth="1"/>
    <col min="264" max="264" width="9.140625" style="161"/>
    <col min="265" max="265" width="3.5703125" style="161" customWidth="1"/>
    <col min="266" max="266" width="22.5703125" style="161" customWidth="1"/>
    <col min="267" max="268" width="21.7109375" style="161" customWidth="1"/>
    <col min="269" max="510" width="9.140625" style="161"/>
    <col min="511" max="511" width="15.7109375" style="161" bestFit="1" customWidth="1"/>
    <col min="512" max="512" width="11.42578125" style="161" bestFit="1" customWidth="1"/>
    <col min="513" max="513" width="16.28515625" style="161" bestFit="1" customWidth="1"/>
    <col min="514" max="514" width="5.42578125" style="161" bestFit="1" customWidth="1"/>
    <col min="515" max="515" width="16.85546875" style="161" bestFit="1" customWidth="1"/>
    <col min="516" max="516" width="8.5703125" style="161" bestFit="1" customWidth="1"/>
    <col min="517" max="517" width="9.7109375" style="161" bestFit="1" customWidth="1"/>
    <col min="518" max="518" width="14.28515625" style="161" bestFit="1" customWidth="1"/>
    <col min="519" max="519" width="13.5703125" style="161" bestFit="1" customWidth="1"/>
    <col min="520" max="520" width="9.140625" style="161"/>
    <col min="521" max="521" width="3.5703125" style="161" customWidth="1"/>
    <col min="522" max="522" width="22.5703125" style="161" customWidth="1"/>
    <col min="523" max="524" width="21.7109375" style="161" customWidth="1"/>
    <col min="525" max="766" width="9.140625" style="161"/>
    <col min="767" max="767" width="15.7109375" style="161" bestFit="1" customWidth="1"/>
    <col min="768" max="768" width="11.42578125" style="161" bestFit="1" customWidth="1"/>
    <col min="769" max="769" width="16.28515625" style="161" bestFit="1" customWidth="1"/>
    <col min="770" max="770" width="5.42578125" style="161" bestFit="1" customWidth="1"/>
    <col min="771" max="771" width="16.85546875" style="161" bestFit="1" customWidth="1"/>
    <col min="772" max="772" width="8.5703125" style="161" bestFit="1" customWidth="1"/>
    <col min="773" max="773" width="9.7109375" style="161" bestFit="1" customWidth="1"/>
    <col min="774" max="774" width="14.28515625" style="161" bestFit="1" customWidth="1"/>
    <col min="775" max="775" width="13.5703125" style="161" bestFit="1" customWidth="1"/>
    <col min="776" max="776" width="9.140625" style="161"/>
    <col min="777" max="777" width="3.5703125" style="161" customWidth="1"/>
    <col min="778" max="778" width="22.5703125" style="161" customWidth="1"/>
    <col min="779" max="780" width="21.7109375" style="161" customWidth="1"/>
    <col min="781" max="1022" width="9.140625" style="161"/>
    <col min="1023" max="1023" width="15.7109375" style="161" bestFit="1" customWidth="1"/>
    <col min="1024" max="1024" width="11.42578125" style="161" bestFit="1" customWidth="1"/>
    <col min="1025" max="1025" width="16.28515625" style="161" bestFit="1" customWidth="1"/>
    <col min="1026" max="1026" width="5.42578125" style="161" bestFit="1" customWidth="1"/>
    <col min="1027" max="1027" width="16.85546875" style="161" bestFit="1" customWidth="1"/>
    <col min="1028" max="1028" width="8.5703125" style="161" bestFit="1" customWidth="1"/>
    <col min="1029" max="1029" width="9.7109375" style="161" bestFit="1" customWidth="1"/>
    <col min="1030" max="1030" width="14.28515625" style="161" bestFit="1" customWidth="1"/>
    <col min="1031" max="1031" width="13.5703125" style="161" bestFit="1" customWidth="1"/>
    <col min="1032" max="1032" width="9.140625" style="161"/>
    <col min="1033" max="1033" width="3.5703125" style="161" customWidth="1"/>
    <col min="1034" max="1034" width="22.5703125" style="161" customWidth="1"/>
    <col min="1035" max="1036" width="21.7109375" style="161" customWidth="1"/>
    <col min="1037" max="1278" width="9.140625" style="161"/>
    <col min="1279" max="1279" width="15.7109375" style="161" bestFit="1" customWidth="1"/>
    <col min="1280" max="1280" width="11.42578125" style="161" bestFit="1" customWidth="1"/>
    <col min="1281" max="1281" width="16.28515625" style="161" bestFit="1" customWidth="1"/>
    <col min="1282" max="1282" width="5.42578125" style="161" bestFit="1" customWidth="1"/>
    <col min="1283" max="1283" width="16.85546875" style="161" bestFit="1" customWidth="1"/>
    <col min="1284" max="1284" width="8.5703125" style="161" bestFit="1" customWidth="1"/>
    <col min="1285" max="1285" width="9.7109375" style="161" bestFit="1" customWidth="1"/>
    <col min="1286" max="1286" width="14.28515625" style="161" bestFit="1" customWidth="1"/>
    <col min="1287" max="1287" width="13.5703125" style="161" bestFit="1" customWidth="1"/>
    <col min="1288" max="1288" width="9.140625" style="161"/>
    <col min="1289" max="1289" width="3.5703125" style="161" customWidth="1"/>
    <col min="1290" max="1290" width="22.5703125" style="161" customWidth="1"/>
    <col min="1291" max="1292" width="21.7109375" style="161" customWidth="1"/>
    <col min="1293" max="1534" width="9.140625" style="161"/>
    <col min="1535" max="1535" width="15.7109375" style="161" bestFit="1" customWidth="1"/>
    <col min="1536" max="1536" width="11.42578125" style="161" bestFit="1" customWidth="1"/>
    <col min="1537" max="1537" width="16.28515625" style="161" bestFit="1" customWidth="1"/>
    <col min="1538" max="1538" width="5.42578125" style="161" bestFit="1" customWidth="1"/>
    <col min="1539" max="1539" width="16.85546875" style="161" bestFit="1" customWidth="1"/>
    <col min="1540" max="1540" width="8.5703125" style="161" bestFit="1" customWidth="1"/>
    <col min="1541" max="1541" width="9.7109375" style="161" bestFit="1" customWidth="1"/>
    <col min="1542" max="1542" width="14.28515625" style="161" bestFit="1" customWidth="1"/>
    <col min="1543" max="1543" width="13.5703125" style="161" bestFit="1" customWidth="1"/>
    <col min="1544" max="1544" width="9.140625" style="161"/>
    <col min="1545" max="1545" width="3.5703125" style="161" customWidth="1"/>
    <col min="1546" max="1546" width="22.5703125" style="161" customWidth="1"/>
    <col min="1547" max="1548" width="21.7109375" style="161" customWidth="1"/>
    <col min="1549" max="1790" width="9.140625" style="161"/>
    <col min="1791" max="1791" width="15.7109375" style="161" bestFit="1" customWidth="1"/>
    <col min="1792" max="1792" width="11.42578125" style="161" bestFit="1" customWidth="1"/>
    <col min="1793" max="1793" width="16.28515625" style="161" bestFit="1" customWidth="1"/>
    <col min="1794" max="1794" width="5.42578125" style="161" bestFit="1" customWidth="1"/>
    <col min="1795" max="1795" width="16.85546875" style="161" bestFit="1" customWidth="1"/>
    <col min="1796" max="1796" width="8.5703125" style="161" bestFit="1" customWidth="1"/>
    <col min="1797" max="1797" width="9.7109375" style="161" bestFit="1" customWidth="1"/>
    <col min="1798" max="1798" width="14.28515625" style="161" bestFit="1" customWidth="1"/>
    <col min="1799" max="1799" width="13.5703125" style="161" bestFit="1" customWidth="1"/>
    <col min="1800" max="1800" width="9.140625" style="161"/>
    <col min="1801" max="1801" width="3.5703125" style="161" customWidth="1"/>
    <col min="1802" max="1802" width="22.5703125" style="161" customWidth="1"/>
    <col min="1803" max="1804" width="21.7109375" style="161" customWidth="1"/>
    <col min="1805" max="2046" width="9.140625" style="161"/>
    <col min="2047" max="2047" width="15.7109375" style="161" bestFit="1" customWidth="1"/>
    <col min="2048" max="2048" width="11.42578125" style="161" bestFit="1" customWidth="1"/>
    <col min="2049" max="2049" width="16.28515625" style="161" bestFit="1" customWidth="1"/>
    <col min="2050" max="2050" width="5.42578125" style="161" bestFit="1" customWidth="1"/>
    <col min="2051" max="2051" width="16.85546875" style="161" bestFit="1" customWidth="1"/>
    <col min="2052" max="2052" width="8.5703125" style="161" bestFit="1" customWidth="1"/>
    <col min="2053" max="2053" width="9.7109375" style="161" bestFit="1" customWidth="1"/>
    <col min="2054" max="2054" width="14.28515625" style="161" bestFit="1" customWidth="1"/>
    <col min="2055" max="2055" width="13.5703125" style="161" bestFit="1" customWidth="1"/>
    <col min="2056" max="2056" width="9.140625" style="161"/>
    <col min="2057" max="2057" width="3.5703125" style="161" customWidth="1"/>
    <col min="2058" max="2058" width="22.5703125" style="161" customWidth="1"/>
    <col min="2059" max="2060" width="21.7109375" style="161" customWidth="1"/>
    <col min="2061" max="2302" width="9.140625" style="161"/>
    <col min="2303" max="2303" width="15.7109375" style="161" bestFit="1" customWidth="1"/>
    <col min="2304" max="2304" width="11.42578125" style="161" bestFit="1" customWidth="1"/>
    <col min="2305" max="2305" width="16.28515625" style="161" bestFit="1" customWidth="1"/>
    <col min="2306" max="2306" width="5.42578125" style="161" bestFit="1" customWidth="1"/>
    <col min="2307" max="2307" width="16.85546875" style="161" bestFit="1" customWidth="1"/>
    <col min="2308" max="2308" width="8.5703125" style="161" bestFit="1" customWidth="1"/>
    <col min="2309" max="2309" width="9.7109375" style="161" bestFit="1" customWidth="1"/>
    <col min="2310" max="2310" width="14.28515625" style="161" bestFit="1" customWidth="1"/>
    <col min="2311" max="2311" width="13.5703125" style="161" bestFit="1" customWidth="1"/>
    <col min="2312" max="2312" width="9.140625" style="161"/>
    <col min="2313" max="2313" width="3.5703125" style="161" customWidth="1"/>
    <col min="2314" max="2314" width="22.5703125" style="161" customWidth="1"/>
    <col min="2315" max="2316" width="21.7109375" style="161" customWidth="1"/>
    <col min="2317" max="2558" width="9.140625" style="161"/>
    <col min="2559" max="2559" width="15.7109375" style="161" bestFit="1" customWidth="1"/>
    <col min="2560" max="2560" width="11.42578125" style="161" bestFit="1" customWidth="1"/>
    <col min="2561" max="2561" width="16.28515625" style="161" bestFit="1" customWidth="1"/>
    <col min="2562" max="2562" width="5.42578125" style="161" bestFit="1" customWidth="1"/>
    <col min="2563" max="2563" width="16.85546875" style="161" bestFit="1" customWidth="1"/>
    <col min="2564" max="2564" width="8.5703125" style="161" bestFit="1" customWidth="1"/>
    <col min="2565" max="2565" width="9.7109375" style="161" bestFit="1" customWidth="1"/>
    <col min="2566" max="2566" width="14.28515625" style="161" bestFit="1" customWidth="1"/>
    <col min="2567" max="2567" width="13.5703125" style="161" bestFit="1" customWidth="1"/>
    <col min="2568" max="2568" width="9.140625" style="161"/>
    <col min="2569" max="2569" width="3.5703125" style="161" customWidth="1"/>
    <col min="2570" max="2570" width="22.5703125" style="161" customWidth="1"/>
    <col min="2571" max="2572" width="21.7109375" style="161" customWidth="1"/>
    <col min="2573" max="2814" width="9.140625" style="161"/>
    <col min="2815" max="2815" width="15.7109375" style="161" bestFit="1" customWidth="1"/>
    <col min="2816" max="2816" width="11.42578125" style="161" bestFit="1" customWidth="1"/>
    <col min="2817" max="2817" width="16.28515625" style="161" bestFit="1" customWidth="1"/>
    <col min="2818" max="2818" width="5.42578125" style="161" bestFit="1" customWidth="1"/>
    <col min="2819" max="2819" width="16.85546875" style="161" bestFit="1" customWidth="1"/>
    <col min="2820" max="2820" width="8.5703125" style="161" bestFit="1" customWidth="1"/>
    <col min="2821" max="2821" width="9.7109375" style="161" bestFit="1" customWidth="1"/>
    <col min="2822" max="2822" width="14.28515625" style="161" bestFit="1" customWidth="1"/>
    <col min="2823" max="2823" width="13.5703125" style="161" bestFit="1" customWidth="1"/>
    <col min="2824" max="2824" width="9.140625" style="161"/>
    <col min="2825" max="2825" width="3.5703125" style="161" customWidth="1"/>
    <col min="2826" max="2826" width="22.5703125" style="161" customWidth="1"/>
    <col min="2827" max="2828" width="21.7109375" style="161" customWidth="1"/>
    <col min="2829" max="3070" width="9.140625" style="161"/>
    <col min="3071" max="3071" width="15.7109375" style="161" bestFit="1" customWidth="1"/>
    <col min="3072" max="3072" width="11.42578125" style="161" bestFit="1" customWidth="1"/>
    <col min="3073" max="3073" width="16.28515625" style="161" bestFit="1" customWidth="1"/>
    <col min="3074" max="3074" width="5.42578125" style="161" bestFit="1" customWidth="1"/>
    <col min="3075" max="3075" width="16.85546875" style="161" bestFit="1" customWidth="1"/>
    <col min="3076" max="3076" width="8.5703125" style="161" bestFit="1" customWidth="1"/>
    <col min="3077" max="3077" width="9.7109375" style="161" bestFit="1" customWidth="1"/>
    <col min="3078" max="3078" width="14.28515625" style="161" bestFit="1" customWidth="1"/>
    <col min="3079" max="3079" width="13.5703125" style="161" bestFit="1" customWidth="1"/>
    <col min="3080" max="3080" width="9.140625" style="161"/>
    <col min="3081" max="3081" width="3.5703125" style="161" customWidth="1"/>
    <col min="3082" max="3082" width="22.5703125" style="161" customWidth="1"/>
    <col min="3083" max="3084" width="21.7109375" style="161" customWidth="1"/>
    <col min="3085" max="3326" width="9.140625" style="161"/>
    <col min="3327" max="3327" width="15.7109375" style="161" bestFit="1" customWidth="1"/>
    <col min="3328" max="3328" width="11.42578125" style="161" bestFit="1" customWidth="1"/>
    <col min="3329" max="3329" width="16.28515625" style="161" bestFit="1" customWidth="1"/>
    <col min="3330" max="3330" width="5.42578125" style="161" bestFit="1" customWidth="1"/>
    <col min="3331" max="3331" width="16.85546875" style="161" bestFit="1" customWidth="1"/>
    <col min="3332" max="3332" width="8.5703125" style="161" bestFit="1" customWidth="1"/>
    <col min="3333" max="3333" width="9.7109375" style="161" bestFit="1" customWidth="1"/>
    <col min="3334" max="3334" width="14.28515625" style="161" bestFit="1" customWidth="1"/>
    <col min="3335" max="3335" width="13.5703125" style="161" bestFit="1" customWidth="1"/>
    <col min="3336" max="3336" width="9.140625" style="161"/>
    <col min="3337" max="3337" width="3.5703125" style="161" customWidth="1"/>
    <col min="3338" max="3338" width="22.5703125" style="161" customWidth="1"/>
    <col min="3339" max="3340" width="21.7109375" style="161" customWidth="1"/>
    <col min="3341" max="3582" width="9.140625" style="161"/>
    <col min="3583" max="3583" width="15.7109375" style="161" bestFit="1" customWidth="1"/>
    <col min="3584" max="3584" width="11.42578125" style="161" bestFit="1" customWidth="1"/>
    <col min="3585" max="3585" width="16.28515625" style="161" bestFit="1" customWidth="1"/>
    <col min="3586" max="3586" width="5.42578125" style="161" bestFit="1" customWidth="1"/>
    <col min="3587" max="3587" width="16.85546875" style="161" bestFit="1" customWidth="1"/>
    <col min="3588" max="3588" width="8.5703125" style="161" bestFit="1" customWidth="1"/>
    <col min="3589" max="3589" width="9.7109375" style="161" bestFit="1" customWidth="1"/>
    <col min="3590" max="3590" width="14.28515625" style="161" bestFit="1" customWidth="1"/>
    <col min="3591" max="3591" width="13.5703125" style="161" bestFit="1" customWidth="1"/>
    <col min="3592" max="3592" width="9.140625" style="161"/>
    <col min="3593" max="3593" width="3.5703125" style="161" customWidth="1"/>
    <col min="3594" max="3594" width="22.5703125" style="161" customWidth="1"/>
    <col min="3595" max="3596" width="21.7109375" style="161" customWidth="1"/>
    <col min="3597" max="3838" width="9.140625" style="161"/>
    <col min="3839" max="3839" width="15.7109375" style="161" bestFit="1" customWidth="1"/>
    <col min="3840" max="3840" width="11.42578125" style="161" bestFit="1" customWidth="1"/>
    <col min="3841" max="3841" width="16.28515625" style="161" bestFit="1" customWidth="1"/>
    <col min="3842" max="3842" width="5.42578125" style="161" bestFit="1" customWidth="1"/>
    <col min="3843" max="3843" width="16.85546875" style="161" bestFit="1" customWidth="1"/>
    <col min="3844" max="3844" width="8.5703125" style="161" bestFit="1" customWidth="1"/>
    <col min="3845" max="3845" width="9.7109375" style="161" bestFit="1" customWidth="1"/>
    <col min="3846" max="3846" width="14.28515625" style="161" bestFit="1" customWidth="1"/>
    <col min="3847" max="3847" width="13.5703125" style="161" bestFit="1" customWidth="1"/>
    <col min="3848" max="3848" width="9.140625" style="161"/>
    <col min="3849" max="3849" width="3.5703125" style="161" customWidth="1"/>
    <col min="3850" max="3850" width="22.5703125" style="161" customWidth="1"/>
    <col min="3851" max="3852" width="21.7109375" style="161" customWidth="1"/>
    <col min="3853" max="4094" width="9.140625" style="161"/>
    <col min="4095" max="4095" width="15.7109375" style="161" bestFit="1" customWidth="1"/>
    <col min="4096" max="4096" width="11.42578125" style="161" bestFit="1" customWidth="1"/>
    <col min="4097" max="4097" width="16.28515625" style="161" bestFit="1" customWidth="1"/>
    <col min="4098" max="4098" width="5.42578125" style="161" bestFit="1" customWidth="1"/>
    <col min="4099" max="4099" width="16.85546875" style="161" bestFit="1" customWidth="1"/>
    <col min="4100" max="4100" width="8.5703125" style="161" bestFit="1" customWidth="1"/>
    <col min="4101" max="4101" width="9.7109375" style="161" bestFit="1" customWidth="1"/>
    <col min="4102" max="4102" width="14.28515625" style="161" bestFit="1" customWidth="1"/>
    <col min="4103" max="4103" width="13.5703125" style="161" bestFit="1" customWidth="1"/>
    <col min="4104" max="4104" width="9.140625" style="161"/>
    <col min="4105" max="4105" width="3.5703125" style="161" customWidth="1"/>
    <col min="4106" max="4106" width="22.5703125" style="161" customWidth="1"/>
    <col min="4107" max="4108" width="21.7109375" style="161" customWidth="1"/>
    <col min="4109" max="4350" width="9.140625" style="161"/>
    <col min="4351" max="4351" width="15.7109375" style="161" bestFit="1" customWidth="1"/>
    <col min="4352" max="4352" width="11.42578125" style="161" bestFit="1" customWidth="1"/>
    <col min="4353" max="4353" width="16.28515625" style="161" bestFit="1" customWidth="1"/>
    <col min="4354" max="4354" width="5.42578125" style="161" bestFit="1" customWidth="1"/>
    <col min="4355" max="4355" width="16.85546875" style="161" bestFit="1" customWidth="1"/>
    <col min="4356" max="4356" width="8.5703125" style="161" bestFit="1" customWidth="1"/>
    <col min="4357" max="4357" width="9.7109375" style="161" bestFit="1" customWidth="1"/>
    <col min="4358" max="4358" width="14.28515625" style="161" bestFit="1" customWidth="1"/>
    <col min="4359" max="4359" width="13.5703125" style="161" bestFit="1" customWidth="1"/>
    <col min="4360" max="4360" width="9.140625" style="161"/>
    <col min="4361" max="4361" width="3.5703125" style="161" customWidth="1"/>
    <col min="4362" max="4362" width="22.5703125" style="161" customWidth="1"/>
    <col min="4363" max="4364" width="21.7109375" style="161" customWidth="1"/>
    <col min="4365" max="4606" width="9.140625" style="161"/>
    <col min="4607" max="4607" width="15.7109375" style="161" bestFit="1" customWidth="1"/>
    <col min="4608" max="4608" width="11.42578125" style="161" bestFit="1" customWidth="1"/>
    <col min="4609" max="4609" width="16.28515625" style="161" bestFit="1" customWidth="1"/>
    <col min="4610" max="4610" width="5.42578125" style="161" bestFit="1" customWidth="1"/>
    <col min="4611" max="4611" width="16.85546875" style="161" bestFit="1" customWidth="1"/>
    <col min="4612" max="4612" width="8.5703125" style="161" bestFit="1" customWidth="1"/>
    <col min="4613" max="4613" width="9.7109375" style="161" bestFit="1" customWidth="1"/>
    <col min="4614" max="4614" width="14.28515625" style="161" bestFit="1" customWidth="1"/>
    <col min="4615" max="4615" width="13.5703125" style="161" bestFit="1" customWidth="1"/>
    <col min="4616" max="4616" width="9.140625" style="161"/>
    <col min="4617" max="4617" width="3.5703125" style="161" customWidth="1"/>
    <col min="4618" max="4618" width="22.5703125" style="161" customWidth="1"/>
    <col min="4619" max="4620" width="21.7109375" style="161" customWidth="1"/>
    <col min="4621" max="4862" width="9.140625" style="161"/>
    <col min="4863" max="4863" width="15.7109375" style="161" bestFit="1" customWidth="1"/>
    <col min="4864" max="4864" width="11.42578125" style="161" bestFit="1" customWidth="1"/>
    <col min="4865" max="4865" width="16.28515625" style="161" bestFit="1" customWidth="1"/>
    <col min="4866" max="4866" width="5.42578125" style="161" bestFit="1" customWidth="1"/>
    <col min="4867" max="4867" width="16.85546875" style="161" bestFit="1" customWidth="1"/>
    <col min="4868" max="4868" width="8.5703125" style="161" bestFit="1" customWidth="1"/>
    <col min="4869" max="4869" width="9.7109375" style="161" bestFit="1" customWidth="1"/>
    <col min="4870" max="4870" width="14.28515625" style="161" bestFit="1" customWidth="1"/>
    <col min="4871" max="4871" width="13.5703125" style="161" bestFit="1" customWidth="1"/>
    <col min="4872" max="4872" width="9.140625" style="161"/>
    <col min="4873" max="4873" width="3.5703125" style="161" customWidth="1"/>
    <col min="4874" max="4874" width="22.5703125" style="161" customWidth="1"/>
    <col min="4875" max="4876" width="21.7109375" style="161" customWidth="1"/>
    <col min="4877" max="5118" width="9.140625" style="161"/>
    <col min="5119" max="5119" width="15.7109375" style="161" bestFit="1" customWidth="1"/>
    <col min="5120" max="5120" width="11.42578125" style="161" bestFit="1" customWidth="1"/>
    <col min="5121" max="5121" width="16.28515625" style="161" bestFit="1" customWidth="1"/>
    <col min="5122" max="5122" width="5.42578125" style="161" bestFit="1" customWidth="1"/>
    <col min="5123" max="5123" width="16.85546875" style="161" bestFit="1" customWidth="1"/>
    <col min="5124" max="5124" width="8.5703125" style="161" bestFit="1" customWidth="1"/>
    <col min="5125" max="5125" width="9.7109375" style="161" bestFit="1" customWidth="1"/>
    <col min="5126" max="5126" width="14.28515625" style="161" bestFit="1" customWidth="1"/>
    <col min="5127" max="5127" width="13.5703125" style="161" bestFit="1" customWidth="1"/>
    <col min="5128" max="5128" width="9.140625" style="161"/>
    <col min="5129" max="5129" width="3.5703125" style="161" customWidth="1"/>
    <col min="5130" max="5130" width="22.5703125" style="161" customWidth="1"/>
    <col min="5131" max="5132" width="21.7109375" style="161" customWidth="1"/>
    <col min="5133" max="5374" width="9.140625" style="161"/>
    <col min="5375" max="5375" width="15.7109375" style="161" bestFit="1" customWidth="1"/>
    <col min="5376" max="5376" width="11.42578125" style="161" bestFit="1" customWidth="1"/>
    <col min="5377" max="5377" width="16.28515625" style="161" bestFit="1" customWidth="1"/>
    <col min="5378" max="5378" width="5.42578125" style="161" bestFit="1" customWidth="1"/>
    <col min="5379" max="5379" width="16.85546875" style="161" bestFit="1" customWidth="1"/>
    <col min="5380" max="5380" width="8.5703125" style="161" bestFit="1" customWidth="1"/>
    <col min="5381" max="5381" width="9.7109375" style="161" bestFit="1" customWidth="1"/>
    <col min="5382" max="5382" width="14.28515625" style="161" bestFit="1" customWidth="1"/>
    <col min="5383" max="5383" width="13.5703125" style="161" bestFit="1" customWidth="1"/>
    <col min="5384" max="5384" width="9.140625" style="161"/>
    <col min="5385" max="5385" width="3.5703125" style="161" customWidth="1"/>
    <col min="5386" max="5386" width="22.5703125" style="161" customWidth="1"/>
    <col min="5387" max="5388" width="21.7109375" style="161" customWidth="1"/>
    <col min="5389" max="5630" width="9.140625" style="161"/>
    <col min="5631" max="5631" width="15.7109375" style="161" bestFit="1" customWidth="1"/>
    <col min="5632" max="5632" width="11.42578125" style="161" bestFit="1" customWidth="1"/>
    <col min="5633" max="5633" width="16.28515625" style="161" bestFit="1" customWidth="1"/>
    <col min="5634" max="5634" width="5.42578125" style="161" bestFit="1" customWidth="1"/>
    <col min="5635" max="5635" width="16.85546875" style="161" bestFit="1" customWidth="1"/>
    <col min="5636" max="5636" width="8.5703125" style="161" bestFit="1" customWidth="1"/>
    <col min="5637" max="5637" width="9.7109375" style="161" bestFit="1" customWidth="1"/>
    <col min="5638" max="5638" width="14.28515625" style="161" bestFit="1" customWidth="1"/>
    <col min="5639" max="5639" width="13.5703125" style="161" bestFit="1" customWidth="1"/>
    <col min="5640" max="5640" width="9.140625" style="161"/>
    <col min="5641" max="5641" width="3.5703125" style="161" customWidth="1"/>
    <col min="5642" max="5642" width="22.5703125" style="161" customWidth="1"/>
    <col min="5643" max="5644" width="21.7109375" style="161" customWidth="1"/>
    <col min="5645" max="5886" width="9.140625" style="161"/>
    <col min="5887" max="5887" width="15.7109375" style="161" bestFit="1" customWidth="1"/>
    <col min="5888" max="5888" width="11.42578125" style="161" bestFit="1" customWidth="1"/>
    <col min="5889" max="5889" width="16.28515625" style="161" bestFit="1" customWidth="1"/>
    <col min="5890" max="5890" width="5.42578125" style="161" bestFit="1" customWidth="1"/>
    <col min="5891" max="5891" width="16.85546875" style="161" bestFit="1" customWidth="1"/>
    <col min="5892" max="5892" width="8.5703125" style="161" bestFit="1" customWidth="1"/>
    <col min="5893" max="5893" width="9.7109375" style="161" bestFit="1" customWidth="1"/>
    <col min="5894" max="5894" width="14.28515625" style="161" bestFit="1" customWidth="1"/>
    <col min="5895" max="5895" width="13.5703125" style="161" bestFit="1" customWidth="1"/>
    <col min="5896" max="5896" width="9.140625" style="161"/>
    <col min="5897" max="5897" width="3.5703125" style="161" customWidth="1"/>
    <col min="5898" max="5898" width="22.5703125" style="161" customWidth="1"/>
    <col min="5899" max="5900" width="21.7109375" style="161" customWidth="1"/>
    <col min="5901" max="6142" width="9.140625" style="161"/>
    <col min="6143" max="6143" width="15.7109375" style="161" bestFit="1" customWidth="1"/>
    <col min="6144" max="6144" width="11.42578125" style="161" bestFit="1" customWidth="1"/>
    <col min="6145" max="6145" width="16.28515625" style="161" bestFit="1" customWidth="1"/>
    <col min="6146" max="6146" width="5.42578125" style="161" bestFit="1" customWidth="1"/>
    <col min="6147" max="6147" width="16.85546875" style="161" bestFit="1" customWidth="1"/>
    <col min="6148" max="6148" width="8.5703125" style="161" bestFit="1" customWidth="1"/>
    <col min="6149" max="6149" width="9.7109375" style="161" bestFit="1" customWidth="1"/>
    <col min="6150" max="6150" width="14.28515625" style="161" bestFit="1" customWidth="1"/>
    <col min="6151" max="6151" width="13.5703125" style="161" bestFit="1" customWidth="1"/>
    <col min="6152" max="6152" width="9.140625" style="161"/>
    <col min="6153" max="6153" width="3.5703125" style="161" customWidth="1"/>
    <col min="6154" max="6154" width="22.5703125" style="161" customWidth="1"/>
    <col min="6155" max="6156" width="21.7109375" style="161" customWidth="1"/>
    <col min="6157" max="6398" width="9.140625" style="161"/>
    <col min="6399" max="6399" width="15.7109375" style="161" bestFit="1" customWidth="1"/>
    <col min="6400" max="6400" width="11.42578125" style="161" bestFit="1" customWidth="1"/>
    <col min="6401" max="6401" width="16.28515625" style="161" bestFit="1" customWidth="1"/>
    <col min="6402" max="6402" width="5.42578125" style="161" bestFit="1" customWidth="1"/>
    <col min="6403" max="6403" width="16.85546875" style="161" bestFit="1" customWidth="1"/>
    <col min="6404" max="6404" width="8.5703125" style="161" bestFit="1" customWidth="1"/>
    <col min="6405" max="6405" width="9.7109375" style="161" bestFit="1" customWidth="1"/>
    <col min="6406" max="6406" width="14.28515625" style="161" bestFit="1" customWidth="1"/>
    <col min="6407" max="6407" width="13.5703125" style="161" bestFit="1" customWidth="1"/>
    <col min="6408" max="6408" width="9.140625" style="161"/>
    <col min="6409" max="6409" width="3.5703125" style="161" customWidth="1"/>
    <col min="6410" max="6410" width="22.5703125" style="161" customWidth="1"/>
    <col min="6411" max="6412" width="21.7109375" style="161" customWidth="1"/>
    <col min="6413" max="6654" width="9.140625" style="161"/>
    <col min="6655" max="6655" width="15.7109375" style="161" bestFit="1" customWidth="1"/>
    <col min="6656" max="6656" width="11.42578125" style="161" bestFit="1" customWidth="1"/>
    <col min="6657" max="6657" width="16.28515625" style="161" bestFit="1" customWidth="1"/>
    <col min="6658" max="6658" width="5.42578125" style="161" bestFit="1" customWidth="1"/>
    <col min="6659" max="6659" width="16.85546875" style="161" bestFit="1" customWidth="1"/>
    <col min="6660" max="6660" width="8.5703125" style="161" bestFit="1" customWidth="1"/>
    <col min="6661" max="6661" width="9.7109375" style="161" bestFit="1" customWidth="1"/>
    <col min="6662" max="6662" width="14.28515625" style="161" bestFit="1" customWidth="1"/>
    <col min="6663" max="6663" width="13.5703125" style="161" bestFit="1" customWidth="1"/>
    <col min="6664" max="6664" width="9.140625" style="161"/>
    <col min="6665" max="6665" width="3.5703125" style="161" customWidth="1"/>
    <col min="6666" max="6666" width="22.5703125" style="161" customWidth="1"/>
    <col min="6667" max="6668" width="21.7109375" style="161" customWidth="1"/>
    <col min="6669" max="6910" width="9.140625" style="161"/>
    <col min="6911" max="6911" width="15.7109375" style="161" bestFit="1" customWidth="1"/>
    <col min="6912" max="6912" width="11.42578125" style="161" bestFit="1" customWidth="1"/>
    <col min="6913" max="6913" width="16.28515625" style="161" bestFit="1" customWidth="1"/>
    <col min="6914" max="6914" width="5.42578125" style="161" bestFit="1" customWidth="1"/>
    <col min="6915" max="6915" width="16.85546875" style="161" bestFit="1" customWidth="1"/>
    <col min="6916" max="6916" width="8.5703125" style="161" bestFit="1" customWidth="1"/>
    <col min="6917" max="6917" width="9.7109375" style="161" bestFit="1" customWidth="1"/>
    <col min="6918" max="6918" width="14.28515625" style="161" bestFit="1" customWidth="1"/>
    <col min="6919" max="6919" width="13.5703125" style="161" bestFit="1" customWidth="1"/>
    <col min="6920" max="6920" width="9.140625" style="161"/>
    <col min="6921" max="6921" width="3.5703125" style="161" customWidth="1"/>
    <col min="6922" max="6922" width="22.5703125" style="161" customWidth="1"/>
    <col min="6923" max="6924" width="21.7109375" style="161" customWidth="1"/>
    <col min="6925" max="7166" width="9.140625" style="161"/>
    <col min="7167" max="7167" width="15.7109375" style="161" bestFit="1" customWidth="1"/>
    <col min="7168" max="7168" width="11.42578125" style="161" bestFit="1" customWidth="1"/>
    <col min="7169" max="7169" width="16.28515625" style="161" bestFit="1" customWidth="1"/>
    <col min="7170" max="7170" width="5.42578125" style="161" bestFit="1" customWidth="1"/>
    <col min="7171" max="7171" width="16.85546875" style="161" bestFit="1" customWidth="1"/>
    <col min="7172" max="7172" width="8.5703125" style="161" bestFit="1" customWidth="1"/>
    <col min="7173" max="7173" width="9.7109375" style="161" bestFit="1" customWidth="1"/>
    <col min="7174" max="7174" width="14.28515625" style="161" bestFit="1" customWidth="1"/>
    <col min="7175" max="7175" width="13.5703125" style="161" bestFit="1" customWidth="1"/>
    <col min="7176" max="7176" width="9.140625" style="161"/>
    <col min="7177" max="7177" width="3.5703125" style="161" customWidth="1"/>
    <col min="7178" max="7178" width="22.5703125" style="161" customWidth="1"/>
    <col min="7179" max="7180" width="21.7109375" style="161" customWidth="1"/>
    <col min="7181" max="7422" width="9.140625" style="161"/>
    <col min="7423" max="7423" width="15.7109375" style="161" bestFit="1" customWidth="1"/>
    <col min="7424" max="7424" width="11.42578125" style="161" bestFit="1" customWidth="1"/>
    <col min="7425" max="7425" width="16.28515625" style="161" bestFit="1" customWidth="1"/>
    <col min="7426" max="7426" width="5.42578125" style="161" bestFit="1" customWidth="1"/>
    <col min="7427" max="7427" width="16.85546875" style="161" bestFit="1" customWidth="1"/>
    <col min="7428" max="7428" width="8.5703125" style="161" bestFit="1" customWidth="1"/>
    <col min="7429" max="7429" width="9.7109375" style="161" bestFit="1" customWidth="1"/>
    <col min="7430" max="7430" width="14.28515625" style="161" bestFit="1" customWidth="1"/>
    <col min="7431" max="7431" width="13.5703125" style="161" bestFit="1" customWidth="1"/>
    <col min="7432" max="7432" width="9.140625" style="161"/>
    <col min="7433" max="7433" width="3.5703125" style="161" customWidth="1"/>
    <col min="7434" max="7434" width="22.5703125" style="161" customWidth="1"/>
    <col min="7435" max="7436" width="21.7109375" style="161" customWidth="1"/>
    <col min="7437" max="7678" width="9.140625" style="161"/>
    <col min="7679" max="7679" width="15.7109375" style="161" bestFit="1" customWidth="1"/>
    <col min="7680" max="7680" width="11.42578125" style="161" bestFit="1" customWidth="1"/>
    <col min="7681" max="7681" width="16.28515625" style="161" bestFit="1" customWidth="1"/>
    <col min="7682" max="7682" width="5.42578125" style="161" bestFit="1" customWidth="1"/>
    <col min="7683" max="7683" width="16.85546875" style="161" bestFit="1" customWidth="1"/>
    <col min="7684" max="7684" width="8.5703125" style="161" bestFit="1" customWidth="1"/>
    <col min="7685" max="7685" width="9.7109375" style="161" bestFit="1" customWidth="1"/>
    <col min="7686" max="7686" width="14.28515625" style="161" bestFit="1" customWidth="1"/>
    <col min="7687" max="7687" width="13.5703125" style="161" bestFit="1" customWidth="1"/>
    <col min="7688" max="7688" width="9.140625" style="161"/>
    <col min="7689" max="7689" width="3.5703125" style="161" customWidth="1"/>
    <col min="7690" max="7690" width="22.5703125" style="161" customWidth="1"/>
    <col min="7691" max="7692" width="21.7109375" style="161" customWidth="1"/>
    <col min="7693" max="7934" width="9.140625" style="161"/>
    <col min="7935" max="7935" width="15.7109375" style="161" bestFit="1" customWidth="1"/>
    <col min="7936" max="7936" width="11.42578125" style="161" bestFit="1" customWidth="1"/>
    <col min="7937" max="7937" width="16.28515625" style="161" bestFit="1" customWidth="1"/>
    <col min="7938" max="7938" width="5.42578125" style="161" bestFit="1" customWidth="1"/>
    <col min="7939" max="7939" width="16.85546875" style="161" bestFit="1" customWidth="1"/>
    <col min="7940" max="7940" width="8.5703125" style="161" bestFit="1" customWidth="1"/>
    <col min="7941" max="7941" width="9.7109375" style="161" bestFit="1" customWidth="1"/>
    <col min="7942" max="7942" width="14.28515625" style="161" bestFit="1" customWidth="1"/>
    <col min="7943" max="7943" width="13.5703125" style="161" bestFit="1" customWidth="1"/>
    <col min="7944" max="7944" width="9.140625" style="161"/>
    <col min="7945" max="7945" width="3.5703125" style="161" customWidth="1"/>
    <col min="7946" max="7946" width="22.5703125" style="161" customWidth="1"/>
    <col min="7947" max="7948" width="21.7109375" style="161" customWidth="1"/>
    <col min="7949" max="8190" width="9.140625" style="161"/>
    <col min="8191" max="8191" width="15.7109375" style="161" bestFit="1" customWidth="1"/>
    <col min="8192" max="8192" width="11.42578125" style="161" bestFit="1" customWidth="1"/>
    <col min="8193" max="8193" width="16.28515625" style="161" bestFit="1" customWidth="1"/>
    <col min="8194" max="8194" width="5.42578125" style="161" bestFit="1" customWidth="1"/>
    <col min="8195" max="8195" width="16.85546875" style="161" bestFit="1" customWidth="1"/>
    <col min="8196" max="8196" width="8.5703125" style="161" bestFit="1" customWidth="1"/>
    <col min="8197" max="8197" width="9.7109375" style="161" bestFit="1" customWidth="1"/>
    <col min="8198" max="8198" width="14.28515625" style="161" bestFit="1" customWidth="1"/>
    <col min="8199" max="8199" width="13.5703125" style="161" bestFit="1" customWidth="1"/>
    <col min="8200" max="8200" width="9.140625" style="161"/>
    <col min="8201" max="8201" width="3.5703125" style="161" customWidth="1"/>
    <col min="8202" max="8202" width="22.5703125" style="161" customWidth="1"/>
    <col min="8203" max="8204" width="21.7109375" style="161" customWidth="1"/>
    <col min="8205" max="8446" width="9.140625" style="161"/>
    <col min="8447" max="8447" width="15.7109375" style="161" bestFit="1" customWidth="1"/>
    <col min="8448" max="8448" width="11.42578125" style="161" bestFit="1" customWidth="1"/>
    <col min="8449" max="8449" width="16.28515625" style="161" bestFit="1" customWidth="1"/>
    <col min="8450" max="8450" width="5.42578125" style="161" bestFit="1" customWidth="1"/>
    <col min="8451" max="8451" width="16.85546875" style="161" bestFit="1" customWidth="1"/>
    <col min="8452" max="8452" width="8.5703125" style="161" bestFit="1" customWidth="1"/>
    <col min="8453" max="8453" width="9.7109375" style="161" bestFit="1" customWidth="1"/>
    <col min="8454" max="8454" width="14.28515625" style="161" bestFit="1" customWidth="1"/>
    <col min="8455" max="8455" width="13.5703125" style="161" bestFit="1" customWidth="1"/>
    <col min="8456" max="8456" width="9.140625" style="161"/>
    <col min="8457" max="8457" width="3.5703125" style="161" customWidth="1"/>
    <col min="8458" max="8458" width="22.5703125" style="161" customWidth="1"/>
    <col min="8459" max="8460" width="21.7109375" style="161" customWidth="1"/>
    <col min="8461" max="8702" width="9.140625" style="161"/>
    <col min="8703" max="8703" width="15.7109375" style="161" bestFit="1" customWidth="1"/>
    <col min="8704" max="8704" width="11.42578125" style="161" bestFit="1" customWidth="1"/>
    <col min="8705" max="8705" width="16.28515625" style="161" bestFit="1" customWidth="1"/>
    <col min="8706" max="8706" width="5.42578125" style="161" bestFit="1" customWidth="1"/>
    <col min="8707" max="8707" width="16.85546875" style="161" bestFit="1" customWidth="1"/>
    <col min="8708" max="8708" width="8.5703125" style="161" bestFit="1" customWidth="1"/>
    <col min="8709" max="8709" width="9.7109375" style="161" bestFit="1" customWidth="1"/>
    <col min="8710" max="8710" width="14.28515625" style="161" bestFit="1" customWidth="1"/>
    <col min="8711" max="8711" width="13.5703125" style="161" bestFit="1" customWidth="1"/>
    <col min="8712" max="8712" width="9.140625" style="161"/>
    <col min="8713" max="8713" width="3.5703125" style="161" customWidth="1"/>
    <col min="8714" max="8714" width="22.5703125" style="161" customWidth="1"/>
    <col min="8715" max="8716" width="21.7109375" style="161" customWidth="1"/>
    <col min="8717" max="8958" width="9.140625" style="161"/>
    <col min="8959" max="8959" width="15.7109375" style="161" bestFit="1" customWidth="1"/>
    <col min="8960" max="8960" width="11.42578125" style="161" bestFit="1" customWidth="1"/>
    <col min="8961" max="8961" width="16.28515625" style="161" bestFit="1" customWidth="1"/>
    <col min="8962" max="8962" width="5.42578125" style="161" bestFit="1" customWidth="1"/>
    <col min="8963" max="8963" width="16.85546875" style="161" bestFit="1" customWidth="1"/>
    <col min="8964" max="8964" width="8.5703125" style="161" bestFit="1" customWidth="1"/>
    <col min="8965" max="8965" width="9.7109375" style="161" bestFit="1" customWidth="1"/>
    <col min="8966" max="8966" width="14.28515625" style="161" bestFit="1" customWidth="1"/>
    <col min="8967" max="8967" width="13.5703125" style="161" bestFit="1" customWidth="1"/>
    <col min="8968" max="8968" width="9.140625" style="161"/>
    <col min="8969" max="8969" width="3.5703125" style="161" customWidth="1"/>
    <col min="8970" max="8970" width="22.5703125" style="161" customWidth="1"/>
    <col min="8971" max="8972" width="21.7109375" style="161" customWidth="1"/>
    <col min="8973" max="9214" width="9.140625" style="161"/>
    <col min="9215" max="9215" width="15.7109375" style="161" bestFit="1" customWidth="1"/>
    <col min="9216" max="9216" width="11.42578125" style="161" bestFit="1" customWidth="1"/>
    <col min="9217" max="9217" width="16.28515625" style="161" bestFit="1" customWidth="1"/>
    <col min="9218" max="9218" width="5.42578125" style="161" bestFit="1" customWidth="1"/>
    <col min="9219" max="9219" width="16.85546875" style="161" bestFit="1" customWidth="1"/>
    <col min="9220" max="9220" width="8.5703125" style="161" bestFit="1" customWidth="1"/>
    <col min="9221" max="9221" width="9.7109375" style="161" bestFit="1" customWidth="1"/>
    <col min="9222" max="9222" width="14.28515625" style="161" bestFit="1" customWidth="1"/>
    <col min="9223" max="9223" width="13.5703125" style="161" bestFit="1" customWidth="1"/>
    <col min="9224" max="9224" width="9.140625" style="161"/>
    <col min="9225" max="9225" width="3.5703125" style="161" customWidth="1"/>
    <col min="9226" max="9226" width="22.5703125" style="161" customWidth="1"/>
    <col min="9227" max="9228" width="21.7109375" style="161" customWidth="1"/>
    <col min="9229" max="9470" width="9.140625" style="161"/>
    <col min="9471" max="9471" width="15.7109375" style="161" bestFit="1" customWidth="1"/>
    <col min="9472" max="9472" width="11.42578125" style="161" bestFit="1" customWidth="1"/>
    <col min="9473" max="9473" width="16.28515625" style="161" bestFit="1" customWidth="1"/>
    <col min="9474" max="9474" width="5.42578125" style="161" bestFit="1" customWidth="1"/>
    <col min="9475" max="9475" width="16.85546875" style="161" bestFit="1" customWidth="1"/>
    <col min="9476" max="9476" width="8.5703125" style="161" bestFit="1" customWidth="1"/>
    <col min="9477" max="9477" width="9.7109375" style="161" bestFit="1" customWidth="1"/>
    <col min="9478" max="9478" width="14.28515625" style="161" bestFit="1" customWidth="1"/>
    <col min="9479" max="9479" width="13.5703125" style="161" bestFit="1" customWidth="1"/>
    <col min="9480" max="9480" width="9.140625" style="161"/>
    <col min="9481" max="9481" width="3.5703125" style="161" customWidth="1"/>
    <col min="9482" max="9482" width="22.5703125" style="161" customWidth="1"/>
    <col min="9483" max="9484" width="21.7109375" style="161" customWidth="1"/>
    <col min="9485" max="9726" width="9.140625" style="161"/>
    <col min="9727" max="9727" width="15.7109375" style="161" bestFit="1" customWidth="1"/>
    <col min="9728" max="9728" width="11.42578125" style="161" bestFit="1" customWidth="1"/>
    <col min="9729" max="9729" width="16.28515625" style="161" bestFit="1" customWidth="1"/>
    <col min="9730" max="9730" width="5.42578125" style="161" bestFit="1" customWidth="1"/>
    <col min="9731" max="9731" width="16.85546875" style="161" bestFit="1" customWidth="1"/>
    <col min="9732" max="9732" width="8.5703125" style="161" bestFit="1" customWidth="1"/>
    <col min="9733" max="9733" width="9.7109375" style="161" bestFit="1" customWidth="1"/>
    <col min="9734" max="9734" width="14.28515625" style="161" bestFit="1" customWidth="1"/>
    <col min="9735" max="9735" width="13.5703125" style="161" bestFit="1" customWidth="1"/>
    <col min="9736" max="9736" width="9.140625" style="161"/>
    <col min="9737" max="9737" width="3.5703125" style="161" customWidth="1"/>
    <col min="9738" max="9738" width="22.5703125" style="161" customWidth="1"/>
    <col min="9739" max="9740" width="21.7109375" style="161" customWidth="1"/>
    <col min="9741" max="9982" width="9.140625" style="161"/>
    <col min="9983" max="9983" width="15.7109375" style="161" bestFit="1" customWidth="1"/>
    <col min="9984" max="9984" width="11.42578125" style="161" bestFit="1" customWidth="1"/>
    <col min="9985" max="9985" width="16.28515625" style="161" bestFit="1" customWidth="1"/>
    <col min="9986" max="9986" width="5.42578125" style="161" bestFit="1" customWidth="1"/>
    <col min="9987" max="9987" width="16.85546875" style="161" bestFit="1" customWidth="1"/>
    <col min="9988" max="9988" width="8.5703125" style="161" bestFit="1" customWidth="1"/>
    <col min="9989" max="9989" width="9.7109375" style="161" bestFit="1" customWidth="1"/>
    <col min="9990" max="9990" width="14.28515625" style="161" bestFit="1" customWidth="1"/>
    <col min="9991" max="9991" width="13.5703125" style="161" bestFit="1" customWidth="1"/>
    <col min="9992" max="9992" width="9.140625" style="161"/>
    <col min="9993" max="9993" width="3.5703125" style="161" customWidth="1"/>
    <col min="9994" max="9994" width="22.5703125" style="161" customWidth="1"/>
    <col min="9995" max="9996" width="21.7109375" style="161" customWidth="1"/>
    <col min="9997" max="10238" width="9.140625" style="161"/>
    <col min="10239" max="10239" width="15.7109375" style="161" bestFit="1" customWidth="1"/>
    <col min="10240" max="10240" width="11.42578125" style="161" bestFit="1" customWidth="1"/>
    <col min="10241" max="10241" width="16.28515625" style="161" bestFit="1" customWidth="1"/>
    <col min="10242" max="10242" width="5.42578125" style="161" bestFit="1" customWidth="1"/>
    <col min="10243" max="10243" width="16.85546875" style="161" bestFit="1" customWidth="1"/>
    <col min="10244" max="10244" width="8.5703125" style="161" bestFit="1" customWidth="1"/>
    <col min="10245" max="10245" width="9.7109375" style="161" bestFit="1" customWidth="1"/>
    <col min="10246" max="10246" width="14.28515625" style="161" bestFit="1" customWidth="1"/>
    <col min="10247" max="10247" width="13.5703125" style="161" bestFit="1" customWidth="1"/>
    <col min="10248" max="10248" width="9.140625" style="161"/>
    <col min="10249" max="10249" width="3.5703125" style="161" customWidth="1"/>
    <col min="10250" max="10250" width="22.5703125" style="161" customWidth="1"/>
    <col min="10251" max="10252" width="21.7109375" style="161" customWidth="1"/>
    <col min="10253" max="10494" width="9.140625" style="161"/>
    <col min="10495" max="10495" width="15.7109375" style="161" bestFit="1" customWidth="1"/>
    <col min="10496" max="10496" width="11.42578125" style="161" bestFit="1" customWidth="1"/>
    <col min="10497" max="10497" width="16.28515625" style="161" bestFit="1" customWidth="1"/>
    <col min="10498" max="10498" width="5.42578125" style="161" bestFit="1" customWidth="1"/>
    <col min="10499" max="10499" width="16.85546875" style="161" bestFit="1" customWidth="1"/>
    <col min="10500" max="10500" width="8.5703125" style="161" bestFit="1" customWidth="1"/>
    <col min="10501" max="10501" width="9.7109375" style="161" bestFit="1" customWidth="1"/>
    <col min="10502" max="10502" width="14.28515625" style="161" bestFit="1" customWidth="1"/>
    <col min="10503" max="10503" width="13.5703125" style="161" bestFit="1" customWidth="1"/>
    <col min="10504" max="10504" width="9.140625" style="161"/>
    <col min="10505" max="10505" width="3.5703125" style="161" customWidth="1"/>
    <col min="10506" max="10506" width="22.5703125" style="161" customWidth="1"/>
    <col min="10507" max="10508" width="21.7109375" style="161" customWidth="1"/>
    <col min="10509" max="10750" width="9.140625" style="161"/>
    <col min="10751" max="10751" width="15.7109375" style="161" bestFit="1" customWidth="1"/>
    <col min="10752" max="10752" width="11.42578125" style="161" bestFit="1" customWidth="1"/>
    <col min="10753" max="10753" width="16.28515625" style="161" bestFit="1" customWidth="1"/>
    <col min="10754" max="10754" width="5.42578125" style="161" bestFit="1" customWidth="1"/>
    <col min="10755" max="10755" width="16.85546875" style="161" bestFit="1" customWidth="1"/>
    <col min="10756" max="10756" width="8.5703125" style="161" bestFit="1" customWidth="1"/>
    <col min="10757" max="10757" width="9.7109375" style="161" bestFit="1" customWidth="1"/>
    <col min="10758" max="10758" width="14.28515625" style="161" bestFit="1" customWidth="1"/>
    <col min="10759" max="10759" width="13.5703125" style="161" bestFit="1" customWidth="1"/>
    <col min="10760" max="10760" width="9.140625" style="161"/>
    <col min="10761" max="10761" width="3.5703125" style="161" customWidth="1"/>
    <col min="10762" max="10762" width="22.5703125" style="161" customWidth="1"/>
    <col min="10763" max="10764" width="21.7109375" style="161" customWidth="1"/>
    <col min="10765" max="11006" width="9.140625" style="161"/>
    <col min="11007" max="11007" width="15.7109375" style="161" bestFit="1" customWidth="1"/>
    <col min="11008" max="11008" width="11.42578125" style="161" bestFit="1" customWidth="1"/>
    <col min="11009" max="11009" width="16.28515625" style="161" bestFit="1" customWidth="1"/>
    <col min="11010" max="11010" width="5.42578125" style="161" bestFit="1" customWidth="1"/>
    <col min="11011" max="11011" width="16.85546875" style="161" bestFit="1" customWidth="1"/>
    <col min="11012" max="11012" width="8.5703125" style="161" bestFit="1" customWidth="1"/>
    <col min="11013" max="11013" width="9.7109375" style="161" bestFit="1" customWidth="1"/>
    <col min="11014" max="11014" width="14.28515625" style="161" bestFit="1" customWidth="1"/>
    <col min="11015" max="11015" width="13.5703125" style="161" bestFit="1" customWidth="1"/>
    <col min="11016" max="11016" width="9.140625" style="161"/>
    <col min="11017" max="11017" width="3.5703125" style="161" customWidth="1"/>
    <col min="11018" max="11018" width="22.5703125" style="161" customWidth="1"/>
    <col min="11019" max="11020" width="21.7109375" style="161" customWidth="1"/>
    <col min="11021" max="11262" width="9.140625" style="161"/>
    <col min="11263" max="11263" width="15.7109375" style="161" bestFit="1" customWidth="1"/>
    <col min="11264" max="11264" width="11.42578125" style="161" bestFit="1" customWidth="1"/>
    <col min="11265" max="11265" width="16.28515625" style="161" bestFit="1" customWidth="1"/>
    <col min="11266" max="11266" width="5.42578125" style="161" bestFit="1" customWidth="1"/>
    <col min="11267" max="11267" width="16.85546875" style="161" bestFit="1" customWidth="1"/>
    <col min="11268" max="11268" width="8.5703125" style="161" bestFit="1" customWidth="1"/>
    <col min="11269" max="11269" width="9.7109375" style="161" bestFit="1" customWidth="1"/>
    <col min="11270" max="11270" width="14.28515625" style="161" bestFit="1" customWidth="1"/>
    <col min="11271" max="11271" width="13.5703125" style="161" bestFit="1" customWidth="1"/>
    <col min="11272" max="11272" width="9.140625" style="161"/>
    <col min="11273" max="11273" width="3.5703125" style="161" customWidth="1"/>
    <col min="11274" max="11274" width="22.5703125" style="161" customWidth="1"/>
    <col min="11275" max="11276" width="21.7109375" style="161" customWidth="1"/>
    <col min="11277" max="11518" width="9.140625" style="161"/>
    <col min="11519" max="11519" width="15.7109375" style="161" bestFit="1" customWidth="1"/>
    <col min="11520" max="11520" width="11.42578125" style="161" bestFit="1" customWidth="1"/>
    <col min="11521" max="11521" width="16.28515625" style="161" bestFit="1" customWidth="1"/>
    <col min="11522" max="11522" width="5.42578125" style="161" bestFit="1" customWidth="1"/>
    <col min="11523" max="11523" width="16.85546875" style="161" bestFit="1" customWidth="1"/>
    <col min="11524" max="11524" width="8.5703125" style="161" bestFit="1" customWidth="1"/>
    <col min="11525" max="11525" width="9.7109375" style="161" bestFit="1" customWidth="1"/>
    <col min="11526" max="11526" width="14.28515625" style="161" bestFit="1" customWidth="1"/>
    <col min="11527" max="11527" width="13.5703125" style="161" bestFit="1" customWidth="1"/>
    <col min="11528" max="11528" width="9.140625" style="161"/>
    <col min="11529" max="11529" width="3.5703125" style="161" customWidth="1"/>
    <col min="11530" max="11530" width="22.5703125" style="161" customWidth="1"/>
    <col min="11531" max="11532" width="21.7109375" style="161" customWidth="1"/>
    <col min="11533" max="11774" width="9.140625" style="161"/>
    <col min="11775" max="11775" width="15.7109375" style="161" bestFit="1" customWidth="1"/>
    <col min="11776" max="11776" width="11.42578125" style="161" bestFit="1" customWidth="1"/>
    <col min="11777" max="11777" width="16.28515625" style="161" bestFit="1" customWidth="1"/>
    <col min="11778" max="11778" width="5.42578125" style="161" bestFit="1" customWidth="1"/>
    <col min="11779" max="11779" width="16.85546875" style="161" bestFit="1" customWidth="1"/>
    <col min="11780" max="11780" width="8.5703125" style="161" bestFit="1" customWidth="1"/>
    <col min="11781" max="11781" width="9.7109375" style="161" bestFit="1" customWidth="1"/>
    <col min="11782" max="11782" width="14.28515625" style="161" bestFit="1" customWidth="1"/>
    <col min="11783" max="11783" width="13.5703125" style="161" bestFit="1" customWidth="1"/>
    <col min="11784" max="11784" width="9.140625" style="161"/>
    <col min="11785" max="11785" width="3.5703125" style="161" customWidth="1"/>
    <col min="11786" max="11786" width="22.5703125" style="161" customWidth="1"/>
    <col min="11787" max="11788" width="21.7109375" style="161" customWidth="1"/>
    <col min="11789" max="12030" width="9.140625" style="161"/>
    <col min="12031" max="12031" width="15.7109375" style="161" bestFit="1" customWidth="1"/>
    <col min="12032" max="12032" width="11.42578125" style="161" bestFit="1" customWidth="1"/>
    <col min="12033" max="12033" width="16.28515625" style="161" bestFit="1" customWidth="1"/>
    <col min="12034" max="12034" width="5.42578125" style="161" bestFit="1" customWidth="1"/>
    <col min="12035" max="12035" width="16.85546875" style="161" bestFit="1" customWidth="1"/>
    <col min="12036" max="12036" width="8.5703125" style="161" bestFit="1" customWidth="1"/>
    <col min="12037" max="12037" width="9.7109375" style="161" bestFit="1" customWidth="1"/>
    <col min="12038" max="12038" width="14.28515625" style="161" bestFit="1" customWidth="1"/>
    <col min="12039" max="12039" width="13.5703125" style="161" bestFit="1" customWidth="1"/>
    <col min="12040" max="12040" width="9.140625" style="161"/>
    <col min="12041" max="12041" width="3.5703125" style="161" customWidth="1"/>
    <col min="12042" max="12042" width="22.5703125" style="161" customWidth="1"/>
    <col min="12043" max="12044" width="21.7109375" style="161" customWidth="1"/>
    <col min="12045" max="12286" width="9.140625" style="161"/>
    <col min="12287" max="12287" width="15.7109375" style="161" bestFit="1" customWidth="1"/>
    <col min="12288" max="12288" width="11.42578125" style="161" bestFit="1" customWidth="1"/>
    <col min="12289" max="12289" width="16.28515625" style="161" bestFit="1" customWidth="1"/>
    <col min="12290" max="12290" width="5.42578125" style="161" bestFit="1" customWidth="1"/>
    <col min="12291" max="12291" width="16.85546875" style="161" bestFit="1" customWidth="1"/>
    <col min="12292" max="12292" width="8.5703125" style="161" bestFit="1" customWidth="1"/>
    <col min="12293" max="12293" width="9.7109375" style="161" bestFit="1" customWidth="1"/>
    <col min="12294" max="12294" width="14.28515625" style="161" bestFit="1" customWidth="1"/>
    <col min="12295" max="12295" width="13.5703125" style="161" bestFit="1" customWidth="1"/>
    <col min="12296" max="12296" width="9.140625" style="161"/>
    <col min="12297" max="12297" width="3.5703125" style="161" customWidth="1"/>
    <col min="12298" max="12298" width="22.5703125" style="161" customWidth="1"/>
    <col min="12299" max="12300" width="21.7109375" style="161" customWidth="1"/>
    <col min="12301" max="12542" width="9.140625" style="161"/>
    <col min="12543" max="12543" width="15.7109375" style="161" bestFit="1" customWidth="1"/>
    <col min="12544" max="12544" width="11.42578125" style="161" bestFit="1" customWidth="1"/>
    <col min="12545" max="12545" width="16.28515625" style="161" bestFit="1" customWidth="1"/>
    <col min="12546" max="12546" width="5.42578125" style="161" bestFit="1" customWidth="1"/>
    <col min="12547" max="12547" width="16.85546875" style="161" bestFit="1" customWidth="1"/>
    <col min="12548" max="12548" width="8.5703125" style="161" bestFit="1" customWidth="1"/>
    <col min="12549" max="12549" width="9.7109375" style="161" bestFit="1" customWidth="1"/>
    <col min="12550" max="12550" width="14.28515625" style="161" bestFit="1" customWidth="1"/>
    <col min="12551" max="12551" width="13.5703125" style="161" bestFit="1" customWidth="1"/>
    <col min="12552" max="12552" width="9.140625" style="161"/>
    <col min="12553" max="12553" width="3.5703125" style="161" customWidth="1"/>
    <col min="12554" max="12554" width="22.5703125" style="161" customWidth="1"/>
    <col min="12555" max="12556" width="21.7109375" style="161" customWidth="1"/>
    <col min="12557" max="12798" width="9.140625" style="161"/>
    <col min="12799" max="12799" width="15.7109375" style="161" bestFit="1" customWidth="1"/>
    <col min="12800" max="12800" width="11.42578125" style="161" bestFit="1" customWidth="1"/>
    <col min="12801" max="12801" width="16.28515625" style="161" bestFit="1" customWidth="1"/>
    <col min="12802" max="12802" width="5.42578125" style="161" bestFit="1" customWidth="1"/>
    <col min="12803" max="12803" width="16.85546875" style="161" bestFit="1" customWidth="1"/>
    <col min="12804" max="12804" width="8.5703125" style="161" bestFit="1" customWidth="1"/>
    <col min="12805" max="12805" width="9.7109375" style="161" bestFit="1" customWidth="1"/>
    <col min="12806" max="12806" width="14.28515625" style="161" bestFit="1" customWidth="1"/>
    <col min="12807" max="12807" width="13.5703125" style="161" bestFit="1" customWidth="1"/>
    <col min="12808" max="12808" width="9.140625" style="161"/>
    <col min="12809" max="12809" width="3.5703125" style="161" customWidth="1"/>
    <col min="12810" max="12810" width="22.5703125" style="161" customWidth="1"/>
    <col min="12811" max="12812" width="21.7109375" style="161" customWidth="1"/>
    <col min="12813" max="13054" width="9.140625" style="161"/>
    <col min="13055" max="13055" width="15.7109375" style="161" bestFit="1" customWidth="1"/>
    <col min="13056" max="13056" width="11.42578125" style="161" bestFit="1" customWidth="1"/>
    <col min="13057" max="13057" width="16.28515625" style="161" bestFit="1" customWidth="1"/>
    <col min="13058" max="13058" width="5.42578125" style="161" bestFit="1" customWidth="1"/>
    <col min="13059" max="13059" width="16.85546875" style="161" bestFit="1" customWidth="1"/>
    <col min="13060" max="13060" width="8.5703125" style="161" bestFit="1" customWidth="1"/>
    <col min="13061" max="13061" width="9.7109375" style="161" bestFit="1" customWidth="1"/>
    <col min="13062" max="13062" width="14.28515625" style="161" bestFit="1" customWidth="1"/>
    <col min="13063" max="13063" width="13.5703125" style="161" bestFit="1" customWidth="1"/>
    <col min="13064" max="13064" width="9.140625" style="161"/>
    <col min="13065" max="13065" width="3.5703125" style="161" customWidth="1"/>
    <col min="13066" max="13066" width="22.5703125" style="161" customWidth="1"/>
    <col min="13067" max="13068" width="21.7109375" style="161" customWidth="1"/>
    <col min="13069" max="13310" width="9.140625" style="161"/>
    <col min="13311" max="13311" width="15.7109375" style="161" bestFit="1" customWidth="1"/>
    <col min="13312" max="13312" width="11.42578125" style="161" bestFit="1" customWidth="1"/>
    <col min="13313" max="13313" width="16.28515625" style="161" bestFit="1" customWidth="1"/>
    <col min="13314" max="13314" width="5.42578125" style="161" bestFit="1" customWidth="1"/>
    <col min="13315" max="13315" width="16.85546875" style="161" bestFit="1" customWidth="1"/>
    <col min="13316" max="13316" width="8.5703125" style="161" bestFit="1" customWidth="1"/>
    <col min="13317" max="13317" width="9.7109375" style="161" bestFit="1" customWidth="1"/>
    <col min="13318" max="13318" width="14.28515625" style="161" bestFit="1" customWidth="1"/>
    <col min="13319" max="13319" width="13.5703125" style="161" bestFit="1" customWidth="1"/>
    <col min="13320" max="13320" width="9.140625" style="161"/>
    <col min="13321" max="13321" width="3.5703125" style="161" customWidth="1"/>
    <col min="13322" max="13322" width="22.5703125" style="161" customWidth="1"/>
    <col min="13323" max="13324" width="21.7109375" style="161" customWidth="1"/>
    <col min="13325" max="13566" width="9.140625" style="161"/>
    <col min="13567" max="13567" width="15.7109375" style="161" bestFit="1" customWidth="1"/>
    <col min="13568" max="13568" width="11.42578125" style="161" bestFit="1" customWidth="1"/>
    <col min="13569" max="13569" width="16.28515625" style="161" bestFit="1" customWidth="1"/>
    <col min="13570" max="13570" width="5.42578125" style="161" bestFit="1" customWidth="1"/>
    <col min="13571" max="13571" width="16.85546875" style="161" bestFit="1" customWidth="1"/>
    <col min="13572" max="13572" width="8.5703125" style="161" bestFit="1" customWidth="1"/>
    <col min="13573" max="13573" width="9.7109375" style="161" bestFit="1" customWidth="1"/>
    <col min="13574" max="13574" width="14.28515625" style="161" bestFit="1" customWidth="1"/>
    <col min="13575" max="13575" width="13.5703125" style="161" bestFit="1" customWidth="1"/>
    <col min="13576" max="13576" width="9.140625" style="161"/>
    <col min="13577" max="13577" width="3.5703125" style="161" customWidth="1"/>
    <col min="13578" max="13578" width="22.5703125" style="161" customWidth="1"/>
    <col min="13579" max="13580" width="21.7109375" style="161" customWidth="1"/>
    <col min="13581" max="13822" width="9.140625" style="161"/>
    <col min="13823" max="13823" width="15.7109375" style="161" bestFit="1" customWidth="1"/>
    <col min="13824" max="13824" width="11.42578125" style="161" bestFit="1" customWidth="1"/>
    <col min="13825" max="13825" width="16.28515625" style="161" bestFit="1" customWidth="1"/>
    <col min="13826" max="13826" width="5.42578125" style="161" bestFit="1" customWidth="1"/>
    <col min="13827" max="13827" width="16.85546875" style="161" bestFit="1" customWidth="1"/>
    <col min="13828" max="13828" width="8.5703125" style="161" bestFit="1" customWidth="1"/>
    <col min="13829" max="13829" width="9.7109375" style="161" bestFit="1" customWidth="1"/>
    <col min="13830" max="13830" width="14.28515625" style="161" bestFit="1" customWidth="1"/>
    <col min="13831" max="13831" width="13.5703125" style="161" bestFit="1" customWidth="1"/>
    <col min="13832" max="13832" width="9.140625" style="161"/>
    <col min="13833" max="13833" width="3.5703125" style="161" customWidth="1"/>
    <col min="13834" max="13834" width="22.5703125" style="161" customWidth="1"/>
    <col min="13835" max="13836" width="21.7109375" style="161" customWidth="1"/>
    <col min="13837" max="14078" width="9.140625" style="161"/>
    <col min="14079" max="14079" width="15.7109375" style="161" bestFit="1" customWidth="1"/>
    <col min="14080" max="14080" width="11.42578125" style="161" bestFit="1" customWidth="1"/>
    <col min="14081" max="14081" width="16.28515625" style="161" bestFit="1" customWidth="1"/>
    <col min="14082" max="14082" width="5.42578125" style="161" bestFit="1" customWidth="1"/>
    <col min="14083" max="14083" width="16.85546875" style="161" bestFit="1" customWidth="1"/>
    <col min="14084" max="14084" width="8.5703125" style="161" bestFit="1" customWidth="1"/>
    <col min="14085" max="14085" width="9.7109375" style="161" bestFit="1" customWidth="1"/>
    <col min="14086" max="14086" width="14.28515625" style="161" bestFit="1" customWidth="1"/>
    <col min="14087" max="14087" width="13.5703125" style="161" bestFit="1" customWidth="1"/>
    <col min="14088" max="14088" width="9.140625" style="161"/>
    <col min="14089" max="14089" width="3.5703125" style="161" customWidth="1"/>
    <col min="14090" max="14090" width="22.5703125" style="161" customWidth="1"/>
    <col min="14091" max="14092" width="21.7109375" style="161" customWidth="1"/>
    <col min="14093" max="14334" width="9.140625" style="161"/>
    <col min="14335" max="14335" width="15.7109375" style="161" bestFit="1" customWidth="1"/>
    <col min="14336" max="14336" width="11.42578125" style="161" bestFit="1" customWidth="1"/>
    <col min="14337" max="14337" width="16.28515625" style="161" bestFit="1" customWidth="1"/>
    <col min="14338" max="14338" width="5.42578125" style="161" bestFit="1" customWidth="1"/>
    <col min="14339" max="14339" width="16.85546875" style="161" bestFit="1" customWidth="1"/>
    <col min="14340" max="14340" width="8.5703125" style="161" bestFit="1" customWidth="1"/>
    <col min="14341" max="14341" width="9.7109375" style="161" bestFit="1" customWidth="1"/>
    <col min="14342" max="14342" width="14.28515625" style="161" bestFit="1" customWidth="1"/>
    <col min="14343" max="14343" width="13.5703125" style="161" bestFit="1" customWidth="1"/>
    <col min="14344" max="14344" width="9.140625" style="161"/>
    <col min="14345" max="14345" width="3.5703125" style="161" customWidth="1"/>
    <col min="14346" max="14346" width="22.5703125" style="161" customWidth="1"/>
    <col min="14347" max="14348" width="21.7109375" style="161" customWidth="1"/>
    <col min="14349" max="14590" width="9.140625" style="161"/>
    <col min="14591" max="14591" width="15.7109375" style="161" bestFit="1" customWidth="1"/>
    <col min="14592" max="14592" width="11.42578125" style="161" bestFit="1" customWidth="1"/>
    <col min="14593" max="14593" width="16.28515625" style="161" bestFit="1" customWidth="1"/>
    <col min="14594" max="14594" width="5.42578125" style="161" bestFit="1" customWidth="1"/>
    <col min="14595" max="14595" width="16.85546875" style="161" bestFit="1" customWidth="1"/>
    <col min="14596" max="14596" width="8.5703125" style="161" bestFit="1" customWidth="1"/>
    <col min="14597" max="14597" width="9.7109375" style="161" bestFit="1" customWidth="1"/>
    <col min="14598" max="14598" width="14.28515625" style="161" bestFit="1" customWidth="1"/>
    <col min="14599" max="14599" width="13.5703125" style="161" bestFit="1" customWidth="1"/>
    <col min="14600" max="14600" width="9.140625" style="161"/>
    <col min="14601" max="14601" width="3.5703125" style="161" customWidth="1"/>
    <col min="14602" max="14602" width="22.5703125" style="161" customWidth="1"/>
    <col min="14603" max="14604" width="21.7109375" style="161" customWidth="1"/>
    <col min="14605" max="14846" width="9.140625" style="161"/>
    <col min="14847" max="14847" width="15.7109375" style="161" bestFit="1" customWidth="1"/>
    <col min="14848" max="14848" width="11.42578125" style="161" bestFit="1" customWidth="1"/>
    <col min="14849" max="14849" width="16.28515625" style="161" bestFit="1" customWidth="1"/>
    <col min="14850" max="14850" width="5.42578125" style="161" bestFit="1" customWidth="1"/>
    <col min="14851" max="14851" width="16.85546875" style="161" bestFit="1" customWidth="1"/>
    <col min="14852" max="14852" width="8.5703125" style="161" bestFit="1" customWidth="1"/>
    <col min="14853" max="14853" width="9.7109375" style="161" bestFit="1" customWidth="1"/>
    <col min="14854" max="14854" width="14.28515625" style="161" bestFit="1" customWidth="1"/>
    <col min="14855" max="14855" width="13.5703125" style="161" bestFit="1" customWidth="1"/>
    <col min="14856" max="14856" width="9.140625" style="161"/>
    <col min="14857" max="14857" width="3.5703125" style="161" customWidth="1"/>
    <col min="14858" max="14858" width="22.5703125" style="161" customWidth="1"/>
    <col min="14859" max="14860" width="21.7109375" style="161" customWidth="1"/>
    <col min="14861" max="15102" width="9.140625" style="161"/>
    <col min="15103" max="15103" width="15.7109375" style="161" bestFit="1" customWidth="1"/>
    <col min="15104" max="15104" width="11.42578125" style="161" bestFit="1" customWidth="1"/>
    <col min="15105" max="15105" width="16.28515625" style="161" bestFit="1" customWidth="1"/>
    <col min="15106" max="15106" width="5.42578125" style="161" bestFit="1" customWidth="1"/>
    <col min="15107" max="15107" width="16.85546875" style="161" bestFit="1" customWidth="1"/>
    <col min="15108" max="15108" width="8.5703125" style="161" bestFit="1" customWidth="1"/>
    <col min="15109" max="15109" width="9.7109375" style="161" bestFit="1" customWidth="1"/>
    <col min="15110" max="15110" width="14.28515625" style="161" bestFit="1" customWidth="1"/>
    <col min="15111" max="15111" width="13.5703125" style="161" bestFit="1" customWidth="1"/>
    <col min="15112" max="15112" width="9.140625" style="161"/>
    <col min="15113" max="15113" width="3.5703125" style="161" customWidth="1"/>
    <col min="15114" max="15114" width="22.5703125" style="161" customWidth="1"/>
    <col min="15115" max="15116" width="21.7109375" style="161" customWidth="1"/>
    <col min="15117" max="15358" width="9.140625" style="161"/>
    <col min="15359" max="15359" width="15.7109375" style="161" bestFit="1" customWidth="1"/>
    <col min="15360" max="15360" width="11.42578125" style="161" bestFit="1" customWidth="1"/>
    <col min="15361" max="15361" width="16.28515625" style="161" bestFit="1" customWidth="1"/>
    <col min="15362" max="15362" width="5.42578125" style="161" bestFit="1" customWidth="1"/>
    <col min="15363" max="15363" width="16.85546875" style="161" bestFit="1" customWidth="1"/>
    <col min="15364" max="15364" width="8.5703125" style="161" bestFit="1" customWidth="1"/>
    <col min="15365" max="15365" width="9.7109375" style="161" bestFit="1" customWidth="1"/>
    <col min="15366" max="15366" width="14.28515625" style="161" bestFit="1" customWidth="1"/>
    <col min="15367" max="15367" width="13.5703125" style="161" bestFit="1" customWidth="1"/>
    <col min="15368" max="15368" width="9.140625" style="161"/>
    <col min="15369" max="15369" width="3.5703125" style="161" customWidth="1"/>
    <col min="15370" max="15370" width="22.5703125" style="161" customWidth="1"/>
    <col min="15371" max="15372" width="21.7109375" style="161" customWidth="1"/>
    <col min="15373" max="15614" width="9.140625" style="161"/>
    <col min="15615" max="15615" width="15.7109375" style="161" bestFit="1" customWidth="1"/>
    <col min="15616" max="15616" width="11.42578125" style="161" bestFit="1" customWidth="1"/>
    <col min="15617" max="15617" width="16.28515625" style="161" bestFit="1" customWidth="1"/>
    <col min="15618" max="15618" width="5.42578125" style="161" bestFit="1" customWidth="1"/>
    <col min="15619" max="15619" width="16.85546875" style="161" bestFit="1" customWidth="1"/>
    <col min="15620" max="15620" width="8.5703125" style="161" bestFit="1" customWidth="1"/>
    <col min="15621" max="15621" width="9.7109375" style="161" bestFit="1" customWidth="1"/>
    <col min="15622" max="15622" width="14.28515625" style="161" bestFit="1" customWidth="1"/>
    <col min="15623" max="15623" width="13.5703125" style="161" bestFit="1" customWidth="1"/>
    <col min="15624" max="15624" width="9.140625" style="161"/>
    <col min="15625" max="15625" width="3.5703125" style="161" customWidth="1"/>
    <col min="15626" max="15626" width="22.5703125" style="161" customWidth="1"/>
    <col min="15627" max="15628" width="21.7109375" style="161" customWidth="1"/>
    <col min="15629" max="15870" width="9.140625" style="161"/>
    <col min="15871" max="15871" width="15.7109375" style="161" bestFit="1" customWidth="1"/>
    <col min="15872" max="15872" width="11.42578125" style="161" bestFit="1" customWidth="1"/>
    <col min="15873" max="15873" width="16.28515625" style="161" bestFit="1" customWidth="1"/>
    <col min="15874" max="15874" width="5.42578125" style="161" bestFit="1" customWidth="1"/>
    <col min="15875" max="15875" width="16.85546875" style="161" bestFit="1" customWidth="1"/>
    <col min="15876" max="15876" width="8.5703125" style="161" bestFit="1" customWidth="1"/>
    <col min="15877" max="15877" width="9.7109375" style="161" bestFit="1" customWidth="1"/>
    <col min="15878" max="15878" width="14.28515625" style="161" bestFit="1" customWidth="1"/>
    <col min="15879" max="15879" width="13.5703125" style="161" bestFit="1" customWidth="1"/>
    <col min="15880" max="15880" width="9.140625" style="161"/>
    <col min="15881" max="15881" width="3.5703125" style="161" customWidth="1"/>
    <col min="15882" max="15882" width="22.5703125" style="161" customWidth="1"/>
    <col min="15883" max="15884" width="21.7109375" style="161" customWidth="1"/>
    <col min="15885" max="16126" width="9.140625" style="161"/>
    <col min="16127" max="16127" width="15.7109375" style="161" bestFit="1" customWidth="1"/>
    <col min="16128" max="16128" width="11.42578125" style="161" bestFit="1" customWidth="1"/>
    <col min="16129" max="16129" width="16.28515625" style="161" bestFit="1" customWidth="1"/>
    <col min="16130" max="16130" width="5.42578125" style="161" bestFit="1" customWidth="1"/>
    <col min="16131" max="16131" width="16.85546875" style="161" bestFit="1" customWidth="1"/>
    <col min="16132" max="16132" width="8.5703125" style="161" bestFit="1" customWidth="1"/>
    <col min="16133" max="16133" width="9.7109375" style="161" bestFit="1" customWidth="1"/>
    <col min="16134" max="16134" width="14.28515625" style="161" bestFit="1" customWidth="1"/>
    <col min="16135" max="16135" width="13.5703125" style="161" bestFit="1" customWidth="1"/>
    <col min="16136" max="16136" width="9.140625" style="161"/>
    <col min="16137" max="16137" width="3.5703125" style="161" customWidth="1"/>
    <col min="16138" max="16138" width="22.5703125" style="161" customWidth="1"/>
    <col min="16139" max="16140" width="21.7109375" style="161" customWidth="1"/>
    <col min="16141" max="16384" width="9.140625" style="161"/>
  </cols>
  <sheetData>
    <row r="1" spans="1:12" ht="30">
      <c r="A1" s="177" t="s">
        <v>42</v>
      </c>
      <c r="B1" s="177" t="s">
        <v>1268</v>
      </c>
      <c r="C1" s="183" t="s">
        <v>1269</v>
      </c>
      <c r="D1" s="177" t="s">
        <v>643</v>
      </c>
      <c r="E1" s="183" t="s">
        <v>1270</v>
      </c>
      <c r="F1" s="183" t="s">
        <v>1271</v>
      </c>
      <c r="G1" s="177" t="s">
        <v>1299</v>
      </c>
      <c r="H1" s="177" t="s">
        <v>1300</v>
      </c>
    </row>
    <row r="2" spans="1:12">
      <c r="A2" s="185" t="s">
        <v>48</v>
      </c>
      <c r="B2" s="185" t="s">
        <v>240</v>
      </c>
      <c r="C2" s="185">
        <v>28010</v>
      </c>
      <c r="D2" s="185" t="s">
        <v>242</v>
      </c>
      <c r="E2" s="185">
        <v>1510</v>
      </c>
      <c r="F2" s="185">
        <v>0</v>
      </c>
      <c r="G2" s="185">
        <f>IF(F2=0,0,IF(F2=1,111,IF(F2=2,278,454)))</f>
        <v>0</v>
      </c>
      <c r="H2" s="185">
        <f>(E2+G2)*'Курс (2)'!$B$1*0.87</f>
        <v>79413.164999999994</v>
      </c>
      <c r="J2" s="421" t="s">
        <v>1301</v>
      </c>
      <c r="K2" s="422"/>
    </row>
    <row r="3" spans="1:12" ht="15">
      <c r="A3" s="185" t="s">
        <v>49</v>
      </c>
      <c r="B3" s="185" t="s">
        <v>244</v>
      </c>
      <c r="C3" s="185">
        <v>28994</v>
      </c>
      <c r="D3" s="185" t="s">
        <v>246</v>
      </c>
      <c r="E3" s="185">
        <v>5440</v>
      </c>
      <c r="F3" s="185">
        <v>0</v>
      </c>
      <c r="G3" s="185">
        <f t="shared" ref="G3:G51" si="0">IF(F3=0,0,IF(F3=1,111,IF(F3=2,278,454)))</f>
        <v>0</v>
      </c>
      <c r="H3" s="185">
        <f>(E3+G3)*'Курс (2)'!$B$1*0.87</f>
        <v>286097.76</v>
      </c>
      <c r="J3" s="186" t="s">
        <v>246</v>
      </c>
      <c r="K3" s="187">
        <f ca="1">SUMIF($D$2:$G$51,J3,$G$2:$G$51)</f>
        <v>2084</v>
      </c>
      <c r="L3" s="188"/>
    </row>
    <row r="4" spans="1:12" ht="15">
      <c r="A4" s="185" t="s">
        <v>50</v>
      </c>
      <c r="B4" s="185" t="s">
        <v>240</v>
      </c>
      <c r="C4" s="185">
        <v>26452</v>
      </c>
      <c r="D4" s="185" t="s">
        <v>248</v>
      </c>
      <c r="E4" s="185">
        <v>2050</v>
      </c>
      <c r="F4" s="185">
        <v>1</v>
      </c>
      <c r="G4" s="185">
        <f t="shared" si="0"/>
        <v>111</v>
      </c>
      <c r="H4" s="185">
        <f>(E4+G4)*'Курс (2)'!$B$1*0.87</f>
        <v>113650.23150000001</v>
      </c>
      <c r="J4" s="186" t="s">
        <v>252</v>
      </c>
      <c r="K4" s="187">
        <f t="shared" ref="K4:K6" ca="1" si="1">SUMIF($D$2:$G$51,J4,$G$2:$G$51)</f>
        <v>944</v>
      </c>
      <c r="L4" s="188"/>
    </row>
    <row r="5" spans="1:12" ht="15">
      <c r="A5" s="185" t="s">
        <v>51</v>
      </c>
      <c r="B5" s="185" t="s">
        <v>244</v>
      </c>
      <c r="C5" s="185">
        <v>26504</v>
      </c>
      <c r="D5" s="185" t="s">
        <v>248</v>
      </c>
      <c r="E5" s="185">
        <v>1800</v>
      </c>
      <c r="F5" s="185">
        <v>1</v>
      </c>
      <c r="G5" s="185">
        <f t="shared" si="0"/>
        <v>111</v>
      </c>
      <c r="H5" s="185">
        <f>(E5+G5)*'Курс (2)'!$B$1*0.87</f>
        <v>100502.35650000001</v>
      </c>
      <c r="J5" s="186" t="s">
        <v>248</v>
      </c>
      <c r="K5" s="187">
        <f t="shared" ca="1" si="1"/>
        <v>2009</v>
      </c>
      <c r="L5" s="188"/>
    </row>
    <row r="6" spans="1:12" ht="15">
      <c r="A6" s="185" t="s">
        <v>52</v>
      </c>
      <c r="B6" s="185" t="s">
        <v>244</v>
      </c>
      <c r="C6" s="185">
        <v>28493</v>
      </c>
      <c r="D6" s="185" t="s">
        <v>252</v>
      </c>
      <c r="E6" s="185">
        <v>5750</v>
      </c>
      <c r="F6" s="185">
        <v>1</v>
      </c>
      <c r="G6" s="185">
        <f t="shared" si="0"/>
        <v>111</v>
      </c>
      <c r="H6" s="185">
        <f>(E6+G6)*'Курс (2)'!$B$1*0.87</f>
        <v>308238.78149999998</v>
      </c>
      <c r="J6" s="186" t="s">
        <v>242</v>
      </c>
      <c r="K6" s="187">
        <f t="shared" ca="1" si="1"/>
        <v>944</v>
      </c>
      <c r="L6" s="188"/>
    </row>
    <row r="7" spans="1:12">
      <c r="A7" s="185" t="s">
        <v>53</v>
      </c>
      <c r="B7" s="185" t="s">
        <v>240</v>
      </c>
      <c r="C7" s="185">
        <v>26065</v>
      </c>
      <c r="D7" s="185" t="s">
        <v>252</v>
      </c>
      <c r="E7" s="185">
        <v>4000</v>
      </c>
      <c r="F7" s="185">
        <v>2</v>
      </c>
      <c r="G7" s="185">
        <f t="shared" si="0"/>
        <v>278</v>
      </c>
      <c r="H7" s="185">
        <f>(E7+G7)*'Курс (2)'!$B$1*0.87</f>
        <v>224986.43700000001</v>
      </c>
    </row>
    <row r="8" spans="1:12">
      <c r="A8" s="185" t="s">
        <v>54</v>
      </c>
      <c r="B8" s="185" t="s">
        <v>240</v>
      </c>
      <c r="C8" s="185">
        <v>25013</v>
      </c>
      <c r="D8" s="185" t="s">
        <v>242</v>
      </c>
      <c r="E8" s="185">
        <v>3600</v>
      </c>
      <c r="F8" s="185">
        <v>0</v>
      </c>
      <c r="G8" s="185">
        <f t="shared" si="0"/>
        <v>0</v>
      </c>
      <c r="H8" s="185">
        <f>(E8+G8)*'Курс (2)'!$B$1*0.87</f>
        <v>189329.4</v>
      </c>
      <c r="J8" s="423" t="s">
        <v>253</v>
      </c>
      <c r="K8" s="424"/>
    </row>
    <row r="9" spans="1:12" ht="15">
      <c r="A9" s="185" t="s">
        <v>55</v>
      </c>
      <c r="B9" s="185" t="s">
        <v>240</v>
      </c>
      <c r="C9" s="185">
        <v>24714</v>
      </c>
      <c r="D9" s="185" t="s">
        <v>246</v>
      </c>
      <c r="E9" s="185">
        <v>7360</v>
      </c>
      <c r="F9" s="185">
        <v>1</v>
      </c>
      <c r="G9" s="185">
        <f t="shared" si="0"/>
        <v>111</v>
      </c>
      <c r="H9" s="185">
        <f>(E9+G9)*'Курс (2)'!$B$1*0.87</f>
        <v>392911.09649999999</v>
      </c>
      <c r="J9" s="186" t="s">
        <v>246</v>
      </c>
      <c r="K9" s="187">
        <f>COUNTIF($D$2:$D$51,J9)</f>
        <v>9</v>
      </c>
      <c r="L9" s="188"/>
    </row>
    <row r="10" spans="1:12" ht="15">
      <c r="A10" s="185" t="s">
        <v>56</v>
      </c>
      <c r="B10" s="185" t="s">
        <v>244</v>
      </c>
      <c r="C10" s="185">
        <v>31225</v>
      </c>
      <c r="D10" s="185" t="s">
        <v>248</v>
      </c>
      <c r="E10" s="185">
        <v>1800</v>
      </c>
      <c r="F10" s="185">
        <v>2</v>
      </c>
      <c r="G10" s="185">
        <f t="shared" si="0"/>
        <v>278</v>
      </c>
      <c r="H10" s="185">
        <f>(E10+G10)*'Курс (2)'!$B$1*0.87</f>
        <v>109285.137</v>
      </c>
      <c r="J10" s="186" t="s">
        <v>252</v>
      </c>
      <c r="K10" s="187">
        <f t="shared" ref="K10:K12" si="2">COUNTIF($D$2:$D$51,J10)</f>
        <v>10</v>
      </c>
      <c r="L10" s="188"/>
    </row>
    <row r="11" spans="1:12" ht="15">
      <c r="A11" s="185" t="s">
        <v>57</v>
      </c>
      <c r="B11" s="185" t="s">
        <v>240</v>
      </c>
      <c r="C11" s="185">
        <v>24630</v>
      </c>
      <c r="D11" s="185" t="s">
        <v>242</v>
      </c>
      <c r="E11" s="185">
        <v>3000</v>
      </c>
      <c r="F11" s="185">
        <v>0</v>
      </c>
      <c r="G11" s="185">
        <f t="shared" si="0"/>
        <v>0</v>
      </c>
      <c r="H11" s="185">
        <f>(E11+G11)*'Курс (2)'!$B$1*0.87</f>
        <v>157774.5</v>
      </c>
      <c r="J11" s="186" t="s">
        <v>248</v>
      </c>
      <c r="K11" s="187">
        <f t="shared" si="2"/>
        <v>17</v>
      </c>
      <c r="L11" s="188"/>
    </row>
    <row r="12" spans="1:12" ht="15">
      <c r="A12" s="185" t="s">
        <v>58</v>
      </c>
      <c r="B12" s="185" t="s">
        <v>240</v>
      </c>
      <c r="C12" s="185">
        <v>23440</v>
      </c>
      <c r="D12" s="185" t="s">
        <v>242</v>
      </c>
      <c r="E12" s="185">
        <v>3450</v>
      </c>
      <c r="F12" s="185">
        <v>0</v>
      </c>
      <c r="G12" s="185">
        <f t="shared" si="0"/>
        <v>0</v>
      </c>
      <c r="H12" s="185">
        <f>(E12+G12)*'Курс (2)'!$B$1*0.87</f>
        <v>181440.67499999999</v>
      </c>
      <c r="J12" s="186" t="s">
        <v>242</v>
      </c>
      <c r="K12" s="187">
        <f t="shared" si="2"/>
        <v>14</v>
      </c>
      <c r="L12" s="188"/>
    </row>
    <row r="13" spans="1:12">
      <c r="A13" s="185" t="s">
        <v>59</v>
      </c>
      <c r="B13" s="185" t="s">
        <v>244</v>
      </c>
      <c r="C13" s="185">
        <v>18084</v>
      </c>
      <c r="D13" s="185" t="s">
        <v>248</v>
      </c>
      <c r="E13" s="185">
        <v>2700</v>
      </c>
      <c r="F13" s="185">
        <v>1</v>
      </c>
      <c r="G13" s="185">
        <f t="shared" si="0"/>
        <v>111</v>
      </c>
      <c r="H13" s="185">
        <f>(E13+G13)*'Курс (2)'!$B$1*0.87</f>
        <v>147834.7065</v>
      </c>
    </row>
    <row r="14" spans="1:12">
      <c r="A14" s="185" t="s">
        <v>60</v>
      </c>
      <c r="B14" s="185" t="s">
        <v>244</v>
      </c>
      <c r="C14" s="185">
        <v>25538</v>
      </c>
      <c r="D14" s="185" t="s">
        <v>252</v>
      </c>
      <c r="E14" s="185">
        <v>8500</v>
      </c>
      <c r="F14" s="185">
        <v>1</v>
      </c>
      <c r="G14" s="185">
        <f t="shared" si="0"/>
        <v>111</v>
      </c>
      <c r="H14" s="185">
        <f>(E14+G14)*'Курс (2)'!$B$1*0.87</f>
        <v>452865.40649999998</v>
      </c>
    </row>
    <row r="15" spans="1:12" ht="15">
      <c r="A15" s="185" t="s">
        <v>61</v>
      </c>
      <c r="B15" s="185" t="s">
        <v>240</v>
      </c>
      <c r="C15" s="185">
        <v>21318</v>
      </c>
      <c r="D15" s="185" t="s">
        <v>242</v>
      </c>
      <c r="E15" s="185">
        <v>4650</v>
      </c>
      <c r="F15" s="185">
        <v>0</v>
      </c>
      <c r="G15" s="185">
        <f t="shared" si="0"/>
        <v>0</v>
      </c>
      <c r="H15" s="185">
        <f>(E15+G15)*'Курс (2)'!$B$1*0.87</f>
        <v>244550.47500000001</v>
      </c>
      <c r="J15" s="423" t="s">
        <v>4631</v>
      </c>
      <c r="K15" s="424"/>
    </row>
    <row r="16" spans="1:12" ht="15">
      <c r="A16" s="185" t="s">
        <v>257</v>
      </c>
      <c r="B16" s="185" t="s">
        <v>240</v>
      </c>
      <c r="C16" s="185">
        <v>23370</v>
      </c>
      <c r="D16" s="185" t="s">
        <v>248</v>
      </c>
      <c r="E16" s="185">
        <v>2070</v>
      </c>
      <c r="F16" s="185">
        <v>1</v>
      </c>
      <c r="G16" s="185">
        <f t="shared" si="0"/>
        <v>111</v>
      </c>
      <c r="H16" s="185">
        <f>(E16+G16)*'Курс (2)'!$B$1*0.87</f>
        <v>114702.06150000001</v>
      </c>
      <c r="J16" s="186" t="s">
        <v>247</v>
      </c>
      <c r="K16" s="187">
        <f ca="1">SUMIF($B$2:$H$51,J16,$H$2:$H$51)/'Курс (2)'!B2</f>
        <v>87848.865163819675</v>
      </c>
      <c r="L16" s="188"/>
    </row>
    <row r="17" spans="1:14" ht="15">
      <c r="A17" s="185" t="s">
        <v>258</v>
      </c>
      <c r="B17" s="185" t="s">
        <v>240</v>
      </c>
      <c r="C17" s="185">
        <v>27133</v>
      </c>
      <c r="D17" s="185" t="s">
        <v>246</v>
      </c>
      <c r="E17" s="185">
        <v>6400</v>
      </c>
      <c r="F17" s="185">
        <v>3</v>
      </c>
      <c r="G17" s="185">
        <f t="shared" si="0"/>
        <v>454</v>
      </c>
      <c r="H17" s="185">
        <f>(E17+G17)*'Курс (2)'!$B$1*0.87</f>
        <v>360462.14100000006</v>
      </c>
      <c r="J17" s="186" t="s">
        <v>249</v>
      </c>
      <c r="K17" s="187">
        <f ca="1">SUMIF($B$2:$H$51,J17,$H$2:$H$51)/'Курс (2)'!B2</f>
        <v>65876.339701764227</v>
      </c>
      <c r="L17" s="188"/>
    </row>
    <row r="18" spans="1:14">
      <c r="A18" s="185" t="s">
        <v>259</v>
      </c>
      <c r="B18" s="185" t="s">
        <v>244</v>
      </c>
      <c r="C18" s="185">
        <v>28320</v>
      </c>
      <c r="D18" s="185" t="s">
        <v>242</v>
      </c>
      <c r="E18" s="185">
        <v>2400</v>
      </c>
      <c r="F18" s="185">
        <v>1</v>
      </c>
      <c r="G18" s="185">
        <f t="shared" si="0"/>
        <v>111</v>
      </c>
      <c r="H18" s="185">
        <f>(E18+G18)*'Курс (2)'!$B$1*0.87</f>
        <v>132057.25650000002</v>
      </c>
    </row>
    <row r="19" spans="1:14">
      <c r="A19" s="185" t="s">
        <v>260</v>
      </c>
      <c r="B19" s="185" t="s">
        <v>244</v>
      </c>
      <c r="C19" s="185">
        <v>24957</v>
      </c>
      <c r="D19" s="185" t="s">
        <v>248</v>
      </c>
      <c r="E19" s="185">
        <v>3100</v>
      </c>
      <c r="F19" s="185">
        <v>4</v>
      </c>
      <c r="G19" s="185">
        <f t="shared" si="0"/>
        <v>454</v>
      </c>
      <c r="H19" s="185">
        <f>(E19+G19)*'Курс (2)'!$B$1*0.87</f>
        <v>186910.19100000002</v>
      </c>
    </row>
    <row r="20" spans="1:14">
      <c r="A20" s="185" t="s">
        <v>262</v>
      </c>
      <c r="B20" s="185" t="s">
        <v>240</v>
      </c>
      <c r="C20" s="185">
        <v>23048</v>
      </c>
      <c r="D20" s="185" t="s">
        <v>242</v>
      </c>
      <c r="E20" s="185">
        <v>3480</v>
      </c>
      <c r="F20" s="185">
        <v>2</v>
      </c>
      <c r="G20" s="185">
        <f t="shared" si="0"/>
        <v>278</v>
      </c>
      <c r="H20" s="185">
        <f>(E20+G20)*'Курс (2)'!$B$1*0.87</f>
        <v>197638.85700000002</v>
      </c>
      <c r="J20" s="423" t="s">
        <v>1302</v>
      </c>
      <c r="K20" s="424"/>
    </row>
    <row r="21" spans="1:14" ht="15">
      <c r="A21" s="185" t="s">
        <v>264</v>
      </c>
      <c r="B21" s="185" t="s">
        <v>244</v>
      </c>
      <c r="C21" s="185">
        <v>21450</v>
      </c>
      <c r="D21" s="185" t="s">
        <v>248</v>
      </c>
      <c r="E21" s="185">
        <v>900</v>
      </c>
      <c r="F21" s="185">
        <v>1</v>
      </c>
      <c r="G21" s="185">
        <f t="shared" si="0"/>
        <v>111</v>
      </c>
      <c r="H21" s="185">
        <f>(E21+G21)*'Курс (2)'!$B$1*0.87</f>
        <v>53170.006500000003</v>
      </c>
      <c r="J21" s="186" t="s">
        <v>247</v>
      </c>
      <c r="K21" s="187">
        <f ca="1">AVERAGEIF($B$2:$H$51,J16,$H$2:$H$51)</f>
        <v>224077.35535714289</v>
      </c>
      <c r="L21" s="189"/>
    </row>
    <row r="22" spans="1:14" ht="15">
      <c r="A22" s="185" t="s">
        <v>265</v>
      </c>
      <c r="B22" s="185" t="s">
        <v>240</v>
      </c>
      <c r="C22" s="185">
        <v>25494</v>
      </c>
      <c r="D22" s="185" t="s">
        <v>248</v>
      </c>
      <c r="E22" s="185">
        <v>905</v>
      </c>
      <c r="F22" s="185">
        <v>0</v>
      </c>
      <c r="G22" s="185">
        <f t="shared" si="0"/>
        <v>0</v>
      </c>
      <c r="H22" s="185">
        <f>(E22+G22)*'Курс (2)'!$B$1*0.87</f>
        <v>47595.307500000003</v>
      </c>
      <c r="J22" s="186" t="s">
        <v>249</v>
      </c>
      <c r="K22" s="187">
        <f ca="1">AVERAGEIF($B$2:$H$51,J17,$H$2:$H$51)</f>
        <v>213858.55370454548</v>
      </c>
      <c r="L22" s="189"/>
    </row>
    <row r="23" spans="1:14">
      <c r="A23" s="185" t="s">
        <v>266</v>
      </c>
      <c r="B23" s="185" t="s">
        <v>240</v>
      </c>
      <c r="C23" s="185">
        <v>23091</v>
      </c>
      <c r="D23" s="185" t="s">
        <v>252</v>
      </c>
      <c r="E23" s="185">
        <v>5750</v>
      </c>
      <c r="F23" s="185">
        <v>1</v>
      </c>
      <c r="G23" s="185">
        <f t="shared" si="0"/>
        <v>111</v>
      </c>
      <c r="H23" s="185">
        <f>(E23+G23)*'Курс (2)'!$B$1*0.87</f>
        <v>308238.78149999998</v>
      </c>
    </row>
    <row r="24" spans="1:14">
      <c r="A24" s="185" t="s">
        <v>267</v>
      </c>
      <c r="B24" s="185" t="s">
        <v>244</v>
      </c>
      <c r="C24" s="185">
        <v>32763</v>
      </c>
      <c r="D24" s="185" t="s">
        <v>248</v>
      </c>
      <c r="E24" s="185">
        <v>1800</v>
      </c>
      <c r="F24" s="185">
        <v>1</v>
      </c>
      <c r="G24" s="185">
        <f t="shared" si="0"/>
        <v>111</v>
      </c>
      <c r="H24" s="185">
        <f>(E24+G24)*'Курс (2)'!$B$1*0.87</f>
        <v>100502.35650000001</v>
      </c>
      <c r="J24" s="423" t="s">
        <v>1303</v>
      </c>
      <c r="K24" s="424"/>
    </row>
    <row r="25" spans="1:14" ht="15">
      <c r="A25" s="185" t="s">
        <v>268</v>
      </c>
      <c r="B25" s="185" t="s">
        <v>244</v>
      </c>
      <c r="C25" s="185">
        <v>30253</v>
      </c>
      <c r="D25" s="185" t="s">
        <v>242</v>
      </c>
      <c r="E25" s="185">
        <v>3000</v>
      </c>
      <c r="F25" s="185">
        <v>1</v>
      </c>
      <c r="G25" s="185">
        <f t="shared" si="0"/>
        <v>111</v>
      </c>
      <c r="H25" s="185">
        <f>(E25+G25)*'Курс (2)'!$B$1*0.87</f>
        <v>163612.15650000001</v>
      </c>
      <c r="J25" s="190" t="s">
        <v>1304</v>
      </c>
      <c r="K25" s="187">
        <f>SUMIF($C$2:$C$51,"&lt;"&amp;M25,$F$2:$F$51)</f>
        <v>14</v>
      </c>
      <c r="L25" s="188"/>
      <c r="M25" s="431">
        <v>23743</v>
      </c>
    </row>
    <row r="26" spans="1:14" ht="15">
      <c r="A26" s="185" t="s">
        <v>270</v>
      </c>
      <c r="B26" s="185" t="s">
        <v>244</v>
      </c>
      <c r="C26" s="185">
        <v>32451</v>
      </c>
      <c r="D26" s="185" t="s">
        <v>252</v>
      </c>
      <c r="E26" s="185">
        <v>4750</v>
      </c>
      <c r="F26" s="185">
        <v>0</v>
      </c>
      <c r="G26" s="185">
        <f t="shared" si="0"/>
        <v>0</v>
      </c>
      <c r="H26" s="185">
        <f>(E26+G26)*'Курс (2)'!$B$1*0.87</f>
        <v>249809.625</v>
      </c>
      <c r="J26" s="190" t="s">
        <v>1305</v>
      </c>
      <c r="K26" s="187">
        <f ca="1">SUMIF($C$2:$F$51,"&gt;"&amp;M26,$F$2:$F$51)</f>
        <v>11</v>
      </c>
      <c r="L26" s="188"/>
      <c r="M26" s="431">
        <v>29221</v>
      </c>
    </row>
    <row r="27" spans="1:14" ht="15">
      <c r="A27" s="185" t="s">
        <v>271</v>
      </c>
      <c r="B27" s="185" t="s">
        <v>240</v>
      </c>
      <c r="C27" s="185">
        <v>24172</v>
      </c>
      <c r="D27" s="185" t="s">
        <v>248</v>
      </c>
      <c r="E27" s="185">
        <v>1800</v>
      </c>
      <c r="F27" s="185">
        <v>0</v>
      </c>
      <c r="G27" s="185">
        <f t="shared" si="0"/>
        <v>0</v>
      </c>
      <c r="H27" s="185">
        <f>(E27+G27)*'Курс (2)'!$B$1*0.87</f>
        <v>94664.7</v>
      </c>
      <c r="J27" s="190" t="s">
        <v>1306</v>
      </c>
      <c r="K27" s="187">
        <f>SUMIFS($F$2:$F$51,$C$2:$C$51,"&gt;"&amp;M27,$C$2:$C$51,"&lt;"&amp;N27)</f>
        <v>16</v>
      </c>
      <c r="L27" s="188"/>
      <c r="M27" s="431">
        <v>27395</v>
      </c>
      <c r="N27" s="431">
        <v>32509</v>
      </c>
    </row>
    <row r="28" spans="1:14">
      <c r="A28" s="185" t="s">
        <v>272</v>
      </c>
      <c r="B28" s="185" t="s">
        <v>240</v>
      </c>
      <c r="C28" s="185">
        <v>28244</v>
      </c>
      <c r="D28" s="185" t="s">
        <v>246</v>
      </c>
      <c r="E28" s="185">
        <v>10880</v>
      </c>
      <c r="F28" s="185">
        <v>1</v>
      </c>
      <c r="G28" s="185">
        <f t="shared" si="0"/>
        <v>111</v>
      </c>
      <c r="H28" s="185">
        <f>(E28+G28)*'Курс (2)'!$B$1*0.87</f>
        <v>578033.17650000006</v>
      </c>
    </row>
    <row r="29" spans="1:14">
      <c r="A29" s="185" t="s">
        <v>273</v>
      </c>
      <c r="B29" s="185" t="s">
        <v>244</v>
      </c>
      <c r="C29" s="185">
        <v>21929</v>
      </c>
      <c r="D29" s="185" t="s">
        <v>252</v>
      </c>
      <c r="E29" s="185">
        <v>5000</v>
      </c>
      <c r="F29" s="185">
        <v>1</v>
      </c>
      <c r="G29" s="185">
        <f t="shared" si="0"/>
        <v>111</v>
      </c>
      <c r="H29" s="185">
        <f>(E29+G29)*'Курс (2)'!$B$1*0.87</f>
        <v>268795.15649999998</v>
      </c>
    </row>
    <row r="30" spans="1:14">
      <c r="A30" s="185" t="s">
        <v>274</v>
      </c>
      <c r="B30" s="185" t="s">
        <v>244</v>
      </c>
      <c r="C30" s="185">
        <v>22196</v>
      </c>
      <c r="D30" s="185" t="s">
        <v>248</v>
      </c>
      <c r="E30" s="185">
        <v>1900</v>
      </c>
      <c r="F30" s="185">
        <v>1</v>
      </c>
      <c r="G30" s="185">
        <f t="shared" si="0"/>
        <v>111</v>
      </c>
      <c r="H30" s="185">
        <f>(E30+G30)*'Курс (2)'!$B$1*0.87</f>
        <v>105761.5065</v>
      </c>
      <c r="J30" s="170"/>
    </row>
    <row r="31" spans="1:14">
      <c r="A31" s="185" t="s">
        <v>275</v>
      </c>
      <c r="B31" s="185" t="s">
        <v>240</v>
      </c>
      <c r="C31" s="185">
        <v>31967</v>
      </c>
      <c r="D31" s="185" t="s">
        <v>242</v>
      </c>
      <c r="E31" s="185">
        <v>3450</v>
      </c>
      <c r="F31" s="185">
        <v>0</v>
      </c>
      <c r="G31" s="185">
        <f t="shared" si="0"/>
        <v>0</v>
      </c>
      <c r="H31" s="185">
        <f>(E31+G31)*'Курс (2)'!$B$1*0.87</f>
        <v>181440.67499999999</v>
      </c>
      <c r="J31" s="170"/>
    </row>
    <row r="32" spans="1:14">
      <c r="A32" s="185" t="s">
        <v>276</v>
      </c>
      <c r="B32" s="185" t="s">
        <v>240</v>
      </c>
      <c r="C32" s="185">
        <v>22803</v>
      </c>
      <c r="D32" s="185" t="s">
        <v>242</v>
      </c>
      <c r="E32" s="185">
        <v>2550</v>
      </c>
      <c r="F32" s="185">
        <v>1</v>
      </c>
      <c r="G32" s="185">
        <f t="shared" si="0"/>
        <v>111</v>
      </c>
      <c r="H32" s="185">
        <f>(E32+G32)*'Курс (2)'!$B$1*0.87</f>
        <v>139945.98150000002</v>
      </c>
      <c r="J32" s="170"/>
    </row>
    <row r="33" spans="1:10">
      <c r="A33" s="185" t="s">
        <v>277</v>
      </c>
      <c r="B33" s="185" t="s">
        <v>240</v>
      </c>
      <c r="C33" s="185">
        <v>32940</v>
      </c>
      <c r="D33" s="185" t="s">
        <v>246</v>
      </c>
      <c r="E33" s="185">
        <v>7360</v>
      </c>
      <c r="F33" s="185">
        <v>2</v>
      </c>
      <c r="G33" s="185">
        <f t="shared" si="0"/>
        <v>278</v>
      </c>
      <c r="H33" s="185">
        <f>(E33+G33)*'Курс (2)'!$B$1*0.87</f>
        <v>401693.87700000004</v>
      </c>
      <c r="J33" s="170"/>
    </row>
    <row r="34" spans="1:10">
      <c r="A34" s="185" t="s">
        <v>278</v>
      </c>
      <c r="B34" s="185" t="s">
        <v>244</v>
      </c>
      <c r="C34" s="185">
        <v>30735</v>
      </c>
      <c r="D34" s="185" t="s">
        <v>246</v>
      </c>
      <c r="E34" s="185">
        <v>3600</v>
      </c>
      <c r="F34" s="185">
        <v>3</v>
      </c>
      <c r="G34" s="185">
        <f t="shared" si="0"/>
        <v>454</v>
      </c>
      <c r="H34" s="185">
        <f>(E34+G34)*'Курс (2)'!$B$1*0.87</f>
        <v>213205.94100000002</v>
      </c>
      <c r="J34" s="170"/>
    </row>
    <row r="35" spans="1:10">
      <c r="A35" s="185" t="s">
        <v>279</v>
      </c>
      <c r="B35" s="185" t="s">
        <v>244</v>
      </c>
      <c r="C35" s="185">
        <v>27437</v>
      </c>
      <c r="D35" s="185" t="s">
        <v>252</v>
      </c>
      <c r="E35" s="185">
        <v>8500</v>
      </c>
      <c r="F35" s="185">
        <v>1</v>
      </c>
      <c r="G35" s="185">
        <f t="shared" si="0"/>
        <v>111</v>
      </c>
      <c r="H35" s="185">
        <f>(E35+G35)*'Курс (2)'!$B$1*0.87</f>
        <v>452865.40649999998</v>
      </c>
      <c r="J35" s="170"/>
    </row>
    <row r="36" spans="1:10">
      <c r="A36" s="185" t="s">
        <v>280</v>
      </c>
      <c r="B36" s="185" t="s">
        <v>240</v>
      </c>
      <c r="C36" s="185">
        <v>30483</v>
      </c>
      <c r="D36" s="185" t="s">
        <v>242</v>
      </c>
      <c r="E36" s="185">
        <v>3400</v>
      </c>
      <c r="F36" s="185">
        <v>1</v>
      </c>
      <c r="G36" s="185">
        <f t="shared" si="0"/>
        <v>111</v>
      </c>
      <c r="H36" s="185">
        <f>(E36+G36)*'Курс (2)'!$B$1*0.87</f>
        <v>184648.75650000002</v>
      </c>
    </row>
    <row r="37" spans="1:10">
      <c r="A37" s="185" t="s">
        <v>281</v>
      </c>
      <c r="B37" s="185" t="s">
        <v>240</v>
      </c>
      <c r="C37" s="185">
        <v>22608</v>
      </c>
      <c r="D37" s="185" t="s">
        <v>248</v>
      </c>
      <c r="E37" s="185">
        <v>2070</v>
      </c>
      <c r="F37" s="185">
        <v>0</v>
      </c>
      <c r="G37" s="185">
        <f t="shared" si="0"/>
        <v>0</v>
      </c>
      <c r="H37" s="185">
        <f>(E37+G37)*'Курс (2)'!$B$1*0.87</f>
        <v>108864.405</v>
      </c>
    </row>
    <row r="38" spans="1:10">
      <c r="A38" s="185" t="s">
        <v>282</v>
      </c>
      <c r="B38" s="185" t="s">
        <v>240</v>
      </c>
      <c r="C38" s="185">
        <v>25887</v>
      </c>
      <c r="D38" s="185" t="s">
        <v>242</v>
      </c>
      <c r="E38" s="185">
        <v>4650</v>
      </c>
      <c r="F38" s="185">
        <v>1</v>
      </c>
      <c r="G38" s="185">
        <f t="shared" si="0"/>
        <v>111</v>
      </c>
      <c r="H38" s="185">
        <f>(E38+G38)*'Курс (2)'!$B$1*0.87</f>
        <v>250388.13150000002</v>
      </c>
    </row>
    <row r="39" spans="1:10">
      <c r="A39" s="185" t="s">
        <v>283</v>
      </c>
      <c r="B39" s="185" t="s">
        <v>240</v>
      </c>
      <c r="C39" s="185">
        <v>22127</v>
      </c>
      <c r="D39" s="185" t="s">
        <v>252</v>
      </c>
      <c r="E39" s="185">
        <v>2515</v>
      </c>
      <c r="F39" s="185">
        <v>1</v>
      </c>
      <c r="G39" s="185">
        <f t="shared" si="0"/>
        <v>111</v>
      </c>
      <c r="H39" s="185">
        <f>(E39+G39)*'Курс (2)'!$B$1*0.87</f>
        <v>138105.27900000001</v>
      </c>
    </row>
    <row r="40" spans="1:10">
      <c r="A40" s="185" t="s">
        <v>284</v>
      </c>
      <c r="B40" s="185" t="s">
        <v>240</v>
      </c>
      <c r="C40" s="185">
        <v>23927</v>
      </c>
      <c r="D40" s="185" t="s">
        <v>242</v>
      </c>
      <c r="E40" s="185">
        <v>3450</v>
      </c>
      <c r="F40" s="185">
        <v>0</v>
      </c>
      <c r="G40" s="185">
        <f t="shared" si="0"/>
        <v>0</v>
      </c>
      <c r="H40" s="185">
        <f>(E40+G40)*'Курс (2)'!$B$1*0.87</f>
        <v>181440.67499999999</v>
      </c>
    </row>
    <row r="41" spans="1:10">
      <c r="A41" s="185" t="s">
        <v>285</v>
      </c>
      <c r="B41" s="185" t="s">
        <v>244</v>
      </c>
      <c r="C41" s="185">
        <v>24898</v>
      </c>
      <c r="D41" s="185" t="s">
        <v>248</v>
      </c>
      <c r="E41" s="185">
        <v>2100</v>
      </c>
      <c r="F41" s="185">
        <v>1</v>
      </c>
      <c r="G41" s="185">
        <f t="shared" si="0"/>
        <v>111</v>
      </c>
      <c r="H41" s="185">
        <f>(E41+G41)*'Курс (2)'!$B$1*0.87</f>
        <v>116279.80650000001</v>
      </c>
    </row>
    <row r="42" spans="1:10">
      <c r="A42" s="185" t="s">
        <v>286</v>
      </c>
      <c r="B42" s="185" t="s">
        <v>244</v>
      </c>
      <c r="C42" s="185">
        <v>22390</v>
      </c>
      <c r="D42" s="185" t="s">
        <v>242</v>
      </c>
      <c r="E42" s="185">
        <v>2550</v>
      </c>
      <c r="F42" s="185">
        <v>1</v>
      </c>
      <c r="G42" s="185">
        <f t="shared" si="0"/>
        <v>111</v>
      </c>
      <c r="H42" s="185">
        <f>(E42+G42)*'Курс (2)'!$B$1*0.87</f>
        <v>139945.98150000002</v>
      </c>
    </row>
    <row r="43" spans="1:10">
      <c r="A43" s="185" t="s">
        <v>287</v>
      </c>
      <c r="B43" s="185" t="s">
        <v>240</v>
      </c>
      <c r="C43" s="185">
        <v>27987</v>
      </c>
      <c r="D43" s="185" t="s">
        <v>246</v>
      </c>
      <c r="E43" s="185">
        <v>5100</v>
      </c>
      <c r="F43" s="185">
        <v>1</v>
      </c>
      <c r="G43" s="185">
        <f t="shared" si="0"/>
        <v>111</v>
      </c>
      <c r="H43" s="185">
        <f>(E43+G43)*'Курс (2)'!$B$1*0.87</f>
        <v>274054.30650000001</v>
      </c>
    </row>
    <row r="44" spans="1:10">
      <c r="A44" s="185" t="s">
        <v>288</v>
      </c>
      <c r="B44" s="185" t="s">
        <v>240</v>
      </c>
      <c r="C44" s="185">
        <v>28781</v>
      </c>
      <c r="D44" s="185" t="s">
        <v>248</v>
      </c>
      <c r="E44" s="185">
        <v>3060</v>
      </c>
      <c r="F44" s="185">
        <v>0</v>
      </c>
      <c r="G44" s="185">
        <f t="shared" si="0"/>
        <v>0</v>
      </c>
      <c r="H44" s="185">
        <f>(E44+G44)*'Курс (2)'!$B$1*0.87</f>
        <v>160929.99</v>
      </c>
    </row>
    <row r="45" spans="1:10">
      <c r="A45" s="185" t="s">
        <v>289</v>
      </c>
      <c r="B45" s="185" t="s">
        <v>244</v>
      </c>
      <c r="C45" s="185">
        <v>29304</v>
      </c>
      <c r="D45" s="185" t="s">
        <v>248</v>
      </c>
      <c r="E45" s="185">
        <v>2080</v>
      </c>
      <c r="F45" s="185">
        <v>1</v>
      </c>
      <c r="G45" s="185">
        <f t="shared" si="0"/>
        <v>111</v>
      </c>
      <c r="H45" s="185">
        <f>(E45+G45)*'Курс (2)'!$B$1*0.87</f>
        <v>115227.9765</v>
      </c>
    </row>
    <row r="46" spans="1:10">
      <c r="A46" s="185" t="s">
        <v>290</v>
      </c>
      <c r="B46" s="185" t="s">
        <v>244</v>
      </c>
      <c r="C46" s="185">
        <v>33034</v>
      </c>
      <c r="D46" s="185" t="s">
        <v>248</v>
      </c>
      <c r="E46" s="185">
        <v>3060</v>
      </c>
      <c r="F46" s="185">
        <v>0</v>
      </c>
      <c r="G46" s="185">
        <f t="shared" si="0"/>
        <v>0</v>
      </c>
      <c r="H46" s="185">
        <f>(E46+G46)*'Курс (2)'!$B$1*0.87</f>
        <v>160929.99</v>
      </c>
    </row>
    <row r="47" spans="1:10">
      <c r="A47" s="185" t="s">
        <v>291</v>
      </c>
      <c r="B47" s="185" t="s">
        <v>240</v>
      </c>
      <c r="C47" s="185">
        <v>22696</v>
      </c>
      <c r="D47" s="185" t="s">
        <v>246</v>
      </c>
      <c r="E47" s="185">
        <v>7360</v>
      </c>
      <c r="F47" s="185">
        <v>3</v>
      </c>
      <c r="G47" s="185">
        <f t="shared" si="0"/>
        <v>454</v>
      </c>
      <c r="H47" s="185">
        <f>(E47+G47)*'Курс (2)'!$B$1*0.87</f>
        <v>410949.98100000003</v>
      </c>
    </row>
    <row r="48" spans="1:10">
      <c r="A48" s="185" t="s">
        <v>292</v>
      </c>
      <c r="B48" s="185" t="s">
        <v>240</v>
      </c>
      <c r="C48" s="185">
        <v>23627</v>
      </c>
      <c r="D48" s="185" t="s">
        <v>252</v>
      </c>
      <c r="E48" s="185">
        <v>8500</v>
      </c>
      <c r="F48" s="185">
        <v>0</v>
      </c>
      <c r="G48" s="185">
        <f t="shared" si="0"/>
        <v>0</v>
      </c>
      <c r="H48" s="185">
        <f>(E48+G48)*'Курс (2)'!$B$1*0.87</f>
        <v>447027.75</v>
      </c>
    </row>
    <row r="49" spans="1:8">
      <c r="A49" s="185" t="s">
        <v>293</v>
      </c>
      <c r="B49" s="185" t="s">
        <v>244</v>
      </c>
      <c r="C49" s="185">
        <v>27889</v>
      </c>
      <c r="D49" s="185" t="s">
        <v>246</v>
      </c>
      <c r="E49" s="185">
        <v>10880</v>
      </c>
      <c r="F49" s="185">
        <v>1</v>
      </c>
      <c r="G49" s="185">
        <f t="shared" si="0"/>
        <v>111</v>
      </c>
      <c r="H49" s="185">
        <f>(E49+G49)*'Курс (2)'!$B$1*0.87</f>
        <v>578033.17650000006</v>
      </c>
    </row>
    <row r="50" spans="1:8">
      <c r="A50" s="185" t="s">
        <v>294</v>
      </c>
      <c r="B50" s="185" t="s">
        <v>244</v>
      </c>
      <c r="C50" s="185">
        <v>28648</v>
      </c>
      <c r="D50" s="185" t="s">
        <v>252</v>
      </c>
      <c r="E50" s="185">
        <v>5000</v>
      </c>
      <c r="F50" s="185">
        <v>0</v>
      </c>
      <c r="G50" s="185">
        <f t="shared" si="0"/>
        <v>0</v>
      </c>
      <c r="H50" s="185">
        <f>(E50+G50)*'Курс (2)'!$B$1*0.87</f>
        <v>262957.5</v>
      </c>
    </row>
    <row r="51" spans="1:8">
      <c r="A51" s="185" t="s">
        <v>295</v>
      </c>
      <c r="B51" s="185" t="s">
        <v>240</v>
      </c>
      <c r="C51" s="185">
        <v>29002</v>
      </c>
      <c r="D51" s="185" t="s">
        <v>248</v>
      </c>
      <c r="E51" s="185">
        <v>1800</v>
      </c>
      <c r="F51" s="185">
        <v>2</v>
      </c>
      <c r="G51" s="185">
        <f t="shared" si="0"/>
        <v>278</v>
      </c>
      <c r="H51" s="185">
        <f>(E51+G51)*'Курс (2)'!$B$1*0.87</f>
        <v>109285.137</v>
      </c>
    </row>
    <row r="52" spans="1:8">
      <c r="A52" s="191"/>
    </row>
    <row r="53" spans="1:8">
      <c r="A53" s="191"/>
    </row>
    <row r="54" spans="1:8">
      <c r="A54" s="191"/>
    </row>
    <row r="55" spans="1:8">
      <c r="A55" s="161"/>
    </row>
    <row r="56" spans="1:8">
      <c r="A56" s="161"/>
    </row>
    <row r="57" spans="1:8">
      <c r="A57" s="161"/>
    </row>
    <row r="58" spans="1:8">
      <c r="A58" s="161"/>
    </row>
    <row r="59" spans="1:8">
      <c r="A59" s="161"/>
    </row>
    <row r="60" spans="1:8">
      <c r="A60" s="161"/>
    </row>
    <row r="61" spans="1:8">
      <c r="A61" s="161"/>
    </row>
    <row r="62" spans="1:8">
      <c r="A62" s="161"/>
    </row>
    <row r="63" spans="1:8">
      <c r="A63" s="161"/>
    </row>
    <row r="64" spans="1:8">
      <c r="A64" s="161"/>
    </row>
    <row r="65" spans="1:1">
      <c r="A65" s="161"/>
    </row>
    <row r="66" spans="1:1">
      <c r="A66" s="161"/>
    </row>
    <row r="67" spans="1:1">
      <c r="A67" s="161"/>
    </row>
    <row r="68" spans="1:1">
      <c r="A68" s="161"/>
    </row>
    <row r="69" spans="1:1">
      <c r="A69" s="161"/>
    </row>
    <row r="70" spans="1:1">
      <c r="A70" s="161"/>
    </row>
    <row r="71" spans="1:1">
      <c r="A71" s="161"/>
    </row>
    <row r="72" spans="1:1">
      <c r="A72" s="161"/>
    </row>
    <row r="73" spans="1:1">
      <c r="A73" s="161"/>
    </row>
    <row r="74" spans="1:1">
      <c r="A74" s="161"/>
    </row>
    <row r="75" spans="1:1">
      <c r="A75" s="161"/>
    </row>
    <row r="76" spans="1:1">
      <c r="A76" s="161"/>
    </row>
    <row r="77" spans="1:1">
      <c r="A77" s="161"/>
    </row>
    <row r="78" spans="1:1">
      <c r="A78" s="161"/>
    </row>
    <row r="79" spans="1:1">
      <c r="A79" s="161"/>
    </row>
    <row r="80" spans="1:1">
      <c r="A80" s="161"/>
    </row>
    <row r="81" spans="1:1">
      <c r="A81" s="161"/>
    </row>
    <row r="82" spans="1:1">
      <c r="A82" s="161"/>
    </row>
    <row r="83" spans="1:1">
      <c r="A83" s="161"/>
    </row>
    <row r="84" spans="1:1">
      <c r="A84" s="161"/>
    </row>
    <row r="85" spans="1:1">
      <c r="A85" s="161"/>
    </row>
    <row r="86" spans="1:1">
      <c r="A86" s="161"/>
    </row>
    <row r="87" spans="1:1">
      <c r="A87" s="161"/>
    </row>
    <row r="88" spans="1:1">
      <c r="A88" s="161"/>
    </row>
    <row r="89" spans="1:1">
      <c r="A89" s="161"/>
    </row>
    <row r="90" spans="1:1">
      <c r="A90" s="161"/>
    </row>
    <row r="91" spans="1:1">
      <c r="A91" s="161"/>
    </row>
    <row r="92" spans="1:1">
      <c r="A92" s="161"/>
    </row>
    <row r="93" spans="1:1">
      <c r="A93" s="161"/>
    </row>
    <row r="94" spans="1:1">
      <c r="A94" s="161"/>
    </row>
    <row r="95" spans="1:1">
      <c r="A95" s="161"/>
    </row>
    <row r="96" spans="1:1">
      <c r="A96" s="161"/>
    </row>
    <row r="97" spans="1:1">
      <c r="A97" s="161"/>
    </row>
    <row r="98" spans="1:1">
      <c r="A98" s="161"/>
    </row>
    <row r="99" spans="1:1">
      <c r="A99" s="161"/>
    </row>
    <row r="100" spans="1:1">
      <c r="A100" s="161"/>
    </row>
    <row r="101" spans="1:1">
      <c r="A101" s="161"/>
    </row>
    <row r="102" spans="1:1">
      <c r="A102" s="161"/>
    </row>
    <row r="103" spans="1:1">
      <c r="A103" s="161"/>
    </row>
    <row r="104" spans="1:1">
      <c r="A104" s="161"/>
    </row>
    <row r="105" spans="1:1">
      <c r="A105" s="161"/>
    </row>
    <row r="106" spans="1:1">
      <c r="A106" s="161"/>
    </row>
    <row r="107" spans="1:1">
      <c r="A107" s="161"/>
    </row>
    <row r="108" spans="1:1">
      <c r="A108" s="161"/>
    </row>
    <row r="109" spans="1:1">
      <c r="A109" s="161"/>
    </row>
    <row r="110" spans="1:1">
      <c r="A110" s="161"/>
    </row>
    <row r="111" spans="1:1">
      <c r="A111" s="161"/>
    </row>
    <row r="112" spans="1:1">
      <c r="A112" s="161"/>
    </row>
    <row r="113" spans="1:1">
      <c r="A113" s="161"/>
    </row>
    <row r="114" spans="1:1">
      <c r="A114" s="161"/>
    </row>
    <row r="115" spans="1:1">
      <c r="A115" s="161"/>
    </row>
    <row r="116" spans="1:1">
      <c r="A116" s="161"/>
    </row>
    <row r="117" spans="1:1">
      <c r="A117" s="161"/>
    </row>
    <row r="118" spans="1:1">
      <c r="A118" s="161"/>
    </row>
    <row r="119" spans="1:1">
      <c r="A119" s="161"/>
    </row>
    <row r="120" spans="1:1">
      <c r="A120" s="161"/>
    </row>
    <row r="121" spans="1:1">
      <c r="A121" s="161"/>
    </row>
    <row r="122" spans="1:1">
      <c r="A122" s="161"/>
    </row>
    <row r="123" spans="1:1">
      <c r="A123" s="161"/>
    </row>
    <row r="124" spans="1:1">
      <c r="A124" s="161"/>
    </row>
    <row r="125" spans="1:1">
      <c r="A125" s="161"/>
    </row>
    <row r="126" spans="1:1">
      <c r="A126" s="161"/>
    </row>
    <row r="127" spans="1:1">
      <c r="A127" s="161"/>
    </row>
    <row r="128" spans="1:1">
      <c r="A128" s="161"/>
    </row>
    <row r="129" spans="1:1">
      <c r="A129" s="161"/>
    </row>
    <row r="130" spans="1:1">
      <c r="A130" s="161"/>
    </row>
    <row r="131" spans="1:1">
      <c r="A131" s="161"/>
    </row>
    <row r="132" spans="1:1">
      <c r="A132" s="161"/>
    </row>
    <row r="133" spans="1:1">
      <c r="A133" s="161"/>
    </row>
    <row r="134" spans="1:1">
      <c r="A134" s="161"/>
    </row>
    <row r="135" spans="1:1">
      <c r="A135" s="161"/>
    </row>
    <row r="136" spans="1:1">
      <c r="A136" s="161"/>
    </row>
    <row r="137" spans="1:1">
      <c r="A137" s="161"/>
    </row>
    <row r="138" spans="1:1">
      <c r="A138" s="161"/>
    </row>
  </sheetData>
  <mergeCells count="5">
    <mergeCell ref="J2:K2"/>
    <mergeCell ref="J8:K8"/>
    <mergeCell ref="J15:K15"/>
    <mergeCell ref="J20:K20"/>
    <mergeCell ref="J24:K24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F2DFA-6701-4B37-938A-E6982C726E43}">
  <sheetPr>
    <tabColor rgb="FF7030A0"/>
  </sheetPr>
  <dimension ref="B2:G19"/>
  <sheetViews>
    <sheetView showGridLines="0" workbookViewId="0">
      <selection activeCell="E7" sqref="E7"/>
    </sheetView>
  </sheetViews>
  <sheetFormatPr defaultColWidth="9.140625" defaultRowHeight="14.25"/>
  <cols>
    <col min="1" max="1" width="9.140625" style="161"/>
    <col min="2" max="2" width="23.140625" style="161" bestFit="1" customWidth="1"/>
    <col min="3" max="3" width="18.5703125" style="161" bestFit="1" customWidth="1"/>
    <col min="4" max="4" width="15" style="161" bestFit="1" customWidth="1"/>
    <col min="5" max="5" width="12.28515625" style="161" customWidth="1"/>
    <col min="6" max="6" width="9.140625" style="161" customWidth="1"/>
    <col min="7" max="7" width="18.28515625" style="161" bestFit="1" customWidth="1"/>
    <col min="8" max="16384" width="9.140625" style="161"/>
  </cols>
  <sheetData>
    <row r="2" spans="2:7" ht="15">
      <c r="B2" s="193" t="s">
        <v>1267</v>
      </c>
      <c r="C2" s="193" t="s">
        <v>69</v>
      </c>
      <c r="D2" s="193" t="s">
        <v>65</v>
      </c>
      <c r="E2" s="193" t="s">
        <v>151</v>
      </c>
    </row>
    <row r="3" spans="2:7">
      <c r="B3" s="194" t="s">
        <v>1307</v>
      </c>
      <c r="C3" s="194" t="s">
        <v>1308</v>
      </c>
      <c r="D3" s="194">
        <v>4</v>
      </c>
      <c r="E3" s="194">
        <f>IF(D3&gt;5,D3*VLOOKUP(C3,$B$16:$D$19,3,FALSE),D3*VLOOKUP(C3,$B$16:$D$19,2,FALSE))</f>
        <v>1900</v>
      </c>
    </row>
    <row r="4" spans="2:7">
      <c r="B4" s="194" t="s">
        <v>1309</v>
      </c>
      <c r="C4" s="194" t="s">
        <v>1308</v>
      </c>
      <c r="D4" s="194">
        <v>6</v>
      </c>
      <c r="E4" s="194">
        <f t="shared" ref="E4:E9" si="0">IF(D4&gt;5,D4*VLOOKUP(C4,$B$16:$D$19,3,FALSE),D4*VLOOKUP(C4,$B$16:$D$19,2,FALSE))</f>
        <v>2550</v>
      </c>
    </row>
    <row r="5" spans="2:7">
      <c r="B5" s="194" t="s">
        <v>1310</v>
      </c>
      <c r="C5" s="194" t="s">
        <v>1311</v>
      </c>
      <c r="D5" s="194">
        <v>5</v>
      </c>
      <c r="E5" s="194">
        <f t="shared" si="0"/>
        <v>1450</v>
      </c>
    </row>
    <row r="6" spans="2:7">
      <c r="B6" s="194" t="s">
        <v>1312</v>
      </c>
      <c r="C6" s="194" t="s">
        <v>1313</v>
      </c>
      <c r="D6" s="194">
        <v>3</v>
      </c>
      <c r="E6" s="194">
        <f t="shared" si="0"/>
        <v>750</v>
      </c>
    </row>
    <row r="7" spans="2:7">
      <c r="B7" s="194" t="s">
        <v>1314</v>
      </c>
      <c r="C7" s="194" t="s">
        <v>1315</v>
      </c>
      <c r="D7" s="194">
        <v>8</v>
      </c>
      <c r="E7" s="194">
        <f t="shared" si="0"/>
        <v>1040</v>
      </c>
    </row>
    <row r="8" spans="2:7">
      <c r="B8" s="194" t="s">
        <v>1316</v>
      </c>
      <c r="C8" s="194" t="s">
        <v>1311</v>
      </c>
      <c r="D8" s="194">
        <v>3</v>
      </c>
      <c r="E8" s="194">
        <f t="shared" si="0"/>
        <v>870</v>
      </c>
    </row>
    <row r="9" spans="2:7">
      <c r="B9" s="194" t="s">
        <v>1317</v>
      </c>
      <c r="C9" s="194" t="s">
        <v>1308</v>
      </c>
      <c r="D9" s="194">
        <v>6</v>
      </c>
      <c r="E9" s="194">
        <f t="shared" si="0"/>
        <v>2550</v>
      </c>
    </row>
    <row r="10" spans="2:7" ht="15">
      <c r="D10" s="194" t="s">
        <v>1318</v>
      </c>
      <c r="E10" s="194">
        <f>SUM(E3:E9)</f>
        <v>11110</v>
      </c>
      <c r="F10" s="188"/>
    </row>
    <row r="14" spans="2:7" ht="15">
      <c r="B14" s="425" t="s">
        <v>69</v>
      </c>
      <c r="C14" s="426" t="s">
        <v>1319</v>
      </c>
      <c r="D14" s="426"/>
    </row>
    <row r="15" spans="2:7" ht="15">
      <c r="B15" s="425"/>
      <c r="C15" s="195" t="s">
        <v>1320</v>
      </c>
      <c r="D15" s="195" t="s">
        <v>1321</v>
      </c>
    </row>
    <row r="16" spans="2:7">
      <c r="B16" s="194" t="s">
        <v>1308</v>
      </c>
      <c r="C16" s="194">
        <v>475</v>
      </c>
      <c r="D16" s="194">
        <v>425</v>
      </c>
      <c r="G16" s="196"/>
    </row>
    <row r="17" spans="2:7">
      <c r="B17" s="194" t="s">
        <v>1313</v>
      </c>
      <c r="C17" s="194">
        <v>250</v>
      </c>
      <c r="D17" s="194">
        <v>230</v>
      </c>
      <c r="G17" s="182"/>
    </row>
    <row r="18" spans="2:7">
      <c r="B18" s="194" t="s">
        <v>1315</v>
      </c>
      <c r="C18" s="194">
        <v>155</v>
      </c>
      <c r="D18" s="194">
        <v>130</v>
      </c>
    </row>
    <row r="19" spans="2:7">
      <c r="B19" s="194" t="s">
        <v>1311</v>
      </c>
      <c r="C19" s="194">
        <v>290</v>
      </c>
      <c r="D19" s="194">
        <v>275</v>
      </c>
    </row>
  </sheetData>
  <mergeCells count="2">
    <mergeCell ref="B14:B15"/>
    <mergeCell ref="C14:D14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84890-224E-4440-8266-43F9EC393FC5}">
  <sheetPr>
    <tabColor rgb="FF7030A0"/>
  </sheetPr>
  <dimension ref="A1:G17"/>
  <sheetViews>
    <sheetView showGridLines="0" workbookViewId="0">
      <selection activeCell="D18" sqref="D18"/>
    </sheetView>
  </sheetViews>
  <sheetFormatPr defaultColWidth="9.140625" defaultRowHeight="15.75"/>
  <cols>
    <col min="1" max="1" width="23.85546875" style="178" bestFit="1" customWidth="1"/>
    <col min="2" max="2" width="15" style="178" customWidth="1"/>
    <col min="3" max="4" width="9.140625" style="178"/>
    <col min="5" max="5" width="24.85546875" style="178" customWidth="1"/>
    <col min="6" max="6" width="9.140625" style="178"/>
    <col min="7" max="7" width="30.85546875" style="178" bestFit="1" customWidth="1"/>
    <col min="8" max="16384" width="9.140625" style="178"/>
  </cols>
  <sheetData>
    <row r="1" spans="1:7">
      <c r="A1" s="197" t="s">
        <v>1322</v>
      </c>
      <c r="B1" s="197" t="s">
        <v>1323</v>
      </c>
      <c r="F1" s="197" t="s">
        <v>1324</v>
      </c>
      <c r="G1" s="197" t="s">
        <v>1323</v>
      </c>
    </row>
    <row r="2" spans="1:7">
      <c r="A2" s="198" t="s">
        <v>1325</v>
      </c>
      <c r="B2" s="199" t="str">
        <f>VLOOKUP(LEFT(A2,2),$F$2:$G$17,2,FALSE)</f>
        <v>АВСТРИЯ</v>
      </c>
      <c r="F2" s="198" t="s">
        <v>1326</v>
      </c>
      <c r="G2" s="199" t="s">
        <v>1327</v>
      </c>
    </row>
    <row r="3" spans="1:7">
      <c r="A3" s="198" t="s">
        <v>1328</v>
      </c>
      <c r="B3" s="199" t="str">
        <f t="shared" ref="B3:B17" si="0">VLOOKUP(LEFT(A3,2),$F$2:$G$17,2,FALSE)</f>
        <v>АВСТРИЯ</v>
      </c>
      <c r="F3" s="198" t="s">
        <v>1329</v>
      </c>
      <c r="G3" s="199" t="s">
        <v>1330</v>
      </c>
    </row>
    <row r="4" spans="1:7">
      <c r="A4" s="198" t="s">
        <v>1331</v>
      </c>
      <c r="B4" s="199" t="str">
        <f t="shared" si="0"/>
        <v>БАНГЛАДЕШ</v>
      </c>
      <c r="F4" s="198" t="s">
        <v>1332</v>
      </c>
      <c r="G4" s="199" t="s">
        <v>1333</v>
      </c>
    </row>
    <row r="5" spans="1:7">
      <c r="A5" s="198" t="s">
        <v>1334</v>
      </c>
      <c r="B5" s="199" t="str">
        <f t="shared" si="0"/>
        <v>БЕЛЬГИЯ</v>
      </c>
      <c r="F5" s="198" t="s">
        <v>1335</v>
      </c>
      <c r="G5" s="199" t="s">
        <v>1336</v>
      </c>
    </row>
    <row r="6" spans="1:7">
      <c r="A6" s="198" t="s">
        <v>1337</v>
      </c>
      <c r="B6" s="199" t="str">
        <f t="shared" si="0"/>
        <v>КИТАЙ</v>
      </c>
      <c r="F6" s="198" t="s">
        <v>1338</v>
      </c>
      <c r="G6" s="199" t="s">
        <v>1339</v>
      </c>
    </row>
    <row r="7" spans="1:7">
      <c r="A7" s="198" t="s">
        <v>1340</v>
      </c>
      <c r="B7" s="199" t="str">
        <f t="shared" si="0"/>
        <v>ЧЕХИЯ</v>
      </c>
      <c r="F7" s="198" t="s">
        <v>1341</v>
      </c>
      <c r="G7" s="199" t="s">
        <v>1342</v>
      </c>
    </row>
    <row r="8" spans="1:7">
      <c r="A8" s="198" t="s">
        <v>1343</v>
      </c>
      <c r="B8" s="199" t="str">
        <f t="shared" si="0"/>
        <v>ГЕРМАНИЯ</v>
      </c>
      <c r="F8" s="198" t="s">
        <v>1344</v>
      </c>
      <c r="G8" s="199" t="s">
        <v>1345</v>
      </c>
    </row>
    <row r="9" spans="1:7">
      <c r="A9" s="198" t="s">
        <v>1346</v>
      </c>
      <c r="B9" s="199" t="str">
        <f t="shared" si="0"/>
        <v>ГОЛЛАНДИЯ</v>
      </c>
      <c r="F9" s="198" t="s">
        <v>1347</v>
      </c>
      <c r="G9" s="199" t="s">
        <v>1348</v>
      </c>
    </row>
    <row r="10" spans="1:7">
      <c r="A10" s="198" t="s">
        <v>1349</v>
      </c>
      <c r="B10" s="199" t="str">
        <f t="shared" si="0"/>
        <v>ФРАНЦИЯ</v>
      </c>
      <c r="F10" s="198" t="s">
        <v>1350</v>
      </c>
      <c r="G10" s="199" t="s">
        <v>1351</v>
      </c>
    </row>
    <row r="11" spans="1:7">
      <c r="A11" s="198" t="s">
        <v>1352</v>
      </c>
      <c r="B11" s="199" t="str">
        <f t="shared" si="0"/>
        <v>СОЕДИНЕННОЕ КОРОЛЕВСТВО</v>
      </c>
      <c r="F11" s="198" t="s">
        <v>1353</v>
      </c>
      <c r="G11" s="199" t="s">
        <v>1354</v>
      </c>
    </row>
    <row r="12" spans="1:7">
      <c r="A12" s="198" t="s">
        <v>1355</v>
      </c>
      <c r="B12" s="199" t="str">
        <f t="shared" si="0"/>
        <v>ВЕНГРИЯ</v>
      </c>
      <c r="F12" s="198" t="s">
        <v>1356</v>
      </c>
      <c r="G12" s="199" t="s">
        <v>1357</v>
      </c>
    </row>
    <row r="13" spans="1:7">
      <c r="A13" s="198" t="s">
        <v>1358</v>
      </c>
      <c r="B13" s="199" t="str">
        <f t="shared" si="0"/>
        <v>ИТАЛИЯ</v>
      </c>
      <c r="F13" s="198" t="s">
        <v>1359</v>
      </c>
      <c r="G13" s="199" t="s">
        <v>1360</v>
      </c>
    </row>
    <row r="14" spans="1:7">
      <c r="A14" s="198" t="s">
        <v>1361</v>
      </c>
      <c r="B14" s="199" t="str">
        <f t="shared" si="0"/>
        <v>ШРИЛАНКА</v>
      </c>
      <c r="F14" s="198" t="s">
        <v>1362</v>
      </c>
      <c r="G14" s="199" t="s">
        <v>1363</v>
      </c>
    </row>
    <row r="15" spans="1:7">
      <c r="A15" s="198" t="s">
        <v>1364</v>
      </c>
      <c r="B15" s="199" t="str">
        <f t="shared" si="0"/>
        <v>НИДЕРЛАНДЫ</v>
      </c>
      <c r="F15" s="198" t="s">
        <v>1365</v>
      </c>
      <c r="G15" s="199" t="s">
        <v>1366</v>
      </c>
    </row>
    <row r="16" spans="1:7">
      <c r="A16" s="198" t="s">
        <v>1367</v>
      </c>
      <c r="B16" s="199" t="str">
        <f t="shared" si="0"/>
        <v>РУМЫНИЯ</v>
      </c>
      <c r="F16" s="198" t="s">
        <v>1368</v>
      </c>
      <c r="G16" s="199" t="s">
        <v>1351</v>
      </c>
    </row>
    <row r="17" spans="1:7">
      <c r="A17" s="198" t="s">
        <v>1369</v>
      </c>
      <c r="B17" s="199" t="str">
        <f t="shared" si="0"/>
        <v>ТАЙВАНЬ (КИТАЙ)</v>
      </c>
      <c r="F17" s="198" t="s">
        <v>1370</v>
      </c>
      <c r="G17" s="199" t="s">
        <v>1371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8311-3C81-433A-BB42-1546C5B45024}">
  <sheetPr>
    <tabColor rgb="FF7030A0"/>
  </sheetPr>
  <dimension ref="A1:K51"/>
  <sheetViews>
    <sheetView showGridLines="0" workbookViewId="0">
      <selection activeCell="M2" sqref="M2"/>
    </sheetView>
  </sheetViews>
  <sheetFormatPr defaultColWidth="9.140625" defaultRowHeight="14.25"/>
  <cols>
    <col min="1" max="1" width="3.85546875" style="161" bestFit="1" customWidth="1"/>
    <col min="2" max="2" width="18.28515625" style="161" bestFit="1" customWidth="1"/>
    <col min="3" max="4" width="12.7109375" style="161" bestFit="1" customWidth="1"/>
    <col min="5" max="5" width="10" style="161" bestFit="1" customWidth="1"/>
    <col min="6" max="6" width="12.5703125" style="161" customWidth="1"/>
    <col min="7" max="7" width="8.140625" style="161" customWidth="1"/>
    <col min="8" max="8" width="8" style="161" customWidth="1"/>
    <col min="9" max="9" width="36" style="161" customWidth="1"/>
    <col min="10" max="10" width="18" style="161" customWidth="1"/>
    <col min="11" max="11" width="13.7109375" style="161" customWidth="1"/>
    <col min="12" max="16384" width="9.140625" style="161"/>
  </cols>
  <sheetData>
    <row r="1" spans="1:11" ht="30">
      <c r="A1" s="200" t="s">
        <v>41</v>
      </c>
      <c r="B1" s="200" t="s">
        <v>42</v>
      </c>
      <c r="C1" s="200" t="s">
        <v>1058</v>
      </c>
      <c r="D1" s="201" t="s">
        <v>1372</v>
      </c>
      <c r="E1" s="200" t="s">
        <v>625</v>
      </c>
      <c r="F1" s="200" t="s">
        <v>1059</v>
      </c>
      <c r="I1" s="202">
        <v>43465</v>
      </c>
    </row>
    <row r="2" spans="1:11">
      <c r="A2" s="203">
        <v>1</v>
      </c>
      <c r="B2" s="203" t="s">
        <v>48</v>
      </c>
      <c r="C2" s="204">
        <v>28010</v>
      </c>
      <c r="D2" s="204">
        <v>36750</v>
      </c>
      <c r="E2" s="205">
        <f>ROUND(($I$1-D2)/365,1)</f>
        <v>18.399999999999999</v>
      </c>
      <c r="F2" s="432">
        <f>INT(($I$1-C2)/365)</f>
        <v>42</v>
      </c>
    </row>
    <row r="3" spans="1:11" ht="15">
      <c r="A3" s="203">
        <v>2</v>
      </c>
      <c r="B3" s="203" t="s">
        <v>49</v>
      </c>
      <c r="C3" s="204">
        <v>28994</v>
      </c>
      <c r="D3" s="204">
        <v>40468</v>
      </c>
      <c r="E3" s="205">
        <f t="shared" ref="E3:E51" si="0">ROUND(($I$1-D3)/365,1)</f>
        <v>8.1999999999999993</v>
      </c>
      <c r="F3" s="432">
        <f t="shared" ref="F3:F51" si="1">INT(($I$1-C3)/365)</f>
        <v>39</v>
      </c>
      <c r="I3" s="206" t="s">
        <v>1373</v>
      </c>
      <c r="J3" s="207"/>
      <c r="K3" s="188"/>
    </row>
    <row r="4" spans="1:11">
      <c r="A4" s="203">
        <v>3</v>
      </c>
      <c r="B4" s="203" t="s">
        <v>50</v>
      </c>
      <c r="C4" s="204">
        <v>26452</v>
      </c>
      <c r="D4" s="204">
        <v>37349</v>
      </c>
      <c r="E4" s="205">
        <f t="shared" si="0"/>
        <v>16.8</v>
      </c>
      <c r="F4" s="432">
        <f t="shared" si="1"/>
        <v>46</v>
      </c>
      <c r="I4" s="208"/>
    </row>
    <row r="5" spans="1:11" ht="15">
      <c r="A5" s="203">
        <v>4</v>
      </c>
      <c r="B5" s="203" t="s">
        <v>51</v>
      </c>
      <c r="C5" s="204">
        <v>26504</v>
      </c>
      <c r="D5" s="204">
        <v>39767</v>
      </c>
      <c r="E5" s="205">
        <f t="shared" si="0"/>
        <v>10.1</v>
      </c>
      <c r="F5" s="432">
        <f t="shared" si="1"/>
        <v>46</v>
      </c>
      <c r="I5" s="206" t="s">
        <v>1374</v>
      </c>
      <c r="J5" s="207"/>
      <c r="K5" s="188"/>
    </row>
    <row r="6" spans="1:11">
      <c r="A6" s="203">
        <v>5</v>
      </c>
      <c r="B6" s="203" t="s">
        <v>52</v>
      </c>
      <c r="C6" s="204">
        <v>28493</v>
      </c>
      <c r="D6" s="204">
        <v>36617</v>
      </c>
      <c r="E6" s="205">
        <f t="shared" si="0"/>
        <v>18.8</v>
      </c>
      <c r="F6" s="432">
        <f t="shared" si="1"/>
        <v>41</v>
      </c>
    </row>
    <row r="7" spans="1:11" ht="15">
      <c r="A7" s="203">
        <v>6</v>
      </c>
      <c r="B7" s="203" t="s">
        <v>53</v>
      </c>
      <c r="C7" s="204">
        <v>26065</v>
      </c>
      <c r="D7" s="204">
        <v>35916</v>
      </c>
      <c r="E7" s="205">
        <f t="shared" si="0"/>
        <v>20.7</v>
      </c>
      <c r="F7" s="432">
        <f t="shared" si="1"/>
        <v>47</v>
      </c>
      <c r="I7" s="206" t="s">
        <v>1375</v>
      </c>
      <c r="J7" s="207"/>
      <c r="K7" s="188"/>
    </row>
    <row r="8" spans="1:11">
      <c r="A8" s="203">
        <v>7</v>
      </c>
      <c r="B8" s="203" t="s">
        <v>54</v>
      </c>
      <c r="C8" s="204">
        <v>25013</v>
      </c>
      <c r="D8" s="204">
        <v>35580</v>
      </c>
      <c r="E8" s="205">
        <f t="shared" si="0"/>
        <v>21.6</v>
      </c>
      <c r="F8" s="432">
        <f t="shared" si="1"/>
        <v>50</v>
      </c>
    </row>
    <row r="9" spans="1:11">
      <c r="A9" s="203">
        <v>8</v>
      </c>
      <c r="B9" s="203" t="s">
        <v>55</v>
      </c>
      <c r="C9" s="204">
        <v>24714</v>
      </c>
      <c r="D9" s="204">
        <v>36283</v>
      </c>
      <c r="E9" s="205">
        <f t="shared" si="0"/>
        <v>19.7</v>
      </c>
      <c r="F9" s="432">
        <f t="shared" si="1"/>
        <v>51</v>
      </c>
    </row>
    <row r="10" spans="1:11">
      <c r="A10" s="203">
        <v>9</v>
      </c>
      <c r="B10" s="203" t="s">
        <v>56</v>
      </c>
      <c r="C10" s="204">
        <v>31225</v>
      </c>
      <c r="D10" s="204">
        <v>37004</v>
      </c>
      <c r="E10" s="205">
        <f t="shared" si="0"/>
        <v>17.7</v>
      </c>
      <c r="F10" s="432">
        <f t="shared" si="1"/>
        <v>33</v>
      </c>
      <c r="H10" s="182"/>
    </row>
    <row r="11" spans="1:11">
      <c r="A11" s="203">
        <v>10</v>
      </c>
      <c r="B11" s="203" t="s">
        <v>57</v>
      </c>
      <c r="C11" s="204">
        <v>24630</v>
      </c>
      <c r="D11" s="204">
        <v>38570</v>
      </c>
      <c r="E11" s="205">
        <f t="shared" si="0"/>
        <v>13.4</v>
      </c>
      <c r="F11" s="432">
        <f t="shared" si="1"/>
        <v>51</v>
      </c>
      <c r="H11" s="182"/>
    </row>
    <row r="12" spans="1:11">
      <c r="A12" s="203">
        <v>11</v>
      </c>
      <c r="B12" s="203" t="s">
        <v>58</v>
      </c>
      <c r="C12" s="204">
        <v>23440</v>
      </c>
      <c r="D12" s="204">
        <v>39175</v>
      </c>
      <c r="E12" s="205">
        <f t="shared" si="0"/>
        <v>11.8</v>
      </c>
      <c r="F12" s="432">
        <f t="shared" si="1"/>
        <v>54</v>
      </c>
    </row>
    <row r="13" spans="1:11">
      <c r="A13" s="203">
        <v>12</v>
      </c>
      <c r="B13" s="203" t="s">
        <v>59</v>
      </c>
      <c r="C13" s="204">
        <v>18084</v>
      </c>
      <c r="D13" s="204">
        <v>37988</v>
      </c>
      <c r="E13" s="205">
        <f t="shared" si="0"/>
        <v>15</v>
      </c>
      <c r="F13" s="432">
        <f t="shared" si="1"/>
        <v>69</v>
      </c>
    </row>
    <row r="14" spans="1:11">
      <c r="A14" s="203">
        <v>13</v>
      </c>
      <c r="B14" s="203" t="s">
        <v>60</v>
      </c>
      <c r="C14" s="204">
        <v>25538</v>
      </c>
      <c r="D14" s="204">
        <v>40833</v>
      </c>
      <c r="E14" s="205">
        <f t="shared" si="0"/>
        <v>7.2</v>
      </c>
      <c r="F14" s="432">
        <f t="shared" si="1"/>
        <v>49</v>
      </c>
    </row>
    <row r="15" spans="1:11">
      <c r="A15" s="203">
        <v>14</v>
      </c>
      <c r="B15" s="203" t="s">
        <v>61</v>
      </c>
      <c r="C15" s="204">
        <v>21318</v>
      </c>
      <c r="D15" s="204">
        <v>39666</v>
      </c>
      <c r="E15" s="205">
        <f t="shared" si="0"/>
        <v>10.4</v>
      </c>
      <c r="F15" s="432">
        <f t="shared" si="1"/>
        <v>60</v>
      </c>
    </row>
    <row r="16" spans="1:11">
      <c r="A16" s="203">
        <v>15</v>
      </c>
      <c r="B16" s="203" t="s">
        <v>257</v>
      </c>
      <c r="C16" s="204">
        <v>23370</v>
      </c>
      <c r="D16" s="204">
        <v>36224</v>
      </c>
      <c r="E16" s="205">
        <f t="shared" si="0"/>
        <v>19.8</v>
      </c>
      <c r="F16" s="432">
        <f t="shared" si="1"/>
        <v>55</v>
      </c>
    </row>
    <row r="17" spans="1:8">
      <c r="A17" s="203">
        <v>16</v>
      </c>
      <c r="B17" s="203" t="s">
        <v>258</v>
      </c>
      <c r="C17" s="204">
        <v>27133</v>
      </c>
      <c r="D17" s="204">
        <v>40071</v>
      </c>
      <c r="E17" s="205">
        <f t="shared" si="0"/>
        <v>9.3000000000000007</v>
      </c>
      <c r="F17" s="432">
        <f t="shared" si="1"/>
        <v>44</v>
      </c>
    </row>
    <row r="18" spans="1:8">
      <c r="A18" s="203">
        <v>17</v>
      </c>
      <c r="B18" s="203" t="s">
        <v>259</v>
      </c>
      <c r="C18" s="204">
        <v>28320</v>
      </c>
      <c r="D18" s="204">
        <v>37482</v>
      </c>
      <c r="E18" s="205">
        <f t="shared" si="0"/>
        <v>16.399999999999999</v>
      </c>
      <c r="F18" s="432">
        <f t="shared" si="1"/>
        <v>41</v>
      </c>
    </row>
    <row r="19" spans="1:8">
      <c r="A19" s="203">
        <v>18</v>
      </c>
      <c r="B19" s="203" t="s">
        <v>260</v>
      </c>
      <c r="C19" s="204">
        <v>24957</v>
      </c>
      <c r="D19" s="204">
        <v>40527</v>
      </c>
      <c r="E19" s="205">
        <f t="shared" si="0"/>
        <v>8</v>
      </c>
      <c r="F19" s="432">
        <f t="shared" si="1"/>
        <v>50</v>
      </c>
    </row>
    <row r="20" spans="1:8">
      <c r="A20" s="203">
        <v>19</v>
      </c>
      <c r="B20" s="203" t="s">
        <v>262</v>
      </c>
      <c r="C20" s="204">
        <v>23048</v>
      </c>
      <c r="D20" s="204">
        <v>37775</v>
      </c>
      <c r="E20" s="205">
        <f t="shared" si="0"/>
        <v>15.6</v>
      </c>
      <c r="F20" s="432">
        <f t="shared" si="1"/>
        <v>55</v>
      </c>
      <c r="H20" s="182"/>
    </row>
    <row r="21" spans="1:8">
      <c r="A21" s="203">
        <v>20</v>
      </c>
      <c r="B21" s="203" t="s">
        <v>264</v>
      </c>
      <c r="C21" s="204">
        <v>21450</v>
      </c>
      <c r="D21" s="204">
        <v>38587</v>
      </c>
      <c r="E21" s="205">
        <f t="shared" si="0"/>
        <v>13.4</v>
      </c>
      <c r="F21" s="432">
        <f t="shared" si="1"/>
        <v>60</v>
      </c>
      <c r="H21" s="182"/>
    </row>
    <row r="22" spans="1:8">
      <c r="A22" s="203">
        <v>21</v>
      </c>
      <c r="B22" s="203" t="s">
        <v>265</v>
      </c>
      <c r="C22" s="204">
        <v>25494</v>
      </c>
      <c r="D22" s="204">
        <v>36316</v>
      </c>
      <c r="E22" s="205">
        <f t="shared" si="0"/>
        <v>19.600000000000001</v>
      </c>
      <c r="F22" s="432">
        <f t="shared" si="1"/>
        <v>49</v>
      </c>
      <c r="H22" s="182"/>
    </row>
    <row r="23" spans="1:8">
      <c r="A23" s="203">
        <v>22</v>
      </c>
      <c r="B23" s="203" t="s">
        <v>266</v>
      </c>
      <c r="C23" s="204">
        <v>23091</v>
      </c>
      <c r="D23" s="204">
        <v>35156</v>
      </c>
      <c r="E23" s="205">
        <f t="shared" si="0"/>
        <v>22.8</v>
      </c>
      <c r="F23" s="432">
        <f t="shared" si="1"/>
        <v>55</v>
      </c>
    </row>
    <row r="24" spans="1:8">
      <c r="A24" s="203">
        <v>23</v>
      </c>
      <c r="B24" s="203" t="s">
        <v>267</v>
      </c>
      <c r="C24" s="204">
        <v>32763</v>
      </c>
      <c r="D24" s="204">
        <v>37492</v>
      </c>
      <c r="E24" s="205">
        <f t="shared" si="0"/>
        <v>16.399999999999999</v>
      </c>
      <c r="F24" s="432">
        <f t="shared" si="1"/>
        <v>29</v>
      </c>
    </row>
    <row r="25" spans="1:8">
      <c r="A25" s="203">
        <v>24</v>
      </c>
      <c r="B25" s="203" t="s">
        <v>268</v>
      </c>
      <c r="C25" s="204">
        <v>30253</v>
      </c>
      <c r="D25" s="204">
        <v>36950</v>
      </c>
      <c r="E25" s="205">
        <f t="shared" si="0"/>
        <v>17.8</v>
      </c>
      <c r="F25" s="432">
        <f t="shared" si="1"/>
        <v>36</v>
      </c>
    </row>
    <row r="26" spans="1:8">
      <c r="A26" s="203">
        <v>25</v>
      </c>
      <c r="B26" s="203" t="s">
        <v>270</v>
      </c>
      <c r="C26" s="204">
        <v>32451</v>
      </c>
      <c r="D26" s="204">
        <v>40668</v>
      </c>
      <c r="E26" s="205">
        <f t="shared" si="0"/>
        <v>7.7</v>
      </c>
      <c r="F26" s="432">
        <f t="shared" si="1"/>
        <v>30</v>
      </c>
    </row>
    <row r="27" spans="1:8">
      <c r="A27" s="203">
        <v>26</v>
      </c>
      <c r="B27" s="203" t="s">
        <v>271</v>
      </c>
      <c r="C27" s="204">
        <v>24172</v>
      </c>
      <c r="D27" s="204">
        <v>36453</v>
      </c>
      <c r="E27" s="205">
        <f t="shared" si="0"/>
        <v>19.2</v>
      </c>
      <c r="F27" s="432">
        <f t="shared" si="1"/>
        <v>52</v>
      </c>
    </row>
    <row r="28" spans="1:8">
      <c r="A28" s="203">
        <v>27</v>
      </c>
      <c r="B28" s="203" t="s">
        <v>272</v>
      </c>
      <c r="C28" s="204">
        <v>28244</v>
      </c>
      <c r="D28" s="204">
        <v>38506</v>
      </c>
      <c r="E28" s="205">
        <f t="shared" si="0"/>
        <v>13.6</v>
      </c>
      <c r="F28" s="432">
        <f t="shared" si="1"/>
        <v>41</v>
      </c>
    </row>
    <row r="29" spans="1:8">
      <c r="A29" s="203">
        <v>28</v>
      </c>
      <c r="B29" s="203" t="s">
        <v>273</v>
      </c>
      <c r="C29" s="204">
        <v>21929</v>
      </c>
      <c r="D29" s="204">
        <v>36817</v>
      </c>
      <c r="E29" s="205">
        <f t="shared" si="0"/>
        <v>18.2</v>
      </c>
      <c r="F29" s="432">
        <f t="shared" si="1"/>
        <v>59</v>
      </c>
    </row>
    <row r="30" spans="1:8">
      <c r="A30" s="203">
        <v>29</v>
      </c>
      <c r="B30" s="203" t="s">
        <v>274</v>
      </c>
      <c r="C30" s="204">
        <v>22196</v>
      </c>
      <c r="D30" s="204">
        <v>36116</v>
      </c>
      <c r="E30" s="205">
        <f t="shared" si="0"/>
        <v>20.100000000000001</v>
      </c>
      <c r="F30" s="432">
        <f t="shared" si="1"/>
        <v>58</v>
      </c>
    </row>
    <row r="31" spans="1:8">
      <c r="A31" s="203">
        <v>30</v>
      </c>
      <c r="B31" s="203" t="s">
        <v>275</v>
      </c>
      <c r="C31" s="204">
        <v>31967</v>
      </c>
      <c r="D31" s="204">
        <v>35780</v>
      </c>
      <c r="E31" s="205">
        <f t="shared" si="0"/>
        <v>21.1</v>
      </c>
      <c r="F31" s="432">
        <f t="shared" si="1"/>
        <v>31</v>
      </c>
    </row>
    <row r="32" spans="1:8">
      <c r="A32" s="203">
        <v>31</v>
      </c>
      <c r="B32" s="203" t="s">
        <v>276</v>
      </c>
      <c r="C32" s="204">
        <v>22803</v>
      </c>
      <c r="D32" s="204">
        <v>36483</v>
      </c>
      <c r="E32" s="205">
        <f t="shared" si="0"/>
        <v>19.100000000000001</v>
      </c>
      <c r="F32" s="432">
        <f t="shared" si="1"/>
        <v>56</v>
      </c>
    </row>
    <row r="33" spans="1:6">
      <c r="A33" s="203">
        <v>32</v>
      </c>
      <c r="B33" s="203" t="s">
        <v>277</v>
      </c>
      <c r="C33" s="204">
        <v>32940</v>
      </c>
      <c r="D33" s="204">
        <v>37204</v>
      </c>
      <c r="E33" s="205">
        <f t="shared" si="0"/>
        <v>17.2</v>
      </c>
      <c r="F33" s="432">
        <f t="shared" si="1"/>
        <v>28</v>
      </c>
    </row>
    <row r="34" spans="1:6">
      <c r="A34" s="203">
        <v>33</v>
      </c>
      <c r="B34" s="203" t="s">
        <v>278</v>
      </c>
      <c r="C34" s="204">
        <v>30735</v>
      </c>
      <c r="D34" s="204">
        <v>38770</v>
      </c>
      <c r="E34" s="205">
        <f t="shared" si="0"/>
        <v>12.9</v>
      </c>
      <c r="F34" s="432">
        <f t="shared" si="1"/>
        <v>34</v>
      </c>
    </row>
    <row r="35" spans="1:6">
      <c r="A35" s="203">
        <v>34</v>
      </c>
      <c r="B35" s="203" t="s">
        <v>279</v>
      </c>
      <c r="C35" s="204">
        <v>27437</v>
      </c>
      <c r="D35" s="204">
        <v>39375</v>
      </c>
      <c r="E35" s="205">
        <f t="shared" si="0"/>
        <v>11.2</v>
      </c>
      <c r="F35" s="432">
        <f t="shared" si="1"/>
        <v>43</v>
      </c>
    </row>
    <row r="36" spans="1:6">
      <c r="A36" s="203">
        <v>35</v>
      </c>
      <c r="B36" s="203" t="s">
        <v>280</v>
      </c>
      <c r="C36" s="204">
        <v>30483</v>
      </c>
      <c r="D36" s="204">
        <v>38188</v>
      </c>
      <c r="E36" s="205">
        <f t="shared" si="0"/>
        <v>14.5</v>
      </c>
      <c r="F36" s="432">
        <f t="shared" si="1"/>
        <v>35</v>
      </c>
    </row>
    <row r="37" spans="1:6">
      <c r="A37" s="203">
        <v>36</v>
      </c>
      <c r="B37" s="203" t="s">
        <v>281</v>
      </c>
      <c r="C37" s="204">
        <v>22608</v>
      </c>
      <c r="D37" s="204">
        <v>41033</v>
      </c>
      <c r="E37" s="205">
        <f t="shared" si="0"/>
        <v>6.7</v>
      </c>
      <c r="F37" s="432">
        <f t="shared" si="1"/>
        <v>57</v>
      </c>
    </row>
    <row r="38" spans="1:6">
      <c r="A38" s="203">
        <v>37</v>
      </c>
      <c r="B38" s="203" t="s">
        <v>282</v>
      </c>
      <c r="C38" s="204">
        <v>25887</v>
      </c>
      <c r="D38" s="204">
        <v>39866</v>
      </c>
      <c r="E38" s="205">
        <f t="shared" si="0"/>
        <v>9.9</v>
      </c>
      <c r="F38" s="432">
        <f t="shared" si="1"/>
        <v>48</v>
      </c>
    </row>
    <row r="39" spans="1:6">
      <c r="A39" s="203">
        <v>38</v>
      </c>
      <c r="B39" s="203" t="s">
        <v>283</v>
      </c>
      <c r="C39" s="204">
        <v>22127</v>
      </c>
      <c r="D39" s="204">
        <v>36424</v>
      </c>
      <c r="E39" s="205">
        <f t="shared" si="0"/>
        <v>19.3</v>
      </c>
      <c r="F39" s="432">
        <f t="shared" si="1"/>
        <v>58</v>
      </c>
    </row>
    <row r="40" spans="1:6">
      <c r="A40" s="203">
        <v>39</v>
      </c>
      <c r="B40" s="203" t="s">
        <v>284</v>
      </c>
      <c r="C40" s="204">
        <v>23927</v>
      </c>
      <c r="D40" s="204">
        <v>40271</v>
      </c>
      <c r="E40" s="205">
        <f t="shared" si="0"/>
        <v>8.8000000000000007</v>
      </c>
      <c r="F40" s="432">
        <f t="shared" si="1"/>
        <v>53</v>
      </c>
    </row>
    <row r="41" spans="1:6">
      <c r="A41" s="203">
        <v>40</v>
      </c>
      <c r="B41" s="203" t="s">
        <v>285</v>
      </c>
      <c r="C41" s="204">
        <v>24898</v>
      </c>
      <c r="D41" s="204">
        <v>37682</v>
      </c>
      <c r="E41" s="205">
        <f t="shared" si="0"/>
        <v>15.8</v>
      </c>
      <c r="F41" s="432">
        <f t="shared" si="1"/>
        <v>50</v>
      </c>
    </row>
    <row r="42" spans="1:6">
      <c r="A42" s="203">
        <v>41</v>
      </c>
      <c r="B42" s="203" t="s">
        <v>286</v>
      </c>
      <c r="C42" s="204">
        <v>22390</v>
      </c>
      <c r="D42" s="204">
        <v>40727</v>
      </c>
      <c r="E42" s="205">
        <f t="shared" si="0"/>
        <v>7.5</v>
      </c>
      <c r="F42" s="432">
        <f t="shared" si="1"/>
        <v>57</v>
      </c>
    </row>
    <row r="43" spans="1:6">
      <c r="A43" s="203">
        <v>42</v>
      </c>
      <c r="B43" s="203" t="s">
        <v>287</v>
      </c>
      <c r="C43" s="204">
        <v>27987</v>
      </c>
      <c r="D43" s="204">
        <v>37975</v>
      </c>
      <c r="E43" s="205">
        <f t="shared" si="0"/>
        <v>15</v>
      </c>
      <c r="F43" s="432">
        <f t="shared" si="1"/>
        <v>42</v>
      </c>
    </row>
    <row r="44" spans="1:6">
      <c r="A44" s="203">
        <v>43</v>
      </c>
      <c r="B44" s="203" t="s">
        <v>288</v>
      </c>
      <c r="C44" s="204">
        <v>28781</v>
      </c>
      <c r="D44" s="204">
        <v>38787</v>
      </c>
      <c r="E44" s="205">
        <f t="shared" si="0"/>
        <v>12.8</v>
      </c>
      <c r="F44" s="432">
        <f t="shared" si="1"/>
        <v>40</v>
      </c>
    </row>
    <row r="45" spans="1:6">
      <c r="A45" s="203">
        <v>44</v>
      </c>
      <c r="B45" s="203" t="s">
        <v>289</v>
      </c>
      <c r="C45" s="204">
        <v>29304</v>
      </c>
      <c r="D45" s="204">
        <v>36516</v>
      </c>
      <c r="E45" s="205">
        <f t="shared" si="0"/>
        <v>19</v>
      </c>
      <c r="F45" s="432">
        <f t="shared" si="1"/>
        <v>38</v>
      </c>
    </row>
    <row r="46" spans="1:6">
      <c r="A46" s="203">
        <v>45</v>
      </c>
      <c r="B46" s="203" t="s">
        <v>290</v>
      </c>
      <c r="C46" s="204">
        <v>33034</v>
      </c>
      <c r="D46" s="204">
        <v>35356</v>
      </c>
      <c r="E46" s="205">
        <f t="shared" si="0"/>
        <v>22.2</v>
      </c>
      <c r="F46" s="432">
        <f t="shared" si="1"/>
        <v>28</v>
      </c>
    </row>
    <row r="47" spans="1:6">
      <c r="A47" s="203">
        <v>46</v>
      </c>
      <c r="B47" s="203" t="s">
        <v>291</v>
      </c>
      <c r="C47" s="204">
        <v>22696</v>
      </c>
      <c r="D47" s="204">
        <v>37692</v>
      </c>
      <c r="E47" s="205">
        <f t="shared" si="0"/>
        <v>15.8</v>
      </c>
      <c r="F47" s="432">
        <f t="shared" si="1"/>
        <v>56</v>
      </c>
    </row>
    <row r="48" spans="1:6">
      <c r="A48" s="203">
        <v>47</v>
      </c>
      <c r="B48" s="203" t="s">
        <v>292</v>
      </c>
      <c r="C48" s="204">
        <v>23627</v>
      </c>
      <c r="D48" s="209">
        <v>40678</v>
      </c>
      <c r="E48" s="205">
        <f t="shared" si="0"/>
        <v>7.6</v>
      </c>
      <c r="F48" s="432">
        <f t="shared" si="1"/>
        <v>54</v>
      </c>
    </row>
    <row r="49" spans="1:6">
      <c r="A49" s="203">
        <v>48</v>
      </c>
      <c r="B49" s="203" t="s">
        <v>293</v>
      </c>
      <c r="C49" s="204">
        <v>27889</v>
      </c>
      <c r="D49" s="209">
        <v>40938</v>
      </c>
      <c r="E49" s="205">
        <f t="shared" si="0"/>
        <v>6.9</v>
      </c>
      <c r="F49" s="432">
        <f t="shared" si="1"/>
        <v>42</v>
      </c>
    </row>
    <row r="50" spans="1:6">
      <c r="A50" s="203">
        <v>49</v>
      </c>
      <c r="B50" s="203" t="s">
        <v>294</v>
      </c>
      <c r="C50" s="204">
        <v>28648</v>
      </c>
      <c r="D50" s="209">
        <v>40108</v>
      </c>
      <c r="E50" s="205">
        <f t="shared" si="0"/>
        <v>9.1999999999999993</v>
      </c>
      <c r="F50" s="432">
        <f t="shared" si="1"/>
        <v>40</v>
      </c>
    </row>
    <row r="51" spans="1:6">
      <c r="A51" s="203">
        <v>50</v>
      </c>
      <c r="B51" s="203" t="s">
        <v>295</v>
      </c>
      <c r="C51" s="204">
        <v>29002</v>
      </c>
      <c r="D51" s="209">
        <v>38045</v>
      </c>
      <c r="E51" s="205">
        <f t="shared" si="0"/>
        <v>14.8</v>
      </c>
      <c r="F51" s="432">
        <f t="shared" si="1"/>
        <v>39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DC3B-A3EE-473D-B9DF-7C6ED36EF4B6}">
  <sheetPr>
    <tabColor rgb="FF7030A0"/>
  </sheetPr>
  <dimension ref="A1:F35"/>
  <sheetViews>
    <sheetView showGridLines="0" workbookViewId="0">
      <selection activeCell="I15" sqref="I15"/>
    </sheetView>
  </sheetViews>
  <sheetFormatPr defaultColWidth="9.140625" defaultRowHeight="15.75"/>
  <cols>
    <col min="1" max="1" width="9.42578125" style="178" customWidth="1"/>
    <col min="2" max="2" width="9.140625" style="178"/>
    <col min="3" max="3" width="11.140625" style="178" customWidth="1"/>
    <col min="4" max="4" width="12.5703125" style="178" customWidth="1"/>
    <col min="5" max="5" width="20.42578125" style="178" customWidth="1"/>
    <col min="6" max="6" width="20.28515625" style="178" customWidth="1"/>
    <col min="7" max="16384" width="9.140625" style="178"/>
  </cols>
  <sheetData>
    <row r="1" spans="1:6" ht="45">
      <c r="A1" s="200" t="s">
        <v>215</v>
      </c>
      <c r="B1" s="200" t="s">
        <v>1376</v>
      </c>
      <c r="C1" s="200" t="s">
        <v>1034</v>
      </c>
      <c r="D1" s="200" t="s">
        <v>1035</v>
      </c>
      <c r="E1" s="210" t="s">
        <v>1036</v>
      </c>
      <c r="F1" s="210" t="s">
        <v>1037</v>
      </c>
    </row>
    <row r="2" spans="1:6">
      <c r="A2" s="203" t="s">
        <v>1377</v>
      </c>
      <c r="B2" s="203">
        <v>163625</v>
      </c>
      <c r="C2" s="204">
        <v>43442</v>
      </c>
      <c r="D2" s="204">
        <v>43444</v>
      </c>
      <c r="E2" s="203">
        <f>D2-C2</f>
        <v>2</v>
      </c>
      <c r="F2" s="203">
        <f>NETWORKDAYS(C2,D2)</f>
        <v>1</v>
      </c>
    </row>
    <row r="3" spans="1:6">
      <c r="A3" s="203" t="s">
        <v>1378</v>
      </c>
      <c r="B3" s="203">
        <v>366800</v>
      </c>
      <c r="C3" s="204">
        <v>43442</v>
      </c>
      <c r="D3" s="204">
        <v>43445</v>
      </c>
      <c r="E3" s="203">
        <f t="shared" ref="E3:E35" si="0">D3-C3</f>
        <v>3</v>
      </c>
      <c r="F3" s="203">
        <f t="shared" ref="F3:F35" si="1">NETWORKDAYS(C3,D3)</f>
        <v>2</v>
      </c>
    </row>
    <row r="4" spans="1:6">
      <c r="A4" s="203" t="s">
        <v>1379</v>
      </c>
      <c r="B4" s="203">
        <v>336600</v>
      </c>
      <c r="C4" s="204">
        <v>43443</v>
      </c>
      <c r="D4" s="204">
        <v>43444</v>
      </c>
      <c r="E4" s="203">
        <f t="shared" si="0"/>
        <v>1</v>
      </c>
      <c r="F4" s="203">
        <f t="shared" si="1"/>
        <v>1</v>
      </c>
    </row>
    <row r="5" spans="1:6">
      <c r="A5" s="203" t="s">
        <v>1380</v>
      </c>
      <c r="B5" s="203">
        <v>451000</v>
      </c>
      <c r="C5" s="204">
        <v>43443</v>
      </c>
      <c r="D5" s="204">
        <v>43446</v>
      </c>
      <c r="E5" s="203">
        <f t="shared" si="0"/>
        <v>3</v>
      </c>
      <c r="F5" s="203">
        <f t="shared" si="1"/>
        <v>3</v>
      </c>
    </row>
    <row r="6" spans="1:6">
      <c r="A6" s="203" t="s">
        <v>1381</v>
      </c>
      <c r="B6" s="203">
        <v>383724</v>
      </c>
      <c r="C6" s="204">
        <v>43445</v>
      </c>
      <c r="D6" s="204">
        <v>43447</v>
      </c>
      <c r="E6" s="203">
        <f t="shared" si="0"/>
        <v>2</v>
      </c>
      <c r="F6" s="203">
        <f t="shared" si="1"/>
        <v>3</v>
      </c>
    </row>
    <row r="7" spans="1:6">
      <c r="A7" s="203" t="s">
        <v>1382</v>
      </c>
      <c r="B7" s="203">
        <v>203456</v>
      </c>
      <c r="C7" s="204">
        <v>43441</v>
      </c>
      <c r="D7" s="204">
        <v>43442</v>
      </c>
      <c r="E7" s="203">
        <f t="shared" si="0"/>
        <v>1</v>
      </c>
      <c r="F7" s="203">
        <f t="shared" si="1"/>
        <v>1</v>
      </c>
    </row>
    <row r="8" spans="1:6">
      <c r="A8" s="203" t="s">
        <v>1383</v>
      </c>
      <c r="B8" s="203">
        <v>283000</v>
      </c>
      <c r="C8" s="204">
        <v>43441</v>
      </c>
      <c r="D8" s="204">
        <v>43444</v>
      </c>
      <c r="E8" s="203">
        <f t="shared" si="0"/>
        <v>3</v>
      </c>
      <c r="F8" s="203">
        <f t="shared" si="1"/>
        <v>2</v>
      </c>
    </row>
    <row r="9" spans="1:6">
      <c r="A9" s="203" t="s">
        <v>1384</v>
      </c>
      <c r="B9" s="203">
        <v>160000</v>
      </c>
      <c r="C9" s="204">
        <v>43442</v>
      </c>
      <c r="D9" s="204">
        <v>43447</v>
      </c>
      <c r="E9" s="203">
        <f t="shared" si="0"/>
        <v>5</v>
      </c>
      <c r="F9" s="203">
        <f t="shared" si="1"/>
        <v>4</v>
      </c>
    </row>
    <row r="10" spans="1:6">
      <c r="A10" s="203" t="s">
        <v>1385</v>
      </c>
      <c r="B10" s="203">
        <v>190740</v>
      </c>
      <c r="C10" s="204">
        <v>43443</v>
      </c>
      <c r="D10" s="204">
        <v>43445</v>
      </c>
      <c r="E10" s="203">
        <f t="shared" si="0"/>
        <v>2</v>
      </c>
      <c r="F10" s="203">
        <f t="shared" si="1"/>
        <v>2</v>
      </c>
    </row>
    <row r="11" spans="1:6">
      <c r="A11" s="203" t="s">
        <v>1386</v>
      </c>
      <c r="B11" s="203">
        <v>228900</v>
      </c>
      <c r="C11" s="204">
        <v>43443</v>
      </c>
      <c r="D11" s="204">
        <v>43446</v>
      </c>
      <c r="E11" s="203">
        <f t="shared" si="0"/>
        <v>3</v>
      </c>
      <c r="F11" s="203">
        <f t="shared" si="1"/>
        <v>3</v>
      </c>
    </row>
    <row r="12" spans="1:6">
      <c r="A12" s="203" t="s">
        <v>1387</v>
      </c>
      <c r="B12" s="203">
        <v>249300</v>
      </c>
      <c r="C12" s="204">
        <v>43443</v>
      </c>
      <c r="D12" s="204">
        <v>43446</v>
      </c>
      <c r="E12" s="203">
        <f t="shared" si="0"/>
        <v>3</v>
      </c>
      <c r="F12" s="203">
        <f t="shared" si="1"/>
        <v>3</v>
      </c>
    </row>
    <row r="13" spans="1:6">
      <c r="A13" s="203" t="s">
        <v>1388</v>
      </c>
      <c r="B13" s="203">
        <v>190740</v>
      </c>
      <c r="C13" s="204">
        <v>43446</v>
      </c>
      <c r="D13" s="204">
        <v>43447</v>
      </c>
      <c r="E13" s="203">
        <f t="shared" si="0"/>
        <v>1</v>
      </c>
      <c r="F13" s="203">
        <f t="shared" si="1"/>
        <v>2</v>
      </c>
    </row>
    <row r="14" spans="1:6">
      <c r="A14" s="203" t="s">
        <v>1389</v>
      </c>
      <c r="B14" s="203">
        <v>426360</v>
      </c>
      <c r="C14" s="204">
        <v>43441</v>
      </c>
      <c r="D14" s="204">
        <v>43442</v>
      </c>
      <c r="E14" s="203">
        <f t="shared" si="0"/>
        <v>1</v>
      </c>
      <c r="F14" s="203">
        <f t="shared" si="1"/>
        <v>1</v>
      </c>
    </row>
    <row r="15" spans="1:6">
      <c r="A15" s="203" t="s">
        <v>1390</v>
      </c>
      <c r="B15" s="203">
        <v>338300</v>
      </c>
      <c r="C15" s="204">
        <v>43442</v>
      </c>
      <c r="D15" s="204">
        <v>43445</v>
      </c>
      <c r="E15" s="203">
        <f t="shared" si="0"/>
        <v>3</v>
      </c>
      <c r="F15" s="203">
        <f t="shared" si="1"/>
        <v>2</v>
      </c>
    </row>
    <row r="16" spans="1:6">
      <c r="A16" s="203" t="s">
        <v>1391</v>
      </c>
      <c r="B16" s="203">
        <v>286110</v>
      </c>
      <c r="C16" s="204">
        <v>43441</v>
      </c>
      <c r="D16" s="204">
        <v>43442</v>
      </c>
      <c r="E16" s="203">
        <f t="shared" si="0"/>
        <v>1</v>
      </c>
      <c r="F16" s="203">
        <f t="shared" si="1"/>
        <v>1</v>
      </c>
    </row>
    <row r="17" spans="1:6">
      <c r="A17" s="203" t="s">
        <v>1392</v>
      </c>
      <c r="B17" s="203">
        <v>328185</v>
      </c>
      <c r="C17" s="204">
        <v>43443</v>
      </c>
      <c r="D17" s="204">
        <v>43444</v>
      </c>
      <c r="E17" s="203">
        <f t="shared" si="0"/>
        <v>1</v>
      </c>
      <c r="F17" s="203">
        <f t="shared" si="1"/>
        <v>1</v>
      </c>
    </row>
    <row r="18" spans="1:6">
      <c r="A18" s="203" t="s">
        <v>1393</v>
      </c>
      <c r="B18" s="203">
        <v>420750</v>
      </c>
      <c r="C18" s="204">
        <v>43441</v>
      </c>
      <c r="D18" s="204">
        <v>43451</v>
      </c>
      <c r="E18" s="203">
        <f t="shared" si="0"/>
        <v>10</v>
      </c>
      <c r="F18" s="203">
        <f t="shared" si="1"/>
        <v>7</v>
      </c>
    </row>
    <row r="19" spans="1:6">
      <c r="A19" s="203" t="s">
        <v>1394</v>
      </c>
      <c r="B19" s="203">
        <v>484704</v>
      </c>
      <c r="C19" s="204">
        <v>43441</v>
      </c>
      <c r="D19" s="204">
        <v>43442</v>
      </c>
      <c r="E19" s="203">
        <f t="shared" si="0"/>
        <v>1</v>
      </c>
      <c r="F19" s="203">
        <f t="shared" si="1"/>
        <v>1</v>
      </c>
    </row>
    <row r="20" spans="1:6">
      <c r="A20" s="203" t="s">
        <v>1395</v>
      </c>
      <c r="B20" s="203">
        <v>559200</v>
      </c>
      <c r="C20" s="204">
        <v>43442</v>
      </c>
      <c r="D20" s="204">
        <v>43445</v>
      </c>
      <c r="E20" s="203">
        <f t="shared" si="0"/>
        <v>3</v>
      </c>
      <c r="F20" s="203">
        <f t="shared" si="1"/>
        <v>2</v>
      </c>
    </row>
    <row r="21" spans="1:6">
      <c r="A21" s="203" t="s">
        <v>1396</v>
      </c>
      <c r="B21" s="203">
        <v>243100</v>
      </c>
      <c r="C21" s="204">
        <v>43443</v>
      </c>
      <c r="D21" s="204">
        <v>43444</v>
      </c>
      <c r="E21" s="203">
        <f t="shared" si="0"/>
        <v>1</v>
      </c>
      <c r="F21" s="203">
        <f t="shared" si="1"/>
        <v>1</v>
      </c>
    </row>
    <row r="22" spans="1:6">
      <c r="A22" s="203" t="s">
        <v>1397</v>
      </c>
      <c r="B22" s="203">
        <v>601392</v>
      </c>
      <c r="C22" s="204">
        <v>43445</v>
      </c>
      <c r="D22" s="204">
        <v>43447</v>
      </c>
      <c r="E22" s="203">
        <f t="shared" si="0"/>
        <v>2</v>
      </c>
      <c r="F22" s="203">
        <f t="shared" si="1"/>
        <v>3</v>
      </c>
    </row>
    <row r="23" spans="1:6">
      <c r="A23" s="203" t="s">
        <v>1398</v>
      </c>
      <c r="B23" s="203">
        <v>492500</v>
      </c>
      <c r="C23" s="204">
        <v>43446</v>
      </c>
      <c r="D23" s="204">
        <v>43453</v>
      </c>
      <c r="E23" s="203">
        <f t="shared" si="0"/>
        <v>7</v>
      </c>
      <c r="F23" s="203">
        <f t="shared" si="1"/>
        <v>6</v>
      </c>
    </row>
    <row r="24" spans="1:6">
      <c r="A24" s="203" t="s">
        <v>1399</v>
      </c>
      <c r="B24" s="203">
        <v>247900</v>
      </c>
      <c r="C24" s="204">
        <v>43441</v>
      </c>
      <c r="D24" s="204">
        <v>43444</v>
      </c>
      <c r="E24" s="203">
        <f t="shared" si="0"/>
        <v>3</v>
      </c>
      <c r="F24" s="203">
        <f t="shared" si="1"/>
        <v>2</v>
      </c>
    </row>
    <row r="25" spans="1:6">
      <c r="A25" s="203" t="s">
        <v>1400</v>
      </c>
      <c r="B25" s="203">
        <v>215400</v>
      </c>
      <c r="C25" s="204">
        <v>43442</v>
      </c>
      <c r="D25" s="204">
        <v>43445</v>
      </c>
      <c r="E25" s="203">
        <f t="shared" si="0"/>
        <v>3</v>
      </c>
      <c r="F25" s="203">
        <f t="shared" si="1"/>
        <v>2</v>
      </c>
    </row>
    <row r="26" spans="1:6">
      <c r="A26" s="203" t="s">
        <v>1401</v>
      </c>
      <c r="B26" s="203">
        <v>267000</v>
      </c>
      <c r="C26" s="204">
        <v>43442</v>
      </c>
      <c r="D26" s="204">
        <v>43445</v>
      </c>
      <c r="E26" s="203">
        <f t="shared" si="0"/>
        <v>3</v>
      </c>
      <c r="F26" s="203">
        <f t="shared" si="1"/>
        <v>2</v>
      </c>
    </row>
    <row r="27" spans="1:6">
      <c r="A27" s="203" t="s">
        <v>1402</v>
      </c>
      <c r="B27" s="203">
        <v>538747</v>
      </c>
      <c r="C27" s="204">
        <v>43442</v>
      </c>
      <c r="D27" s="204">
        <v>43444</v>
      </c>
      <c r="E27" s="203">
        <f t="shared" si="0"/>
        <v>2</v>
      </c>
      <c r="F27" s="203">
        <f t="shared" si="1"/>
        <v>1</v>
      </c>
    </row>
    <row r="28" spans="1:6">
      <c r="A28" s="203" t="s">
        <v>1403</v>
      </c>
      <c r="B28" s="203">
        <v>209440</v>
      </c>
      <c r="C28" s="204">
        <v>43445</v>
      </c>
      <c r="D28" s="204">
        <v>43446</v>
      </c>
      <c r="E28" s="203">
        <f t="shared" si="0"/>
        <v>1</v>
      </c>
      <c r="F28" s="203">
        <f t="shared" si="1"/>
        <v>2</v>
      </c>
    </row>
    <row r="29" spans="1:6">
      <c r="A29" s="203" t="s">
        <v>1404</v>
      </c>
      <c r="B29" s="203">
        <v>387000</v>
      </c>
      <c r="C29" s="204">
        <v>43446</v>
      </c>
      <c r="D29" s="204">
        <v>43449</v>
      </c>
      <c r="E29" s="203">
        <f t="shared" si="0"/>
        <v>3</v>
      </c>
      <c r="F29" s="203">
        <f t="shared" si="1"/>
        <v>3</v>
      </c>
    </row>
    <row r="30" spans="1:6">
      <c r="A30" s="203" t="s">
        <v>1405</v>
      </c>
      <c r="B30" s="203">
        <v>492184</v>
      </c>
      <c r="C30" s="204">
        <v>43446</v>
      </c>
      <c r="D30" s="204">
        <v>43447</v>
      </c>
      <c r="E30" s="203">
        <f t="shared" si="0"/>
        <v>1</v>
      </c>
      <c r="F30" s="203">
        <f t="shared" si="1"/>
        <v>2</v>
      </c>
    </row>
    <row r="31" spans="1:6">
      <c r="A31" s="203" t="s">
        <v>1406</v>
      </c>
      <c r="B31" s="203">
        <v>336600</v>
      </c>
      <c r="C31" s="204">
        <v>43441</v>
      </c>
      <c r="D31" s="204">
        <v>43444</v>
      </c>
      <c r="E31" s="203">
        <f t="shared" si="0"/>
        <v>3</v>
      </c>
      <c r="F31" s="203">
        <f t="shared" si="1"/>
        <v>2</v>
      </c>
    </row>
    <row r="32" spans="1:6">
      <c r="A32" s="203" t="s">
        <v>1407</v>
      </c>
      <c r="B32" s="203">
        <v>305184</v>
      </c>
      <c r="C32" s="204">
        <v>43443</v>
      </c>
      <c r="D32" s="204">
        <v>43445</v>
      </c>
      <c r="E32" s="203">
        <f t="shared" si="0"/>
        <v>2</v>
      </c>
      <c r="F32" s="203">
        <f t="shared" si="1"/>
        <v>2</v>
      </c>
    </row>
    <row r="33" spans="1:6">
      <c r="A33" s="203" t="s">
        <v>1408</v>
      </c>
      <c r="B33" s="203">
        <v>233376</v>
      </c>
      <c r="C33" s="204">
        <v>43442</v>
      </c>
      <c r="D33" s="204">
        <v>43444</v>
      </c>
      <c r="E33" s="203">
        <f t="shared" si="0"/>
        <v>2</v>
      </c>
      <c r="F33" s="203">
        <f t="shared" si="1"/>
        <v>1</v>
      </c>
    </row>
    <row r="34" spans="1:6">
      <c r="A34" s="203" t="s">
        <v>1409</v>
      </c>
      <c r="B34" s="203">
        <v>311500</v>
      </c>
      <c r="C34" s="204">
        <v>43443</v>
      </c>
      <c r="D34" s="204">
        <v>43446</v>
      </c>
      <c r="E34" s="203">
        <f t="shared" si="0"/>
        <v>3</v>
      </c>
      <c r="F34" s="203">
        <f t="shared" si="1"/>
        <v>3</v>
      </c>
    </row>
    <row r="35" spans="1:6">
      <c r="A35" s="203" t="s">
        <v>1410</v>
      </c>
      <c r="B35" s="203">
        <v>336600</v>
      </c>
      <c r="C35" s="204">
        <v>43445</v>
      </c>
      <c r="D35" s="204">
        <v>43448</v>
      </c>
      <c r="E35" s="203">
        <f t="shared" si="0"/>
        <v>3</v>
      </c>
      <c r="F35" s="203">
        <f t="shared" si="1"/>
        <v>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40E4-E171-44E1-9565-468F7AB2BD31}">
  <sheetPr>
    <tabColor rgb="FF7030A0"/>
  </sheetPr>
  <dimension ref="A1:H25"/>
  <sheetViews>
    <sheetView showGridLines="0" zoomScale="90" zoomScaleNormal="90" workbookViewId="0">
      <selection activeCell="D7" sqref="D7"/>
    </sheetView>
  </sheetViews>
  <sheetFormatPr defaultColWidth="9.140625" defaultRowHeight="14.25"/>
  <cols>
    <col min="1" max="1" width="31.140625" style="213" bestFit="1" customWidth="1"/>
    <col min="2" max="2" width="8.140625" style="213" bestFit="1" customWidth="1"/>
    <col min="3" max="3" width="5.5703125" style="213" bestFit="1" customWidth="1"/>
    <col min="4" max="5" width="14.5703125" style="213" bestFit="1" customWidth="1"/>
    <col min="6" max="16384" width="9.140625" style="213"/>
  </cols>
  <sheetData>
    <row r="1" spans="1:8" ht="15">
      <c r="A1" s="211" t="s">
        <v>1411</v>
      </c>
      <c r="B1" s="212" t="s">
        <v>1412</v>
      </c>
    </row>
    <row r="2" spans="1:8" ht="15">
      <c r="A2" s="214" t="s">
        <v>1413</v>
      </c>
      <c r="B2" s="215"/>
      <c r="C2" s="216"/>
      <c r="D2" s="217">
        <v>-110000</v>
      </c>
    </row>
    <row r="3" spans="1:8" ht="15">
      <c r="A3" s="214" t="s">
        <v>1414</v>
      </c>
      <c r="B3" s="215"/>
      <c r="C3" s="216"/>
      <c r="D3" s="216">
        <v>6</v>
      </c>
      <c r="H3" s="218"/>
    </row>
    <row r="4" spans="1:8" ht="15">
      <c r="A4" s="214" t="s">
        <v>1415</v>
      </c>
      <c r="B4" s="215"/>
      <c r="C4" s="216"/>
      <c r="D4" s="219">
        <v>8.6999999999999994E-2</v>
      </c>
    </row>
    <row r="5" spans="1:8" ht="15">
      <c r="A5" s="214" t="s">
        <v>1416</v>
      </c>
      <c r="B5" s="215"/>
      <c r="C5" s="216"/>
      <c r="D5" s="217">
        <v>0</v>
      </c>
    </row>
    <row r="6" spans="1:8" ht="15">
      <c r="A6" s="214" t="s">
        <v>1417</v>
      </c>
      <c r="B6" s="215"/>
      <c r="C6" s="216"/>
      <c r="D6" s="216">
        <v>0</v>
      </c>
    </row>
    <row r="7" spans="1:8" ht="15">
      <c r="A7" s="214" t="s">
        <v>1082</v>
      </c>
      <c r="B7" s="215"/>
      <c r="C7" s="216"/>
      <c r="D7" s="220">
        <f>FV(D4/12,D3*12,,D2)</f>
        <v>185044.6620120453</v>
      </c>
      <c r="E7" s="221"/>
    </row>
    <row r="10" spans="1:8" ht="15">
      <c r="A10" s="211" t="s">
        <v>1418</v>
      </c>
      <c r="B10" s="212" t="s">
        <v>1419</v>
      </c>
    </row>
    <row r="11" spans="1:8" ht="15">
      <c r="A11" s="214" t="s">
        <v>1420</v>
      </c>
      <c r="B11" s="215"/>
      <c r="C11" s="216"/>
      <c r="D11" s="217">
        <v>0</v>
      </c>
    </row>
    <row r="12" spans="1:8" ht="15">
      <c r="A12" s="214" t="s">
        <v>1414</v>
      </c>
      <c r="B12" s="215"/>
      <c r="C12" s="216"/>
      <c r="D12" s="216">
        <v>12</v>
      </c>
    </row>
    <row r="13" spans="1:8" ht="15">
      <c r="A13" s="214" t="s">
        <v>1415</v>
      </c>
      <c r="B13" s="215"/>
      <c r="C13" s="216"/>
      <c r="D13" s="219">
        <v>0.09</v>
      </c>
    </row>
    <row r="14" spans="1:8" ht="15">
      <c r="A14" s="214" t="s">
        <v>1421</v>
      </c>
      <c r="B14" s="215"/>
      <c r="C14" s="216"/>
      <c r="D14" s="222">
        <v>400000</v>
      </c>
    </row>
    <row r="15" spans="1:8" ht="15">
      <c r="A15" s="214" t="s">
        <v>1417</v>
      </c>
      <c r="B15" s="215"/>
      <c r="C15" s="216"/>
      <c r="D15" s="223">
        <v>0</v>
      </c>
    </row>
    <row r="16" spans="1:8" ht="15">
      <c r="A16" s="214" t="s">
        <v>1422</v>
      </c>
      <c r="B16" s="215"/>
      <c r="C16" s="216"/>
      <c r="D16" s="224">
        <f>PMT(D13/12,D12*12,D14)</f>
        <v>-4552.1227870416242</v>
      </c>
      <c r="E16" s="221"/>
    </row>
    <row r="19" spans="1:5" ht="15">
      <c r="A19" s="211" t="s">
        <v>1423</v>
      </c>
      <c r="B19" s="212" t="s">
        <v>1424</v>
      </c>
    </row>
    <row r="20" spans="1:5" ht="15">
      <c r="A20" s="214" t="s">
        <v>1420</v>
      </c>
      <c r="B20" s="215"/>
      <c r="C20" s="216"/>
      <c r="D20" s="217">
        <v>-350000</v>
      </c>
    </row>
    <row r="21" spans="1:5" ht="15">
      <c r="A21" s="214" t="s">
        <v>1415</v>
      </c>
      <c r="B21" s="215"/>
      <c r="C21" s="216"/>
      <c r="D21" s="219">
        <v>0.09</v>
      </c>
    </row>
    <row r="22" spans="1:5" ht="15">
      <c r="A22" s="214" t="s">
        <v>1416</v>
      </c>
      <c r="B22" s="215"/>
      <c r="C22" s="216"/>
      <c r="D22" s="217">
        <v>0</v>
      </c>
    </row>
    <row r="23" spans="1:5" ht="15">
      <c r="A23" s="214" t="s">
        <v>1425</v>
      </c>
      <c r="B23" s="215"/>
      <c r="C23" s="216"/>
      <c r="D23" s="222">
        <v>600000</v>
      </c>
    </row>
    <row r="24" spans="1:5" ht="15">
      <c r="A24" s="214" t="s">
        <v>1417</v>
      </c>
      <c r="B24" s="215"/>
      <c r="C24" s="216"/>
      <c r="D24" s="223">
        <v>0</v>
      </c>
    </row>
    <row r="25" spans="1:5" ht="15">
      <c r="A25" s="214" t="s">
        <v>1426</v>
      </c>
      <c r="B25" s="215"/>
      <c r="C25" s="216"/>
      <c r="D25" s="225">
        <f>NPER(D21/12,,D20,D23)</f>
        <v>72.135362732548671</v>
      </c>
      <c r="E25" s="226"/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E7AA-B0AC-49BC-9B82-966A3F4F873E}">
  <sheetPr>
    <tabColor rgb="FF7030A0"/>
  </sheetPr>
  <dimension ref="I4:K9"/>
  <sheetViews>
    <sheetView workbookViewId="0">
      <selection activeCell="I17" sqref="I17"/>
    </sheetView>
  </sheetViews>
  <sheetFormatPr defaultRowHeight="15"/>
  <cols>
    <col min="1" max="16384" width="9.140625" style="116"/>
  </cols>
  <sheetData>
    <row r="4" spans="9:11">
      <c r="I4" s="116" t="e">
        <f>4/0</f>
        <v>#DIV/0!</v>
      </c>
    </row>
    <row r="5" spans="9:11">
      <c r="I5" s="116" t="e">
        <f>VLOOKUP("1",K4:M10,2,FALSE)</f>
        <v>#N/A</v>
      </c>
    </row>
    <row r="6" spans="9:11">
      <c r="I6" s="116" t="e" cm="1">
        <f t="array" ref="I6">VLOOKUP(значение,M5:N10,1,)</f>
        <v>#NAME?</v>
      </c>
    </row>
    <row r="7" spans="9:11">
      <c r="I7" s="116" t="e">
        <f>SUM(L7:M7 L9:M9)</f>
        <v>#NULL!</v>
      </c>
    </row>
    <row r="8" spans="9:11">
      <c r="I8" s="116" t="e">
        <f>FACT(1000)</f>
        <v>#NUM!</v>
      </c>
    </row>
    <row r="9" spans="9:11">
      <c r="I9" s="116" t="e">
        <f>J9+K9</f>
        <v>#VALUE!</v>
      </c>
      <c r="J9" s="116">
        <v>12</v>
      </c>
      <c r="K9" s="433" t="s">
        <v>948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FBFB1-FA6D-4FD6-BA08-D9FE3E114C71}">
  <sheetPr>
    <tabColor rgb="FF7030A0"/>
  </sheetPr>
  <dimension ref="A1:I78"/>
  <sheetViews>
    <sheetView showGridLines="0" zoomScale="90" zoomScaleNormal="90" workbookViewId="0">
      <selection activeCell="I13" sqref="I13"/>
    </sheetView>
  </sheetViews>
  <sheetFormatPr defaultColWidth="21.42578125" defaultRowHeight="14.25"/>
  <cols>
    <col min="1" max="1" width="39.28515625" style="228" customWidth="1"/>
    <col min="2" max="2" width="38.7109375" style="228" customWidth="1"/>
    <col min="3" max="3" width="33.42578125" style="228" customWidth="1"/>
    <col min="4" max="4" width="22.7109375" style="228" bestFit="1" customWidth="1"/>
    <col min="5" max="5" width="8.42578125" style="228" bestFit="1" customWidth="1"/>
    <col min="6" max="6" width="11.85546875" style="228" bestFit="1" customWidth="1"/>
    <col min="7" max="7" width="12.5703125" style="228" bestFit="1" customWidth="1"/>
    <col min="8" max="8" width="16.7109375" style="228" bestFit="1" customWidth="1"/>
    <col min="9" max="16384" width="21.42578125" style="228"/>
  </cols>
  <sheetData>
    <row r="1" spans="1:9" ht="30">
      <c r="A1" s="227" t="s">
        <v>1427</v>
      </c>
      <c r="B1" s="227" t="s">
        <v>1428</v>
      </c>
      <c r="C1" s="227" t="s">
        <v>1429</v>
      </c>
      <c r="D1" s="227" t="s">
        <v>1430</v>
      </c>
      <c r="E1" s="227" t="s">
        <v>1431</v>
      </c>
      <c r="F1" s="227" t="s">
        <v>1147</v>
      </c>
      <c r="G1" s="227" t="s">
        <v>1432</v>
      </c>
      <c r="H1" s="227" t="s">
        <v>1148</v>
      </c>
    </row>
    <row r="2" spans="1:9">
      <c r="A2" s="229" t="s">
        <v>1433</v>
      </c>
      <c r="B2" s="229" t="s">
        <v>1434</v>
      </c>
      <c r="C2" s="229" t="s">
        <v>1435</v>
      </c>
      <c r="D2" s="229" t="s">
        <v>1436</v>
      </c>
      <c r="E2" s="230">
        <v>697.5</v>
      </c>
      <c r="F2" s="230">
        <v>39</v>
      </c>
      <c r="G2" s="230">
        <v>0</v>
      </c>
      <c r="H2" s="230">
        <v>5</v>
      </c>
    </row>
    <row r="3" spans="1:9">
      <c r="A3" s="229" t="s">
        <v>1437</v>
      </c>
      <c r="B3" s="229" t="s">
        <v>1438</v>
      </c>
      <c r="C3" s="229" t="s">
        <v>1439</v>
      </c>
      <c r="D3" s="229" t="s">
        <v>1440</v>
      </c>
      <c r="E3" s="230">
        <v>785.25</v>
      </c>
      <c r="F3" s="230">
        <v>5</v>
      </c>
      <c r="G3" s="230">
        <v>3</v>
      </c>
      <c r="H3" s="230">
        <v>10</v>
      </c>
    </row>
    <row r="4" spans="1:9">
      <c r="A4" s="229" t="s">
        <v>1441</v>
      </c>
      <c r="B4" s="229" t="s">
        <v>1438</v>
      </c>
      <c r="C4" s="229" t="s">
        <v>1442</v>
      </c>
      <c r="D4" s="229" t="s">
        <v>1443</v>
      </c>
      <c r="E4" s="230">
        <v>1755</v>
      </c>
      <c r="F4" s="230">
        <v>0</v>
      </c>
      <c r="G4" s="230">
        <v>0</v>
      </c>
      <c r="H4" s="230">
        <v>0</v>
      </c>
      <c r="I4" s="182"/>
    </row>
    <row r="5" spans="1:9">
      <c r="A5" s="229" t="s">
        <v>1444</v>
      </c>
      <c r="B5" s="229" t="s">
        <v>1438</v>
      </c>
      <c r="C5" s="229" t="s">
        <v>1445</v>
      </c>
      <c r="D5" s="229" t="s">
        <v>1446</v>
      </c>
      <c r="E5" s="230">
        <v>2812.5</v>
      </c>
      <c r="F5" s="230">
        <v>42</v>
      </c>
      <c r="G5" s="230">
        <v>0</v>
      </c>
      <c r="H5" s="230">
        <v>0</v>
      </c>
    </row>
    <row r="6" spans="1:9">
      <c r="A6" s="229" t="s">
        <v>1447</v>
      </c>
      <c r="B6" s="229" t="s">
        <v>1448</v>
      </c>
      <c r="C6" s="229" t="s">
        <v>1439</v>
      </c>
      <c r="D6" s="229" t="s">
        <v>1449</v>
      </c>
      <c r="E6" s="230">
        <v>414</v>
      </c>
      <c r="F6" s="230">
        <v>25</v>
      </c>
      <c r="G6" s="230">
        <v>0</v>
      </c>
      <c r="H6" s="230">
        <v>5</v>
      </c>
    </row>
    <row r="7" spans="1:9">
      <c r="A7" s="229" t="s">
        <v>1450</v>
      </c>
      <c r="B7" s="229" t="s">
        <v>1448</v>
      </c>
      <c r="C7" s="229" t="s">
        <v>1439</v>
      </c>
      <c r="D7" s="229" t="s">
        <v>1237</v>
      </c>
      <c r="E7" s="230">
        <v>3645</v>
      </c>
      <c r="F7" s="230">
        <v>40</v>
      </c>
      <c r="G7" s="230">
        <v>0</v>
      </c>
      <c r="H7" s="230">
        <v>50</v>
      </c>
    </row>
    <row r="8" spans="1:9">
      <c r="A8" s="229" t="s">
        <v>1451</v>
      </c>
      <c r="B8" s="229" t="s">
        <v>1448</v>
      </c>
      <c r="C8" s="229" t="s">
        <v>1439</v>
      </c>
      <c r="D8" s="229" t="s">
        <v>1452</v>
      </c>
      <c r="E8" s="230">
        <v>450</v>
      </c>
      <c r="F8" s="230">
        <v>3</v>
      </c>
      <c r="G8" s="230">
        <v>40</v>
      </c>
      <c r="H8" s="230">
        <v>5</v>
      </c>
    </row>
    <row r="9" spans="1:9">
      <c r="A9" s="229" t="s">
        <v>1453</v>
      </c>
      <c r="B9" s="229" t="s">
        <v>1454</v>
      </c>
      <c r="C9" s="229" t="s">
        <v>1455</v>
      </c>
      <c r="D9" s="229" t="s">
        <v>1456</v>
      </c>
      <c r="E9" s="230">
        <v>945</v>
      </c>
      <c r="F9" s="230">
        <v>104</v>
      </c>
      <c r="G9" s="230">
        <v>0</v>
      </c>
      <c r="H9" s="230">
        <v>25</v>
      </c>
    </row>
    <row r="10" spans="1:9">
      <c r="A10" s="229" t="s">
        <v>1457</v>
      </c>
      <c r="B10" s="229" t="s">
        <v>1454</v>
      </c>
      <c r="C10" s="229" t="s">
        <v>1455</v>
      </c>
      <c r="D10" s="229" t="s">
        <v>1458</v>
      </c>
      <c r="E10" s="230">
        <v>405</v>
      </c>
      <c r="F10" s="230">
        <v>24</v>
      </c>
      <c r="G10" s="230">
        <v>0</v>
      </c>
      <c r="H10" s="230">
        <v>25</v>
      </c>
    </row>
    <row r="11" spans="1:9">
      <c r="A11" s="229" t="s">
        <v>1459</v>
      </c>
      <c r="B11" s="229" t="s">
        <v>1460</v>
      </c>
      <c r="C11" s="229" t="s">
        <v>1461</v>
      </c>
      <c r="D11" s="229" t="s">
        <v>1462</v>
      </c>
      <c r="E11" s="230">
        <v>202.5</v>
      </c>
      <c r="F11" s="230">
        <v>20</v>
      </c>
      <c r="G11" s="230">
        <v>0</v>
      </c>
      <c r="H11" s="230">
        <v>0</v>
      </c>
    </row>
    <row r="12" spans="1:9">
      <c r="A12" s="229" t="s">
        <v>1463</v>
      </c>
      <c r="B12" s="229" t="s">
        <v>1464</v>
      </c>
      <c r="C12" s="229" t="s">
        <v>1439</v>
      </c>
      <c r="D12" s="229" t="s">
        <v>1465</v>
      </c>
      <c r="E12" s="230">
        <v>630</v>
      </c>
      <c r="F12" s="230">
        <v>76</v>
      </c>
      <c r="G12" s="230">
        <v>0</v>
      </c>
      <c r="H12" s="230">
        <v>30</v>
      </c>
    </row>
    <row r="13" spans="1:9">
      <c r="A13" s="229" t="s">
        <v>1466</v>
      </c>
      <c r="B13" s="229" t="s">
        <v>1464</v>
      </c>
      <c r="C13" s="229" t="s">
        <v>1439</v>
      </c>
      <c r="D13" s="229" t="s">
        <v>1467</v>
      </c>
      <c r="E13" s="230">
        <v>1405.35</v>
      </c>
      <c r="F13" s="230">
        <v>15</v>
      </c>
      <c r="G13" s="230">
        <v>0</v>
      </c>
      <c r="H13" s="230">
        <v>0</v>
      </c>
    </row>
    <row r="14" spans="1:9">
      <c r="A14" s="229" t="s">
        <v>1468</v>
      </c>
      <c r="B14" s="229" t="s">
        <v>1464</v>
      </c>
      <c r="C14" s="229" t="s">
        <v>1439</v>
      </c>
      <c r="D14" s="229" t="s">
        <v>1469</v>
      </c>
      <c r="E14" s="230">
        <v>1975.5</v>
      </c>
      <c r="F14" s="230">
        <v>49</v>
      </c>
      <c r="G14" s="230">
        <v>0</v>
      </c>
      <c r="H14" s="230">
        <v>30</v>
      </c>
    </row>
    <row r="15" spans="1:9">
      <c r="A15" s="229" t="s">
        <v>1470</v>
      </c>
      <c r="B15" s="229" t="s">
        <v>1471</v>
      </c>
      <c r="C15" s="229" t="s">
        <v>1472</v>
      </c>
      <c r="D15" s="229" t="s">
        <v>1473</v>
      </c>
      <c r="E15" s="230">
        <v>2052</v>
      </c>
      <c r="F15" s="230">
        <v>26</v>
      </c>
      <c r="G15" s="230">
        <v>0</v>
      </c>
      <c r="H15" s="230">
        <v>0</v>
      </c>
    </row>
    <row r="16" spans="1:9">
      <c r="A16" s="229" t="s">
        <v>1474</v>
      </c>
      <c r="B16" s="229" t="s">
        <v>1471</v>
      </c>
      <c r="C16" s="229" t="s">
        <v>1442</v>
      </c>
      <c r="D16" s="229" t="s">
        <v>1475</v>
      </c>
      <c r="E16" s="230">
        <v>5570.55</v>
      </c>
      <c r="F16" s="230">
        <v>25</v>
      </c>
      <c r="G16" s="230">
        <v>0</v>
      </c>
      <c r="H16" s="230">
        <v>35</v>
      </c>
    </row>
    <row r="17" spans="1:8">
      <c r="A17" s="229" t="s">
        <v>1476</v>
      </c>
      <c r="B17" s="229" t="s">
        <v>1477</v>
      </c>
      <c r="C17" s="229" t="s">
        <v>1445</v>
      </c>
      <c r="D17" s="229" t="s">
        <v>1478</v>
      </c>
      <c r="E17" s="230">
        <v>1165.05</v>
      </c>
      <c r="F17" s="230">
        <v>10</v>
      </c>
      <c r="G17" s="230">
        <v>0</v>
      </c>
      <c r="H17" s="230">
        <v>15</v>
      </c>
    </row>
    <row r="18" spans="1:8">
      <c r="A18" s="229" t="s">
        <v>1479</v>
      </c>
      <c r="B18" s="229" t="s">
        <v>1438</v>
      </c>
      <c r="C18" s="229" t="s">
        <v>1435</v>
      </c>
      <c r="D18" s="229" t="s">
        <v>1480</v>
      </c>
      <c r="E18" s="230">
        <v>1975.5</v>
      </c>
      <c r="F18" s="230">
        <v>24</v>
      </c>
      <c r="G18" s="230">
        <v>0</v>
      </c>
      <c r="H18" s="230">
        <v>5</v>
      </c>
    </row>
    <row r="19" spans="1:8">
      <c r="A19" s="229" t="s">
        <v>1481</v>
      </c>
      <c r="B19" s="229" t="s">
        <v>1471</v>
      </c>
      <c r="C19" s="229" t="s">
        <v>1455</v>
      </c>
      <c r="D19" s="229" t="s">
        <v>1482</v>
      </c>
      <c r="E19" s="230">
        <v>1496.25</v>
      </c>
      <c r="F19" s="230">
        <v>22</v>
      </c>
      <c r="G19" s="230">
        <v>80</v>
      </c>
      <c r="H19" s="230">
        <v>30</v>
      </c>
    </row>
    <row r="20" spans="1:8">
      <c r="A20" s="229" t="s">
        <v>1483</v>
      </c>
      <c r="B20" s="229" t="s">
        <v>1484</v>
      </c>
      <c r="C20" s="229" t="s">
        <v>1435</v>
      </c>
      <c r="D20" s="229" t="s">
        <v>1485</v>
      </c>
      <c r="E20" s="230">
        <v>947.25</v>
      </c>
      <c r="F20" s="230">
        <v>76</v>
      </c>
      <c r="G20" s="230">
        <v>0</v>
      </c>
      <c r="H20" s="230">
        <v>0</v>
      </c>
    </row>
    <row r="21" spans="1:8">
      <c r="A21" s="229" t="s">
        <v>1486</v>
      </c>
      <c r="B21" s="229" t="s">
        <v>1484</v>
      </c>
      <c r="C21" s="229" t="s">
        <v>1435</v>
      </c>
      <c r="D21" s="229" t="s">
        <v>1487</v>
      </c>
      <c r="E21" s="230">
        <v>765</v>
      </c>
      <c r="F21" s="230">
        <v>4</v>
      </c>
      <c r="G21" s="230">
        <v>100</v>
      </c>
      <c r="H21" s="230">
        <v>20</v>
      </c>
    </row>
    <row r="22" spans="1:8">
      <c r="A22" s="229" t="s">
        <v>1488</v>
      </c>
      <c r="B22" s="229" t="s">
        <v>1489</v>
      </c>
      <c r="C22" s="229" t="s">
        <v>1461</v>
      </c>
      <c r="D22" s="229" t="s">
        <v>1490</v>
      </c>
      <c r="E22" s="230">
        <v>630</v>
      </c>
      <c r="F22" s="230">
        <v>52</v>
      </c>
      <c r="G22" s="230">
        <v>0</v>
      </c>
      <c r="H22" s="230">
        <v>10</v>
      </c>
    </row>
    <row r="23" spans="1:8">
      <c r="A23" s="229" t="s">
        <v>1491</v>
      </c>
      <c r="B23" s="229" t="s">
        <v>1448</v>
      </c>
      <c r="C23" s="229" t="s">
        <v>1439</v>
      </c>
      <c r="D23" s="229" t="s">
        <v>1492</v>
      </c>
      <c r="E23" s="230">
        <v>562.5</v>
      </c>
      <c r="F23" s="230">
        <v>6</v>
      </c>
      <c r="G23" s="230">
        <v>10</v>
      </c>
      <c r="H23" s="230">
        <v>15</v>
      </c>
    </row>
    <row r="24" spans="1:8">
      <c r="A24" s="229" t="s">
        <v>1493</v>
      </c>
      <c r="B24" s="229" t="s">
        <v>1494</v>
      </c>
      <c r="C24" s="229" t="s">
        <v>1495</v>
      </c>
      <c r="D24" s="229" t="s">
        <v>1496</v>
      </c>
      <c r="E24" s="230">
        <v>1620</v>
      </c>
      <c r="F24" s="230">
        <v>26</v>
      </c>
      <c r="G24" s="230">
        <v>0</v>
      </c>
      <c r="H24" s="230">
        <v>15</v>
      </c>
    </row>
    <row r="25" spans="1:8">
      <c r="A25" s="229" t="s">
        <v>1497</v>
      </c>
      <c r="B25" s="229" t="s">
        <v>1438</v>
      </c>
      <c r="C25" s="229" t="s">
        <v>1461</v>
      </c>
      <c r="D25" s="229" t="s">
        <v>1498</v>
      </c>
      <c r="E25" s="230">
        <v>675</v>
      </c>
      <c r="F25" s="230">
        <v>15</v>
      </c>
      <c r="G25" s="230">
        <v>10</v>
      </c>
      <c r="H25" s="230">
        <v>30</v>
      </c>
    </row>
    <row r="26" spans="1:8">
      <c r="A26" s="229" t="s">
        <v>1499</v>
      </c>
      <c r="B26" s="229" t="s">
        <v>1494</v>
      </c>
      <c r="C26" s="229" t="s">
        <v>1495</v>
      </c>
      <c r="D26" s="229" t="s">
        <v>1500</v>
      </c>
      <c r="E26" s="230">
        <v>967.5</v>
      </c>
      <c r="F26" s="230">
        <v>26</v>
      </c>
      <c r="G26" s="230">
        <v>0</v>
      </c>
      <c r="H26" s="230">
        <v>0</v>
      </c>
    </row>
    <row r="27" spans="1:8">
      <c r="A27" s="229" t="s">
        <v>1501</v>
      </c>
      <c r="B27" s="229" t="s">
        <v>1502</v>
      </c>
      <c r="C27" s="229" t="s">
        <v>1495</v>
      </c>
      <c r="D27" s="229" t="s">
        <v>1503</v>
      </c>
      <c r="E27" s="230">
        <v>1566</v>
      </c>
      <c r="F27" s="230">
        <v>14</v>
      </c>
      <c r="G27" s="230">
        <v>0</v>
      </c>
      <c r="H27" s="230">
        <v>0</v>
      </c>
    </row>
    <row r="28" spans="1:8">
      <c r="A28" s="229" t="s">
        <v>1504</v>
      </c>
      <c r="B28" s="229" t="s">
        <v>1505</v>
      </c>
      <c r="C28" s="229" t="s">
        <v>1445</v>
      </c>
      <c r="D28" s="229" t="s">
        <v>1506</v>
      </c>
      <c r="E28" s="230">
        <v>675</v>
      </c>
      <c r="F28" s="230">
        <v>101</v>
      </c>
      <c r="G28" s="230">
        <v>0</v>
      </c>
      <c r="H28" s="230">
        <v>5</v>
      </c>
    </row>
    <row r="29" spans="1:8">
      <c r="A29" s="229" t="s">
        <v>1507</v>
      </c>
      <c r="B29" s="229" t="s">
        <v>1508</v>
      </c>
      <c r="C29" s="229" t="s">
        <v>1472</v>
      </c>
      <c r="D29" s="229" t="s">
        <v>1509</v>
      </c>
      <c r="E29" s="230">
        <v>450</v>
      </c>
      <c r="F29" s="230">
        <v>4</v>
      </c>
      <c r="G29" s="230">
        <v>20</v>
      </c>
      <c r="H29" s="230">
        <v>5</v>
      </c>
    </row>
    <row r="30" spans="1:8">
      <c r="A30" s="229" t="s">
        <v>1510</v>
      </c>
      <c r="B30" s="229" t="s">
        <v>1471</v>
      </c>
      <c r="C30" s="229" t="s">
        <v>1461</v>
      </c>
      <c r="D30" s="229" t="s">
        <v>1511</v>
      </c>
      <c r="E30" s="230">
        <v>348.75</v>
      </c>
      <c r="F30" s="230">
        <v>125</v>
      </c>
      <c r="G30" s="230">
        <v>0</v>
      </c>
      <c r="H30" s="230">
        <v>25</v>
      </c>
    </row>
    <row r="31" spans="1:8">
      <c r="A31" s="229" t="s">
        <v>1512</v>
      </c>
      <c r="B31" s="229" t="s">
        <v>1513</v>
      </c>
      <c r="C31" s="229" t="s">
        <v>1461</v>
      </c>
      <c r="D31" s="229" t="s">
        <v>1514</v>
      </c>
      <c r="E31" s="230">
        <v>810</v>
      </c>
      <c r="F31" s="230">
        <v>57</v>
      </c>
      <c r="G31" s="230">
        <v>0</v>
      </c>
      <c r="H31" s="230">
        <v>20</v>
      </c>
    </row>
    <row r="32" spans="1:8">
      <c r="A32" s="229" t="s">
        <v>1515</v>
      </c>
      <c r="B32" s="229" t="s">
        <v>1471</v>
      </c>
      <c r="C32" s="229" t="s">
        <v>1435</v>
      </c>
      <c r="D32" s="229" t="s">
        <v>1211</v>
      </c>
      <c r="E32" s="230">
        <v>585</v>
      </c>
      <c r="F32" s="230">
        <v>32</v>
      </c>
      <c r="G32" s="230">
        <v>0</v>
      </c>
      <c r="H32" s="230">
        <v>15</v>
      </c>
    </row>
    <row r="33" spans="1:8">
      <c r="A33" s="229" t="s">
        <v>1516</v>
      </c>
      <c r="B33" s="229" t="s">
        <v>1502</v>
      </c>
      <c r="C33" s="229" t="s">
        <v>1495</v>
      </c>
      <c r="D33" s="229" t="s">
        <v>1517</v>
      </c>
      <c r="E33" s="230">
        <v>562.5</v>
      </c>
      <c r="F33" s="230">
        <v>0</v>
      </c>
      <c r="G33" s="230">
        <v>70</v>
      </c>
      <c r="H33" s="230">
        <v>20</v>
      </c>
    </row>
    <row r="34" spans="1:8">
      <c r="A34" s="229" t="s">
        <v>1518</v>
      </c>
      <c r="B34" s="229" t="s">
        <v>1502</v>
      </c>
      <c r="C34" s="229" t="s">
        <v>1495</v>
      </c>
      <c r="D34" s="229" t="s">
        <v>1519</v>
      </c>
      <c r="E34" s="230">
        <v>1440</v>
      </c>
      <c r="F34" s="230">
        <v>9</v>
      </c>
      <c r="G34" s="230">
        <v>40</v>
      </c>
      <c r="H34" s="230">
        <v>25</v>
      </c>
    </row>
    <row r="35" spans="1:8">
      <c r="A35" s="229" t="s">
        <v>1520</v>
      </c>
      <c r="B35" s="229" t="s">
        <v>1494</v>
      </c>
      <c r="C35" s="229" t="s">
        <v>1495</v>
      </c>
      <c r="D35" s="229" t="s">
        <v>1521</v>
      </c>
      <c r="E35" s="230">
        <v>112.5</v>
      </c>
      <c r="F35" s="230">
        <v>112</v>
      </c>
      <c r="G35" s="230">
        <v>0</v>
      </c>
      <c r="H35" s="230">
        <v>20</v>
      </c>
    </row>
    <row r="36" spans="1:8">
      <c r="A36" s="229" t="s">
        <v>1522</v>
      </c>
      <c r="B36" s="229" t="s">
        <v>1489</v>
      </c>
      <c r="C36" s="229" t="s">
        <v>1461</v>
      </c>
      <c r="D36" s="229" t="s">
        <v>1490</v>
      </c>
      <c r="E36" s="230">
        <v>630</v>
      </c>
      <c r="F36" s="230">
        <v>111</v>
      </c>
      <c r="G36" s="230">
        <v>0</v>
      </c>
      <c r="H36" s="230">
        <v>15</v>
      </c>
    </row>
    <row r="37" spans="1:8">
      <c r="A37" s="229" t="s">
        <v>1523</v>
      </c>
      <c r="B37" s="229" t="s">
        <v>1489</v>
      </c>
      <c r="C37" s="229" t="s">
        <v>1461</v>
      </c>
      <c r="D37" s="229" t="s">
        <v>1490</v>
      </c>
      <c r="E37" s="230">
        <v>810</v>
      </c>
      <c r="F37" s="230">
        <v>20</v>
      </c>
      <c r="G37" s="230">
        <v>0</v>
      </c>
      <c r="H37" s="230">
        <v>15</v>
      </c>
    </row>
    <row r="38" spans="1:8">
      <c r="A38" s="229" t="s">
        <v>1524</v>
      </c>
      <c r="B38" s="229" t="s">
        <v>1505</v>
      </c>
      <c r="C38" s="229" t="s">
        <v>1445</v>
      </c>
      <c r="D38" s="229" t="s">
        <v>1525</v>
      </c>
      <c r="E38" s="230">
        <v>855</v>
      </c>
      <c r="F38" s="230">
        <v>112</v>
      </c>
      <c r="G38" s="230">
        <v>0</v>
      </c>
      <c r="H38" s="230">
        <v>20</v>
      </c>
    </row>
    <row r="39" spans="1:8">
      <c r="A39" s="229" t="s">
        <v>1526</v>
      </c>
      <c r="B39" s="229" t="s">
        <v>1505</v>
      </c>
      <c r="C39" s="229" t="s">
        <v>1445</v>
      </c>
      <c r="D39" s="229" t="s">
        <v>1527</v>
      </c>
      <c r="E39" s="230">
        <v>1170</v>
      </c>
      <c r="F39" s="230">
        <v>11</v>
      </c>
      <c r="G39" s="230">
        <v>50</v>
      </c>
      <c r="H39" s="230">
        <v>25</v>
      </c>
    </row>
    <row r="40" spans="1:8">
      <c r="A40" s="229" t="s">
        <v>1528</v>
      </c>
      <c r="B40" s="229" t="s">
        <v>1529</v>
      </c>
      <c r="C40" s="229" t="s">
        <v>1461</v>
      </c>
      <c r="D40" s="229" t="s">
        <v>1530</v>
      </c>
      <c r="E40" s="230">
        <v>11857.5</v>
      </c>
      <c r="F40" s="230">
        <v>17</v>
      </c>
      <c r="G40" s="230">
        <v>0</v>
      </c>
      <c r="H40" s="230">
        <v>15</v>
      </c>
    </row>
    <row r="41" spans="1:8">
      <c r="A41" s="229" t="s">
        <v>1531</v>
      </c>
      <c r="B41" s="229" t="s">
        <v>1529</v>
      </c>
      <c r="C41" s="229" t="s">
        <v>1461</v>
      </c>
      <c r="D41" s="229" t="s">
        <v>1532</v>
      </c>
      <c r="E41" s="230">
        <v>810</v>
      </c>
      <c r="F41" s="230">
        <v>69</v>
      </c>
      <c r="G41" s="230">
        <v>0</v>
      </c>
      <c r="H41" s="230">
        <v>5</v>
      </c>
    </row>
    <row r="42" spans="1:8">
      <c r="A42" s="229" t="s">
        <v>1533</v>
      </c>
      <c r="B42" s="229" t="s">
        <v>1534</v>
      </c>
      <c r="C42" s="229" t="s">
        <v>1445</v>
      </c>
      <c r="D42" s="229" t="s">
        <v>1535</v>
      </c>
      <c r="E42" s="230">
        <v>828</v>
      </c>
      <c r="F42" s="230">
        <v>123</v>
      </c>
      <c r="G42" s="230">
        <v>0</v>
      </c>
      <c r="H42" s="230">
        <v>30</v>
      </c>
    </row>
    <row r="43" spans="1:8">
      <c r="A43" s="229" t="s">
        <v>1536</v>
      </c>
      <c r="B43" s="229" t="s">
        <v>1534</v>
      </c>
      <c r="C43" s="229" t="s">
        <v>1445</v>
      </c>
      <c r="D43" s="229" t="s">
        <v>1462</v>
      </c>
      <c r="E43" s="230">
        <v>434.25</v>
      </c>
      <c r="F43" s="230">
        <v>85</v>
      </c>
      <c r="G43" s="230">
        <v>0</v>
      </c>
      <c r="H43" s="230">
        <v>10</v>
      </c>
    </row>
    <row r="44" spans="1:8">
      <c r="A44" s="229" t="s">
        <v>1537</v>
      </c>
      <c r="B44" s="229" t="s">
        <v>1538</v>
      </c>
      <c r="C44" s="229" t="s">
        <v>1455</v>
      </c>
      <c r="D44" s="229" t="s">
        <v>1539</v>
      </c>
      <c r="E44" s="230">
        <v>630</v>
      </c>
      <c r="F44" s="230">
        <v>26</v>
      </c>
      <c r="G44" s="230">
        <v>0</v>
      </c>
      <c r="H44" s="230">
        <v>0</v>
      </c>
    </row>
    <row r="45" spans="1:8">
      <c r="A45" s="229" t="s">
        <v>1540</v>
      </c>
      <c r="B45" s="229" t="s">
        <v>1538</v>
      </c>
      <c r="C45" s="229" t="s">
        <v>1461</v>
      </c>
      <c r="D45" s="229" t="s">
        <v>1157</v>
      </c>
      <c r="E45" s="230">
        <v>2070</v>
      </c>
      <c r="F45" s="230">
        <v>17</v>
      </c>
      <c r="G45" s="230">
        <v>10</v>
      </c>
      <c r="H45" s="230">
        <v>25</v>
      </c>
    </row>
    <row r="46" spans="1:8">
      <c r="A46" s="229" t="s">
        <v>1541</v>
      </c>
      <c r="B46" s="229" t="s">
        <v>1538</v>
      </c>
      <c r="C46" s="229" t="s">
        <v>1435</v>
      </c>
      <c r="D46" s="229" t="s">
        <v>1542</v>
      </c>
      <c r="E46" s="230">
        <v>875.25</v>
      </c>
      <c r="F46" s="230">
        <v>27</v>
      </c>
      <c r="G46" s="230">
        <v>0</v>
      </c>
      <c r="H46" s="230">
        <v>15</v>
      </c>
    </row>
    <row r="47" spans="1:8">
      <c r="A47" s="229" t="s">
        <v>1543</v>
      </c>
      <c r="B47" s="229" t="s">
        <v>1544</v>
      </c>
      <c r="C47" s="229" t="s">
        <v>1445</v>
      </c>
      <c r="D47" s="229" t="s">
        <v>1545</v>
      </c>
      <c r="E47" s="230">
        <v>427.5</v>
      </c>
      <c r="F47" s="230">
        <v>5</v>
      </c>
      <c r="G47" s="230">
        <v>70</v>
      </c>
      <c r="H47" s="230">
        <v>15</v>
      </c>
    </row>
    <row r="48" spans="1:8">
      <c r="A48" s="229" t="s">
        <v>1546</v>
      </c>
      <c r="B48" s="229" t="s">
        <v>1544</v>
      </c>
      <c r="C48" s="229" t="s">
        <v>1445</v>
      </c>
      <c r="D48" s="229" t="s">
        <v>1547</v>
      </c>
      <c r="E48" s="230">
        <v>540</v>
      </c>
      <c r="F48" s="230">
        <v>95</v>
      </c>
      <c r="G48" s="230">
        <v>0</v>
      </c>
      <c r="H48" s="230">
        <v>0</v>
      </c>
    </row>
    <row r="49" spans="1:8">
      <c r="A49" s="229" t="s">
        <v>1548</v>
      </c>
      <c r="B49" s="229" t="s">
        <v>1549</v>
      </c>
      <c r="C49" s="229" t="s">
        <v>1439</v>
      </c>
      <c r="D49" s="229" t="s">
        <v>1550</v>
      </c>
      <c r="E49" s="230">
        <v>427.5</v>
      </c>
      <c r="F49" s="230">
        <v>36</v>
      </c>
      <c r="G49" s="230">
        <v>0</v>
      </c>
      <c r="H49" s="230">
        <v>0</v>
      </c>
    </row>
    <row r="50" spans="1:8">
      <c r="A50" s="229" t="s">
        <v>1551</v>
      </c>
      <c r="B50" s="229" t="s">
        <v>1448</v>
      </c>
      <c r="C50" s="229" t="s">
        <v>1439</v>
      </c>
      <c r="D50" s="229" t="s">
        <v>1552</v>
      </c>
      <c r="E50" s="230">
        <v>573.75</v>
      </c>
      <c r="F50" s="230">
        <v>15</v>
      </c>
      <c r="G50" s="230">
        <v>70</v>
      </c>
      <c r="H50" s="230">
        <v>25</v>
      </c>
    </row>
    <row r="51" spans="1:8">
      <c r="A51" s="229" t="s">
        <v>1553</v>
      </c>
      <c r="B51" s="229" t="s">
        <v>1513</v>
      </c>
      <c r="C51" s="229" t="s">
        <v>1439</v>
      </c>
      <c r="D51" s="229" t="s">
        <v>1554</v>
      </c>
      <c r="E51" s="230">
        <v>900</v>
      </c>
      <c r="F51" s="230">
        <v>10</v>
      </c>
      <c r="G51" s="230">
        <v>60</v>
      </c>
      <c r="H51" s="230">
        <v>15</v>
      </c>
    </row>
    <row r="52" spans="1:8">
      <c r="A52" s="229" t="s">
        <v>1555</v>
      </c>
      <c r="B52" s="229" t="s">
        <v>1513</v>
      </c>
      <c r="C52" s="229" t="s">
        <v>1439</v>
      </c>
      <c r="D52" s="229" t="s">
        <v>1556</v>
      </c>
      <c r="E52" s="230">
        <v>731.25</v>
      </c>
      <c r="F52" s="230">
        <v>65</v>
      </c>
      <c r="G52" s="230">
        <v>0</v>
      </c>
      <c r="H52" s="230">
        <v>30</v>
      </c>
    </row>
    <row r="53" spans="1:8">
      <c r="A53" s="229" t="s">
        <v>1557</v>
      </c>
      <c r="B53" s="229" t="s">
        <v>1558</v>
      </c>
      <c r="C53" s="229" t="s">
        <v>1472</v>
      </c>
      <c r="D53" s="229" t="s">
        <v>1559</v>
      </c>
      <c r="E53" s="230">
        <v>2385</v>
      </c>
      <c r="F53" s="230">
        <v>20</v>
      </c>
      <c r="G53" s="230">
        <v>0</v>
      </c>
      <c r="H53" s="230">
        <v>10</v>
      </c>
    </row>
    <row r="54" spans="1:8">
      <c r="A54" s="229" t="s">
        <v>1560</v>
      </c>
      <c r="B54" s="229" t="s">
        <v>1558</v>
      </c>
      <c r="C54" s="229" t="s">
        <v>1455</v>
      </c>
      <c r="D54" s="229" t="s">
        <v>1232</v>
      </c>
      <c r="E54" s="230">
        <v>315</v>
      </c>
      <c r="F54" s="230">
        <v>38</v>
      </c>
      <c r="G54" s="230">
        <v>0</v>
      </c>
      <c r="H54" s="230">
        <v>25</v>
      </c>
    </row>
    <row r="55" spans="1:8">
      <c r="A55" s="229" t="s">
        <v>1561</v>
      </c>
      <c r="B55" s="229" t="s">
        <v>1558</v>
      </c>
      <c r="C55" s="229" t="s">
        <v>1442</v>
      </c>
      <c r="D55" s="229" t="s">
        <v>1562</v>
      </c>
      <c r="E55" s="230">
        <v>1476</v>
      </c>
      <c r="F55" s="230">
        <v>10</v>
      </c>
      <c r="G55" s="230">
        <v>15</v>
      </c>
      <c r="H55" s="230">
        <v>24</v>
      </c>
    </row>
    <row r="56" spans="1:8">
      <c r="A56" s="229" t="s">
        <v>1563</v>
      </c>
      <c r="B56" s="229" t="s">
        <v>1564</v>
      </c>
      <c r="C56" s="229" t="s">
        <v>1442</v>
      </c>
      <c r="D56" s="229" t="s">
        <v>1565</v>
      </c>
      <c r="E56" s="230">
        <v>335.25</v>
      </c>
      <c r="F56" s="230">
        <v>21</v>
      </c>
      <c r="G56" s="230">
        <v>0</v>
      </c>
      <c r="H56" s="230">
        <v>10</v>
      </c>
    </row>
    <row r="57" spans="1:8">
      <c r="A57" s="229" t="s">
        <v>1566</v>
      </c>
      <c r="B57" s="229" t="s">
        <v>1564</v>
      </c>
      <c r="C57" s="229" t="s">
        <v>1442</v>
      </c>
      <c r="D57" s="229" t="s">
        <v>1567</v>
      </c>
      <c r="E57" s="230">
        <v>1080</v>
      </c>
      <c r="F57" s="230">
        <v>115</v>
      </c>
      <c r="G57" s="230">
        <v>0</v>
      </c>
      <c r="H57" s="230">
        <v>20</v>
      </c>
    </row>
    <row r="58" spans="1:8">
      <c r="A58" s="229" t="s">
        <v>1568</v>
      </c>
      <c r="B58" s="229" t="s">
        <v>1569</v>
      </c>
      <c r="C58" s="229" t="s">
        <v>1455</v>
      </c>
      <c r="D58" s="229" t="s">
        <v>1570</v>
      </c>
      <c r="E58" s="230">
        <v>1710</v>
      </c>
      <c r="F58" s="230">
        <v>21</v>
      </c>
      <c r="G58" s="230">
        <v>10</v>
      </c>
      <c r="H58" s="230">
        <v>30</v>
      </c>
    </row>
    <row r="59" spans="1:8">
      <c r="A59" s="229" t="s">
        <v>1571</v>
      </c>
      <c r="B59" s="229" t="s">
        <v>1569</v>
      </c>
      <c r="C59" s="229" t="s">
        <v>1455</v>
      </c>
      <c r="D59" s="229" t="s">
        <v>1570</v>
      </c>
      <c r="E59" s="230">
        <v>877.5</v>
      </c>
      <c r="F59" s="230">
        <v>36</v>
      </c>
      <c r="G59" s="230">
        <v>0</v>
      </c>
      <c r="H59" s="230">
        <v>20</v>
      </c>
    </row>
    <row r="60" spans="1:8">
      <c r="A60" s="229" t="s">
        <v>1572</v>
      </c>
      <c r="B60" s="229" t="s">
        <v>1573</v>
      </c>
      <c r="C60" s="229" t="s">
        <v>1445</v>
      </c>
      <c r="D60" s="229" t="s">
        <v>1574</v>
      </c>
      <c r="E60" s="230">
        <v>596.25</v>
      </c>
      <c r="F60" s="230">
        <v>62</v>
      </c>
      <c r="G60" s="230">
        <v>0</v>
      </c>
      <c r="H60" s="230">
        <v>20</v>
      </c>
    </row>
    <row r="61" spans="1:8">
      <c r="A61" s="229" t="s">
        <v>1575</v>
      </c>
      <c r="B61" s="229" t="s">
        <v>1576</v>
      </c>
      <c r="C61" s="229" t="s">
        <v>1495</v>
      </c>
      <c r="D61" s="229" t="s">
        <v>1509</v>
      </c>
      <c r="E61" s="230">
        <v>2475</v>
      </c>
      <c r="F61" s="230">
        <v>79</v>
      </c>
      <c r="G61" s="230">
        <v>0</v>
      </c>
      <c r="H61" s="230">
        <v>0</v>
      </c>
    </row>
    <row r="62" spans="1:8">
      <c r="A62" s="229" t="s">
        <v>1577</v>
      </c>
      <c r="B62" s="229" t="s">
        <v>1576</v>
      </c>
      <c r="C62" s="229" t="s">
        <v>1495</v>
      </c>
      <c r="D62" s="229" t="s">
        <v>1578</v>
      </c>
      <c r="E62" s="230">
        <v>1540</v>
      </c>
      <c r="F62" s="230">
        <v>22</v>
      </c>
      <c r="G62" s="230">
        <v>10</v>
      </c>
      <c r="H62" s="230">
        <v>10</v>
      </c>
    </row>
    <row r="63" spans="1:8">
      <c r="A63" s="229" t="s">
        <v>1579</v>
      </c>
      <c r="B63" s="229" t="s">
        <v>1580</v>
      </c>
      <c r="C63" s="229" t="s">
        <v>1435</v>
      </c>
      <c r="D63" s="229" t="s">
        <v>1581</v>
      </c>
      <c r="E63" s="230">
        <v>1282.5</v>
      </c>
      <c r="F63" s="230">
        <v>113</v>
      </c>
      <c r="G63" s="230">
        <v>0</v>
      </c>
      <c r="H63" s="230">
        <v>25</v>
      </c>
    </row>
    <row r="64" spans="1:8">
      <c r="A64" s="229" t="s">
        <v>1582</v>
      </c>
      <c r="B64" s="229" t="s">
        <v>1580</v>
      </c>
      <c r="C64" s="229" t="s">
        <v>1439</v>
      </c>
      <c r="D64" s="229" t="s">
        <v>1562</v>
      </c>
      <c r="E64" s="230">
        <v>2218.5</v>
      </c>
      <c r="F64" s="230">
        <v>17</v>
      </c>
      <c r="G64" s="230">
        <v>0</v>
      </c>
      <c r="H64" s="230">
        <v>0</v>
      </c>
    </row>
    <row r="65" spans="1:8">
      <c r="A65" s="229" t="s">
        <v>1583</v>
      </c>
      <c r="B65" s="229" t="s">
        <v>1584</v>
      </c>
      <c r="C65" s="229" t="s">
        <v>1461</v>
      </c>
      <c r="D65" s="229" t="s">
        <v>1585</v>
      </c>
      <c r="E65" s="230">
        <v>810</v>
      </c>
      <c r="F65" s="230">
        <v>39</v>
      </c>
      <c r="G65" s="230">
        <v>0</v>
      </c>
      <c r="H65" s="230">
        <v>10</v>
      </c>
    </row>
    <row r="66" spans="1:8">
      <c r="A66" s="229" t="s">
        <v>1586</v>
      </c>
      <c r="B66" s="229" t="s">
        <v>1584</v>
      </c>
      <c r="C66" s="229" t="s">
        <v>1461</v>
      </c>
      <c r="D66" s="229" t="s">
        <v>1490</v>
      </c>
      <c r="E66" s="230">
        <v>855</v>
      </c>
      <c r="F66" s="230">
        <v>17</v>
      </c>
      <c r="G66" s="230">
        <v>40</v>
      </c>
      <c r="H66" s="230">
        <v>25</v>
      </c>
    </row>
    <row r="67" spans="1:8">
      <c r="A67" s="229" t="s">
        <v>1587</v>
      </c>
      <c r="B67" s="229" t="s">
        <v>1584</v>
      </c>
      <c r="C67" s="229" t="s">
        <v>1435</v>
      </c>
      <c r="D67" s="229" t="s">
        <v>1205</v>
      </c>
      <c r="E67" s="230">
        <v>450</v>
      </c>
      <c r="F67" s="230">
        <v>23</v>
      </c>
      <c r="G67" s="230">
        <v>70</v>
      </c>
      <c r="H67" s="230">
        <v>25</v>
      </c>
    </row>
    <row r="68" spans="1:8">
      <c r="A68" s="229" t="s">
        <v>1588</v>
      </c>
      <c r="B68" s="229" t="s">
        <v>1484</v>
      </c>
      <c r="C68" s="229" t="s">
        <v>1435</v>
      </c>
      <c r="D68" s="229" t="s">
        <v>1589</v>
      </c>
      <c r="E68" s="230">
        <v>990</v>
      </c>
      <c r="F68" s="230">
        <v>53</v>
      </c>
      <c r="G68" s="230">
        <v>0</v>
      </c>
      <c r="H68" s="230">
        <v>0</v>
      </c>
    </row>
    <row r="69" spans="1:8">
      <c r="A69" s="229" t="s">
        <v>1590</v>
      </c>
      <c r="B69" s="229" t="s">
        <v>1484</v>
      </c>
      <c r="C69" s="229" t="s">
        <v>1435</v>
      </c>
      <c r="D69" s="229" t="s">
        <v>1240</v>
      </c>
      <c r="E69" s="230">
        <v>960.75</v>
      </c>
      <c r="F69" s="230">
        <v>546</v>
      </c>
      <c r="G69" s="230">
        <v>0</v>
      </c>
      <c r="H69" s="230">
        <v>0</v>
      </c>
    </row>
    <row r="70" spans="1:8">
      <c r="A70" s="229" t="s">
        <v>1591</v>
      </c>
      <c r="B70" s="229" t="s">
        <v>1513</v>
      </c>
      <c r="C70" s="229" t="s">
        <v>1435</v>
      </c>
      <c r="D70" s="229" t="s">
        <v>1592</v>
      </c>
      <c r="E70" s="230">
        <v>1125</v>
      </c>
      <c r="F70" s="230">
        <v>120</v>
      </c>
      <c r="G70" s="230">
        <v>0</v>
      </c>
      <c r="H70" s="230">
        <v>25</v>
      </c>
    </row>
    <row r="71" spans="1:8">
      <c r="A71" s="229" t="s">
        <v>1593</v>
      </c>
      <c r="B71" s="229" t="s">
        <v>1594</v>
      </c>
      <c r="C71" s="229" t="s">
        <v>1472</v>
      </c>
      <c r="D71" s="229" t="s">
        <v>1595</v>
      </c>
      <c r="E71" s="230">
        <v>1350</v>
      </c>
      <c r="F71" s="230">
        <v>15</v>
      </c>
      <c r="G71" s="230">
        <v>0</v>
      </c>
      <c r="H71" s="230">
        <v>10</v>
      </c>
    </row>
    <row r="72" spans="1:8">
      <c r="A72" s="229" t="s">
        <v>1596</v>
      </c>
      <c r="B72" s="229" t="s">
        <v>1594</v>
      </c>
      <c r="C72" s="229" t="s">
        <v>1435</v>
      </c>
      <c r="D72" s="229" t="s">
        <v>1462</v>
      </c>
      <c r="E72" s="230">
        <v>1800</v>
      </c>
      <c r="F72" s="230">
        <v>6</v>
      </c>
      <c r="G72" s="230">
        <v>0</v>
      </c>
      <c r="H72" s="230">
        <v>0</v>
      </c>
    </row>
    <row r="73" spans="1:8">
      <c r="A73" s="229" t="s">
        <v>1597</v>
      </c>
      <c r="B73" s="229" t="s">
        <v>1508</v>
      </c>
      <c r="C73" s="229" t="s">
        <v>1442</v>
      </c>
      <c r="D73" s="229" t="s">
        <v>1598</v>
      </c>
      <c r="E73" s="230">
        <v>4365</v>
      </c>
      <c r="F73" s="230">
        <v>29</v>
      </c>
      <c r="G73" s="230">
        <v>0</v>
      </c>
      <c r="H73" s="230">
        <v>0</v>
      </c>
    </row>
    <row r="74" spans="1:8">
      <c r="A74" s="229" t="s">
        <v>1599</v>
      </c>
      <c r="B74" s="229" t="s">
        <v>1508</v>
      </c>
      <c r="C74" s="229" t="s">
        <v>1445</v>
      </c>
      <c r="D74" s="229" t="s">
        <v>1600</v>
      </c>
      <c r="E74" s="230">
        <v>1395</v>
      </c>
      <c r="F74" s="230">
        <v>31</v>
      </c>
      <c r="G74" s="230">
        <v>0</v>
      </c>
      <c r="H74" s="230">
        <v>0</v>
      </c>
    </row>
    <row r="75" spans="1:8">
      <c r="A75" s="229" t="s">
        <v>1601</v>
      </c>
      <c r="B75" s="229" t="s">
        <v>1602</v>
      </c>
      <c r="C75" s="229" t="s">
        <v>1495</v>
      </c>
      <c r="D75" s="229" t="s">
        <v>1545</v>
      </c>
      <c r="E75" s="230">
        <v>945</v>
      </c>
      <c r="F75" s="230">
        <v>22</v>
      </c>
      <c r="G75" s="230">
        <v>30</v>
      </c>
      <c r="H75" s="230">
        <v>30</v>
      </c>
    </row>
    <row r="76" spans="1:8">
      <c r="A76" s="229" t="s">
        <v>1603</v>
      </c>
      <c r="B76" s="229" t="s">
        <v>1602</v>
      </c>
      <c r="C76" s="229" t="s">
        <v>1495</v>
      </c>
      <c r="D76" s="229" t="s">
        <v>1604</v>
      </c>
      <c r="E76" s="230">
        <v>1710</v>
      </c>
      <c r="F76" s="230">
        <v>86</v>
      </c>
      <c r="G76" s="230">
        <v>0</v>
      </c>
      <c r="H76" s="230">
        <v>0</v>
      </c>
    </row>
    <row r="77" spans="1:8">
      <c r="A77" s="229" t="s">
        <v>1605</v>
      </c>
      <c r="B77" s="229" t="s">
        <v>1434</v>
      </c>
      <c r="C77" s="229" t="s">
        <v>1445</v>
      </c>
      <c r="D77" s="229" t="s">
        <v>1606</v>
      </c>
      <c r="E77" s="230">
        <v>270</v>
      </c>
      <c r="F77" s="230">
        <v>24</v>
      </c>
      <c r="G77" s="230">
        <v>0</v>
      </c>
      <c r="H77" s="230">
        <v>5</v>
      </c>
    </row>
    <row r="78" spans="1:8">
      <c r="A78" s="229" t="s">
        <v>1607</v>
      </c>
      <c r="B78" s="229" t="s">
        <v>1434</v>
      </c>
      <c r="C78" s="229" t="s">
        <v>1472</v>
      </c>
      <c r="D78" s="229" t="s">
        <v>1608</v>
      </c>
      <c r="E78" s="230">
        <v>1046.25</v>
      </c>
      <c r="F78" s="230">
        <v>35</v>
      </c>
      <c r="G78" s="230">
        <v>0</v>
      </c>
      <c r="H78" s="230">
        <v>0</v>
      </c>
    </row>
  </sheetData>
  <conditionalFormatting sqref="E2:E78">
    <cfRule type="aboveAverage" dxfId="10" priority="4"/>
    <cfRule type="aboveAverage" dxfId="9" priority="3" aboveAverage="0"/>
  </conditionalFormatting>
  <conditionalFormatting sqref="A2:A78">
    <cfRule type="expression" dxfId="8" priority="2">
      <formula>($F2+$G2) &gt; $H2</formula>
    </cfRule>
    <cfRule type="expression" dxfId="7" priority="1">
      <formula>($F2+$G2)&lt;$H2</formula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A904-44E8-49CB-B3EF-7262A06C9060}">
  <sheetPr>
    <tabColor rgb="FF7030A0"/>
  </sheetPr>
  <dimension ref="A1:G19"/>
  <sheetViews>
    <sheetView showGridLines="0" workbookViewId="0">
      <selection activeCell="F19" sqref="F19"/>
    </sheetView>
  </sheetViews>
  <sheetFormatPr defaultColWidth="9.140625" defaultRowHeight="14.25"/>
  <cols>
    <col min="1" max="1" width="11.85546875" style="161" bestFit="1" customWidth="1"/>
    <col min="2" max="2" width="10.42578125" style="161" bestFit="1" customWidth="1"/>
    <col min="3" max="3" width="15.28515625" style="161" bestFit="1" customWidth="1"/>
    <col min="4" max="4" width="14.42578125" style="161" bestFit="1" customWidth="1"/>
    <col min="5" max="6" width="14.5703125" style="161" bestFit="1" customWidth="1"/>
    <col min="7" max="7" width="14.7109375" style="161" bestFit="1" customWidth="1"/>
    <col min="8" max="16384" width="9.140625" style="161"/>
  </cols>
  <sheetData>
    <row r="1" spans="1:7" ht="15">
      <c r="A1" s="231" t="s">
        <v>155</v>
      </c>
      <c r="B1" s="231" t="s">
        <v>652</v>
      </c>
      <c r="C1" s="231" t="s">
        <v>1609</v>
      </c>
      <c r="D1" s="231" t="s">
        <v>625</v>
      </c>
      <c r="E1" s="231" t="s">
        <v>1610</v>
      </c>
      <c r="F1" s="231" t="s">
        <v>628</v>
      </c>
      <c r="G1" s="231" t="s">
        <v>1611</v>
      </c>
    </row>
    <row r="2" spans="1:7">
      <c r="A2" s="232" t="s">
        <v>1612</v>
      </c>
      <c r="B2" s="232" t="s">
        <v>1613</v>
      </c>
      <c r="C2" s="232" t="s">
        <v>671</v>
      </c>
      <c r="D2" s="233">
        <v>9</v>
      </c>
      <c r="E2" s="234">
        <v>34600</v>
      </c>
      <c r="F2" s="234">
        <v>5000</v>
      </c>
      <c r="G2" s="234">
        <v>39600</v>
      </c>
    </row>
    <row r="3" spans="1:7">
      <c r="A3" s="232" t="s">
        <v>1614</v>
      </c>
      <c r="B3" s="232" t="s">
        <v>1615</v>
      </c>
      <c r="C3" s="232" t="s">
        <v>1616</v>
      </c>
      <c r="D3" s="233">
        <v>22</v>
      </c>
      <c r="E3" s="234">
        <v>35100</v>
      </c>
      <c r="F3" s="234">
        <v>12285</v>
      </c>
      <c r="G3" s="234">
        <v>47385</v>
      </c>
    </row>
    <row r="4" spans="1:7">
      <c r="A4" s="232" t="s">
        <v>1617</v>
      </c>
      <c r="B4" s="232" t="s">
        <v>1618</v>
      </c>
      <c r="C4" s="232" t="s">
        <v>981</v>
      </c>
      <c r="D4" s="233">
        <v>11</v>
      </c>
      <c r="E4" s="234">
        <v>27300</v>
      </c>
      <c r="F4" s="234">
        <v>9555</v>
      </c>
      <c r="G4" s="234">
        <v>36855</v>
      </c>
    </row>
    <row r="5" spans="1:7">
      <c r="A5" s="232" t="s">
        <v>1619</v>
      </c>
      <c r="B5" s="232" t="s">
        <v>1620</v>
      </c>
      <c r="C5" s="232" t="s">
        <v>754</v>
      </c>
      <c r="D5" s="233">
        <v>9</v>
      </c>
      <c r="E5" s="234">
        <v>36660</v>
      </c>
      <c r="F5" s="234">
        <v>5000</v>
      </c>
      <c r="G5" s="234">
        <v>41660</v>
      </c>
    </row>
    <row r="6" spans="1:7">
      <c r="A6" s="232" t="s">
        <v>1621</v>
      </c>
      <c r="B6" s="232" t="s">
        <v>1622</v>
      </c>
      <c r="C6" s="232" t="s">
        <v>696</v>
      </c>
      <c r="D6" s="233">
        <v>18</v>
      </c>
      <c r="E6" s="234">
        <v>29690</v>
      </c>
      <c r="F6" s="234">
        <v>10391.5</v>
      </c>
      <c r="G6" s="234">
        <v>40081.5</v>
      </c>
    </row>
    <row r="7" spans="1:7">
      <c r="A7" s="232" t="s">
        <v>1623</v>
      </c>
      <c r="B7" s="232" t="s">
        <v>1624</v>
      </c>
      <c r="C7" s="232" t="s">
        <v>1625</v>
      </c>
      <c r="D7" s="233">
        <v>12</v>
      </c>
      <c r="E7" s="234">
        <v>26520</v>
      </c>
      <c r="F7" s="234">
        <v>9282</v>
      </c>
      <c r="G7" s="234">
        <v>35802</v>
      </c>
    </row>
    <row r="8" spans="1:7">
      <c r="A8" s="232" t="s">
        <v>1626</v>
      </c>
      <c r="B8" s="232" t="s">
        <v>1622</v>
      </c>
      <c r="C8" s="232" t="s">
        <v>1627</v>
      </c>
      <c r="D8" s="233">
        <v>16</v>
      </c>
      <c r="E8" s="234">
        <v>34800</v>
      </c>
      <c r="F8" s="234">
        <v>12180</v>
      </c>
      <c r="G8" s="234">
        <v>46980</v>
      </c>
    </row>
    <row r="9" spans="1:7">
      <c r="A9" s="232" t="s">
        <v>1628</v>
      </c>
      <c r="B9" s="232" t="s">
        <v>1629</v>
      </c>
      <c r="C9" s="232" t="s">
        <v>1630</v>
      </c>
      <c r="D9" s="233">
        <v>5</v>
      </c>
      <c r="E9" s="234">
        <v>28880</v>
      </c>
      <c r="F9" s="234">
        <v>5000</v>
      </c>
      <c r="G9" s="234">
        <v>33880</v>
      </c>
    </row>
    <row r="10" spans="1:7">
      <c r="A10" s="232" t="s">
        <v>1631</v>
      </c>
      <c r="B10" s="232" t="s">
        <v>1632</v>
      </c>
      <c r="C10" s="232" t="s">
        <v>1633</v>
      </c>
      <c r="D10" s="233">
        <v>4</v>
      </c>
      <c r="E10" s="234">
        <v>16190</v>
      </c>
      <c r="F10" s="234">
        <v>5000</v>
      </c>
      <c r="G10" s="234">
        <v>21190</v>
      </c>
    </row>
    <row r="11" spans="1:7">
      <c r="A11" s="232" t="s">
        <v>1634</v>
      </c>
      <c r="B11" s="232" t="s">
        <v>1635</v>
      </c>
      <c r="C11" s="232" t="s">
        <v>1636</v>
      </c>
      <c r="D11" s="233">
        <v>21</v>
      </c>
      <c r="E11" s="234">
        <v>24280</v>
      </c>
      <c r="F11" s="234">
        <v>8498</v>
      </c>
      <c r="G11" s="234">
        <v>32778</v>
      </c>
    </row>
    <row r="12" spans="1:7">
      <c r="A12" s="232" t="s">
        <v>1637</v>
      </c>
      <c r="B12" s="232" t="s">
        <v>1638</v>
      </c>
      <c r="C12" s="232" t="s">
        <v>1639</v>
      </c>
      <c r="D12" s="233">
        <v>10</v>
      </c>
      <c r="E12" s="234">
        <v>28800</v>
      </c>
      <c r="F12" s="234">
        <v>5000</v>
      </c>
      <c r="G12" s="234">
        <v>33800</v>
      </c>
    </row>
    <row r="13" spans="1:7">
      <c r="A13" s="232" t="s">
        <v>1640</v>
      </c>
      <c r="B13" s="232" t="s">
        <v>1641</v>
      </c>
      <c r="C13" s="232" t="s">
        <v>1642</v>
      </c>
      <c r="D13" s="233">
        <v>14</v>
      </c>
      <c r="E13" s="234">
        <v>16700</v>
      </c>
      <c r="F13" s="234">
        <v>5845</v>
      </c>
      <c r="G13" s="234">
        <v>22545</v>
      </c>
    </row>
    <row r="14" spans="1:7">
      <c r="A14" s="232" t="s">
        <v>1643</v>
      </c>
      <c r="B14" s="232" t="s">
        <v>1644</v>
      </c>
      <c r="C14" s="232" t="s">
        <v>1627</v>
      </c>
      <c r="D14" s="233">
        <v>7</v>
      </c>
      <c r="E14" s="234">
        <v>21820</v>
      </c>
      <c r="F14" s="234">
        <v>7637</v>
      </c>
      <c r="G14" s="234">
        <v>29457</v>
      </c>
    </row>
    <row r="15" spans="1:7">
      <c r="A15" s="232" t="s">
        <v>1645</v>
      </c>
      <c r="B15" s="232" t="s">
        <v>1646</v>
      </c>
      <c r="C15" s="232" t="s">
        <v>1647</v>
      </c>
      <c r="D15" s="233">
        <v>19</v>
      </c>
      <c r="E15" s="234">
        <v>34440</v>
      </c>
      <c r="F15" s="234">
        <v>12054</v>
      </c>
      <c r="G15" s="234">
        <v>46494</v>
      </c>
    </row>
    <row r="19" spans="6:6">
      <c r="F19" s="182"/>
    </row>
  </sheetData>
  <conditionalFormatting sqref="A2:G15">
    <cfRule type="expression" dxfId="2" priority="2">
      <formula>$D2&gt;10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21F613-6094-482E-ACB1-4E1BED46E75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30000</xm:f>
              </x14:cfvo>
              <x14:cfIcon iconSet="NoIcons" iconId="0"/>
              <x14:cfIcon iconSet="NoIcons" iconId="0"/>
              <x14:cfIcon iconSet="3Symbols2" iconId="2"/>
            </x14:iconSet>
          </x14:cfRule>
          <xm:sqref>E2:E15</xm:sqref>
        </x14:conditionalFormatting>
      </x14:conditionalFormatting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4C76-97C7-4E80-A94F-6113C2840EB5}">
  <sheetPr>
    <tabColor rgb="FF7030A0"/>
  </sheetPr>
  <dimension ref="A1:G23"/>
  <sheetViews>
    <sheetView showGridLines="0" tabSelected="1" topLeftCell="B1" zoomScale="90" zoomScaleNormal="90" workbookViewId="0">
      <selection activeCell="H16" sqref="H16"/>
    </sheetView>
  </sheetViews>
  <sheetFormatPr defaultColWidth="9.140625" defaultRowHeight="14.25"/>
  <cols>
    <col min="1" max="1" width="12.28515625" style="161" bestFit="1" customWidth="1"/>
    <col min="2" max="2" width="9.28515625" style="161" bestFit="1" customWidth="1"/>
    <col min="3" max="3" width="18.85546875" style="161" bestFit="1" customWidth="1"/>
    <col min="4" max="4" width="33.85546875" style="161" bestFit="1" customWidth="1"/>
    <col min="5" max="5" width="16" style="161" bestFit="1" customWidth="1"/>
    <col min="6" max="16384" width="9.140625" style="161"/>
  </cols>
  <sheetData>
    <row r="1" spans="1:7" ht="15">
      <c r="A1" s="427" t="s">
        <v>1648</v>
      </c>
      <c r="B1" s="427"/>
      <c r="C1" s="427"/>
      <c r="D1" s="427"/>
      <c r="E1" s="427"/>
    </row>
    <row r="2" spans="1:7">
      <c r="A2" s="428" t="s">
        <v>1649</v>
      </c>
      <c r="B2" s="428"/>
      <c r="C2" s="428"/>
      <c r="D2" s="428"/>
      <c r="E2" s="428"/>
    </row>
    <row r="3" spans="1:7" ht="15">
      <c r="A3" s="235" t="s">
        <v>1650</v>
      </c>
      <c r="B3" s="235" t="s">
        <v>1651</v>
      </c>
      <c r="C3" s="235" t="s">
        <v>1652</v>
      </c>
      <c r="D3" s="235" t="s">
        <v>1653</v>
      </c>
      <c r="E3" s="235" t="s">
        <v>1654</v>
      </c>
    </row>
    <row r="4" spans="1:7">
      <c r="A4" s="236">
        <v>40912</v>
      </c>
      <c r="B4" s="237">
        <v>1245</v>
      </c>
      <c r="C4" s="237" t="s">
        <v>241</v>
      </c>
      <c r="D4" s="237" t="s">
        <v>1655</v>
      </c>
      <c r="E4" s="237">
        <v>2</v>
      </c>
    </row>
    <row r="5" spans="1:7">
      <c r="A5" s="236">
        <v>40923</v>
      </c>
      <c r="B5" s="237">
        <v>3265</v>
      </c>
      <c r="C5" s="237" t="s">
        <v>1656</v>
      </c>
      <c r="D5" s="237" t="s">
        <v>1657</v>
      </c>
      <c r="E5" s="237">
        <v>2</v>
      </c>
    </row>
    <row r="6" spans="1:7">
      <c r="A6" s="236">
        <v>40926</v>
      </c>
      <c r="B6" s="237">
        <v>1545</v>
      </c>
      <c r="C6" s="237" t="s">
        <v>1656</v>
      </c>
      <c r="D6" s="237" t="s">
        <v>96</v>
      </c>
      <c r="E6" s="237">
        <v>25</v>
      </c>
    </row>
    <row r="7" spans="1:7">
      <c r="A7" s="236">
        <v>40928</v>
      </c>
      <c r="B7" s="237">
        <v>3656</v>
      </c>
      <c r="C7" s="237" t="s">
        <v>241</v>
      </c>
      <c r="D7" s="237" t="s">
        <v>1658</v>
      </c>
      <c r="E7" s="237">
        <v>4</v>
      </c>
    </row>
    <row r="8" spans="1:7">
      <c r="A8" s="236">
        <v>40929</v>
      </c>
      <c r="B8" s="237">
        <v>1245</v>
      </c>
      <c r="C8" s="237" t="s">
        <v>241</v>
      </c>
      <c r="D8" s="237" t="s">
        <v>1659</v>
      </c>
      <c r="E8" s="237">
        <v>5</v>
      </c>
    </row>
    <row r="9" spans="1:7">
      <c r="A9" s="236">
        <v>40934</v>
      </c>
      <c r="B9" s="237">
        <v>3265</v>
      </c>
      <c r="C9" s="237" t="s">
        <v>1656</v>
      </c>
      <c r="D9" s="237" t="s">
        <v>1660</v>
      </c>
      <c r="E9" s="237">
        <v>10</v>
      </c>
    </row>
    <row r="10" spans="1:7">
      <c r="A10" s="236">
        <v>40936</v>
      </c>
      <c r="B10" s="237">
        <v>1545</v>
      </c>
      <c r="C10" s="237" t="s">
        <v>241</v>
      </c>
      <c r="D10" s="237" t="s">
        <v>1661</v>
      </c>
      <c r="E10" s="237">
        <v>6</v>
      </c>
    </row>
    <row r="11" spans="1:7">
      <c r="A11" s="236">
        <v>40937</v>
      </c>
      <c r="B11" s="237">
        <v>3656</v>
      </c>
      <c r="C11" s="237" t="s">
        <v>241</v>
      </c>
      <c r="D11" s="237" t="s">
        <v>1317</v>
      </c>
      <c r="E11" s="237">
        <v>10</v>
      </c>
    </row>
    <row r="12" spans="1:7">
      <c r="A12" s="236">
        <v>40941</v>
      </c>
      <c r="B12" s="237">
        <v>1545</v>
      </c>
      <c r="C12" s="237" t="s">
        <v>1656</v>
      </c>
      <c r="D12" s="237" t="s">
        <v>1662</v>
      </c>
      <c r="E12" s="237">
        <v>12</v>
      </c>
    </row>
    <row r="13" spans="1:7">
      <c r="A13" s="236">
        <v>40945</v>
      </c>
      <c r="B13" s="237">
        <v>1545</v>
      </c>
      <c r="C13" s="237" t="s">
        <v>241</v>
      </c>
      <c r="D13" s="237" t="s">
        <v>1663</v>
      </c>
      <c r="E13" s="237">
        <v>6</v>
      </c>
    </row>
    <row r="14" spans="1:7">
      <c r="A14" s="236">
        <v>40954</v>
      </c>
      <c r="B14" s="237">
        <v>1245</v>
      </c>
      <c r="C14" s="237" t="s">
        <v>241</v>
      </c>
      <c r="D14" s="237" t="s">
        <v>1664</v>
      </c>
      <c r="E14" s="237">
        <v>8</v>
      </c>
      <c r="G14" s="182"/>
    </row>
    <row r="15" spans="1:7">
      <c r="A15" s="236">
        <v>40958</v>
      </c>
      <c r="B15" s="237">
        <v>3656</v>
      </c>
      <c r="C15" s="237" t="s">
        <v>1656</v>
      </c>
      <c r="D15" s="237" t="s">
        <v>1665</v>
      </c>
      <c r="E15" s="237">
        <v>6</v>
      </c>
      <c r="G15" s="182"/>
    </row>
    <row r="16" spans="1:7">
      <c r="A16" s="236">
        <v>40969</v>
      </c>
      <c r="B16" s="237">
        <v>1245</v>
      </c>
      <c r="C16" s="237" t="s">
        <v>241</v>
      </c>
      <c r="D16" s="237" t="s">
        <v>1666</v>
      </c>
      <c r="E16" s="237">
        <v>15</v>
      </c>
    </row>
    <row r="17" spans="1:5">
      <c r="A17" s="236">
        <v>40970</v>
      </c>
      <c r="B17" s="237">
        <v>3656</v>
      </c>
      <c r="C17" s="237" t="s">
        <v>241</v>
      </c>
      <c r="D17" s="237" t="s">
        <v>1667</v>
      </c>
      <c r="E17" s="237">
        <v>12</v>
      </c>
    </row>
    <row r="18" spans="1:5">
      <c r="A18" s="236">
        <v>40974</v>
      </c>
      <c r="B18" s="237">
        <v>1245</v>
      </c>
      <c r="C18" s="237" t="s">
        <v>1656</v>
      </c>
      <c r="D18" s="237" t="s">
        <v>1668</v>
      </c>
      <c r="E18" s="237">
        <v>5</v>
      </c>
    </row>
    <row r="20" spans="1:5" ht="15">
      <c r="D20" s="238" t="s">
        <v>1669</v>
      </c>
    </row>
    <row r="21" spans="1:5" ht="15">
      <c r="D21" s="239" t="s">
        <v>1652</v>
      </c>
      <c r="E21" s="239" t="s">
        <v>1670</v>
      </c>
    </row>
    <row r="22" spans="1:5">
      <c r="D22" s="237" t="s">
        <v>241</v>
      </c>
      <c r="E22" s="237">
        <v>5</v>
      </c>
    </row>
    <row r="23" spans="1:5">
      <c r="D23" s="237" t="s">
        <v>1656</v>
      </c>
      <c r="E23" s="237">
        <v>10</v>
      </c>
    </row>
  </sheetData>
  <mergeCells count="2">
    <mergeCell ref="A1:E1"/>
    <mergeCell ref="A2:E2"/>
  </mergeCells>
  <conditionalFormatting sqref="D4:D18">
    <cfRule type="expression" dxfId="0" priority="1">
      <formula>$E4&gt;VLOOKUP(C4,$D$22:$E$23,2,FALSE)</formula>
    </cfRule>
  </conditionalFormatting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8A31D-7026-4DDB-BDBC-AE7337D2EE0B}">
  <dimension ref="A1:B2"/>
  <sheetViews>
    <sheetView workbookViewId="0">
      <selection activeCell="B2" sqref="B2"/>
    </sheetView>
  </sheetViews>
  <sheetFormatPr defaultRowHeight="15"/>
  <cols>
    <col min="1" max="16384" width="9.140625" style="116"/>
  </cols>
  <sheetData>
    <row r="1" spans="1:2">
      <c r="A1" s="140" t="s">
        <v>1266</v>
      </c>
      <c r="B1" s="143">
        <v>60.45</v>
      </c>
    </row>
    <row r="2" spans="1:2">
      <c r="A2" s="145">
        <v>1</v>
      </c>
      <c r="B2" s="143">
        <v>71.42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114</vt:i4>
      </vt:variant>
      <vt:variant>
        <vt:lpstr>Именованные диапазоны</vt:lpstr>
      </vt:variant>
      <vt:variant>
        <vt:i4>22</vt:i4>
      </vt:variant>
    </vt:vector>
  </HeadingPairs>
  <TitlesOfParts>
    <vt:vector size="136" baseType="lpstr">
      <vt:lpstr>1.1</vt:lpstr>
      <vt:lpstr>1.2</vt:lpstr>
      <vt:lpstr>1.3</vt:lpstr>
      <vt:lpstr>1.4</vt:lpstr>
      <vt:lpstr>1.5</vt:lpstr>
      <vt:lpstr>1.6</vt:lpstr>
      <vt:lpstr>Курс</vt:lpstr>
      <vt:lpstr>1.7</vt:lpstr>
      <vt:lpstr>1.8</vt:lpstr>
      <vt:lpstr>1.9</vt:lpstr>
      <vt:lpstr>2.1</vt:lpstr>
      <vt:lpstr>2.2</vt:lpstr>
      <vt:lpstr>2.3</vt:lpstr>
      <vt:lpstr>2.4</vt:lpstr>
      <vt:lpstr>3.1</vt:lpstr>
      <vt:lpstr>3.2</vt:lpstr>
      <vt:lpstr>3.3</vt:lpstr>
      <vt:lpstr>3.4</vt:lpstr>
      <vt:lpstr>4.1</vt:lpstr>
      <vt:lpstr>4.2</vt:lpstr>
      <vt:lpstr>Ресурсы</vt:lpstr>
      <vt:lpstr>4.3</vt:lpstr>
      <vt:lpstr>4.4</vt:lpstr>
      <vt:lpstr>4.5</vt:lpstr>
      <vt:lpstr>4.6</vt:lpstr>
      <vt:lpstr>Товары (предыдущий год)</vt:lpstr>
      <vt:lpstr>4.7</vt:lpstr>
      <vt:lpstr>Сотрудники</vt:lpstr>
      <vt:lpstr>4.8</vt:lpstr>
      <vt:lpstr>4.9</vt:lpstr>
      <vt:lpstr>Исполнители</vt:lpstr>
      <vt:lpstr>4.10</vt:lpstr>
      <vt:lpstr>4.11</vt:lpstr>
      <vt:lpstr>4.12</vt:lpstr>
      <vt:lpstr>4.13</vt:lpstr>
      <vt:lpstr>4.14</vt:lpstr>
      <vt:lpstr>ВЛАДИВОСТОК</vt:lpstr>
      <vt:lpstr>МОСКВА</vt:lpstr>
      <vt:lpstr>МУРМАНСК</vt:lpstr>
      <vt:lpstr>СОЧИ</vt:lpstr>
      <vt:lpstr>4.15</vt:lpstr>
      <vt:lpstr>ДЛЯ ПЕЧАТИ</vt:lpstr>
      <vt:lpstr>4.16</vt:lpstr>
      <vt:lpstr>4.17</vt:lpstr>
      <vt:lpstr>ИСТОЧНИК</vt:lpstr>
      <vt:lpstr>Лист1</vt:lpstr>
      <vt:lpstr>4.18</vt:lpstr>
      <vt:lpstr>5.1</vt:lpstr>
      <vt:lpstr>5.2</vt:lpstr>
      <vt:lpstr>5.3</vt:lpstr>
      <vt:lpstr>5.4</vt:lpstr>
      <vt:lpstr>5.5</vt:lpstr>
      <vt:lpstr>6.1</vt:lpstr>
      <vt:lpstr>6.2</vt:lpstr>
      <vt:lpstr>6.3</vt:lpstr>
      <vt:lpstr>6.4</vt:lpstr>
      <vt:lpstr>6.5</vt:lpstr>
      <vt:lpstr>Содержание</vt:lpstr>
      <vt:lpstr>7.1</vt:lpstr>
      <vt:lpstr>7.2</vt:lpstr>
      <vt:lpstr>7.3</vt:lpstr>
      <vt:lpstr>7.4</vt:lpstr>
      <vt:lpstr>7.5</vt:lpstr>
      <vt:lpstr>7.6</vt:lpstr>
      <vt:lpstr>8.1</vt:lpstr>
      <vt:lpstr>8.2</vt:lpstr>
      <vt:lpstr>8.3</vt:lpstr>
      <vt:lpstr>8.4</vt:lpstr>
      <vt:lpstr>8.5</vt:lpstr>
      <vt:lpstr>8.6</vt:lpstr>
      <vt:lpstr>9.1</vt:lpstr>
      <vt:lpstr>9.2</vt:lpstr>
      <vt:lpstr>9.3</vt:lpstr>
      <vt:lpstr>9.4</vt:lpstr>
      <vt:lpstr>9.5</vt:lpstr>
      <vt:lpstr>9.6</vt:lpstr>
      <vt:lpstr>10.1</vt:lpstr>
      <vt:lpstr>10.2</vt:lpstr>
      <vt:lpstr>10.3</vt:lpstr>
      <vt:lpstr>10.4</vt:lpstr>
      <vt:lpstr>10.5</vt:lpstr>
      <vt:lpstr>10.6</vt:lpstr>
      <vt:lpstr>11.1</vt:lpstr>
      <vt:lpstr>11.2</vt:lpstr>
      <vt:lpstr>11.3</vt:lpstr>
      <vt:lpstr>11.4</vt:lpstr>
      <vt:lpstr>11.5</vt:lpstr>
      <vt:lpstr>11.6</vt:lpstr>
      <vt:lpstr>11.7</vt:lpstr>
      <vt:lpstr>12.1</vt:lpstr>
      <vt:lpstr>12.2</vt:lpstr>
      <vt:lpstr>12.3</vt:lpstr>
      <vt:lpstr>12.4</vt:lpstr>
      <vt:lpstr>12.5</vt:lpstr>
      <vt:lpstr>СР 1.1</vt:lpstr>
      <vt:lpstr>СР 2.1</vt:lpstr>
      <vt:lpstr>СР 3.1</vt:lpstr>
      <vt:lpstr>Tests</vt:lpstr>
      <vt:lpstr>Groops</vt:lpstr>
      <vt:lpstr>Users</vt:lpstr>
      <vt:lpstr>Results</vt:lpstr>
      <vt:lpstr>СР 4.1</vt:lpstr>
      <vt:lpstr>СР 5.1</vt:lpstr>
      <vt:lpstr>СР 5.2</vt:lpstr>
      <vt:lpstr>СР 5.3</vt:lpstr>
      <vt:lpstr>СР 6.1</vt:lpstr>
      <vt:lpstr>СР 7.1</vt:lpstr>
      <vt:lpstr>СР 7.2</vt:lpstr>
      <vt:lpstr>СР 8.1</vt:lpstr>
      <vt:lpstr>СР 9.1</vt:lpstr>
      <vt:lpstr>СР 10.1</vt:lpstr>
      <vt:lpstr>СР 10.2</vt:lpstr>
      <vt:lpstr>СР 10.3</vt:lpstr>
      <vt:lpstr>Курс (2)</vt:lpstr>
      <vt:lpstr>Groops!Groops</vt:lpstr>
      <vt:lpstr>Results!Results</vt:lpstr>
      <vt:lpstr>Tests!Tests</vt:lpstr>
      <vt:lpstr>Users!Users</vt:lpstr>
      <vt:lpstr>дол</vt:lpstr>
      <vt:lpstr>евро</vt:lpstr>
      <vt:lpstr>Курс</vt:lpstr>
      <vt:lpstr>Курсс</vt:lpstr>
      <vt:lpstr>места</vt:lpstr>
      <vt:lpstr>места4</vt:lpstr>
      <vt:lpstr>места5</vt:lpstr>
      <vt:lpstr>Месяц</vt:lpstr>
      <vt:lpstr>Месяцы</vt:lpstr>
      <vt:lpstr>Набор</vt:lpstr>
      <vt:lpstr>Наборы</vt:lpstr>
      <vt:lpstr>налпрем</vt:lpstr>
      <vt:lpstr>Подоходный__Налог</vt:lpstr>
      <vt:lpstr>Подоходный_Налог</vt:lpstr>
      <vt:lpstr>Показатель</vt:lpstr>
      <vt:lpstr>премпроц</vt:lpstr>
      <vt:lpstr>СписокНаименований</vt:lpstr>
      <vt:lpstr>СуммаПродажи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2022-10-28T07:33:47Z</dcterms:modified>
</cp:coreProperties>
</file>