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5B09D5FF-D9D8-5340-A69E-9B023A84CE6C}" xr6:coauthVersionLast="47" xr6:coauthVersionMax="47" xr10:uidLastSave="{00000000-0000-0000-0000-000000000000}"/>
  <bookViews>
    <workbookView xWindow="21060" yWindow="6440" windowWidth="55560" windowHeight="32620" tabRatio="500" activeTab="5" xr2:uid="{00000000-000D-0000-FFFF-FFFF00000000}"/>
  </bookViews>
  <sheets>
    <sheet name="Read me " sheetId="1" r:id="rId1"/>
    <sheet name="ITR V2 input data" sheetId="7" r:id="rId2"/>
    <sheet name="ITR V2 esg data" sheetId="8" r:id="rId3"/>
    <sheet name="ITR target input data" sheetId="3" r:id="rId4"/>
    <sheet name="Definitions" sheetId="4" r:id="rId5"/>
    <sheet name="Portfolio" sheetId="5" r:id="rId6"/>
    <sheet name="User Notes"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3" l="1"/>
  <c r="M11" i="3"/>
  <c r="M10" i="3"/>
  <c r="M9" i="3"/>
  <c r="M8" i="3"/>
  <c r="M7" i="3"/>
  <c r="N69" i="8"/>
  <c r="M69" i="8"/>
  <c r="L69" i="8"/>
  <c r="N67" i="8"/>
  <c r="M67" i="8"/>
  <c r="L67" i="8"/>
  <c r="N6" i="7"/>
  <c r="O6" i="7" s="1"/>
  <c r="M16" i="3"/>
  <c r="M15" i="3"/>
  <c r="M14" i="3"/>
  <c r="M13" i="3"/>
  <c r="Q133" i="8"/>
  <c r="P133" i="8"/>
  <c r="O133" i="8"/>
  <c r="P123" i="8"/>
  <c r="O123" i="8"/>
  <c r="N123" i="8"/>
  <c r="O114" i="8"/>
  <c r="N114" i="8"/>
  <c r="M114" i="8"/>
  <c r="N105" i="8"/>
  <c r="M105" i="8"/>
  <c r="L105" i="8"/>
  <c r="L5" i="7"/>
  <c r="N5" i="7" s="1"/>
  <c r="O5" i="7" s="1"/>
  <c r="P235" i="8" l="1"/>
  <c r="P212" i="8"/>
  <c r="P215" i="8" s="1"/>
  <c r="O212" i="8"/>
  <c r="O215" i="8" s="1"/>
  <c r="N212" i="8"/>
  <c r="N215" i="8" s="1"/>
  <c r="N214" i="8"/>
  <c r="P201" i="8"/>
  <c r="P199" i="8"/>
  <c r="N10" i="8" l="1"/>
  <c r="M10" i="8"/>
  <c r="I10" i="8"/>
  <c r="P224" i="8"/>
  <c r="O224" i="8"/>
  <c r="N224" i="8"/>
  <c r="J27" i="3" s="1"/>
  <c r="M224" i="8"/>
  <c r="L224" i="8"/>
  <c r="L223" i="8"/>
  <c r="M225" i="8"/>
  <c r="M223" i="8"/>
  <c r="P225" i="8"/>
  <c r="O225" i="8"/>
  <c r="N225" i="8"/>
  <c r="J28" i="3" s="1"/>
  <c r="O223" i="8"/>
  <c r="N223" i="8"/>
  <c r="J26" i="3" s="1"/>
  <c r="P223" i="8"/>
  <c r="P228" i="8"/>
  <c r="O228" i="8"/>
  <c r="N228" i="8"/>
  <c r="P227" i="8"/>
  <c r="O227" i="8"/>
  <c r="N227" i="8"/>
  <c r="O201" i="8" l="1"/>
  <c r="N201" i="8"/>
  <c r="M201" i="8"/>
  <c r="L201" i="8"/>
  <c r="P32" i="8"/>
  <c r="O32" i="8"/>
  <c r="I32" i="8"/>
  <c r="M32" i="3" l="1"/>
  <c r="M34" i="3"/>
  <c r="N194" i="8" l="1"/>
  <c r="J21" i="3" s="1"/>
  <c r="N178" i="8"/>
  <c r="O8" i="7"/>
  <c r="O14" i="7"/>
  <c r="L199" i="8" l="1"/>
  <c r="M199" i="8"/>
  <c r="N199" i="8"/>
  <c r="O199" i="8"/>
  <c r="J20" i="3" l="1"/>
  <c r="J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E21"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43"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N227"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227"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227"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228"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228"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228"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s>
  <commentList>
    <comment ref="G9"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18"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E38"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38"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List>
</comments>
</file>

<file path=xl/sharedStrings.xml><?xml version="1.0" encoding="utf-8"?>
<sst xmlns="http://schemas.openxmlformats.org/spreadsheetml/2006/main" count="1790" uniqueCount="343">
  <si>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</si>
  <si>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</si>
  <si>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</si>
  <si>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</si>
  <si>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</si>
  <si>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</si>
  <si>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</si>
  <si>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</si>
  <si>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</si>
  <si>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</si>
  <si>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</si>
  <si>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</si>
  <si>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</si>
  <si>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</si>
  <si>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</si>
  <si>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</si>
  <si>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</si>
  <si>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</si>
  <si>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</si>
  <si>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</si>
  <si>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</si>
  <si>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</si>
  <si>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</si>
  <si>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</si>
  <si>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</si>
  <si>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</si>
  <si>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</si>
  <si>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</si>
  <si>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</si>
  <si>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</si>
  <si>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</si>
  <si>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</si>
  <si>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</si>
  <si>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</si>
  <si>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</si>
  <si>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</si>
  <si>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</si>
  <si>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</si>
  <si>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</si>
  <si>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</si>
  <si>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</si>
  <si>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</si>
  <si>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</si>
  <si>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</si>
  <si>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</si>
  <si>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</si>
  <si>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</si>
  <si>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</si>
  <si>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</si>
  <si>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US</t>
  </si>
  <si>
    <t>Electricity Utilities</t>
  </si>
  <si>
    <t>equity</t>
  </si>
  <si>
    <t>USD</t>
  </si>
  <si>
    <t>GWh</t>
  </si>
  <si>
    <t>North America</t>
  </si>
  <si>
    <t>TWh</t>
  </si>
  <si>
    <t>Utilities</t>
  </si>
  <si>
    <t>MWh</t>
  </si>
  <si>
    <t>DE</t>
  </si>
  <si>
    <t>Europe</t>
  </si>
  <si>
    <t>Steel</t>
  </si>
  <si>
    <t>t Steel</t>
  </si>
  <si>
    <t>Consolidated Edison, Inc.</t>
  </si>
  <si>
    <t>54930033SBW53OO8T749</t>
  </si>
  <si>
    <t>US2091151041</t>
  </si>
  <si>
    <t>Electricité de France</t>
  </si>
  <si>
    <t>549300X3UK4GG3FNMO06</t>
  </si>
  <si>
    <t>FR0010242511</t>
  </si>
  <si>
    <t>FR</t>
  </si>
  <si>
    <t>Enel Americas S.A.</t>
  </si>
  <si>
    <t>549300LKH11TFCJLZK20</t>
  </si>
  <si>
    <t>US29274F1049</t>
  </si>
  <si>
    <t>CL</t>
  </si>
  <si>
    <t>Global</t>
  </si>
  <si>
    <t>CA</t>
  </si>
  <si>
    <t>JP</t>
  </si>
  <si>
    <t>PPL Corp.</t>
  </si>
  <si>
    <t>9N3UAJSNOUXFKQLF3V18</t>
  </si>
  <si>
    <t>US69351T1060</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</si>
  <si>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</si>
  <si>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</si>
  <si>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</si>
  <si>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</si>
  <si>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</si>
  <si>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</si>
  <si>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</si>
  <si>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</si>
  <si>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</si>
  <si>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</si>
  <si>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</si>
  <si>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</si>
  <si>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</si>
  <si>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</si>
  <si>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</si>
  <si>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</si>
  <si>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Vistra Corp.</t>
  </si>
  <si>
    <t>549300KP43CPCUJOOG15</t>
  </si>
  <si>
    <t>US92840M1027</t>
  </si>
  <si>
    <t>WEC Energy Group</t>
  </si>
  <si>
    <t>549300IGLYTZUK3PVP70</t>
  </si>
  <si>
    <t>US92939U1060</t>
  </si>
  <si>
    <t>WORTHINGTON INDUSTRIES INC</t>
  </si>
  <si>
    <t>1WRCIANKYOIK6KYE5E82</t>
  </si>
  <si>
    <t>US9818111026</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</si>
  <si>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</si>
  <si>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</si>
  <si>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</si>
  <si>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</si>
  <si>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</si>
  <si>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</si>
  <si>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</si>
  <si>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</si>
  <si>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</si>
  <si>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</si>
  <si>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</si>
  <si>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</si>
  <si>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</si>
  <si>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S1</t>
  </si>
  <si>
    <t>S3</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</si>
  <si>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</si>
  <si>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</si>
  <si>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</si>
  <si>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</si>
  <si>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</si>
  <si>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</si>
  <si>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</si>
  <si>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</si>
  <si>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</si>
  <si>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</si>
  <si>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</si>
  <si>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</si>
  <si>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</si>
  <si>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</si>
  <si>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</si>
  <si>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</si>
  <si>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</si>
  <si>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</si>
  <si>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</si>
  <si>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</si>
  <si>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</si>
  <si>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</si>
  <si>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</si>
  <si>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</si>
  <si>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</si>
  <si>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</si>
  <si>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</si>
  <si>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</si>
  <si>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</si>
  <si>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</si>
  <si>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</si>
  <si>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</si>
  <si>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</si>
  <si>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</si>
  <si>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</si>
  <si>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</si>
  <si>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</si>
  <si>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</si>
  <si>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</si>
  <si>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</si>
  <si>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</si>
  <si>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</si>
  <si>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</si>
  <si>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</si>
  <si>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</si>
  <si>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</si>
  <si>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</si>
  <si>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</si>
  <si>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</si>
  <si>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</si>
  <si>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</si>
  <si>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</si>
  <si>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</si>
  <si>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</si>
  <si>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</si>
  <si>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</si>
  <si>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</si>
  <si>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</si>
  <si>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</si>
  <si>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</si>
  <si>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</si>
  <si>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</si>
  <si>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</si>
  <si>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</si>
  <si>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</si>
  <si>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</si>
  <si>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</si>
  <si>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</si>
  <si>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</si>
  <si>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</si>
  <si>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</si>
  <si>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</si>
  <si>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</si>
  <si>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</si>
  <si>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</si>
  <si>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</si>
  <si>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</si>
  <si>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</si>
  <si>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</si>
  <si>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</si>
  <si>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</si>
  <si>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</si>
  <si>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</si>
  <si>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</si>
  <si>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</si>
  <si>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market</t>
  </si>
  <si>
    <t>net</t>
  </si>
  <si>
    <t>kt CO2e</t>
  </si>
  <si>
    <t>t CO2e</t>
  </si>
  <si>
    <t>Mt CO2e</t>
  </si>
  <si>
    <t>t CO2e/MWh</t>
  </si>
  <si>
    <t>t CO2e/Fe_ton</t>
  </si>
  <si>
    <t>g CO2e/kWh</t>
  </si>
  <si>
    <t>lb CO2e/MWh</t>
  </si>
  <si>
    <t>kg CO2e/boe</t>
  </si>
  <si>
    <t>kg CO2e/kWh</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</si>
  <si>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</si>
  <si>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</si>
  <si>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</si>
  <si>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</si>
  <si>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</si>
  <si>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</si>
  <si>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</si>
  <si>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</si>
  <si>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</si>
  <si>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</si>
  <si>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</si>
  <si>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oil</t>
  </si>
  <si>
    <t>xlsx</t>
  </si>
  <si>
    <t>purchased electricity</t>
  </si>
  <si>
    <t xml:space="preserve">Coal </t>
  </si>
  <si>
    <t>Natural Gas</t>
  </si>
  <si>
    <t>Nuclear</t>
  </si>
  <si>
    <t>Petroleum</t>
  </si>
  <si>
    <t>Total Renewable Energy Resources</t>
  </si>
  <si>
    <t>Biomass/Biogas</t>
  </si>
  <si>
    <t>Geothermal</t>
  </si>
  <si>
    <t>Hydroelectric</t>
  </si>
  <si>
    <t>Solar</t>
  </si>
  <si>
    <t>Wind</t>
  </si>
  <si>
    <t>Other</t>
  </si>
  <si>
    <t>RWE AG</t>
  </si>
  <si>
    <t>529900GB7KCA94ACC940</t>
  </si>
  <si>
    <t>DE0007037129</t>
  </si>
  <si>
    <t>TotalEnergies</t>
  </si>
  <si>
    <t>FR0000120271</t>
  </si>
  <si>
    <t>529900S21EQ1BO4ESM68</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</si>
  <si>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</si>
  <si>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</si>
  <si>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</si>
  <si>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</si>
  <si>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</si>
  <si>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</si>
  <si>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electricity</t>
  </si>
  <si>
    <t>gas</t>
  </si>
  <si>
    <t>page</t>
  </si>
  <si>
    <t>base year</t>
  </si>
  <si>
    <t>own</t>
  </si>
  <si>
    <t>s1 intensity</t>
  </si>
  <si>
    <t>https://investor.conedison.com/static-files/20ccb3a6-7a84-4f12-aaaf-5b01a287327b</t>
  </si>
  <si>
    <t>https://investor.conedison.com/static-files/04a92512-a720-4044-bdcc-3410e56bdb59</t>
  </si>
  <si>
    <t>N/A</t>
  </si>
  <si>
    <t>distribution</t>
  </si>
  <si>
    <t>CECONY</t>
  </si>
  <si>
    <t>O&amp;R</t>
  </si>
  <si>
    <t>boundary</t>
  </si>
  <si>
    <t>consumption</t>
  </si>
  <si>
    <t>purchased</t>
  </si>
  <si>
    <t>s1s2 intensity</t>
  </si>
  <si>
    <t>submetric</t>
  </si>
  <si>
    <t>t CO2e/(t Steel)</t>
  </si>
  <si>
    <t>lifecycle</t>
  </si>
  <si>
    <t>MMscf CH4</t>
  </si>
  <si>
    <t>upstream gas</t>
  </si>
  <si>
    <t>upstream coal</t>
  </si>
  <si>
    <t>html</t>
  </si>
  <si>
    <t>https://materials.proxyvote.com/Approved/981811/20220801/AR_514436/INDEX.HTML?page=42</t>
  </si>
  <si>
    <t>https://www.worthingtonindustries.com/docs/default-source/default-document-library/worthington-sustainability-report-2022-final-oct6.pdf</t>
  </si>
  <si>
    <t>LG&amp;E and KU</t>
  </si>
  <si>
    <t>PPL Electric</t>
  </si>
  <si>
    <t>https://pplweb.wpenginepowered.com/wp-content/uploads/2022/07/PPL-Corporation-2021-Sustainability-Report.pdf</t>
  </si>
  <si>
    <t>debt</t>
  </si>
  <si>
    <t>cash</t>
  </si>
  <si>
    <t>shares outstanding</t>
  </si>
  <si>
    <t>share price on report date</t>
  </si>
  <si>
    <t>EUR</t>
  </si>
  <si>
    <t>s1+s2</t>
  </si>
  <si>
    <t>x</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</si>
  <si>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</si>
  <si>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</si>
  <si>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</si>
  <si>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</si>
  <si>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bcm CH4</t>
  </si>
  <si>
    <t>Energy</t>
  </si>
  <si>
    <t>s3.3</t>
  </si>
  <si>
    <t>s3.11</t>
  </si>
  <si>
    <t>Bscf CH4</t>
  </si>
  <si>
    <t>MMbbl</t>
  </si>
  <si>
    <t>CA87807B1076+Electricity Utilities</t>
  </si>
  <si>
    <t>CA87807B1076+Gas</t>
  </si>
  <si>
    <t>CA87807B1076+Oil</t>
  </si>
  <si>
    <t>ng</t>
  </si>
  <si>
    <t>t CO2e/(Bscf CH4)</t>
  </si>
  <si>
    <t>t CO2e/MMbbl</t>
  </si>
  <si>
    <t>https://lite.conedison.com/ehs/2019-sustainability-report/files/ConEd_SR_2019_EEI-AGA-ESG-Sustainability-Template-Version-2-Quantitative-External.xlsx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</si>
  <si>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</si>
  <si>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</si>
  <si>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</si>
  <si>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</si>
  <si>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</si>
  <si>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biogenic</t>
  </si>
  <si>
    <t>https://www.tcenergy.com/siteassets/pdfs/sustainability/sustainability-report/2022/tce-2022-esg-data-sheet.pdf</t>
  </si>
  <si>
    <t>ENGIE</t>
  </si>
  <si>
    <t>LAXUQCHT4FH58LRZDY46</t>
  </si>
  <si>
    <t>FR0010208488</t>
  </si>
  <si>
    <t>Ørsted</t>
  </si>
  <si>
    <t>W9NG6WMZIYEU8VEDOG48</t>
  </si>
  <si>
    <t>DK0060094928</t>
  </si>
  <si>
    <t>DK</t>
  </si>
  <si>
    <t>DKK</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</si>
  <si>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</si>
  <si>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</si>
  <si>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</si>
  <si>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</si>
  <si>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</si>
  <si>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</si>
  <si>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</si>
  <si>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ENGIE Electric</t>
  </si>
  <si>
    <t>ENGIE Gas</t>
  </si>
  <si>
    <t>FR0010208488+Electricity Utilities</t>
  </si>
  <si>
    <t>FR0010208488+Gas Utilities</t>
  </si>
  <si>
    <t>DK0060094928+Electricity Utilities</t>
  </si>
  <si>
    <t>DK0060094928+Gas Utilities</t>
  </si>
  <si>
    <t>ENGIE Utility</t>
  </si>
  <si>
    <t>Ørsted Utility</t>
  </si>
  <si>
    <t>Ørsted Electric</t>
  </si>
  <si>
    <t>Ørsted Gas</t>
  </si>
  <si>
    <t>https://www.enel.com/content/dam/enel-com/documenti/investitori/sostenibilita/2019/sustainability-report_2019.pdf</t>
  </si>
  <si>
    <t>US29274F1049+Electricity Utilities</t>
  </si>
  <si>
    <t>https://www.enel.com/content/dam/enel-com/documenti/investitori/investire-in-enel/programmi-principali/en/sustainability-linked-financing-framework_february2023.pdf</t>
  </si>
  <si>
    <t>US29274F1049+Gas Utilities</t>
  </si>
  <si>
    <t>Enel Americas Electric</t>
  </si>
  <si>
    <t>Enel Americas Gas</t>
  </si>
  <si>
    <t>investment_value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</si>
</sst>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
    <numFmt numFmtId="166" formatCode="yyyy\-mm\-dd"/>
    <numFmt numFmtId="168" formatCode="#,##0.000"/>
  </numFmts>
  <fonts count="20" x14ac:knownFonts="1">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family val="2"/>
      <charset val="1"/>
    </font>
    <font>
      <sz val="11"/>
      <color rgb="FF000000"/>
      <name val="Calibri"/>
      <family val="2"/>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name val="Calibri"/>
      <family val="2"/>
    </font>
    <font>
      <sz val="11"/>
      <color rgb="FF000000"/>
      <name val="Calibri"/>
      <family val="2"/>
    </font>
  </fonts>
  <fills count="17">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1BFFF"/>
        <bgColor rgb="FFC9C9C9"/>
      </patternFill>
    </fill>
    <fill>
      <patternFill patternType="solid">
        <fgColor theme="9" tint="0.79998168889431442"/>
        <bgColor indexed="64"/>
      </patternFill>
    </fill>
  </fills>
  <borders count="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5" fillId="0" borderId="0" applyNumberFormat="0" applyFill="0" applyBorder="0" applyAlignment="0" applyProtection="0"/>
    <xf numFmtId="0" fontId="19" fillId="0" borderId="0"/>
  </cellStyleXfs>
  <cellXfs count="84">
    <xf numFmtId="0" fontId="0" fillId="0" borderId="0" xfId="0"/>
    <xf numFmtId="0" fontId="1" fillId="0" borderId="0" xfId="0" applyFont="1"/>
    <xf numFmtId="0" fontId="3" fillId="2" borderId="0" xfId="0" applyFont="1" applyFill="1"/>
    <xf numFmtId="11" fontId="0" fillId="0" borderId="0" xfId="0" applyNumberFormat="1"/>
    <xf numFmtId="0" fontId="8" fillId="8" borderId="0" xfId="0" applyFont="1" applyFill="1"/>
    <xf numFmtId="0" fontId="8" fillId="9" borderId="0" xfId="0" applyFont="1" applyFill="1"/>
    <xf numFmtId="0" fontId="9" fillId="9" borderId="0" xfId="0" applyFont="1" applyFill="1"/>
    <xf numFmtId="0" fontId="3" fillId="9" borderId="0" xfId="0" applyFont="1" applyFill="1"/>
    <xf numFmtId="0" fontId="3" fillId="10" borderId="1" xfId="0" applyFont="1" applyFill="1" applyBorder="1" applyAlignment="1">
      <alignment vertical="center"/>
    </xf>
    <xf numFmtId="0" fontId="3" fillId="10" borderId="2" xfId="0" applyFont="1" applyFill="1" applyBorder="1" applyAlignment="1">
      <alignment vertical="center" wrapText="1"/>
    </xf>
    <xf numFmtId="0" fontId="3" fillId="10" borderId="2" xfId="0" applyFont="1" applyFill="1" applyBorder="1" applyAlignment="1">
      <alignment wrapText="1"/>
    </xf>
    <xf numFmtId="0" fontId="3" fillId="10" borderId="2" xfId="0" applyFont="1" applyFill="1" applyBorder="1"/>
    <xf numFmtId="0" fontId="3" fillId="10"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1"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0" fillId="0" borderId="0" xfId="0" applyFont="1"/>
    <xf numFmtId="0" fontId="3" fillId="5" borderId="0" xfId="0" applyFont="1" applyFill="1" applyAlignment="1">
      <alignment vertical="center" wrapText="1"/>
    </xf>
    <xf numFmtId="0" fontId="3" fillId="11" borderId="0" xfId="0" applyFont="1" applyFill="1" applyAlignment="1">
      <alignment vertical="center" wrapText="1"/>
    </xf>
    <xf numFmtId="0" fontId="0" fillId="7" borderId="0" xfId="0" applyFill="1" applyAlignment="1">
      <alignment vertical="center" wrapText="1"/>
    </xf>
    <xf numFmtId="0" fontId="0" fillId="9"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8" borderId="0" xfId="0" applyFont="1" applyFill="1" applyAlignment="1">
      <alignment vertical="center"/>
    </xf>
    <xf numFmtId="0" fontId="0" fillId="12" borderId="0" xfId="0"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0" borderId="0" xfId="0" applyNumberFormat="1"/>
    <xf numFmtId="0" fontId="12" fillId="0" borderId="4" xfId="0" applyFont="1" applyBorder="1" applyAlignment="1">
      <alignment horizontal="left" vertical="center"/>
    </xf>
    <xf numFmtId="0" fontId="12" fillId="2" borderId="4" xfId="0" applyFont="1" applyFill="1" applyBorder="1" applyAlignment="1">
      <alignment horizontal="center" vertical="top"/>
    </xf>
    <xf numFmtId="0" fontId="13" fillId="2" borderId="4" xfId="0" applyFont="1" applyFill="1" applyBorder="1" applyAlignment="1">
      <alignment horizontal="center" vertical="top"/>
    </xf>
    <xf numFmtId="166" fontId="12" fillId="2" borderId="4" xfId="0" applyNumberFormat="1" applyFont="1" applyFill="1" applyBorder="1" applyAlignment="1">
      <alignment horizontal="center" vertical="top"/>
    </xf>
    <xf numFmtId="0" fontId="14" fillId="0" borderId="0" xfId="0" applyFont="1"/>
    <xf numFmtId="166" fontId="0" fillId="0" borderId="0" xfId="0" applyNumberFormat="1"/>
    <xf numFmtId="0" fontId="12" fillId="0" borderId="4" xfId="0" applyFont="1" applyBorder="1" applyAlignment="1">
      <alignment horizontal="center" vertical="top"/>
    </xf>
    <xf numFmtId="0" fontId="12" fillId="3" borderId="4" xfId="0" applyFont="1" applyFill="1" applyBorder="1" applyAlignment="1">
      <alignment horizontal="center" vertical="top"/>
    </xf>
    <xf numFmtId="166" fontId="12" fillId="0" borderId="4" xfId="0" applyNumberFormat="1" applyFont="1" applyBorder="1" applyAlignment="1">
      <alignment horizontal="center" vertical="top"/>
    </xf>
    <xf numFmtId="0" fontId="12" fillId="13" borderId="5" xfId="0" applyFont="1" applyFill="1" applyBorder="1" applyAlignment="1">
      <alignment horizontal="center" vertical="top"/>
    </xf>
    <xf numFmtId="0" fontId="12" fillId="14" borderId="5" xfId="0" applyFont="1" applyFill="1" applyBorder="1" applyAlignment="1">
      <alignment horizontal="center" vertical="top"/>
    </xf>
    <xf numFmtId="0" fontId="0" fillId="13" borderId="5" xfId="0" applyFill="1" applyBorder="1"/>
    <xf numFmtId="0" fontId="0" fillId="14" borderId="5" xfId="0" applyFill="1" applyBorder="1"/>
    <xf numFmtId="0" fontId="15" fillId="13" borderId="5" xfId="1" applyFill="1" applyBorder="1"/>
    <xf numFmtId="0" fontId="15" fillId="14" borderId="5" xfId="1" applyFill="1" applyBorder="1"/>
    <xf numFmtId="0" fontId="12" fillId="12" borderId="4" xfId="0" applyFont="1" applyFill="1" applyBorder="1" applyAlignment="1">
      <alignment horizontal="center" vertical="top"/>
    </xf>
    <xf numFmtId="0" fontId="0" fillId="12" borderId="5" xfId="0" applyFill="1" applyBorder="1"/>
    <xf numFmtId="1" fontId="12" fillId="0" borderId="0" xfId="0" applyNumberFormat="1" applyFont="1" applyAlignment="1">
      <alignment horizontal="center" vertical="top"/>
    </xf>
    <xf numFmtId="1" fontId="0" fillId="0" borderId="0" xfId="0" applyNumberFormat="1"/>
    <xf numFmtId="0" fontId="8" fillId="15" borderId="0" xfId="0" applyFont="1" applyFill="1"/>
    <xf numFmtId="0" fontId="15" fillId="0" borderId="0" xfId="1"/>
    <xf numFmtId="0" fontId="0" fillId="0" borderId="0" xfId="0" applyAlignment="1">
      <alignment horizontal="left" indent="2"/>
    </xf>
    <xf numFmtId="0" fontId="0" fillId="0" borderId="0" xfId="0" applyAlignment="1">
      <alignment horizontal="left" indent="4"/>
    </xf>
    <xf numFmtId="168" fontId="0" fillId="0" borderId="0" xfId="0" applyNumberFormat="1"/>
    <xf numFmtId="1" fontId="0" fillId="12" borderId="0" xfId="0" applyNumberFormat="1" applyFill="1"/>
    <xf numFmtId="166" fontId="0" fillId="12" borderId="0" xfId="0" applyNumberFormat="1" applyFill="1"/>
    <xf numFmtId="0" fontId="12" fillId="0" borderId="0" xfId="0" applyFont="1" applyAlignment="1">
      <alignment horizontal="center" vertical="top"/>
    </xf>
    <xf numFmtId="0" fontId="12" fillId="16" borderId="5" xfId="0" applyFont="1" applyFill="1" applyBorder="1" applyAlignment="1">
      <alignment horizontal="center" vertical="top"/>
    </xf>
    <xf numFmtId="0" fontId="0" fillId="16" borderId="5" xfId="0" applyFill="1" applyBorder="1"/>
    <xf numFmtId="0" fontId="15" fillId="16" borderId="5" xfId="1" applyFill="1" applyBorder="1"/>
    <xf numFmtId="0" fontId="0" fillId="16" borderId="0" xfId="0" applyFill="1"/>
    <xf numFmtId="0" fontId="12" fillId="0" borderId="4" xfId="0" applyFont="1" applyBorder="1" applyAlignment="1">
      <alignment vertical="center"/>
    </xf>
    <xf numFmtId="11" fontId="18" fillId="0" borderId="0" xfId="0" applyNumberFormat="1" applyFont="1" applyAlignment="1">
      <alignment horizontal="center" vertical="top"/>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4" xfId="0" applyFont="1" applyBorder="1" applyAlignment="1">
      <alignment horizontal="left" vertical="center"/>
    </xf>
    <xf numFmtId="0" fontId="12" fillId="0" borderId="4"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12" fillId="0" borderId="8" xfId="0" applyFont="1" applyBorder="1" applyAlignment="1">
      <alignment vertical="center"/>
    </xf>
  </cellXfs>
  <cellStyles count="3">
    <cellStyle name="Hyperlink" xfId="1" builtinId="8"/>
    <cellStyle name="Normal" xfId="0" builtinId="0"/>
    <cellStyle name="Normal 2 2" xfId="2"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pplweb.wpenginepowered.com/wp-content/uploads/2022/07/PPL-Corporation-2021-Sustainability-Report.pdf" TargetMode="External"/><Relationship Id="rId13" Type="http://schemas.openxmlformats.org/officeDocument/2006/relationships/hyperlink" Target="https://s27.q4cdn.com/273397814/files/doc_presentations/2022/11/SO-Shareholder-Update-Fall-2022.pdf" TargetMode="External"/><Relationship Id="rId18" Type="http://schemas.openxmlformats.org/officeDocument/2006/relationships/hyperlink" Target="https://www.engie.com/sites/default/files/assets/documents/2022-03/Integrated_Report_2022.pdf" TargetMode="External"/><Relationship Id="rId26" Type="http://schemas.openxmlformats.org/officeDocument/2006/relationships/hyperlink" Target="https://orstedcdn.azureedge.net/-/media/annual2021/orsted-esg-performance-report-2021.ashx?rev=c025b5bb5f304fdbaaef0f94c70a60a8" TargetMode="External"/><Relationship Id="rId3" Type="http://schemas.openxmlformats.org/officeDocument/2006/relationships/hyperlink" Target="https://totalenergies.com/sites/g/files/nytnzq121/files/documents/2022-05/Sustainability_Climate_2022_Progress_Report_accessible_version_EN.pdf" TargetMode="External"/><Relationship Id="rId21" Type="http://schemas.openxmlformats.org/officeDocument/2006/relationships/hyperlink" Target="https://orsted.com/-/media/annual2019/esg-performance-report-2019.pdf" TargetMode="External"/><Relationship Id="rId7" Type="http://schemas.openxmlformats.org/officeDocument/2006/relationships/hyperlink" Target="https://www.worthingtonindustries.com/docs/default-source/default-document-library/worthington-sustainability-report-2022-final-oct6.pdf" TargetMode="External"/><Relationship Id="rId12" Type="http://schemas.openxmlformats.org/officeDocument/2006/relationships/hyperlink" Target="https://lite.conedison.com/ehs/2019-sustainability-report/files/ConEd_SR_2019_EEI-AGA-ESG-Sustainability-Template-Version-2-Quantitative-External.xlsx" TargetMode="External"/><Relationship Id="rId17" Type="http://schemas.openxmlformats.org/officeDocument/2006/relationships/hyperlink" Target="https://www.tcenergy.com/siteassets/pdfs/sustainability/sustainability-report/2022/tce-2022-esg-data-sheet.pdf" TargetMode="External"/><Relationship Id="rId25" Type="http://schemas.openxmlformats.org/officeDocument/2006/relationships/hyperlink" Target="https://www.enel.com/content/dam/enel-com/documenti/investitori/sostenibilita/2019/sustainability-report_2019.pdf" TargetMode="External"/><Relationship Id="rId2" Type="http://schemas.openxmlformats.org/officeDocument/2006/relationships/hyperlink" Target="https://www.rwe.com/-/media/RWE/documents/09-verantwortung-nachhaltigkeit/cr-berichte/EN/cr-report-2020.pdf" TargetMode="External"/><Relationship Id="rId16" Type="http://schemas.openxmlformats.org/officeDocument/2006/relationships/hyperlink" Target="http://flip.tenaris.com/books/yiev" TargetMode="External"/><Relationship Id="rId20" Type="http://schemas.openxmlformats.org/officeDocument/2006/relationships/hyperlink" Target="https://www.engie.com/sites/default/files/assets/documents/2021-05/RI-Engie2021-ENG-vdef.pdf" TargetMode="External"/><Relationship Id="rId1" Type="http://schemas.openxmlformats.org/officeDocument/2006/relationships/hyperlink" Target="https://www.rwe.com/-/media/RWE/documents/09-verantwortung-nachhaltigkeit/cr-berichte/EN/rwe-non-financial-report-2021.pdf" TargetMode="External"/><Relationship Id="rId6" Type="http://schemas.openxmlformats.org/officeDocument/2006/relationships/hyperlink" Target="https://materials.proxyvote.com/Approved/981811/20220801/AR_514436/INDEX.HTML?page=42" TargetMode="External"/><Relationship Id="rId11" Type="http://schemas.openxmlformats.org/officeDocument/2006/relationships/hyperlink" Target="https://www.edf.fr/sites/groupe/files/2022-03/edf-2021-universal-registration-document.pdf" TargetMode="External"/><Relationship Id="rId24" Type="http://schemas.openxmlformats.org/officeDocument/2006/relationships/hyperlink" Target="https://www.enel.com/content/dam/enel-com/documenti/investitori/sostenibilita/2021/sustainability-report_2021.pdf" TargetMode="External"/><Relationship Id="rId5" Type="http://schemas.openxmlformats.org/officeDocument/2006/relationships/hyperlink" Target="https://investor.conedison.com/static-files/04a92512-a720-4044-bdcc-3410e56bdb59" TargetMode="External"/><Relationship Id="rId15" Type="http://schemas.openxmlformats.org/officeDocument/2006/relationships/hyperlink" Target="https://stld.steeldynamics.com/wp-content/uploads/2023/02/LAB-22004-SDI-2022-Sustainability-web-spreads.pdf" TargetMode="External"/><Relationship Id="rId23" Type="http://schemas.openxmlformats.org/officeDocument/2006/relationships/hyperlink" Target="https://orsted.com/en/sustainability/sustainability-report" TargetMode="External"/><Relationship Id="rId28" Type="http://schemas.openxmlformats.org/officeDocument/2006/relationships/comments" Target="../comments1.xml"/><Relationship Id="rId10" Type="http://schemas.openxmlformats.org/officeDocument/2006/relationships/hyperlink" Target="https://www.edf.fr/sites/groupe/files/contrib/groupe-edf/espaces-dedies/espace-finance-en/financial-information/publications/facts-figures/facts-and-figures-2018-en.pdf" TargetMode="External"/><Relationship Id="rId19" Type="http://schemas.openxmlformats.org/officeDocument/2006/relationships/hyperlink" Target="https://www.engie.com/sites/default/files/assets/documents/2023-03/ENGIE_RI23_VA_VDEF.pdf" TargetMode="External"/><Relationship Id="rId4" Type="http://schemas.openxmlformats.org/officeDocument/2006/relationships/hyperlink" Target="https://investor.conedison.com/static-files/20ccb3a6-7a84-4f12-aaaf-5b01a287327b" TargetMode="External"/><Relationship Id="rId9" Type="http://schemas.openxmlformats.org/officeDocument/2006/relationships/hyperlink" Target="https://labrador.cld.bz/EDF-2020-Universal-Registration-Document/5/" TargetMode="External"/><Relationship Id="rId14" Type="http://schemas.openxmlformats.org/officeDocument/2006/relationships/hyperlink" Target="https://www.southerncompany.com/content/dam/southerncompany/sustainability/pdfs/esg-data-table-excel.xlsx" TargetMode="External"/><Relationship Id="rId22" Type="http://schemas.openxmlformats.org/officeDocument/2006/relationships/hyperlink" Target="https://orsted.com/esgperformance2020" TargetMode="External"/><Relationship Id="rId27"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orsted.com/en/sustainability/sustainability-report" TargetMode="External"/><Relationship Id="rId2" Type="http://schemas.openxmlformats.org/officeDocument/2006/relationships/hyperlink" Target="https://orsted.com/en/sustainability/sustainability-report" TargetMode="External"/><Relationship Id="rId1" Type="http://schemas.openxmlformats.org/officeDocument/2006/relationships/hyperlink" Target="https://orsted.com/en/sustainability/sustainability-report"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orsted.com/en/sustainability/sustainability-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x14ac:dyDescent="0.2"/>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7"/>
  <sheetViews>
    <sheetView zoomScale="150" zoomScaleNormal="150" workbookViewId="0">
      <pane xSplit="1" ySplit="1" topLeftCell="B2" activePane="bottomRight" state="frozen"/>
      <selection pane="topRight" activeCell="B1" sqref="B1"/>
      <selection pane="bottomLeft" activeCell="A2" sqref="A2"/>
      <selection pane="bottomRight" activeCell="A3" sqref="A3:XFD3"/>
    </sheetView>
  </sheetViews>
  <sheetFormatPr baseColWidth="10" defaultColWidth="8.83203125" defaultRowHeight="15" x14ac:dyDescent="0.2"/>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x14ac:dyDescent="0.2">
      <c r="A1" s="43" t="s">
        <v>0</v>
      </c>
      <c r="B1" s="43" t="s">
        <v>1</v>
      </c>
      <c r="C1" s="43" t="s">
        <v>2</v>
      </c>
      <c r="D1" s="44" t="s">
        <v>3</v>
      </c>
      <c r="E1" s="45" t="s">
        <v>4</v>
      </c>
      <c r="F1" s="44" t="s">
        <v>5</v>
      </c>
      <c r="G1" s="44" t="s">
        <v>6</v>
      </c>
      <c r="H1" s="44" t="s">
        <v>7</v>
      </c>
      <c r="I1" s="44" t="s">
        <v>192</v>
      </c>
      <c r="J1" s="44" t="s">
        <v>193</v>
      </c>
      <c r="K1" s="46" t="s">
        <v>8</v>
      </c>
      <c r="L1" s="44" t="s">
        <v>9</v>
      </c>
      <c r="M1" s="44" t="s">
        <v>10</v>
      </c>
      <c r="N1" s="44" t="s">
        <v>11</v>
      </c>
      <c r="O1" s="44" t="s">
        <v>12</v>
      </c>
      <c r="P1" s="44" t="s">
        <v>13</v>
      </c>
      <c r="R1" s="44" t="s">
        <v>280</v>
      </c>
      <c r="S1" s="44" t="s">
        <v>281</v>
      </c>
      <c r="T1" s="44" t="s">
        <v>282</v>
      </c>
      <c r="U1" s="44" t="s">
        <v>283</v>
      </c>
    </row>
    <row r="2" spans="1:21" x14ac:dyDescent="0.2">
      <c r="A2" s="43" t="s">
        <v>62</v>
      </c>
      <c r="B2" s="43" t="s">
        <v>63</v>
      </c>
      <c r="C2" s="43" t="s">
        <v>64</v>
      </c>
      <c r="D2" t="s">
        <v>49</v>
      </c>
      <c r="E2" s="47" t="s">
        <v>54</v>
      </c>
      <c r="F2" t="s">
        <v>50</v>
      </c>
      <c r="G2" t="s">
        <v>51</v>
      </c>
      <c r="H2" t="s">
        <v>52</v>
      </c>
      <c r="I2" t="s">
        <v>284</v>
      </c>
      <c r="J2">
        <v>0.94</v>
      </c>
      <c r="K2" s="48">
        <v>43830</v>
      </c>
      <c r="L2">
        <v>29100000000</v>
      </c>
      <c r="M2">
        <v>12574000000</v>
      </c>
      <c r="N2">
        <v>48092000000</v>
      </c>
      <c r="O2">
        <v>49073000000</v>
      </c>
      <c r="P2">
        <v>58079000000</v>
      </c>
    </row>
    <row r="3" spans="1:21" x14ac:dyDescent="0.2">
      <c r="A3" s="43" t="s">
        <v>65</v>
      </c>
      <c r="B3" s="43" t="s">
        <v>66</v>
      </c>
      <c r="C3" s="43" t="s">
        <v>67</v>
      </c>
      <c r="D3" t="s">
        <v>68</v>
      </c>
      <c r="E3" s="47" t="s">
        <v>59</v>
      </c>
      <c r="F3" t="s">
        <v>50</v>
      </c>
      <c r="G3" t="s">
        <v>51</v>
      </c>
      <c r="H3" t="s">
        <v>52</v>
      </c>
      <c r="I3" t="s">
        <v>284</v>
      </c>
      <c r="J3">
        <v>0.94</v>
      </c>
      <c r="K3" s="48">
        <v>44561</v>
      </c>
      <c r="L3">
        <v>50211000000</v>
      </c>
      <c r="M3">
        <v>84461000000</v>
      </c>
      <c r="N3">
        <v>83280000000</v>
      </c>
      <c r="O3">
        <v>93199000000</v>
      </c>
      <c r="P3">
        <v>360966000000</v>
      </c>
    </row>
    <row r="4" spans="1:21" x14ac:dyDescent="0.2">
      <c r="A4" s="43" t="s">
        <v>69</v>
      </c>
      <c r="B4" s="43" t="s">
        <v>70</v>
      </c>
      <c r="C4" s="43" t="s">
        <v>71</v>
      </c>
      <c r="D4" t="s">
        <v>72</v>
      </c>
      <c r="E4" s="47" t="s">
        <v>73</v>
      </c>
      <c r="F4" t="s">
        <v>50</v>
      </c>
      <c r="G4" t="s">
        <v>51</v>
      </c>
      <c r="H4" t="s">
        <v>52</v>
      </c>
      <c r="I4" t="s">
        <v>284</v>
      </c>
      <c r="J4">
        <v>0.94</v>
      </c>
      <c r="K4" s="48">
        <v>44196</v>
      </c>
      <c r="L4">
        <v>8105859000</v>
      </c>
      <c r="M4">
        <v>12064489000</v>
      </c>
      <c r="N4">
        <v>11943556000</v>
      </c>
      <c r="O4">
        <v>13593042000</v>
      </c>
      <c r="P4">
        <v>26933558000</v>
      </c>
    </row>
    <row r="5" spans="1:21" x14ac:dyDescent="0.2">
      <c r="A5" s="43" t="s">
        <v>311</v>
      </c>
      <c r="B5" s="43" t="s">
        <v>312</v>
      </c>
      <c r="C5" s="43" t="s">
        <v>313</v>
      </c>
      <c r="D5" t="s">
        <v>68</v>
      </c>
      <c r="E5" s="47" t="s">
        <v>59</v>
      </c>
      <c r="F5" t="s">
        <v>56</v>
      </c>
      <c r="G5" t="s">
        <v>51</v>
      </c>
      <c r="H5" t="s">
        <v>284</v>
      </c>
      <c r="K5" s="48">
        <v>44926</v>
      </c>
      <c r="L5">
        <f>1000000000*36.54/0.94</f>
        <v>38872340425.531914</v>
      </c>
      <c r="M5" s="3">
        <v>93900000000</v>
      </c>
      <c r="N5" s="3">
        <f>L5+R5</f>
        <v>77672340425.531921</v>
      </c>
      <c r="O5" s="3">
        <f>N5+S5</f>
        <v>93372340425.531921</v>
      </c>
      <c r="P5" s="3">
        <v>54044000000</v>
      </c>
      <c r="R5" s="75">
        <v>38800000000</v>
      </c>
      <c r="S5" s="75">
        <v>15700000000</v>
      </c>
      <c r="T5" s="69"/>
      <c r="U5" s="69"/>
    </row>
    <row r="6" spans="1:21" x14ac:dyDescent="0.2">
      <c r="A6" s="43" t="s">
        <v>314</v>
      </c>
      <c r="B6" s="43" t="s">
        <v>315</v>
      </c>
      <c r="C6" s="43" t="s">
        <v>316</v>
      </c>
      <c r="D6" t="s">
        <v>317</v>
      </c>
      <c r="E6" s="47" t="s">
        <v>59</v>
      </c>
      <c r="F6" t="s">
        <v>56</v>
      </c>
      <c r="G6" t="s">
        <v>51</v>
      </c>
      <c r="H6" t="s">
        <v>318</v>
      </c>
      <c r="I6" t="s">
        <v>284</v>
      </c>
      <c r="J6">
        <v>0.13</v>
      </c>
      <c r="K6" s="48">
        <v>44926</v>
      </c>
      <c r="L6">
        <v>230074137960</v>
      </c>
      <c r="M6" s="3">
        <v>132300000000</v>
      </c>
      <c r="N6" s="3">
        <f>L6+R6</f>
        <v>260645137960</v>
      </c>
      <c r="O6" s="3">
        <f>N6+S6</f>
        <v>276820137960</v>
      </c>
      <c r="P6" s="3">
        <v>314142000000</v>
      </c>
      <c r="R6" s="75">
        <v>30571000000</v>
      </c>
      <c r="S6" s="75">
        <v>16175000000</v>
      </c>
      <c r="T6" s="69"/>
      <c r="U6" s="69"/>
    </row>
    <row r="7" spans="1:21" x14ac:dyDescent="0.2">
      <c r="A7" s="43" t="s">
        <v>76</v>
      </c>
      <c r="B7" s="43" t="s">
        <v>77</v>
      </c>
      <c r="C7" s="43" t="s">
        <v>78</v>
      </c>
      <c r="D7" t="s">
        <v>49</v>
      </c>
      <c r="E7" s="47" t="s">
        <v>54</v>
      </c>
      <c r="F7" t="s">
        <v>50</v>
      </c>
      <c r="G7" t="s">
        <v>51</v>
      </c>
      <c r="H7" t="s">
        <v>52</v>
      </c>
      <c r="I7" t="s">
        <v>284</v>
      </c>
      <c r="J7">
        <v>0.94</v>
      </c>
      <c r="K7" s="48">
        <v>43830</v>
      </c>
      <c r="L7">
        <v>22384264788</v>
      </c>
      <c r="M7">
        <v>7769000000</v>
      </c>
      <c r="N7">
        <v>43462264788</v>
      </c>
      <c r="O7">
        <v>44277264788</v>
      </c>
      <c r="P7">
        <v>45680000000</v>
      </c>
    </row>
    <row r="8" spans="1:21" x14ac:dyDescent="0.2">
      <c r="A8" s="43" t="s">
        <v>240</v>
      </c>
      <c r="B8" s="43" t="s">
        <v>241</v>
      </c>
      <c r="C8" s="43" t="s">
        <v>242</v>
      </c>
      <c r="D8" t="s">
        <v>58</v>
      </c>
      <c r="E8" s="47"/>
      <c r="F8" t="s">
        <v>50</v>
      </c>
      <c r="G8" t="s">
        <v>51</v>
      </c>
      <c r="H8" t="s">
        <v>52</v>
      </c>
      <c r="I8" t="s">
        <v>284</v>
      </c>
      <c r="J8">
        <v>0.94</v>
      </c>
      <c r="K8" s="48">
        <v>44561</v>
      </c>
      <c r="L8" s="3">
        <v>27350000000</v>
      </c>
      <c r="M8" s="3">
        <v>29017000000</v>
      </c>
      <c r="N8" s="3">
        <v>16000000000</v>
      </c>
      <c r="O8" s="3">
        <f>N8+16404000000</f>
        <v>32404000000</v>
      </c>
      <c r="P8" s="3">
        <v>168366000000</v>
      </c>
    </row>
    <row r="9" spans="1:21" x14ac:dyDescent="0.2">
      <c r="A9" s="43" t="s">
        <v>79</v>
      </c>
      <c r="B9" s="43" t="s">
        <v>80</v>
      </c>
      <c r="C9" s="43" t="s">
        <v>81</v>
      </c>
      <c r="D9" t="s">
        <v>49</v>
      </c>
      <c r="E9" s="47" t="s">
        <v>54</v>
      </c>
      <c r="F9" t="s">
        <v>50</v>
      </c>
      <c r="G9" t="s">
        <v>51</v>
      </c>
      <c r="H9" t="s">
        <v>52</v>
      </c>
      <c r="I9" t="s">
        <v>284</v>
      </c>
      <c r="J9">
        <v>0.94</v>
      </c>
      <c r="K9" s="48">
        <v>43830</v>
      </c>
      <c r="L9">
        <v>57800000000</v>
      </c>
      <c r="M9">
        <v>21419000000</v>
      </c>
      <c r="N9">
        <v>97623000000</v>
      </c>
      <c r="O9">
        <v>99598000000</v>
      </c>
      <c r="P9">
        <v>118700000000</v>
      </c>
    </row>
    <row r="10" spans="1:21" x14ac:dyDescent="0.2">
      <c r="A10" s="43" t="s">
        <v>82</v>
      </c>
      <c r="B10" s="43" t="s">
        <v>83</v>
      </c>
      <c r="C10" s="43" t="s">
        <v>84</v>
      </c>
      <c r="D10" t="s">
        <v>49</v>
      </c>
      <c r="E10" s="47" t="s">
        <v>54</v>
      </c>
      <c r="F10" t="s">
        <v>60</v>
      </c>
      <c r="G10" t="s">
        <v>51</v>
      </c>
      <c r="H10" t="s">
        <v>52</v>
      </c>
      <c r="I10" t="s">
        <v>284</v>
      </c>
      <c r="J10">
        <v>0.94</v>
      </c>
      <c r="K10" s="48">
        <v>43830</v>
      </c>
      <c r="L10">
        <v>5000000000</v>
      </c>
      <c r="M10">
        <v>10464991000</v>
      </c>
      <c r="N10">
        <v>6352884000</v>
      </c>
      <c r="O10">
        <v>7734344000</v>
      </c>
      <c r="P10">
        <v>8275765000</v>
      </c>
    </row>
    <row r="11" spans="1:21" x14ac:dyDescent="0.2">
      <c r="A11" s="43" t="s">
        <v>85</v>
      </c>
      <c r="B11" s="43" t="s">
        <v>86</v>
      </c>
      <c r="C11" s="43" t="s">
        <v>87</v>
      </c>
      <c r="D11" t="s">
        <v>74</v>
      </c>
      <c r="E11" s="47" t="s">
        <v>54</v>
      </c>
      <c r="F11" t="s">
        <v>56</v>
      </c>
      <c r="G11" t="s">
        <v>51</v>
      </c>
      <c r="H11" t="s">
        <v>52</v>
      </c>
      <c r="I11" t="s">
        <v>284</v>
      </c>
      <c r="J11">
        <v>0.94</v>
      </c>
      <c r="K11" s="48">
        <v>43830</v>
      </c>
      <c r="L11">
        <v>50030000000</v>
      </c>
      <c r="M11">
        <v>10175225448.559799</v>
      </c>
      <c r="N11">
        <v>50030000000</v>
      </c>
      <c r="O11">
        <v>50030000000</v>
      </c>
      <c r="P11">
        <v>76211709340.442902</v>
      </c>
    </row>
    <row r="12" spans="1:21" x14ac:dyDescent="0.2">
      <c r="A12" s="43" t="s">
        <v>88</v>
      </c>
      <c r="B12" s="43" t="s">
        <v>89</v>
      </c>
      <c r="C12" s="43" t="s">
        <v>90</v>
      </c>
      <c r="D12" t="s">
        <v>91</v>
      </c>
      <c r="E12" s="47" t="s">
        <v>59</v>
      </c>
      <c r="F12" t="s">
        <v>60</v>
      </c>
      <c r="G12" t="s">
        <v>51</v>
      </c>
      <c r="H12" t="s">
        <v>52</v>
      </c>
      <c r="I12" t="s">
        <v>284</v>
      </c>
      <c r="J12">
        <v>0.94</v>
      </c>
      <c r="K12" s="48">
        <v>43830</v>
      </c>
      <c r="L12">
        <v>590000000</v>
      </c>
      <c r="M12">
        <v>7294055000</v>
      </c>
      <c r="N12">
        <v>590000000</v>
      </c>
      <c r="O12">
        <v>590000000</v>
      </c>
      <c r="P12">
        <v>14842991000</v>
      </c>
    </row>
    <row r="13" spans="1:21" x14ac:dyDescent="0.2">
      <c r="A13" s="43" t="s">
        <v>92</v>
      </c>
      <c r="B13" s="43" t="s">
        <v>93</v>
      </c>
      <c r="C13" s="43" t="s">
        <v>94</v>
      </c>
      <c r="D13" t="s">
        <v>75</v>
      </c>
      <c r="E13" s="47"/>
      <c r="F13" t="s">
        <v>50</v>
      </c>
      <c r="G13" t="s">
        <v>51</v>
      </c>
      <c r="H13" t="s">
        <v>52</v>
      </c>
      <c r="I13" t="s">
        <v>284</v>
      </c>
      <c r="J13">
        <v>0.94</v>
      </c>
      <c r="K13" s="48">
        <v>44561</v>
      </c>
      <c r="L13">
        <v>4140000000</v>
      </c>
      <c r="M13">
        <v>461314048710.8158</v>
      </c>
      <c r="N13">
        <v>39800000000</v>
      </c>
      <c r="O13">
        <v>46035502216.260452</v>
      </c>
      <c r="P13">
        <v>111638364676.0576</v>
      </c>
    </row>
    <row r="14" spans="1:21" x14ac:dyDescent="0.2">
      <c r="A14" s="43" t="s">
        <v>243</v>
      </c>
      <c r="B14" s="43" t="s">
        <v>245</v>
      </c>
      <c r="C14" s="43" t="s">
        <v>244</v>
      </c>
      <c r="D14" t="s">
        <v>68</v>
      </c>
      <c r="E14" s="47"/>
      <c r="F14" t="s">
        <v>292</v>
      </c>
      <c r="G14" t="s">
        <v>51</v>
      </c>
      <c r="H14" t="s">
        <v>52</v>
      </c>
      <c r="I14" t="s">
        <v>284</v>
      </c>
      <c r="J14">
        <v>0.94</v>
      </c>
      <c r="K14" s="48">
        <v>44561</v>
      </c>
      <c r="L14" s="3">
        <v>131650000000</v>
      </c>
      <c r="M14" s="3">
        <v>205860000000</v>
      </c>
      <c r="N14" s="3">
        <v>140400000000</v>
      </c>
      <c r="O14" s="3">
        <f>N14+33657000000</f>
        <v>174057000000</v>
      </c>
      <c r="P14" s="3">
        <v>293460000000</v>
      </c>
    </row>
    <row r="15" spans="1:21" x14ac:dyDescent="0.2">
      <c r="A15" s="43" t="s">
        <v>95</v>
      </c>
      <c r="B15" s="43" t="s">
        <v>96</v>
      </c>
      <c r="C15" s="43" t="s">
        <v>97</v>
      </c>
      <c r="D15" t="s">
        <v>49</v>
      </c>
      <c r="E15" s="47" t="s">
        <v>54</v>
      </c>
      <c r="F15" t="s">
        <v>50</v>
      </c>
      <c r="G15" t="s">
        <v>51</v>
      </c>
      <c r="H15" t="s">
        <v>52</v>
      </c>
      <c r="I15" t="s">
        <v>284</v>
      </c>
      <c r="J15">
        <v>0.94</v>
      </c>
      <c r="K15" s="48">
        <v>44561</v>
      </c>
      <c r="L15">
        <v>10980000000</v>
      </c>
      <c r="M15">
        <v>12100000000</v>
      </c>
      <c r="N15">
        <v>24980000000</v>
      </c>
      <c r="O15">
        <v>26890000000</v>
      </c>
      <c r="P15">
        <v>29683000000</v>
      </c>
    </row>
    <row r="16" spans="1:21" x14ac:dyDescent="0.2">
      <c r="A16" s="43" t="s">
        <v>98</v>
      </c>
      <c r="B16" s="43" t="s">
        <v>99</v>
      </c>
      <c r="C16" s="43" t="s">
        <v>100</v>
      </c>
      <c r="D16" t="s">
        <v>49</v>
      </c>
      <c r="E16" s="47" t="s">
        <v>54</v>
      </c>
      <c r="F16" t="s">
        <v>50</v>
      </c>
      <c r="G16" t="s">
        <v>51</v>
      </c>
      <c r="H16" t="s">
        <v>52</v>
      </c>
      <c r="I16" t="s">
        <v>284</v>
      </c>
      <c r="J16">
        <v>0.94</v>
      </c>
      <c r="K16" s="48">
        <v>43830</v>
      </c>
      <c r="L16">
        <v>26300000000</v>
      </c>
      <c r="M16">
        <v>7523100000</v>
      </c>
      <c r="N16">
        <v>38120800000</v>
      </c>
      <c r="O16">
        <v>38158300000</v>
      </c>
      <c r="P16">
        <v>34951800000</v>
      </c>
    </row>
    <row r="17" spans="1:16" x14ac:dyDescent="0.2">
      <c r="A17" s="43" t="s">
        <v>101</v>
      </c>
      <c r="B17" s="43" t="s">
        <v>102</v>
      </c>
      <c r="C17" s="43" t="s">
        <v>103</v>
      </c>
      <c r="D17" t="s">
        <v>49</v>
      </c>
      <c r="E17" s="47" t="s">
        <v>54</v>
      </c>
      <c r="F17" t="s">
        <v>60</v>
      </c>
      <c r="G17" t="s">
        <v>51</v>
      </c>
      <c r="H17" t="s">
        <v>52</v>
      </c>
      <c r="I17" t="s">
        <v>284</v>
      </c>
      <c r="J17">
        <v>0.94</v>
      </c>
      <c r="K17" s="48">
        <v>43830</v>
      </c>
      <c r="L17">
        <v>1633376617</v>
      </c>
      <c r="M17">
        <v>3759556000</v>
      </c>
      <c r="N17">
        <v>2294113617</v>
      </c>
      <c r="O17">
        <v>2386476617</v>
      </c>
      <c r="P17">
        <v>2510796000</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7"/>
  <sheetViews>
    <sheetView zoomScale="150" zoomScaleNormal="150" workbookViewId="0">
      <pane xSplit="1" ySplit="1" topLeftCell="B250" activePane="bottomRight" state="frozen"/>
      <selection pane="topRight" activeCell="B1" sqref="B1"/>
      <selection pane="bottomLeft" activeCell="A2" sqref="A2"/>
      <selection pane="bottomRight" activeCell="D278" sqref="A278:XFD1762"/>
    </sheetView>
  </sheetViews>
  <sheetFormatPr baseColWidth="10" defaultColWidth="8.83203125" defaultRowHeight="15" x14ac:dyDescent="0.2"/>
  <cols>
    <col min="1" max="1" width="18.5" customWidth="1"/>
    <col min="2" max="2" width="24" customWidth="1"/>
    <col min="3" max="3" width="16" customWidth="1"/>
    <col min="4" max="6" width="12" customWidth="1"/>
    <col min="7" max="7" width="17" customWidth="1"/>
    <col min="8" max="8" width="13" customWidth="1"/>
    <col min="9" max="9" width="13" style="61" customWidth="1"/>
    <col min="10" max="10" width="13" customWidth="1"/>
    <col min="11" max="13" width="14" customWidth="1"/>
    <col min="14" max="14" width="14" style="73" customWidth="1"/>
    <col min="15" max="16" width="14" customWidth="1"/>
    <col min="17" max="17" width="10.1640625" style="54" bestFit="1" customWidth="1"/>
  </cols>
  <sheetData>
    <row r="1" spans="1:17" x14ac:dyDescent="0.2">
      <c r="A1" s="74" t="s">
        <v>0</v>
      </c>
      <c r="B1" s="43" t="s">
        <v>1</v>
      </c>
      <c r="C1" s="43" t="s">
        <v>2</v>
      </c>
      <c r="D1" s="49" t="s">
        <v>194</v>
      </c>
      <c r="E1" s="49" t="s">
        <v>268</v>
      </c>
      <c r="F1" s="49" t="s">
        <v>264</v>
      </c>
      <c r="G1" s="50" t="s">
        <v>195</v>
      </c>
      <c r="H1" s="51" t="s">
        <v>8</v>
      </c>
      <c r="I1" s="60" t="s">
        <v>248</v>
      </c>
      <c r="J1" s="69">
        <v>2015</v>
      </c>
      <c r="K1" s="52">
        <v>2016</v>
      </c>
      <c r="L1" s="53">
        <v>2017</v>
      </c>
      <c r="M1" s="52">
        <v>2018</v>
      </c>
      <c r="N1" s="70">
        <v>2019</v>
      </c>
      <c r="O1" s="52">
        <v>2020</v>
      </c>
      <c r="P1" s="53">
        <v>2021</v>
      </c>
      <c r="Q1" s="54">
        <v>2022</v>
      </c>
    </row>
    <row r="2" spans="1:17" x14ac:dyDescent="0.2">
      <c r="A2" s="80" t="s">
        <v>62</v>
      </c>
      <c r="B2" s="76" t="s">
        <v>63</v>
      </c>
      <c r="C2" s="79" t="s">
        <v>64</v>
      </c>
      <c r="D2" s="49" t="s">
        <v>255</v>
      </c>
      <c r="H2" s="48"/>
      <c r="I2" s="61">
        <v>2005</v>
      </c>
      <c r="K2" s="54"/>
      <c r="L2" s="55"/>
      <c r="M2" s="54"/>
      <c r="N2" s="71"/>
      <c r="O2" s="54"/>
      <c r="P2" s="55"/>
    </row>
    <row r="3" spans="1:17" x14ac:dyDescent="0.2">
      <c r="A3" s="80"/>
      <c r="B3" s="77"/>
      <c r="C3" s="79"/>
      <c r="D3" s="49" t="s">
        <v>196</v>
      </c>
      <c r="F3" t="s">
        <v>256</v>
      </c>
      <c r="G3" t="s">
        <v>207</v>
      </c>
      <c r="H3" s="48">
        <v>44756</v>
      </c>
      <c r="I3" s="40">
        <v>1806880.79033897</v>
      </c>
      <c r="K3" s="54"/>
      <c r="L3" s="55"/>
      <c r="M3" s="54">
        <v>1858987.911270939</v>
      </c>
      <c r="N3" s="71">
        <v>1766080.3867375692</v>
      </c>
      <c r="O3" s="54"/>
      <c r="P3" s="40"/>
    </row>
    <row r="4" spans="1:17" x14ac:dyDescent="0.2">
      <c r="A4" s="80"/>
      <c r="B4" s="77"/>
      <c r="C4" s="79"/>
      <c r="D4" s="49" t="s">
        <v>257</v>
      </c>
      <c r="F4" t="s">
        <v>256</v>
      </c>
      <c r="G4" t="s">
        <v>209</v>
      </c>
      <c r="H4" s="48">
        <v>44756</v>
      </c>
      <c r="I4" s="66">
        <v>0.292034636322417</v>
      </c>
      <c r="K4" s="54"/>
      <c r="L4" s="55"/>
      <c r="M4" s="54">
        <v>0.28202612760300338</v>
      </c>
      <c r="N4" s="71">
        <v>0.27337410747069402</v>
      </c>
      <c r="O4" s="54"/>
      <c r="P4" s="66"/>
    </row>
    <row r="5" spans="1:17" x14ac:dyDescent="0.2">
      <c r="A5" s="80"/>
      <c r="B5" s="77"/>
      <c r="C5" s="79"/>
      <c r="D5" s="49" t="s">
        <v>196</v>
      </c>
      <c r="F5" t="s">
        <v>266</v>
      </c>
      <c r="G5" t="s">
        <v>207</v>
      </c>
      <c r="H5" s="48">
        <v>44756</v>
      </c>
      <c r="I5" s="40">
        <v>9913677.1400000006</v>
      </c>
      <c r="K5" s="54"/>
      <c r="L5" s="55"/>
      <c r="M5" s="54">
        <v>5910301.6392847747</v>
      </c>
      <c r="N5" s="71">
        <v>5545417.9551846134</v>
      </c>
      <c r="O5" s="54"/>
      <c r="P5" s="40"/>
    </row>
    <row r="6" spans="1:17" x14ac:dyDescent="0.2">
      <c r="A6" s="80"/>
      <c r="B6" s="77"/>
      <c r="C6" s="79"/>
      <c r="D6" s="49" t="s">
        <v>257</v>
      </c>
      <c r="F6" t="s">
        <v>266</v>
      </c>
      <c r="G6" t="s">
        <v>209</v>
      </c>
      <c r="H6" s="48">
        <v>44756</v>
      </c>
      <c r="I6" s="66">
        <v>0.369901153033176</v>
      </c>
      <c r="K6" s="54"/>
      <c r="L6" s="55"/>
      <c r="M6" s="54">
        <v>0.28898404260144606</v>
      </c>
      <c r="N6" s="71">
        <v>0.27100000000000002</v>
      </c>
      <c r="O6" s="54"/>
      <c r="P6" s="66"/>
    </row>
    <row r="7" spans="1:17" x14ac:dyDescent="0.2">
      <c r="A7" s="80"/>
      <c r="B7" s="77"/>
      <c r="C7" s="79"/>
      <c r="D7" s="49" t="s">
        <v>199</v>
      </c>
      <c r="E7" t="s">
        <v>198</v>
      </c>
      <c r="G7" t="s">
        <v>208</v>
      </c>
      <c r="H7" s="48">
        <v>44756</v>
      </c>
      <c r="K7" s="54"/>
      <c r="L7" s="55"/>
      <c r="M7" s="54"/>
      <c r="N7" s="71"/>
      <c r="O7" s="54"/>
      <c r="P7" s="55"/>
    </row>
    <row r="8" spans="1:17" x14ac:dyDescent="0.2">
      <c r="A8" s="80"/>
      <c r="B8" s="77"/>
      <c r="C8" s="79"/>
      <c r="D8" s="49" t="s">
        <v>200</v>
      </c>
      <c r="E8" s="36">
        <v>3</v>
      </c>
      <c r="H8" s="48">
        <v>44756</v>
      </c>
      <c r="K8" s="54"/>
      <c r="L8" s="55"/>
      <c r="M8" s="54">
        <v>5910301.6392847747</v>
      </c>
      <c r="N8" s="71">
        <v>5545417.9551846134</v>
      </c>
      <c r="O8" s="54"/>
      <c r="P8" s="40"/>
    </row>
    <row r="9" spans="1:17" x14ac:dyDescent="0.2">
      <c r="A9" s="80"/>
      <c r="B9" s="77"/>
      <c r="C9" s="79"/>
      <c r="D9" s="49" t="s">
        <v>261</v>
      </c>
      <c r="G9" t="s">
        <v>271</v>
      </c>
      <c r="H9" s="48">
        <v>44756</v>
      </c>
      <c r="I9" s="61">
        <v>222922</v>
      </c>
      <c r="K9" s="54"/>
      <c r="L9" s="55"/>
      <c r="M9" s="54">
        <v>326548.26804999996</v>
      </c>
      <c r="N9" s="71">
        <v>306009.87319999997</v>
      </c>
      <c r="O9" s="54"/>
      <c r="P9" s="55"/>
    </row>
    <row r="10" spans="1:17" x14ac:dyDescent="0.2">
      <c r="A10" s="80"/>
      <c r="B10" s="77"/>
      <c r="C10" s="79"/>
      <c r="D10" s="49" t="s">
        <v>202</v>
      </c>
      <c r="E10" t="s">
        <v>215</v>
      </c>
      <c r="F10" t="s">
        <v>256</v>
      </c>
      <c r="G10" t="s">
        <v>57</v>
      </c>
      <c r="H10" s="48">
        <v>44756</v>
      </c>
      <c r="I10" s="61">
        <f>SUM(I11:I21)</f>
        <v>6187214</v>
      </c>
      <c r="K10" s="54"/>
      <c r="L10" s="55"/>
      <c r="M10" s="54">
        <f t="shared" ref="M10:N10" si="0">SUM(M11:M21)</f>
        <v>10345517</v>
      </c>
      <c r="N10" s="71">
        <f t="shared" si="0"/>
        <v>13299306</v>
      </c>
      <c r="O10" s="54"/>
      <c r="P10" s="55"/>
    </row>
    <row r="11" spans="1:17" x14ac:dyDescent="0.2">
      <c r="A11" s="80"/>
      <c r="B11" s="77"/>
      <c r="C11" s="79"/>
      <c r="D11" s="49" t="s">
        <v>215</v>
      </c>
      <c r="E11" s="64" t="s">
        <v>229</v>
      </c>
      <c r="F11" t="s">
        <v>256</v>
      </c>
      <c r="G11" t="s">
        <v>57</v>
      </c>
      <c r="H11" s="48">
        <v>44756</v>
      </c>
      <c r="I11" s="55"/>
      <c r="J11" s="55"/>
      <c r="K11" s="54"/>
      <c r="L11" s="55"/>
      <c r="M11" s="54"/>
      <c r="N11" s="71"/>
      <c r="O11" s="54"/>
      <c r="P11" s="55"/>
    </row>
    <row r="12" spans="1:17" x14ac:dyDescent="0.2">
      <c r="A12" s="80"/>
      <c r="B12" s="77"/>
      <c r="C12" s="79"/>
      <c r="D12" s="49" t="s">
        <v>215</v>
      </c>
      <c r="E12" s="64" t="s">
        <v>230</v>
      </c>
      <c r="F12" t="s">
        <v>256</v>
      </c>
      <c r="G12" t="s">
        <v>57</v>
      </c>
      <c r="H12" s="48">
        <v>44756</v>
      </c>
      <c r="I12" s="55">
        <v>2181551</v>
      </c>
      <c r="J12" s="55"/>
      <c r="K12" s="54"/>
      <c r="L12" s="55"/>
      <c r="M12" s="54">
        <v>2927822</v>
      </c>
      <c r="N12" s="71">
        <v>2806967</v>
      </c>
      <c r="O12" s="54"/>
      <c r="P12" s="55"/>
    </row>
    <row r="13" spans="1:17" x14ac:dyDescent="0.2">
      <c r="A13" s="80"/>
      <c r="B13" s="77"/>
      <c r="C13" s="79"/>
      <c r="D13" s="49" t="s">
        <v>215</v>
      </c>
      <c r="E13" s="64" t="s">
        <v>231</v>
      </c>
      <c r="F13" t="s">
        <v>256</v>
      </c>
      <c r="G13" t="s">
        <v>57</v>
      </c>
      <c r="H13" s="48">
        <v>44756</v>
      </c>
      <c r="I13" s="55"/>
      <c r="J13" s="55"/>
      <c r="K13" s="54"/>
      <c r="L13" s="55"/>
      <c r="M13" s="54"/>
      <c r="N13" s="71"/>
      <c r="O13" s="54"/>
      <c r="P13" s="55"/>
    </row>
    <row r="14" spans="1:17" x14ac:dyDescent="0.2">
      <c r="A14" s="80"/>
      <c r="B14" s="77"/>
      <c r="C14" s="79"/>
      <c r="D14" s="49" t="s">
        <v>215</v>
      </c>
      <c r="E14" s="64" t="s">
        <v>232</v>
      </c>
      <c r="F14" t="s">
        <v>256</v>
      </c>
      <c r="G14" t="s">
        <v>57</v>
      </c>
      <c r="H14" s="48">
        <v>44756</v>
      </c>
      <c r="I14" s="55">
        <v>80129</v>
      </c>
      <c r="J14" s="55"/>
      <c r="K14" s="54"/>
      <c r="L14" s="55"/>
      <c r="M14" s="54">
        <v>28479</v>
      </c>
      <c r="N14" s="71">
        <v>12880</v>
      </c>
      <c r="O14" s="54"/>
      <c r="P14" s="55"/>
    </row>
    <row r="15" spans="1:17" x14ac:dyDescent="0.2">
      <c r="A15" s="80"/>
      <c r="B15" s="77"/>
      <c r="C15" s="79"/>
      <c r="D15" s="49" t="s">
        <v>215</v>
      </c>
      <c r="E15" s="64" t="s">
        <v>233</v>
      </c>
      <c r="F15" t="s">
        <v>256</v>
      </c>
      <c r="G15" t="s">
        <v>57</v>
      </c>
      <c r="H15" s="48">
        <v>44756</v>
      </c>
      <c r="I15" s="55"/>
      <c r="J15" s="55"/>
      <c r="K15" s="54"/>
      <c r="L15" s="55"/>
      <c r="M15" s="54"/>
      <c r="N15" s="71"/>
      <c r="O15" s="54"/>
      <c r="P15" s="55"/>
    </row>
    <row r="16" spans="1:17" x14ac:dyDescent="0.2">
      <c r="A16" s="80"/>
      <c r="B16" s="77"/>
      <c r="C16" s="79"/>
      <c r="D16" s="49" t="s">
        <v>215</v>
      </c>
      <c r="E16" s="65" t="s">
        <v>234</v>
      </c>
      <c r="F16" t="s">
        <v>256</v>
      </c>
      <c r="G16" t="s">
        <v>57</v>
      </c>
      <c r="H16" s="48">
        <v>44756</v>
      </c>
      <c r="I16" s="55"/>
      <c r="J16" s="55"/>
      <c r="K16" s="54"/>
      <c r="L16" s="55"/>
      <c r="M16" s="54"/>
      <c r="N16" s="71"/>
      <c r="O16" s="54"/>
      <c r="P16" s="55"/>
    </row>
    <row r="17" spans="1:16" x14ac:dyDescent="0.2">
      <c r="A17" s="80"/>
      <c r="B17" s="77"/>
      <c r="C17" s="79"/>
      <c r="D17" s="49" t="s">
        <v>215</v>
      </c>
      <c r="E17" s="65" t="s">
        <v>235</v>
      </c>
      <c r="F17" t="s">
        <v>256</v>
      </c>
      <c r="G17" t="s">
        <v>57</v>
      </c>
      <c r="H17" s="48">
        <v>44756</v>
      </c>
      <c r="I17" s="55"/>
      <c r="J17" s="55"/>
      <c r="K17" s="54"/>
      <c r="L17" s="55"/>
      <c r="M17" s="54"/>
      <c r="N17" s="71"/>
      <c r="O17" s="54"/>
      <c r="P17" s="55"/>
    </row>
    <row r="18" spans="1:16" x14ac:dyDescent="0.2">
      <c r="A18" s="80"/>
      <c r="B18" s="77"/>
      <c r="C18" s="79"/>
      <c r="D18" s="49" t="s">
        <v>215</v>
      </c>
      <c r="E18" s="65" t="s">
        <v>236</v>
      </c>
      <c r="F18" t="s">
        <v>256</v>
      </c>
      <c r="G18" t="s">
        <v>57</v>
      </c>
      <c r="H18" s="48">
        <v>44756</v>
      </c>
      <c r="I18" s="55"/>
      <c r="J18" s="55"/>
      <c r="K18" s="54"/>
      <c r="L18" s="55"/>
      <c r="M18" s="54"/>
      <c r="N18" s="71"/>
      <c r="O18" s="54"/>
      <c r="P18" s="55"/>
    </row>
    <row r="19" spans="1:16" x14ac:dyDescent="0.2">
      <c r="A19" s="80"/>
      <c r="B19" s="77"/>
      <c r="C19" s="79"/>
      <c r="D19" s="49" t="s">
        <v>215</v>
      </c>
      <c r="E19" s="65" t="s">
        <v>237</v>
      </c>
      <c r="F19" t="s">
        <v>256</v>
      </c>
      <c r="G19" t="s">
        <v>57</v>
      </c>
      <c r="H19" s="48">
        <v>44756</v>
      </c>
      <c r="I19" s="55"/>
      <c r="J19" s="55"/>
      <c r="K19" s="54"/>
      <c r="L19" s="55"/>
      <c r="M19" s="54">
        <v>2680270</v>
      </c>
      <c r="N19" s="71">
        <v>5506000</v>
      </c>
      <c r="O19" s="54"/>
      <c r="P19" s="55"/>
    </row>
    <row r="20" spans="1:16" x14ac:dyDescent="0.2">
      <c r="A20" s="80"/>
      <c r="B20" s="77"/>
      <c r="C20" s="79"/>
      <c r="D20" s="49" t="s">
        <v>215</v>
      </c>
      <c r="E20" s="65" t="s">
        <v>238</v>
      </c>
      <c r="F20" t="s">
        <v>256</v>
      </c>
      <c r="G20" t="s">
        <v>57</v>
      </c>
      <c r="H20" s="48">
        <v>44756</v>
      </c>
      <c r="I20" s="55"/>
      <c r="J20" s="55"/>
      <c r="K20" s="54"/>
      <c r="L20" s="55"/>
      <c r="M20" s="54">
        <v>1073969</v>
      </c>
      <c r="N20" s="71">
        <v>1333000</v>
      </c>
      <c r="O20" s="54"/>
      <c r="P20" s="55"/>
    </row>
    <row r="21" spans="1:16" x14ac:dyDescent="0.2">
      <c r="A21" s="80"/>
      <c r="B21" s="77"/>
      <c r="C21" s="79"/>
      <c r="D21" s="49" t="s">
        <v>215</v>
      </c>
      <c r="E21" s="64" t="s">
        <v>239</v>
      </c>
      <c r="F21" t="s">
        <v>256</v>
      </c>
      <c r="G21" t="s">
        <v>57</v>
      </c>
      <c r="H21" s="48">
        <v>44756</v>
      </c>
      <c r="I21" s="55">
        <v>3925534</v>
      </c>
      <c r="J21" s="55"/>
      <c r="K21" s="54"/>
      <c r="L21" s="55"/>
      <c r="M21" s="54">
        <v>3634977</v>
      </c>
      <c r="N21" s="71">
        <v>3640459</v>
      </c>
      <c r="O21" s="54"/>
      <c r="P21" s="55"/>
    </row>
    <row r="22" spans="1:16" x14ac:dyDescent="0.2">
      <c r="A22" s="80"/>
      <c r="B22" s="78"/>
      <c r="C22" s="79"/>
      <c r="D22" s="49" t="s">
        <v>227</v>
      </c>
      <c r="H22" s="48"/>
      <c r="K22" s="54"/>
      <c r="L22" s="55"/>
      <c r="M22" s="54"/>
      <c r="N22" s="71"/>
      <c r="O22" s="54"/>
      <c r="P22" s="57" t="s">
        <v>303</v>
      </c>
    </row>
    <row r="23" spans="1:16" x14ac:dyDescent="0.2">
      <c r="A23" s="80" t="s">
        <v>62</v>
      </c>
      <c r="B23" s="76" t="s">
        <v>63</v>
      </c>
      <c r="C23" s="79" t="s">
        <v>64</v>
      </c>
      <c r="D23" s="49" t="s">
        <v>255</v>
      </c>
      <c r="H23" s="48"/>
      <c r="I23" s="61">
        <v>2005</v>
      </c>
      <c r="K23" s="54"/>
      <c r="L23" s="55"/>
      <c r="M23" s="54"/>
      <c r="N23" s="71"/>
      <c r="O23" s="54"/>
      <c r="P23" s="55"/>
    </row>
    <row r="24" spans="1:16" x14ac:dyDescent="0.2">
      <c r="A24" s="80"/>
      <c r="B24" s="77"/>
      <c r="C24" s="79"/>
      <c r="D24" s="49" t="s">
        <v>196</v>
      </c>
      <c r="F24" t="s">
        <v>256</v>
      </c>
      <c r="G24" t="s">
        <v>207</v>
      </c>
      <c r="H24" s="48">
        <v>44756</v>
      </c>
      <c r="I24" s="40">
        <v>1806880.79033897</v>
      </c>
      <c r="K24" s="54"/>
      <c r="L24" s="55"/>
      <c r="M24" s="54"/>
      <c r="N24" s="71"/>
      <c r="O24" s="54">
        <v>1922944.0277451701</v>
      </c>
      <c r="P24" s="40">
        <v>1929402.3664103062</v>
      </c>
    </row>
    <row r="25" spans="1:16" x14ac:dyDescent="0.2">
      <c r="A25" s="80"/>
      <c r="B25" s="77"/>
      <c r="C25" s="79"/>
      <c r="D25" s="49" t="s">
        <v>257</v>
      </c>
      <c r="F25" t="s">
        <v>256</v>
      </c>
      <c r="G25" t="s">
        <v>209</v>
      </c>
      <c r="H25" s="48">
        <v>44756</v>
      </c>
      <c r="I25" s="66">
        <v>0.292034636322417</v>
      </c>
      <c r="K25" s="54"/>
      <c r="L25" s="55"/>
      <c r="M25" s="54"/>
      <c r="N25" s="71"/>
      <c r="O25" s="54">
        <v>0.27315818517470303</v>
      </c>
      <c r="P25" s="66">
        <v>0.2838918661431491</v>
      </c>
    </row>
    <row r="26" spans="1:16" x14ac:dyDescent="0.2">
      <c r="A26" s="80"/>
      <c r="B26" s="77"/>
      <c r="C26" s="79"/>
      <c r="D26" s="49" t="s">
        <v>196</v>
      </c>
      <c r="F26" t="s">
        <v>266</v>
      </c>
      <c r="G26" t="s">
        <v>207</v>
      </c>
      <c r="H26" s="48">
        <v>44756</v>
      </c>
      <c r="I26" s="40">
        <v>9913677.1400000006</v>
      </c>
      <c r="K26" s="54"/>
      <c r="L26" s="55"/>
      <c r="M26" s="54"/>
      <c r="N26" s="71"/>
      <c r="O26" s="54">
        <v>4386675.8489898499</v>
      </c>
      <c r="P26" s="40">
        <v>5120850.6626992403</v>
      </c>
    </row>
    <row r="27" spans="1:16" x14ac:dyDescent="0.2">
      <c r="A27" s="80"/>
      <c r="B27" s="77"/>
      <c r="C27" s="79"/>
      <c r="D27" s="49" t="s">
        <v>257</v>
      </c>
      <c r="F27" t="s">
        <v>266</v>
      </c>
      <c r="G27" t="s">
        <v>209</v>
      </c>
      <c r="H27" s="48">
        <v>44756</v>
      </c>
      <c r="I27" s="66">
        <v>0.369901153033176</v>
      </c>
      <c r="K27" s="54"/>
      <c r="L27" s="55"/>
      <c r="M27" s="54"/>
      <c r="N27" s="71"/>
      <c r="O27" s="54">
        <v>0.25178942402772397</v>
      </c>
      <c r="P27" s="66">
        <v>0.28848509040106685</v>
      </c>
    </row>
    <row r="28" spans="1:16" x14ac:dyDescent="0.2">
      <c r="A28" s="80"/>
      <c r="B28" s="77"/>
      <c r="C28" s="79"/>
      <c r="D28" s="49" t="s">
        <v>199</v>
      </c>
      <c r="E28" t="s">
        <v>198</v>
      </c>
      <c r="G28" t="s">
        <v>208</v>
      </c>
      <c r="H28" s="48">
        <v>44756</v>
      </c>
      <c r="K28" s="54"/>
      <c r="L28" s="55"/>
      <c r="M28" s="54"/>
      <c r="N28" s="71"/>
      <c r="O28" s="54"/>
      <c r="P28" s="55"/>
    </row>
    <row r="29" spans="1:16" x14ac:dyDescent="0.2">
      <c r="A29" s="80"/>
      <c r="B29" s="77"/>
      <c r="C29" s="79"/>
      <c r="D29" s="49" t="s">
        <v>200</v>
      </c>
      <c r="E29" s="36">
        <v>3</v>
      </c>
      <c r="H29" s="48">
        <v>44756</v>
      </c>
      <c r="K29" s="54"/>
      <c r="L29" s="55"/>
      <c r="M29" s="54"/>
      <c r="N29" s="71"/>
      <c r="O29" s="54">
        <v>4386675.8489898499</v>
      </c>
      <c r="P29" s="40">
        <v>5120850.6626992403</v>
      </c>
    </row>
    <row r="30" spans="1:16" x14ac:dyDescent="0.2">
      <c r="A30" s="80"/>
      <c r="B30" s="77"/>
      <c r="C30" s="79"/>
      <c r="D30" s="49" t="s">
        <v>261</v>
      </c>
      <c r="E30" t="s">
        <v>262</v>
      </c>
      <c r="G30" t="s">
        <v>271</v>
      </c>
      <c r="H30" s="48">
        <v>44756</v>
      </c>
      <c r="I30" s="61">
        <v>222922</v>
      </c>
      <c r="K30" s="54"/>
      <c r="L30" s="55"/>
      <c r="M30" s="54"/>
      <c r="N30" s="71"/>
      <c r="O30" s="54">
        <v>291761.81880000001</v>
      </c>
      <c r="P30" s="55">
        <v>294348.43605000002</v>
      </c>
    </row>
    <row r="31" spans="1:16" x14ac:dyDescent="0.2">
      <c r="A31" s="80"/>
      <c r="B31" s="77"/>
      <c r="C31" s="79"/>
      <c r="D31" s="49" t="s">
        <v>261</v>
      </c>
      <c r="E31" t="s">
        <v>263</v>
      </c>
      <c r="G31" t="s">
        <v>271</v>
      </c>
      <c r="H31" s="48">
        <v>44756</v>
      </c>
      <c r="K31" s="54"/>
      <c r="L31" s="55"/>
      <c r="M31" s="54"/>
      <c r="N31" s="71"/>
      <c r="O31" s="54">
        <v>23829.763900000002</v>
      </c>
      <c r="P31" s="55">
        <v>25769.4</v>
      </c>
    </row>
    <row r="32" spans="1:16" x14ac:dyDescent="0.2">
      <c r="A32" s="80"/>
      <c r="B32" s="77"/>
      <c r="C32" s="79"/>
      <c r="D32" s="49" t="s">
        <v>202</v>
      </c>
      <c r="E32" t="s">
        <v>215</v>
      </c>
      <c r="F32" t="s">
        <v>256</v>
      </c>
      <c r="G32" t="s">
        <v>57</v>
      </c>
      <c r="H32" s="48">
        <v>44756</v>
      </c>
      <c r="I32" s="61">
        <f>SUM(I33:I43)</f>
        <v>6187214</v>
      </c>
      <c r="K32" s="54"/>
      <c r="L32" s="55"/>
      <c r="M32" s="54"/>
      <c r="N32" s="71"/>
      <c r="O32" s="54">
        <f>SUM(O33:O43)</f>
        <v>14163708</v>
      </c>
      <c r="P32" s="61">
        <f>SUM(P33:P43)</f>
        <v>14504546</v>
      </c>
    </row>
    <row r="33" spans="1:16" x14ac:dyDescent="0.2">
      <c r="A33" s="80"/>
      <c r="B33" s="77"/>
      <c r="C33" s="79"/>
      <c r="D33" s="49" t="s">
        <v>215</v>
      </c>
      <c r="E33" s="64" t="s">
        <v>229</v>
      </c>
      <c r="F33" t="s">
        <v>256</v>
      </c>
      <c r="G33" t="s">
        <v>57</v>
      </c>
      <c r="H33" s="48">
        <v>44756</v>
      </c>
      <c r="I33" s="55"/>
      <c r="J33" s="55"/>
      <c r="K33" s="54"/>
      <c r="L33" s="55"/>
      <c r="M33" s="54"/>
      <c r="N33" s="71"/>
      <c r="O33" s="54" t="s">
        <v>260</v>
      </c>
      <c r="P33" s="55" t="s">
        <v>260</v>
      </c>
    </row>
    <row r="34" spans="1:16" x14ac:dyDescent="0.2">
      <c r="A34" s="80"/>
      <c r="B34" s="77"/>
      <c r="C34" s="79"/>
      <c r="D34" s="49" t="s">
        <v>215</v>
      </c>
      <c r="E34" s="64" t="s">
        <v>230</v>
      </c>
      <c r="F34" t="s">
        <v>256</v>
      </c>
      <c r="G34" t="s">
        <v>57</v>
      </c>
      <c r="H34" s="48">
        <v>44756</v>
      </c>
      <c r="I34" s="55">
        <v>2181551</v>
      </c>
      <c r="J34" s="55"/>
      <c r="K34" s="54"/>
      <c r="L34" s="55"/>
      <c r="M34" s="54"/>
      <c r="N34" s="71"/>
      <c r="O34" s="54">
        <v>3117978</v>
      </c>
      <c r="P34" s="55">
        <v>3179666</v>
      </c>
    </row>
    <row r="35" spans="1:16" x14ac:dyDescent="0.2">
      <c r="A35" s="80"/>
      <c r="B35" s="77"/>
      <c r="C35" s="79"/>
      <c r="D35" s="49" t="s">
        <v>215</v>
      </c>
      <c r="E35" s="64" t="s">
        <v>231</v>
      </c>
      <c r="F35" t="s">
        <v>256</v>
      </c>
      <c r="G35" t="s">
        <v>57</v>
      </c>
      <c r="H35" s="48">
        <v>44756</v>
      </c>
      <c r="I35" s="55"/>
      <c r="J35" s="55"/>
      <c r="K35" s="54"/>
      <c r="L35" s="55"/>
      <c r="M35" s="54"/>
      <c r="N35" s="71"/>
      <c r="O35" s="54" t="s">
        <v>260</v>
      </c>
      <c r="P35" s="55" t="s">
        <v>260</v>
      </c>
    </row>
    <row r="36" spans="1:16" x14ac:dyDescent="0.2">
      <c r="A36" s="80"/>
      <c r="B36" s="77"/>
      <c r="C36" s="79"/>
      <c r="D36" s="49" t="s">
        <v>215</v>
      </c>
      <c r="E36" s="64" t="s">
        <v>232</v>
      </c>
      <c r="F36" t="s">
        <v>256</v>
      </c>
      <c r="G36" t="s">
        <v>57</v>
      </c>
      <c r="H36" s="48">
        <v>44756</v>
      </c>
      <c r="I36" s="55">
        <v>80129</v>
      </c>
      <c r="J36" s="55"/>
      <c r="K36" s="54"/>
      <c r="L36" s="55"/>
      <c r="M36" s="54"/>
      <c r="N36" s="71"/>
      <c r="O36" s="54">
        <v>4056</v>
      </c>
      <c r="P36" s="55">
        <v>2963</v>
      </c>
    </row>
    <row r="37" spans="1:16" x14ac:dyDescent="0.2">
      <c r="A37" s="80"/>
      <c r="B37" s="77"/>
      <c r="C37" s="79"/>
      <c r="D37" s="49" t="s">
        <v>215</v>
      </c>
      <c r="E37" s="64" t="s">
        <v>233</v>
      </c>
      <c r="F37" t="s">
        <v>256</v>
      </c>
      <c r="G37" t="s">
        <v>57</v>
      </c>
      <c r="H37" s="48">
        <v>44756</v>
      </c>
      <c r="I37" s="55"/>
      <c r="J37" s="55"/>
      <c r="K37" s="54"/>
      <c r="L37" s="55"/>
      <c r="M37" s="54"/>
      <c r="N37" s="71"/>
      <c r="O37" s="54"/>
      <c r="P37" s="55"/>
    </row>
    <row r="38" spans="1:16" x14ac:dyDescent="0.2">
      <c r="A38" s="80"/>
      <c r="B38" s="77"/>
      <c r="C38" s="79"/>
      <c r="D38" s="49" t="s">
        <v>215</v>
      </c>
      <c r="E38" s="65" t="s">
        <v>234</v>
      </c>
      <c r="F38" t="s">
        <v>256</v>
      </c>
      <c r="G38" t="s">
        <v>57</v>
      </c>
      <c r="H38" s="48">
        <v>44756</v>
      </c>
      <c r="I38" s="55"/>
      <c r="J38" s="55"/>
      <c r="K38" s="54"/>
      <c r="L38" s="55"/>
      <c r="M38" s="54"/>
      <c r="N38" s="71"/>
      <c r="O38" s="54" t="s">
        <v>260</v>
      </c>
      <c r="P38" s="55" t="s">
        <v>260</v>
      </c>
    </row>
    <row r="39" spans="1:16" x14ac:dyDescent="0.2">
      <c r="A39" s="80"/>
      <c r="B39" s="77"/>
      <c r="C39" s="79"/>
      <c r="D39" s="49" t="s">
        <v>215</v>
      </c>
      <c r="E39" s="65" t="s">
        <v>235</v>
      </c>
      <c r="F39" t="s">
        <v>256</v>
      </c>
      <c r="G39" t="s">
        <v>57</v>
      </c>
      <c r="H39" s="48">
        <v>44756</v>
      </c>
      <c r="I39" s="55"/>
      <c r="J39" s="55"/>
      <c r="K39" s="54"/>
      <c r="L39" s="55"/>
      <c r="M39" s="54"/>
      <c r="N39" s="71"/>
      <c r="O39" s="54" t="s">
        <v>260</v>
      </c>
      <c r="P39" s="55" t="s">
        <v>260</v>
      </c>
    </row>
    <row r="40" spans="1:16" x14ac:dyDescent="0.2">
      <c r="A40" s="80"/>
      <c r="B40" s="77"/>
      <c r="C40" s="79"/>
      <c r="D40" s="49" t="s">
        <v>215</v>
      </c>
      <c r="E40" s="65" t="s">
        <v>236</v>
      </c>
      <c r="F40" t="s">
        <v>256</v>
      </c>
      <c r="G40" t="s">
        <v>57</v>
      </c>
      <c r="H40" s="48">
        <v>44756</v>
      </c>
      <c r="I40" s="55"/>
      <c r="J40" s="55"/>
      <c r="K40" s="54"/>
      <c r="L40" s="55"/>
      <c r="M40" s="54"/>
      <c r="N40" s="71"/>
      <c r="O40" s="54" t="s">
        <v>260</v>
      </c>
      <c r="P40" s="55" t="s">
        <v>260</v>
      </c>
    </row>
    <row r="41" spans="1:16" x14ac:dyDescent="0.2">
      <c r="A41" s="80"/>
      <c r="B41" s="77"/>
      <c r="C41" s="79"/>
      <c r="D41" s="49" t="s">
        <v>215</v>
      </c>
      <c r="E41" s="65" t="s">
        <v>237</v>
      </c>
      <c r="F41" t="s">
        <v>256</v>
      </c>
      <c r="G41" t="s">
        <v>57</v>
      </c>
      <c r="H41" s="48">
        <v>44756</v>
      </c>
      <c r="I41" s="55"/>
      <c r="J41" s="55"/>
      <c r="K41" s="54"/>
      <c r="L41" s="55"/>
      <c r="M41" s="54"/>
      <c r="N41" s="71"/>
      <c r="O41" s="54">
        <v>5699000</v>
      </c>
      <c r="P41" s="55">
        <v>6219000</v>
      </c>
    </row>
    <row r="42" spans="1:16" x14ac:dyDescent="0.2">
      <c r="A42" s="80"/>
      <c r="B42" s="77"/>
      <c r="C42" s="79"/>
      <c r="D42" s="49" t="s">
        <v>215</v>
      </c>
      <c r="E42" s="65" t="s">
        <v>238</v>
      </c>
      <c r="F42" t="s">
        <v>256</v>
      </c>
      <c r="G42" t="s">
        <v>57</v>
      </c>
      <c r="H42" s="48">
        <v>44756</v>
      </c>
      <c r="I42" s="55"/>
      <c r="J42" s="55"/>
      <c r="K42" s="54"/>
      <c r="L42" s="55"/>
      <c r="M42" s="54"/>
      <c r="N42" s="71"/>
      <c r="O42" s="54">
        <v>1425000</v>
      </c>
      <c r="P42" s="55">
        <v>1300000</v>
      </c>
    </row>
    <row r="43" spans="1:16" x14ac:dyDescent="0.2">
      <c r="A43" s="80"/>
      <c r="B43" s="77"/>
      <c r="C43" s="79"/>
      <c r="D43" s="49" t="s">
        <v>215</v>
      </c>
      <c r="E43" s="64" t="s">
        <v>239</v>
      </c>
      <c r="F43" t="s">
        <v>256</v>
      </c>
      <c r="G43" t="s">
        <v>57</v>
      </c>
      <c r="H43" s="48">
        <v>44756</v>
      </c>
      <c r="I43" s="55">
        <v>3925534</v>
      </c>
      <c r="J43" s="55"/>
      <c r="K43" s="54"/>
      <c r="L43" s="55"/>
      <c r="M43" s="54"/>
      <c r="N43" s="71"/>
      <c r="O43" s="54">
        <v>3917674</v>
      </c>
      <c r="P43" s="55">
        <v>3802917</v>
      </c>
    </row>
    <row r="44" spans="1:16" x14ac:dyDescent="0.2">
      <c r="A44" s="80"/>
      <c r="B44" s="77"/>
      <c r="C44" s="79"/>
      <c r="D44" s="49" t="s">
        <v>227</v>
      </c>
      <c r="H44" s="48"/>
      <c r="K44" s="54"/>
      <c r="L44" s="55"/>
      <c r="M44" s="54"/>
      <c r="N44" s="71"/>
      <c r="O44" s="54"/>
      <c r="P44" s="57" t="s">
        <v>259</v>
      </c>
    </row>
    <row r="45" spans="1:16" x14ac:dyDescent="0.2">
      <c r="A45" s="80"/>
      <c r="B45" s="78"/>
      <c r="C45" s="79"/>
      <c r="D45" s="49" t="s">
        <v>203</v>
      </c>
      <c r="H45" s="48">
        <v>44894</v>
      </c>
      <c r="K45" s="54"/>
      <c r="L45" s="55"/>
      <c r="M45" s="54"/>
      <c r="N45" s="71"/>
      <c r="O45" s="54"/>
      <c r="P45" s="57" t="s">
        <v>258</v>
      </c>
    </row>
    <row r="46" spans="1:16" x14ac:dyDescent="0.2">
      <c r="A46" s="80" t="s">
        <v>65</v>
      </c>
      <c r="B46" s="76" t="s">
        <v>66</v>
      </c>
      <c r="C46" s="79" t="s">
        <v>67</v>
      </c>
      <c r="D46" s="49" t="s">
        <v>196</v>
      </c>
      <c r="G46" t="s">
        <v>208</v>
      </c>
      <c r="H46" s="48">
        <v>44561</v>
      </c>
      <c r="K46" s="54"/>
      <c r="L46" s="55"/>
      <c r="M46" s="54">
        <v>35.700000000000003</v>
      </c>
      <c r="N46" s="71">
        <v>33</v>
      </c>
      <c r="O46" s="54">
        <v>28</v>
      </c>
      <c r="P46" s="55">
        <v>27</v>
      </c>
    </row>
    <row r="47" spans="1:16" x14ac:dyDescent="0.2">
      <c r="A47" s="80"/>
      <c r="B47" s="77"/>
      <c r="C47" s="79"/>
      <c r="D47" s="49" t="s">
        <v>197</v>
      </c>
      <c r="E47" t="s">
        <v>198</v>
      </c>
      <c r="G47" t="s">
        <v>208</v>
      </c>
      <c r="H47" s="48">
        <v>44561</v>
      </c>
      <c r="K47" s="54"/>
      <c r="L47" s="55"/>
      <c r="M47" s="54">
        <v>0.47</v>
      </c>
      <c r="N47" s="71">
        <v>0.3</v>
      </c>
      <c r="O47" s="54">
        <v>0.3</v>
      </c>
      <c r="P47" s="55">
        <v>0.3</v>
      </c>
    </row>
    <row r="48" spans="1:16" x14ac:dyDescent="0.2">
      <c r="A48" s="80"/>
      <c r="B48" s="77"/>
      <c r="C48" s="79"/>
      <c r="D48" s="49" t="s">
        <v>199</v>
      </c>
      <c r="E48" t="s">
        <v>198</v>
      </c>
      <c r="G48" t="s">
        <v>208</v>
      </c>
      <c r="H48" s="48">
        <v>44561</v>
      </c>
      <c r="K48" s="54"/>
      <c r="L48" s="55"/>
      <c r="M48" s="54">
        <v>36.17</v>
      </c>
      <c r="N48" s="71">
        <v>33.299999999999997</v>
      </c>
      <c r="O48" s="54">
        <v>28.3</v>
      </c>
      <c r="P48" s="55">
        <v>27.3</v>
      </c>
    </row>
    <row r="49" spans="1:16" x14ac:dyDescent="0.2">
      <c r="A49" s="80"/>
      <c r="B49" s="77"/>
      <c r="C49" s="79"/>
      <c r="D49" s="49" t="s">
        <v>200</v>
      </c>
      <c r="E49" t="s">
        <v>201</v>
      </c>
      <c r="G49" t="s">
        <v>208</v>
      </c>
      <c r="H49" s="48">
        <v>44561</v>
      </c>
      <c r="K49" s="54"/>
      <c r="L49" s="55"/>
      <c r="M49" s="54">
        <v>110.8</v>
      </c>
      <c r="N49" s="71">
        <v>119</v>
      </c>
      <c r="O49" s="54">
        <v>107</v>
      </c>
      <c r="P49" s="55">
        <v>102</v>
      </c>
    </row>
    <row r="50" spans="1:16" x14ac:dyDescent="0.2">
      <c r="A50" s="80"/>
      <c r="B50" s="77"/>
      <c r="C50" s="79"/>
      <c r="D50" s="49" t="s">
        <v>202</v>
      </c>
      <c r="G50" t="s">
        <v>55</v>
      </c>
      <c r="H50" s="48">
        <v>44561</v>
      </c>
      <c r="K50" s="54"/>
      <c r="L50" s="55"/>
      <c r="M50" s="54">
        <v>584</v>
      </c>
      <c r="N50" s="71">
        <v>557.6</v>
      </c>
      <c r="O50" s="54">
        <v>501.9</v>
      </c>
      <c r="P50" s="55">
        <v>523.70000000000005</v>
      </c>
    </row>
    <row r="51" spans="1:16" x14ac:dyDescent="0.2">
      <c r="A51" s="80"/>
      <c r="B51" s="78"/>
      <c r="C51" s="79"/>
      <c r="D51" s="49" t="s">
        <v>203</v>
      </c>
      <c r="H51" s="48"/>
      <c r="K51" s="54"/>
      <c r="L51" s="55"/>
      <c r="M51" s="56" t="s">
        <v>289</v>
      </c>
      <c r="N51" s="71" t="s">
        <v>287</v>
      </c>
      <c r="O51" s="56" t="s">
        <v>288</v>
      </c>
      <c r="P51" s="57" t="s">
        <v>290</v>
      </c>
    </row>
    <row r="52" spans="1:16" x14ac:dyDescent="0.2">
      <c r="A52" s="80" t="s">
        <v>69</v>
      </c>
      <c r="B52" s="76" t="s">
        <v>70</v>
      </c>
      <c r="C52" s="79" t="s">
        <v>71</v>
      </c>
      <c r="D52" s="49" t="s">
        <v>196</v>
      </c>
      <c r="G52" t="s">
        <v>206</v>
      </c>
      <c r="H52" s="48">
        <v>44635</v>
      </c>
      <c r="K52" s="54"/>
      <c r="L52" s="55"/>
      <c r="M52" s="54"/>
      <c r="N52" s="71">
        <v>70.44</v>
      </c>
      <c r="O52" s="54">
        <v>45.73</v>
      </c>
      <c r="P52" s="55">
        <v>51.57</v>
      </c>
    </row>
    <row r="53" spans="1:16" x14ac:dyDescent="0.2">
      <c r="A53" s="80"/>
      <c r="B53" s="77"/>
      <c r="C53" s="79"/>
      <c r="D53" s="49" t="s">
        <v>257</v>
      </c>
      <c r="G53" t="s">
        <v>211</v>
      </c>
      <c r="H53" s="48">
        <v>44635</v>
      </c>
      <c r="K53" s="54"/>
      <c r="L53" s="55"/>
      <c r="M53" s="54"/>
      <c r="N53" s="71">
        <v>300</v>
      </c>
      <c r="O53" s="54">
        <v>216</v>
      </c>
      <c r="P53" s="55">
        <v>227</v>
      </c>
    </row>
    <row r="54" spans="1:16" x14ac:dyDescent="0.2">
      <c r="A54" s="80"/>
      <c r="B54" s="77"/>
      <c r="C54" s="79"/>
      <c r="D54" s="49" t="s">
        <v>197</v>
      </c>
      <c r="E54" t="s">
        <v>198</v>
      </c>
      <c r="G54" t="s">
        <v>206</v>
      </c>
      <c r="H54" s="48">
        <v>44635</v>
      </c>
      <c r="K54" s="54"/>
      <c r="L54" s="55"/>
      <c r="M54" s="54"/>
      <c r="N54" s="71">
        <v>4.57</v>
      </c>
      <c r="O54" s="54">
        <v>4.0599999999999996</v>
      </c>
      <c r="P54" s="55">
        <v>4.3099999999999996</v>
      </c>
    </row>
    <row r="55" spans="1:16" x14ac:dyDescent="0.2">
      <c r="A55" s="80"/>
      <c r="B55" s="77"/>
      <c r="C55" s="79"/>
      <c r="D55" s="49" t="s">
        <v>197</v>
      </c>
      <c r="E55" t="s">
        <v>204</v>
      </c>
      <c r="G55" t="s">
        <v>206</v>
      </c>
      <c r="H55" s="48">
        <v>44635</v>
      </c>
      <c r="K55" s="54"/>
      <c r="L55" s="55"/>
      <c r="M55" s="54"/>
      <c r="N55" s="71">
        <v>6.96</v>
      </c>
      <c r="O55" s="54">
        <v>6.9</v>
      </c>
      <c r="P55" s="55">
        <v>7.11</v>
      </c>
    </row>
    <row r="56" spans="1:16" x14ac:dyDescent="0.2">
      <c r="A56" s="80"/>
      <c r="B56" s="77"/>
      <c r="C56" s="79"/>
      <c r="D56" s="49" t="s">
        <v>200</v>
      </c>
      <c r="E56" t="s">
        <v>252</v>
      </c>
      <c r="F56" t="s">
        <v>273</v>
      </c>
      <c r="G56" t="s">
        <v>206</v>
      </c>
      <c r="H56" s="48">
        <v>44635</v>
      </c>
      <c r="K56" s="54"/>
      <c r="L56" s="55"/>
      <c r="M56" s="54"/>
      <c r="N56" s="71">
        <v>4</v>
      </c>
      <c r="O56" s="54">
        <v>1.1100000000000001</v>
      </c>
      <c r="P56" s="55">
        <v>1.24</v>
      </c>
    </row>
    <row r="57" spans="1:16" x14ac:dyDescent="0.2">
      <c r="A57" s="80"/>
      <c r="B57" s="77"/>
      <c r="C57" s="79"/>
      <c r="D57" s="49" t="s">
        <v>200</v>
      </c>
      <c r="E57" t="s">
        <v>252</v>
      </c>
      <c r="F57" t="s">
        <v>272</v>
      </c>
      <c r="G57" t="s">
        <v>206</v>
      </c>
      <c r="H57" s="48">
        <v>44635</v>
      </c>
      <c r="K57" s="54"/>
      <c r="L57" s="55"/>
      <c r="M57" s="54"/>
      <c r="N57" s="71">
        <v>9.34</v>
      </c>
      <c r="O57" s="54">
        <v>9.1300000000000008</v>
      </c>
      <c r="P57" s="55">
        <v>10</v>
      </c>
    </row>
    <row r="58" spans="1:16" x14ac:dyDescent="0.2">
      <c r="A58" s="80"/>
      <c r="B58" s="77"/>
      <c r="C58" s="79"/>
      <c r="D58" s="49" t="s">
        <v>200</v>
      </c>
      <c r="E58">
        <v>1</v>
      </c>
      <c r="G58" t="s">
        <v>206</v>
      </c>
      <c r="H58" s="48">
        <v>44635</v>
      </c>
      <c r="K58" s="54"/>
      <c r="L58" s="55"/>
      <c r="M58" s="54"/>
      <c r="N58" s="71">
        <v>9.3000000000000007</v>
      </c>
      <c r="O58" s="54">
        <v>9.5299999999999994</v>
      </c>
      <c r="P58" s="55">
        <v>11.69</v>
      </c>
    </row>
    <row r="59" spans="1:16" x14ac:dyDescent="0.2">
      <c r="A59" s="80"/>
      <c r="B59" s="77"/>
      <c r="C59" s="79"/>
      <c r="D59" s="49" t="s">
        <v>200</v>
      </c>
      <c r="E59" t="s">
        <v>252</v>
      </c>
      <c r="F59" t="s">
        <v>215</v>
      </c>
      <c r="G59" t="s">
        <v>206</v>
      </c>
      <c r="H59" s="48">
        <v>44635</v>
      </c>
      <c r="K59" s="54"/>
      <c r="L59" s="55"/>
      <c r="M59" s="54"/>
      <c r="N59" s="71">
        <v>23.93</v>
      </c>
      <c r="O59" s="54">
        <v>23.19</v>
      </c>
      <c r="P59" s="55">
        <v>23.96</v>
      </c>
    </row>
    <row r="60" spans="1:16" x14ac:dyDescent="0.2">
      <c r="A60" s="80"/>
      <c r="B60" s="77"/>
      <c r="C60" s="79"/>
      <c r="D60" s="49" t="s">
        <v>200</v>
      </c>
      <c r="E60" t="s">
        <v>253</v>
      </c>
      <c r="F60" t="s">
        <v>253</v>
      </c>
      <c r="G60" t="s">
        <v>206</v>
      </c>
      <c r="H60" s="48">
        <v>44635</v>
      </c>
      <c r="K60" s="54"/>
      <c r="L60" s="55"/>
      <c r="M60" s="54"/>
      <c r="N60" s="71">
        <v>23.93</v>
      </c>
      <c r="O60" s="54">
        <v>21.95</v>
      </c>
      <c r="P60" s="55">
        <v>22.25</v>
      </c>
    </row>
    <row r="61" spans="1:16" x14ac:dyDescent="0.2">
      <c r="A61" s="80"/>
      <c r="B61" s="77"/>
      <c r="C61" s="79"/>
      <c r="D61" s="49" t="s">
        <v>200</v>
      </c>
      <c r="E61" t="s">
        <v>201</v>
      </c>
      <c r="G61" t="s">
        <v>206</v>
      </c>
      <c r="H61" s="48">
        <v>44635</v>
      </c>
      <c r="I61" s="61" t="s">
        <v>286</v>
      </c>
      <c r="K61" s="54"/>
      <c r="L61" s="55"/>
      <c r="M61" s="54"/>
      <c r="N61" s="71">
        <v>74.099999999999994</v>
      </c>
      <c r="O61" s="54">
        <v>64.900000000000006</v>
      </c>
      <c r="P61" s="55">
        <v>69.150000000000006</v>
      </c>
    </row>
    <row r="62" spans="1:16" x14ac:dyDescent="0.2">
      <c r="A62" s="80"/>
      <c r="B62" s="77"/>
      <c r="C62" s="79"/>
      <c r="D62" s="49" t="s">
        <v>202</v>
      </c>
      <c r="E62" t="s">
        <v>252</v>
      </c>
      <c r="F62" t="s">
        <v>205</v>
      </c>
      <c r="G62" t="s">
        <v>53</v>
      </c>
      <c r="H62" s="48">
        <v>44635</v>
      </c>
      <c r="K62" s="54"/>
      <c r="L62" s="55"/>
      <c r="M62" s="54"/>
      <c r="N62" s="71">
        <v>229129</v>
      </c>
      <c r="O62" s="54">
        <v>207108</v>
      </c>
      <c r="P62" s="55">
        <v>222605</v>
      </c>
    </row>
    <row r="63" spans="1:16" x14ac:dyDescent="0.2">
      <c r="A63" s="80"/>
      <c r="B63" s="77"/>
      <c r="C63" s="79"/>
      <c r="D63" s="49" t="s">
        <v>202</v>
      </c>
      <c r="E63" t="s">
        <v>253</v>
      </c>
      <c r="G63" t="s">
        <v>291</v>
      </c>
      <c r="H63" s="48">
        <v>44635</v>
      </c>
      <c r="K63" s="54"/>
      <c r="L63" s="55"/>
      <c r="M63" s="54"/>
      <c r="N63" s="71">
        <v>10.7</v>
      </c>
      <c r="O63" s="54">
        <v>9.6999999999999993</v>
      </c>
      <c r="P63" s="55">
        <v>9.9</v>
      </c>
    </row>
    <row r="64" spans="1:16" x14ac:dyDescent="0.2">
      <c r="A64" s="80"/>
      <c r="B64" s="78"/>
      <c r="C64" s="79"/>
      <c r="D64" s="49" t="s">
        <v>203</v>
      </c>
      <c r="H64" s="48">
        <v>44635</v>
      </c>
      <c r="K64" s="54"/>
      <c r="L64" s="55"/>
      <c r="M64" s="54"/>
      <c r="N64" s="71"/>
      <c r="O64" s="54"/>
      <c r="P64" s="57" t="s">
        <v>251</v>
      </c>
    </row>
    <row r="65" spans="1:17" x14ac:dyDescent="0.2">
      <c r="A65" s="80" t="s">
        <v>69</v>
      </c>
      <c r="B65" s="76" t="s">
        <v>70</v>
      </c>
      <c r="C65" s="79" t="s">
        <v>71</v>
      </c>
      <c r="D65" s="49" t="s">
        <v>196</v>
      </c>
      <c r="G65" t="s">
        <v>206</v>
      </c>
      <c r="H65" s="48">
        <v>43861</v>
      </c>
      <c r="K65" s="54"/>
      <c r="L65" s="55">
        <v>105.95</v>
      </c>
      <c r="M65" s="54">
        <v>95.23</v>
      </c>
      <c r="N65" s="71">
        <v>69.98</v>
      </c>
      <c r="O65" s="54"/>
      <c r="P65" s="55"/>
    </row>
    <row r="66" spans="1:17" x14ac:dyDescent="0.2">
      <c r="A66" s="80"/>
      <c r="B66" s="77"/>
      <c r="C66" s="79"/>
      <c r="D66" s="49" t="s">
        <v>257</v>
      </c>
      <c r="G66" t="s">
        <v>211</v>
      </c>
      <c r="H66" s="48">
        <v>43861</v>
      </c>
      <c r="K66" s="54"/>
      <c r="L66" s="55">
        <v>411</v>
      </c>
      <c r="M66" s="54">
        <v>369</v>
      </c>
      <c r="N66" s="71">
        <v>296</v>
      </c>
      <c r="O66" s="54"/>
      <c r="P66" s="55"/>
    </row>
    <row r="67" spans="1:17" x14ac:dyDescent="0.2">
      <c r="A67" s="80"/>
      <c r="B67" s="77"/>
      <c r="C67" s="79"/>
      <c r="D67" s="49" t="s">
        <v>197</v>
      </c>
      <c r="E67" t="s">
        <v>198</v>
      </c>
      <c r="G67" t="s">
        <v>206</v>
      </c>
      <c r="H67" s="48">
        <v>43861</v>
      </c>
      <c r="K67" s="54"/>
      <c r="L67" s="55">
        <f>1.498+3.505</f>
        <v>5.0030000000000001</v>
      </c>
      <c r="M67" s="54">
        <f>1.399+3.684</f>
        <v>5.0830000000000002</v>
      </c>
      <c r="N67" s="71">
        <f>1.547+3.818</f>
        <v>5.3650000000000002</v>
      </c>
      <c r="O67" s="54"/>
      <c r="P67" s="55"/>
    </row>
    <row r="68" spans="1:17" x14ac:dyDescent="0.2">
      <c r="A68" s="80"/>
      <c r="B68" s="77"/>
      <c r="C68" s="79"/>
      <c r="D68" s="49" t="s">
        <v>197</v>
      </c>
      <c r="E68" t="s">
        <v>204</v>
      </c>
      <c r="G68" t="s">
        <v>206</v>
      </c>
      <c r="H68" s="48">
        <v>43861</v>
      </c>
      <c r="K68" s="54"/>
      <c r="L68" s="55">
        <v>2.194</v>
      </c>
      <c r="M68" s="54">
        <v>2.1070000000000002</v>
      </c>
      <c r="N68" s="71">
        <v>2.3010000000000002</v>
      </c>
      <c r="O68" s="54"/>
      <c r="P68" s="55"/>
    </row>
    <row r="69" spans="1:17" x14ac:dyDescent="0.2">
      <c r="A69" s="80"/>
      <c r="B69" s="77"/>
      <c r="C69" s="79"/>
      <c r="D69" s="49" t="s">
        <v>200</v>
      </c>
      <c r="E69" t="s">
        <v>252</v>
      </c>
      <c r="F69" t="s">
        <v>273</v>
      </c>
      <c r="G69" t="s">
        <v>206</v>
      </c>
      <c r="H69" s="48">
        <v>43861</v>
      </c>
      <c r="K69" s="54"/>
      <c r="L69" s="55">
        <f>5.903+0.805+0.381</f>
        <v>7.0889999999999995</v>
      </c>
      <c r="M69" s="54">
        <f>5.602+0.797+0.33</f>
        <v>6.7290000000000001</v>
      </c>
      <c r="N69" s="71">
        <f>3.329+0.454+0.215</f>
        <v>3.9980000000000002</v>
      </c>
      <c r="O69" s="54"/>
      <c r="P69" s="55"/>
    </row>
    <row r="70" spans="1:17" x14ac:dyDescent="0.2">
      <c r="A70" s="80"/>
      <c r="B70" s="77"/>
      <c r="C70" s="79"/>
      <c r="D70" s="49" t="s">
        <v>200</v>
      </c>
      <c r="E70" t="s">
        <v>252</v>
      </c>
      <c r="F70" t="s">
        <v>272</v>
      </c>
      <c r="G70" t="s">
        <v>206</v>
      </c>
      <c r="H70" s="48">
        <v>43861</v>
      </c>
      <c r="I70" s="61" t="s">
        <v>286</v>
      </c>
      <c r="K70" s="54"/>
      <c r="L70" s="55"/>
      <c r="M70" s="54"/>
      <c r="N70" s="71"/>
      <c r="O70" s="54"/>
      <c r="P70" s="55"/>
    </row>
    <row r="71" spans="1:17" x14ac:dyDescent="0.2">
      <c r="A71" s="80"/>
      <c r="B71" s="77"/>
      <c r="C71" s="79"/>
      <c r="D71" s="49" t="s">
        <v>200</v>
      </c>
      <c r="E71">
        <v>1</v>
      </c>
      <c r="G71" t="s">
        <v>206</v>
      </c>
      <c r="H71" s="48">
        <v>43861</v>
      </c>
      <c r="K71" s="54"/>
      <c r="L71" s="55"/>
      <c r="M71" s="54"/>
      <c r="N71" s="71"/>
      <c r="O71" s="54"/>
      <c r="P71" s="55"/>
    </row>
    <row r="72" spans="1:17" x14ac:dyDescent="0.2">
      <c r="A72" s="80"/>
      <c r="B72" s="77"/>
      <c r="C72" s="79"/>
      <c r="D72" s="49" t="s">
        <v>200</v>
      </c>
      <c r="E72" t="s">
        <v>252</v>
      </c>
      <c r="F72" t="s">
        <v>215</v>
      </c>
      <c r="G72" t="s">
        <v>206</v>
      </c>
      <c r="H72" s="48">
        <v>43861</v>
      </c>
      <c r="K72" s="54"/>
      <c r="L72" s="55">
        <v>25.46</v>
      </c>
      <c r="M72" s="54">
        <v>27.387</v>
      </c>
      <c r="N72" s="71">
        <v>28.975000000000001</v>
      </c>
      <c r="O72" s="54"/>
      <c r="P72" s="55"/>
    </row>
    <row r="73" spans="1:17" x14ac:dyDescent="0.2">
      <c r="A73" s="80"/>
      <c r="B73" s="77"/>
      <c r="C73" s="79"/>
      <c r="D73" s="49" t="s">
        <v>200</v>
      </c>
      <c r="E73" t="s">
        <v>253</v>
      </c>
      <c r="F73" t="s">
        <v>253</v>
      </c>
      <c r="G73" t="s">
        <v>206</v>
      </c>
      <c r="H73" s="48">
        <v>43861</v>
      </c>
      <c r="K73" s="54"/>
      <c r="L73" s="55">
        <v>25.29</v>
      </c>
      <c r="M73" s="54">
        <v>25.41</v>
      </c>
      <c r="N73" s="71">
        <v>23.922999999999998</v>
      </c>
      <c r="O73" s="54"/>
      <c r="P73" s="55"/>
    </row>
    <row r="74" spans="1:17" x14ac:dyDescent="0.2">
      <c r="A74" s="80"/>
      <c r="B74" s="77"/>
      <c r="C74" s="79"/>
      <c r="D74" s="49" t="s">
        <v>200</v>
      </c>
      <c r="E74" t="s">
        <v>201</v>
      </c>
      <c r="G74" t="s">
        <v>206</v>
      </c>
      <c r="H74" s="48">
        <v>43861</v>
      </c>
      <c r="I74" s="61" t="s">
        <v>286</v>
      </c>
      <c r="K74" s="54"/>
      <c r="L74" s="55">
        <v>58.877000000000002</v>
      </c>
      <c r="M74" s="54">
        <v>59.563000000000002</v>
      </c>
      <c r="N74" s="71">
        <v>56.917999999999999</v>
      </c>
      <c r="O74" s="54"/>
      <c r="P74" s="55"/>
    </row>
    <row r="75" spans="1:17" x14ac:dyDescent="0.2">
      <c r="A75" s="80"/>
      <c r="B75" s="77"/>
      <c r="C75" s="79"/>
      <c r="D75" s="49" t="s">
        <v>202</v>
      </c>
      <c r="E75" t="s">
        <v>252</v>
      </c>
      <c r="F75" t="s">
        <v>205</v>
      </c>
      <c r="G75" t="s">
        <v>53</v>
      </c>
      <c r="H75" s="48">
        <v>43861</v>
      </c>
      <c r="K75" s="54"/>
      <c r="L75" s="55">
        <v>249876</v>
      </c>
      <c r="M75" s="54">
        <v>250339</v>
      </c>
      <c r="N75" s="71">
        <v>229129</v>
      </c>
      <c r="O75" s="54"/>
      <c r="P75" s="55"/>
    </row>
    <row r="76" spans="1:17" x14ac:dyDescent="0.2">
      <c r="A76" s="80"/>
      <c r="B76" s="77"/>
      <c r="C76" s="79"/>
      <c r="D76" s="49" t="s">
        <v>202</v>
      </c>
      <c r="E76" t="s">
        <v>253</v>
      </c>
      <c r="G76" t="s">
        <v>291</v>
      </c>
      <c r="H76" s="48">
        <v>43861</v>
      </c>
      <c r="K76" s="54"/>
      <c r="L76" s="55">
        <v>11.76</v>
      </c>
      <c r="M76" s="54">
        <v>11.18</v>
      </c>
      <c r="N76" s="71">
        <v>10.5</v>
      </c>
      <c r="O76" s="54"/>
      <c r="P76" s="55"/>
    </row>
    <row r="77" spans="1:17" x14ac:dyDescent="0.2">
      <c r="A77" s="80"/>
      <c r="B77" s="78"/>
      <c r="C77" s="79"/>
      <c r="D77" s="49" t="s">
        <v>203</v>
      </c>
      <c r="H77" s="48">
        <v>43861</v>
      </c>
      <c r="K77" s="54"/>
      <c r="L77" s="55"/>
      <c r="M77" s="54"/>
      <c r="N77" s="72" t="s">
        <v>336</v>
      </c>
      <c r="O77" s="56"/>
      <c r="P77" s="57"/>
    </row>
    <row r="78" spans="1:17" x14ac:dyDescent="0.2">
      <c r="A78" s="81" t="s">
        <v>311</v>
      </c>
      <c r="B78" s="76" t="s">
        <v>312</v>
      </c>
      <c r="C78" s="76" t="s">
        <v>313</v>
      </c>
      <c r="D78" s="49" t="s">
        <v>196</v>
      </c>
      <c r="E78" t="s">
        <v>252</v>
      </c>
      <c r="G78" t="s">
        <v>208</v>
      </c>
      <c r="H78" s="48">
        <v>44958</v>
      </c>
      <c r="K78" s="54"/>
      <c r="L78" s="55"/>
      <c r="M78" s="54"/>
      <c r="N78" s="71"/>
      <c r="O78" s="54">
        <v>38.6</v>
      </c>
      <c r="P78" s="55">
        <v>35.799999999999997</v>
      </c>
      <c r="Q78" s="54">
        <v>29.8</v>
      </c>
    </row>
    <row r="79" spans="1:17" x14ac:dyDescent="0.2">
      <c r="A79" s="82"/>
      <c r="B79" s="77"/>
      <c r="C79" s="77"/>
      <c r="D79" s="49" t="s">
        <v>197</v>
      </c>
      <c r="E79" t="s">
        <v>198</v>
      </c>
      <c r="G79" t="s">
        <v>208</v>
      </c>
      <c r="H79" s="48">
        <v>44958</v>
      </c>
      <c r="K79" s="54"/>
      <c r="L79" s="55"/>
      <c r="M79" s="54"/>
      <c r="N79" s="71"/>
      <c r="O79" s="54">
        <v>0.6</v>
      </c>
      <c r="P79" s="55">
        <v>0.5</v>
      </c>
      <c r="Q79" s="54">
        <v>0.7</v>
      </c>
    </row>
    <row r="80" spans="1:17" x14ac:dyDescent="0.2">
      <c r="A80" s="82"/>
      <c r="B80" s="77"/>
      <c r="C80" s="77"/>
      <c r="D80" s="58" t="s">
        <v>200</v>
      </c>
      <c r="E80" s="36"/>
      <c r="G80" t="s">
        <v>208</v>
      </c>
      <c r="H80" s="48">
        <v>44958</v>
      </c>
      <c r="I80" s="61" t="s">
        <v>286</v>
      </c>
      <c r="K80" s="54"/>
      <c r="L80" s="55"/>
      <c r="M80" s="54"/>
      <c r="N80" s="71"/>
      <c r="O80" s="54">
        <v>124.2</v>
      </c>
      <c r="P80" s="55">
        <v>122.4</v>
      </c>
      <c r="Q80" s="54">
        <v>143.69999999999999</v>
      </c>
    </row>
    <row r="81" spans="1:17" x14ac:dyDescent="0.2">
      <c r="A81" s="82"/>
      <c r="B81" s="77"/>
      <c r="C81" s="77"/>
      <c r="D81" s="49" t="s">
        <v>200</v>
      </c>
      <c r="E81" t="s">
        <v>252</v>
      </c>
      <c r="G81" t="s">
        <v>208</v>
      </c>
      <c r="H81" s="48">
        <v>44958</v>
      </c>
      <c r="K81" s="54"/>
      <c r="L81" s="55"/>
      <c r="M81" s="54"/>
      <c r="N81" s="71"/>
      <c r="O81" s="54">
        <v>31.1</v>
      </c>
      <c r="P81" s="55">
        <v>31.4</v>
      </c>
      <c r="Q81" s="54">
        <v>31.6</v>
      </c>
    </row>
    <row r="82" spans="1:17" x14ac:dyDescent="0.2">
      <c r="A82" s="82"/>
      <c r="B82" s="77"/>
      <c r="C82" s="77"/>
      <c r="D82" s="49" t="s">
        <v>200</v>
      </c>
      <c r="E82" t="s">
        <v>253</v>
      </c>
      <c r="G82" t="s">
        <v>208</v>
      </c>
      <c r="H82" s="48">
        <v>44958</v>
      </c>
      <c r="K82" s="54"/>
      <c r="L82" s="55"/>
      <c r="M82" s="54"/>
      <c r="N82" s="71"/>
      <c r="O82" s="54">
        <v>61.4</v>
      </c>
      <c r="P82" s="55">
        <v>65.599999999999994</v>
      </c>
      <c r="Q82" s="54">
        <v>61.3</v>
      </c>
    </row>
    <row r="83" spans="1:17" x14ac:dyDescent="0.2">
      <c r="A83" s="82"/>
      <c r="B83" s="77"/>
      <c r="C83" s="77"/>
      <c r="D83" s="49" t="s">
        <v>202</v>
      </c>
      <c r="E83" t="s">
        <v>252</v>
      </c>
      <c r="G83" t="s">
        <v>55</v>
      </c>
      <c r="H83" s="48">
        <v>44958</v>
      </c>
      <c r="K83" s="54"/>
      <c r="L83" s="55"/>
      <c r="M83" s="54"/>
      <c r="N83" s="71"/>
      <c r="O83" s="54">
        <v>322</v>
      </c>
      <c r="P83" s="55">
        <v>213</v>
      </c>
      <c r="Q83" s="54">
        <v>234</v>
      </c>
    </row>
    <row r="84" spans="1:17" x14ac:dyDescent="0.2">
      <c r="A84" s="82"/>
      <c r="B84" s="77"/>
      <c r="C84" s="77"/>
      <c r="D84" s="49" t="s">
        <v>202</v>
      </c>
      <c r="E84" t="s">
        <v>253</v>
      </c>
      <c r="G84" t="s">
        <v>55</v>
      </c>
      <c r="H84" s="48">
        <v>44958</v>
      </c>
      <c r="K84" s="54"/>
      <c r="L84" s="55"/>
      <c r="M84" s="54"/>
      <c r="N84" s="71"/>
      <c r="O84" s="54">
        <v>338</v>
      </c>
      <c r="P84" s="55">
        <v>362</v>
      </c>
      <c r="Q84" s="54">
        <v>338</v>
      </c>
    </row>
    <row r="85" spans="1:17" x14ac:dyDescent="0.2">
      <c r="A85" s="83"/>
      <c r="B85" s="78"/>
      <c r="C85" s="78"/>
      <c r="D85" s="49" t="s">
        <v>203</v>
      </c>
      <c r="H85" s="48">
        <v>44958</v>
      </c>
      <c r="K85" s="54"/>
      <c r="L85" s="55"/>
      <c r="M85" s="54"/>
      <c r="N85" s="71"/>
      <c r="O85" s="54"/>
      <c r="P85" s="55"/>
      <c r="Q85" s="54" t="s">
        <v>319</v>
      </c>
    </row>
    <row r="86" spans="1:17" x14ac:dyDescent="0.2">
      <c r="A86" s="81" t="s">
        <v>311</v>
      </c>
      <c r="B86" s="76" t="s">
        <v>312</v>
      </c>
      <c r="C86" s="76" t="s">
        <v>313</v>
      </c>
      <c r="D86" s="49" t="s">
        <v>196</v>
      </c>
      <c r="E86" t="s">
        <v>252</v>
      </c>
      <c r="G86" t="s">
        <v>208</v>
      </c>
      <c r="H86" s="48">
        <v>44958</v>
      </c>
      <c r="K86" s="54"/>
      <c r="L86" s="55"/>
      <c r="M86" s="54"/>
      <c r="N86" s="71">
        <v>46.2</v>
      </c>
      <c r="O86" s="54">
        <v>38.6</v>
      </c>
      <c r="P86" s="55">
        <v>35.799999999999997</v>
      </c>
    </row>
    <row r="87" spans="1:17" x14ac:dyDescent="0.2">
      <c r="A87" s="82"/>
      <c r="B87" s="77"/>
      <c r="C87" s="77"/>
      <c r="D87" s="49" t="s">
        <v>197</v>
      </c>
      <c r="E87" t="s">
        <v>198</v>
      </c>
      <c r="G87" t="s">
        <v>208</v>
      </c>
      <c r="H87" s="48">
        <v>44958</v>
      </c>
      <c r="K87" s="54"/>
      <c r="L87" s="55"/>
      <c r="M87" s="54"/>
      <c r="N87" s="71">
        <v>2.5</v>
      </c>
      <c r="O87" s="54">
        <v>2.2999999999999998</v>
      </c>
      <c r="P87" s="55">
        <v>1.9</v>
      </c>
    </row>
    <row r="88" spans="1:17" x14ac:dyDescent="0.2">
      <c r="A88" s="82"/>
      <c r="B88" s="77"/>
      <c r="C88" s="77"/>
      <c r="D88" s="58" t="s">
        <v>200</v>
      </c>
      <c r="E88" s="36"/>
      <c r="G88" t="s">
        <v>208</v>
      </c>
      <c r="H88" s="48">
        <v>44958</v>
      </c>
      <c r="I88" s="61" t="s">
        <v>286</v>
      </c>
      <c r="K88" s="54"/>
      <c r="L88" s="55"/>
      <c r="M88" s="54"/>
      <c r="N88" s="71">
        <v>124.3</v>
      </c>
      <c r="O88" s="54">
        <v>124.7</v>
      </c>
      <c r="P88" s="55">
        <v>126.9</v>
      </c>
    </row>
    <row r="89" spans="1:17" x14ac:dyDescent="0.2">
      <c r="A89" s="82"/>
      <c r="B89" s="77"/>
      <c r="C89" s="77"/>
      <c r="D89" s="49" t="s">
        <v>200</v>
      </c>
      <c r="E89" t="s">
        <v>252</v>
      </c>
      <c r="G89" t="s">
        <v>208</v>
      </c>
      <c r="H89" s="48">
        <v>44958</v>
      </c>
      <c r="K89" s="54"/>
      <c r="L89" s="55"/>
      <c r="M89" s="54"/>
      <c r="N89" s="71">
        <v>31.1</v>
      </c>
      <c r="O89" s="54">
        <v>31.2</v>
      </c>
      <c r="P89" s="55">
        <v>31.5</v>
      </c>
    </row>
    <row r="90" spans="1:17" x14ac:dyDescent="0.2">
      <c r="A90" s="82"/>
      <c r="B90" s="77"/>
      <c r="C90" s="77"/>
      <c r="D90" s="49" t="s">
        <v>200</v>
      </c>
      <c r="E90" t="s">
        <v>253</v>
      </c>
      <c r="G90" t="s">
        <v>208</v>
      </c>
      <c r="H90" s="48">
        <v>44958</v>
      </c>
      <c r="K90" s="54"/>
      <c r="L90" s="55"/>
      <c r="M90" s="54"/>
      <c r="N90" s="71">
        <v>60.9</v>
      </c>
      <c r="O90" s="54">
        <v>61.5</v>
      </c>
      <c r="P90" s="55">
        <v>65.5</v>
      </c>
    </row>
    <row r="91" spans="1:17" x14ac:dyDescent="0.2">
      <c r="A91" s="82"/>
      <c r="B91" s="77"/>
      <c r="C91" s="77"/>
      <c r="D91" s="49" t="s">
        <v>202</v>
      </c>
      <c r="E91" t="s">
        <v>252</v>
      </c>
      <c r="G91" t="s">
        <v>55</v>
      </c>
      <c r="H91" s="48">
        <v>44958</v>
      </c>
      <c r="K91" s="54"/>
      <c r="L91" s="55"/>
      <c r="M91" s="54"/>
      <c r="N91" s="71">
        <v>193</v>
      </c>
      <c r="O91" s="54">
        <v>195</v>
      </c>
      <c r="P91" s="55">
        <v>215</v>
      </c>
    </row>
    <row r="92" spans="1:17" x14ac:dyDescent="0.2">
      <c r="A92" s="82"/>
      <c r="B92" s="77"/>
      <c r="C92" s="77"/>
      <c r="D92" s="49" t="s">
        <v>202</v>
      </c>
      <c r="E92" t="s">
        <v>253</v>
      </c>
      <c r="G92" t="s">
        <v>55</v>
      </c>
      <c r="H92" s="48">
        <v>44958</v>
      </c>
      <c r="K92" s="54"/>
      <c r="L92" s="55"/>
      <c r="M92" s="54"/>
      <c r="N92" s="71">
        <v>323</v>
      </c>
      <c r="O92" s="54">
        <v>330</v>
      </c>
      <c r="P92" s="55">
        <v>371</v>
      </c>
    </row>
    <row r="93" spans="1:17" x14ac:dyDescent="0.2">
      <c r="A93" s="83"/>
      <c r="B93" s="78"/>
      <c r="C93" s="78"/>
      <c r="D93" s="49" t="s">
        <v>203</v>
      </c>
      <c r="H93" s="48">
        <v>44958</v>
      </c>
      <c r="K93" s="54"/>
      <c r="L93" s="55"/>
      <c r="M93" s="54"/>
      <c r="N93" s="71"/>
      <c r="O93" s="54"/>
      <c r="P93" s="57" t="s">
        <v>320</v>
      </c>
    </row>
    <row r="94" spans="1:17" x14ac:dyDescent="0.2">
      <c r="A94" s="81" t="s">
        <v>311</v>
      </c>
      <c r="B94" s="76" t="s">
        <v>312</v>
      </c>
      <c r="C94" s="76" t="s">
        <v>313</v>
      </c>
      <c r="D94" s="49" t="s">
        <v>196</v>
      </c>
      <c r="E94" t="s">
        <v>252</v>
      </c>
      <c r="G94" t="s">
        <v>208</v>
      </c>
      <c r="H94" s="48">
        <v>44958</v>
      </c>
      <c r="K94" s="54"/>
      <c r="L94" s="55"/>
      <c r="M94" s="54">
        <v>57.2</v>
      </c>
      <c r="N94" s="71">
        <v>46.2</v>
      </c>
      <c r="O94" s="54">
        <v>38.6</v>
      </c>
      <c r="P94" s="55"/>
    </row>
    <row r="95" spans="1:17" x14ac:dyDescent="0.2">
      <c r="A95" s="82"/>
      <c r="B95" s="77"/>
      <c r="C95" s="77"/>
      <c r="D95" s="49" t="s">
        <v>197</v>
      </c>
      <c r="E95" t="s">
        <v>198</v>
      </c>
      <c r="G95" t="s">
        <v>208</v>
      </c>
      <c r="H95" s="48">
        <v>44958</v>
      </c>
      <c r="K95" s="54"/>
      <c r="L95" s="55"/>
      <c r="M95" s="54">
        <v>2.9</v>
      </c>
      <c r="N95" s="71">
        <v>2.5</v>
      </c>
      <c r="O95" s="54">
        <v>2.2999999999999998</v>
      </c>
      <c r="P95" s="55"/>
    </row>
    <row r="96" spans="1:17" x14ac:dyDescent="0.2">
      <c r="A96" s="82"/>
      <c r="B96" s="77"/>
      <c r="C96" s="77"/>
      <c r="D96" s="58" t="s">
        <v>200</v>
      </c>
      <c r="E96" s="36"/>
      <c r="G96" t="s">
        <v>208</v>
      </c>
      <c r="H96" s="48">
        <v>44958</v>
      </c>
      <c r="I96" s="61" t="s">
        <v>286</v>
      </c>
      <c r="K96" s="54"/>
      <c r="L96" s="55"/>
      <c r="M96" s="54">
        <v>139.19999999999999</v>
      </c>
      <c r="N96" s="71">
        <v>133.6</v>
      </c>
      <c r="O96" s="54">
        <v>134</v>
      </c>
      <c r="P96" s="55"/>
    </row>
    <row r="97" spans="1:16" x14ac:dyDescent="0.2">
      <c r="A97" s="82"/>
      <c r="B97" s="77"/>
      <c r="C97" s="77"/>
      <c r="D97" s="49" t="s">
        <v>200</v>
      </c>
      <c r="E97" t="s">
        <v>252</v>
      </c>
      <c r="G97" t="s">
        <v>208</v>
      </c>
      <c r="H97" s="48">
        <v>44958</v>
      </c>
      <c r="K97" s="54"/>
      <c r="L97" s="55"/>
      <c r="M97" s="59">
        <v>32</v>
      </c>
      <c r="N97" s="71">
        <v>31.1</v>
      </c>
      <c r="O97" s="54">
        <v>31.2</v>
      </c>
      <c r="P97" s="55"/>
    </row>
    <row r="98" spans="1:16" x14ac:dyDescent="0.2">
      <c r="A98" s="82"/>
      <c r="B98" s="77"/>
      <c r="C98" s="77"/>
      <c r="D98" s="49" t="s">
        <v>200</v>
      </c>
      <c r="E98" t="s">
        <v>253</v>
      </c>
      <c r="G98" t="s">
        <v>208</v>
      </c>
      <c r="H98" s="48">
        <v>44958</v>
      </c>
      <c r="K98" s="54"/>
      <c r="L98" s="55"/>
      <c r="M98" s="54">
        <v>317</v>
      </c>
      <c r="N98" s="71">
        <v>344</v>
      </c>
      <c r="O98" s="54">
        <v>322</v>
      </c>
      <c r="P98" s="55"/>
    </row>
    <row r="99" spans="1:16" x14ac:dyDescent="0.2">
      <c r="A99" s="82"/>
      <c r="B99" s="77"/>
      <c r="C99" s="77"/>
      <c r="D99" s="49" t="s">
        <v>202</v>
      </c>
      <c r="E99" t="s">
        <v>252</v>
      </c>
      <c r="G99" t="s">
        <v>55</v>
      </c>
      <c r="H99" s="48">
        <v>44958</v>
      </c>
      <c r="K99" s="54"/>
      <c r="L99" s="55"/>
      <c r="M99" s="54">
        <v>496</v>
      </c>
      <c r="N99" s="71">
        <v>550</v>
      </c>
      <c r="O99" s="54">
        <v>556</v>
      </c>
      <c r="P99" s="55"/>
    </row>
    <row r="100" spans="1:16" x14ac:dyDescent="0.2">
      <c r="A100" s="82"/>
      <c r="B100" s="77"/>
      <c r="C100" s="77"/>
      <c r="D100" s="49" t="s">
        <v>202</v>
      </c>
      <c r="E100" t="s">
        <v>253</v>
      </c>
      <c r="G100" t="s">
        <v>55</v>
      </c>
      <c r="H100" s="48">
        <v>44958</v>
      </c>
      <c r="K100" s="54"/>
      <c r="L100" s="55"/>
      <c r="M100" s="54"/>
      <c r="N100" s="71">
        <v>323</v>
      </c>
      <c r="O100" s="54">
        <v>330</v>
      </c>
      <c r="P100" s="55"/>
    </row>
    <row r="101" spans="1:16" x14ac:dyDescent="0.2">
      <c r="A101" s="83"/>
      <c r="B101" s="78"/>
      <c r="C101" s="78"/>
      <c r="D101" s="49" t="s">
        <v>203</v>
      </c>
      <c r="H101" s="48">
        <v>44958</v>
      </c>
      <c r="K101" s="54"/>
      <c r="L101" s="55"/>
      <c r="M101" s="54"/>
      <c r="N101" s="71"/>
      <c r="O101" s="56" t="s">
        <v>321</v>
      </c>
      <c r="P101" s="57"/>
    </row>
    <row r="102" spans="1:16" x14ac:dyDescent="0.2">
      <c r="A102" s="81" t="s">
        <v>314</v>
      </c>
      <c r="B102" s="76" t="s">
        <v>315</v>
      </c>
      <c r="C102" s="76" t="s">
        <v>316</v>
      </c>
      <c r="D102" s="49" t="s">
        <v>196</v>
      </c>
      <c r="G102" t="s">
        <v>206</v>
      </c>
      <c r="H102" s="48">
        <v>43860</v>
      </c>
      <c r="K102" s="54"/>
      <c r="L102" s="55">
        <v>3949</v>
      </c>
      <c r="M102" s="54">
        <v>3483</v>
      </c>
      <c r="N102" s="71">
        <v>1846</v>
      </c>
      <c r="O102" s="54"/>
      <c r="P102" s="55"/>
    </row>
    <row r="103" spans="1:16" x14ac:dyDescent="0.2">
      <c r="A103" s="82"/>
      <c r="B103" s="77"/>
      <c r="C103" s="77"/>
      <c r="D103" s="49" t="s">
        <v>197</v>
      </c>
      <c r="E103" t="s">
        <v>198</v>
      </c>
      <c r="G103" t="s">
        <v>206</v>
      </c>
      <c r="H103" s="48">
        <v>43860</v>
      </c>
      <c r="K103" s="54"/>
      <c r="L103" s="55">
        <v>98</v>
      </c>
      <c r="M103" s="54">
        <v>151</v>
      </c>
      <c r="N103" s="71">
        <v>123</v>
      </c>
      <c r="O103" s="54"/>
      <c r="P103" s="55"/>
    </row>
    <row r="104" spans="1:16" x14ac:dyDescent="0.2">
      <c r="A104" s="82"/>
      <c r="B104" s="77"/>
      <c r="C104" s="77"/>
      <c r="D104" s="49" t="s">
        <v>197</v>
      </c>
      <c r="E104" t="s">
        <v>204</v>
      </c>
      <c r="G104" t="s">
        <v>206</v>
      </c>
      <c r="H104" s="48">
        <v>43860</v>
      </c>
      <c r="K104" s="54"/>
      <c r="L104" s="55">
        <v>221</v>
      </c>
      <c r="M104" s="54">
        <v>45</v>
      </c>
      <c r="N104" s="71">
        <v>4</v>
      </c>
      <c r="O104" s="54"/>
      <c r="P104" s="55"/>
    </row>
    <row r="105" spans="1:16" x14ac:dyDescent="0.2">
      <c r="A105" s="82"/>
      <c r="B105" s="77"/>
      <c r="C105" s="77"/>
      <c r="D105" s="49" t="s">
        <v>200</v>
      </c>
      <c r="E105" t="s">
        <v>201</v>
      </c>
      <c r="G105" t="s">
        <v>206</v>
      </c>
      <c r="H105" s="48">
        <v>43860</v>
      </c>
      <c r="I105" s="61" t="s">
        <v>286</v>
      </c>
      <c r="K105" s="54"/>
      <c r="L105" s="55">
        <f>SUM(L106:L107)</f>
        <v>0</v>
      </c>
      <c r="M105" s="54">
        <f t="shared" ref="M105:N105" si="1">SUM(M106:M107)</f>
        <v>34953</v>
      </c>
      <c r="N105" s="71">
        <f t="shared" si="1"/>
        <v>33594</v>
      </c>
      <c r="O105" s="54"/>
      <c r="P105" s="55"/>
    </row>
    <row r="106" spans="1:16" x14ac:dyDescent="0.2">
      <c r="A106" s="82"/>
      <c r="B106" s="77"/>
      <c r="C106" s="77"/>
      <c r="D106" s="49" t="s">
        <v>200</v>
      </c>
      <c r="E106" t="s">
        <v>252</v>
      </c>
      <c r="G106" t="s">
        <v>206</v>
      </c>
      <c r="H106" s="48">
        <v>43860</v>
      </c>
      <c r="K106" s="54"/>
      <c r="L106" s="55"/>
      <c r="M106" s="54">
        <v>3570</v>
      </c>
      <c r="N106" s="71">
        <v>3217</v>
      </c>
      <c r="O106" s="54"/>
      <c r="P106" s="55"/>
    </row>
    <row r="107" spans="1:16" x14ac:dyDescent="0.2">
      <c r="A107" s="82"/>
      <c r="B107" s="77"/>
      <c r="C107" s="77"/>
      <c r="D107" s="49" t="s">
        <v>200</v>
      </c>
      <c r="E107" t="s">
        <v>253</v>
      </c>
      <c r="G107" t="s">
        <v>206</v>
      </c>
      <c r="H107" s="48">
        <v>43860</v>
      </c>
      <c r="K107" s="54"/>
      <c r="L107" s="55"/>
      <c r="M107" s="54">
        <v>31383</v>
      </c>
      <c r="N107" s="71">
        <v>30377</v>
      </c>
      <c r="O107" s="54"/>
      <c r="P107" s="55"/>
    </row>
    <row r="108" spans="1:16" x14ac:dyDescent="0.2">
      <c r="A108" s="82"/>
      <c r="B108" s="77"/>
      <c r="C108" s="77"/>
      <c r="D108" s="49" t="s">
        <v>202</v>
      </c>
      <c r="E108" t="s">
        <v>252</v>
      </c>
      <c r="G108" t="s">
        <v>53</v>
      </c>
      <c r="H108" s="48">
        <v>43860</v>
      </c>
      <c r="K108" s="54"/>
      <c r="L108" s="55">
        <v>25740</v>
      </c>
      <c r="M108" s="54">
        <v>26013</v>
      </c>
      <c r="N108" s="71">
        <v>28430</v>
      </c>
      <c r="O108" s="54"/>
      <c r="P108" s="55"/>
    </row>
    <row r="109" spans="1:16" x14ac:dyDescent="0.2">
      <c r="A109" s="82"/>
      <c r="B109" s="77"/>
      <c r="C109" s="77"/>
      <c r="D109" s="49" t="s">
        <v>202</v>
      </c>
      <c r="E109" t="s">
        <v>253</v>
      </c>
      <c r="G109" t="s">
        <v>55</v>
      </c>
      <c r="H109" s="48">
        <v>43860</v>
      </c>
      <c r="K109" s="54"/>
      <c r="L109" s="55">
        <v>129</v>
      </c>
      <c r="M109" s="54">
        <v>131.1</v>
      </c>
      <c r="N109" s="71">
        <v>125</v>
      </c>
      <c r="O109" s="54"/>
      <c r="P109" s="55"/>
    </row>
    <row r="110" spans="1:16" x14ac:dyDescent="0.2">
      <c r="A110" s="83"/>
      <c r="B110" s="78"/>
      <c r="C110" s="78"/>
      <c r="D110" s="49" t="s">
        <v>203</v>
      </c>
      <c r="H110" s="48">
        <v>43860</v>
      </c>
      <c r="K110" s="54"/>
      <c r="L110" s="55"/>
      <c r="M110" s="54"/>
      <c r="N110" s="72" t="s">
        <v>322</v>
      </c>
      <c r="O110" s="54"/>
      <c r="P110" s="55"/>
    </row>
    <row r="111" spans="1:16" x14ac:dyDescent="0.2">
      <c r="A111" s="81" t="s">
        <v>314</v>
      </c>
      <c r="B111" s="76" t="s">
        <v>315</v>
      </c>
      <c r="C111" s="76" t="s">
        <v>316</v>
      </c>
      <c r="D111" s="49" t="s">
        <v>196</v>
      </c>
      <c r="G111" t="s">
        <v>206</v>
      </c>
      <c r="H111" s="48">
        <v>44230</v>
      </c>
      <c r="K111" s="54"/>
      <c r="L111" s="55"/>
      <c r="M111" s="54">
        <v>3483</v>
      </c>
      <c r="N111" s="71">
        <v>1846</v>
      </c>
      <c r="O111" s="54">
        <v>1851</v>
      </c>
      <c r="P111" s="55"/>
    </row>
    <row r="112" spans="1:16" x14ac:dyDescent="0.2">
      <c r="A112" s="82"/>
      <c r="B112" s="77"/>
      <c r="C112" s="77"/>
      <c r="D112" s="49" t="s">
        <v>197</v>
      </c>
      <c r="E112" t="s">
        <v>198</v>
      </c>
      <c r="G112" t="s">
        <v>206</v>
      </c>
      <c r="H112" s="48">
        <v>44230</v>
      </c>
      <c r="K112" s="54"/>
      <c r="L112" s="55"/>
      <c r="M112" s="54">
        <v>151</v>
      </c>
      <c r="N112" s="71">
        <v>123</v>
      </c>
      <c r="O112" s="54">
        <v>111</v>
      </c>
      <c r="P112" s="55"/>
    </row>
    <row r="113" spans="1:16" x14ac:dyDescent="0.2">
      <c r="A113" s="82"/>
      <c r="B113" s="77"/>
      <c r="C113" s="77"/>
      <c r="D113" s="49" t="s">
        <v>197</v>
      </c>
      <c r="E113" t="s">
        <v>204</v>
      </c>
      <c r="G113" t="s">
        <v>206</v>
      </c>
      <c r="H113" s="48">
        <v>44230</v>
      </c>
      <c r="K113" s="54"/>
      <c r="L113" s="55"/>
      <c r="M113" s="54">
        <v>45</v>
      </c>
      <c r="N113" s="71">
        <v>4</v>
      </c>
      <c r="O113" s="54">
        <v>2</v>
      </c>
      <c r="P113" s="55"/>
    </row>
    <row r="114" spans="1:16" x14ac:dyDescent="0.2">
      <c r="A114" s="82"/>
      <c r="B114" s="77"/>
      <c r="C114" s="77"/>
      <c r="D114" s="49" t="s">
        <v>200</v>
      </c>
      <c r="E114" t="s">
        <v>201</v>
      </c>
      <c r="G114" t="s">
        <v>206</v>
      </c>
      <c r="H114" s="48">
        <v>44230</v>
      </c>
      <c r="I114" s="61" t="s">
        <v>286</v>
      </c>
      <c r="K114" s="54"/>
      <c r="L114" s="55"/>
      <c r="M114" s="54">
        <f t="shared" ref="M114:O114" si="2">SUM(M115:M116)</f>
        <v>34953</v>
      </c>
      <c r="N114" s="71">
        <f t="shared" si="2"/>
        <v>33594</v>
      </c>
      <c r="O114" s="54">
        <f t="shared" si="2"/>
        <v>24417</v>
      </c>
      <c r="P114" s="55"/>
    </row>
    <row r="115" spans="1:16" x14ac:dyDescent="0.2">
      <c r="A115" s="82"/>
      <c r="B115" s="77"/>
      <c r="C115" s="77"/>
      <c r="D115" s="49" t="s">
        <v>200</v>
      </c>
      <c r="E115" t="s">
        <v>252</v>
      </c>
      <c r="G115" t="s">
        <v>206</v>
      </c>
      <c r="H115" s="48">
        <v>44230</v>
      </c>
      <c r="K115" s="54"/>
      <c r="L115" s="55"/>
      <c r="M115" s="54">
        <v>3570</v>
      </c>
      <c r="N115" s="71">
        <v>3217</v>
      </c>
      <c r="O115" s="54">
        <v>2437</v>
      </c>
      <c r="P115" s="55"/>
    </row>
    <row r="116" spans="1:16" x14ac:dyDescent="0.2">
      <c r="A116" s="82"/>
      <c r="B116" s="77"/>
      <c r="C116" s="77"/>
      <c r="D116" s="49" t="s">
        <v>200</v>
      </c>
      <c r="E116" t="s">
        <v>253</v>
      </c>
      <c r="G116" t="s">
        <v>206</v>
      </c>
      <c r="H116" s="48">
        <v>44230</v>
      </c>
      <c r="K116" s="54"/>
      <c r="L116" s="55"/>
      <c r="M116" s="54">
        <v>31383</v>
      </c>
      <c r="N116" s="71">
        <v>30377</v>
      </c>
      <c r="O116" s="54">
        <v>21980</v>
      </c>
      <c r="P116" s="55"/>
    </row>
    <row r="117" spans="1:16" x14ac:dyDescent="0.2">
      <c r="A117" s="82"/>
      <c r="B117" s="77"/>
      <c r="C117" s="77"/>
      <c r="D117" s="49" t="s">
        <v>202</v>
      </c>
      <c r="E117" t="s">
        <v>252</v>
      </c>
      <c r="G117" t="s">
        <v>53</v>
      </c>
      <c r="H117" s="48">
        <v>44230</v>
      </c>
      <c r="K117" s="54"/>
      <c r="L117" s="55"/>
      <c r="M117" s="54">
        <v>26013</v>
      </c>
      <c r="N117" s="71">
        <v>28430</v>
      </c>
      <c r="O117" s="54">
        <v>32095</v>
      </c>
      <c r="P117" s="55"/>
    </row>
    <row r="118" spans="1:16" x14ac:dyDescent="0.2">
      <c r="A118" s="82"/>
      <c r="B118" s="77"/>
      <c r="C118" s="77"/>
      <c r="D118" s="49" t="s">
        <v>202</v>
      </c>
      <c r="E118" t="s">
        <v>253</v>
      </c>
      <c r="G118" t="s">
        <v>55</v>
      </c>
      <c r="H118" s="48">
        <v>44230</v>
      </c>
      <c r="K118" s="54"/>
      <c r="L118" s="55"/>
      <c r="M118" s="54">
        <v>131.1</v>
      </c>
      <c r="N118" s="71">
        <v>125</v>
      </c>
      <c r="O118" s="54">
        <v>90.3</v>
      </c>
      <c r="P118" s="55"/>
    </row>
    <row r="119" spans="1:16" x14ac:dyDescent="0.2">
      <c r="A119" s="83"/>
      <c r="B119" s="78"/>
      <c r="C119" s="78"/>
      <c r="D119" s="49" t="s">
        <v>203</v>
      </c>
      <c r="H119" s="48">
        <v>44230</v>
      </c>
      <c r="K119" s="54"/>
      <c r="L119" s="55"/>
      <c r="M119" s="54"/>
      <c r="N119" s="72"/>
      <c r="O119" s="56" t="s">
        <v>323</v>
      </c>
      <c r="P119" s="55"/>
    </row>
    <row r="120" spans="1:16" x14ac:dyDescent="0.2">
      <c r="A120" s="81" t="s">
        <v>314</v>
      </c>
      <c r="B120" s="76" t="s">
        <v>315</v>
      </c>
      <c r="C120" s="76" t="s">
        <v>316</v>
      </c>
      <c r="D120" s="49" t="s">
        <v>196</v>
      </c>
      <c r="G120" t="s">
        <v>206</v>
      </c>
      <c r="H120" s="48">
        <v>44594</v>
      </c>
      <c r="K120" s="54"/>
      <c r="L120" s="55"/>
      <c r="M120" s="54"/>
      <c r="N120" s="71">
        <v>1846</v>
      </c>
      <c r="O120" s="54">
        <v>1851</v>
      </c>
      <c r="P120" s="55">
        <v>2142</v>
      </c>
    </row>
    <row r="121" spans="1:16" x14ac:dyDescent="0.2">
      <c r="A121" s="82"/>
      <c r="B121" s="77"/>
      <c r="C121" s="77"/>
      <c r="D121" s="49" t="s">
        <v>197</v>
      </c>
      <c r="E121" t="s">
        <v>198</v>
      </c>
      <c r="G121" t="s">
        <v>206</v>
      </c>
      <c r="H121" s="48">
        <v>44594</v>
      </c>
      <c r="K121" s="54"/>
      <c r="L121" s="55"/>
      <c r="M121" s="54"/>
      <c r="N121" s="71">
        <v>123</v>
      </c>
      <c r="O121" s="54">
        <v>111</v>
      </c>
      <c r="P121" s="55">
        <v>53</v>
      </c>
    </row>
    <row r="122" spans="1:16" x14ac:dyDescent="0.2">
      <c r="A122" s="82"/>
      <c r="B122" s="77"/>
      <c r="C122" s="77"/>
      <c r="D122" s="49" t="s">
        <v>197</v>
      </c>
      <c r="E122" t="s">
        <v>204</v>
      </c>
      <c r="G122" t="s">
        <v>206</v>
      </c>
      <c r="H122" s="48">
        <v>44594</v>
      </c>
      <c r="K122" s="54"/>
      <c r="L122" s="55"/>
      <c r="M122" s="54"/>
      <c r="N122" s="71">
        <v>4</v>
      </c>
      <c r="O122" s="54">
        <v>2</v>
      </c>
      <c r="P122" s="55">
        <v>1</v>
      </c>
    </row>
    <row r="123" spans="1:16" x14ac:dyDescent="0.2">
      <c r="A123" s="82"/>
      <c r="B123" s="77"/>
      <c r="C123" s="77"/>
      <c r="D123" s="49" t="s">
        <v>200</v>
      </c>
      <c r="E123" t="s">
        <v>201</v>
      </c>
      <c r="G123" t="s">
        <v>206</v>
      </c>
      <c r="H123" s="48">
        <v>44594</v>
      </c>
      <c r="I123" s="61" t="s">
        <v>286</v>
      </c>
      <c r="K123" s="54"/>
      <c r="L123" s="55"/>
      <c r="M123" s="54"/>
      <c r="N123" s="71">
        <f t="shared" ref="N123:P123" si="3">SUM(N124:N125)</f>
        <v>33594</v>
      </c>
      <c r="O123" s="54">
        <f t="shared" si="3"/>
        <v>24417</v>
      </c>
      <c r="P123" s="55">
        <f t="shared" si="3"/>
        <v>16217</v>
      </c>
    </row>
    <row r="124" spans="1:16" x14ac:dyDescent="0.2">
      <c r="A124" s="82"/>
      <c r="B124" s="77"/>
      <c r="C124" s="77"/>
      <c r="D124" s="49" t="s">
        <v>200</v>
      </c>
      <c r="E124" t="s">
        <v>252</v>
      </c>
      <c r="G124" t="s">
        <v>206</v>
      </c>
      <c r="H124" s="48">
        <v>44594</v>
      </c>
      <c r="K124" s="54"/>
      <c r="L124" s="55"/>
      <c r="M124" s="54"/>
      <c r="N124" s="71">
        <v>3217</v>
      </c>
      <c r="O124" s="54">
        <v>2437</v>
      </c>
      <c r="P124" s="55">
        <v>2011</v>
      </c>
    </row>
    <row r="125" spans="1:16" x14ac:dyDescent="0.2">
      <c r="A125" s="82"/>
      <c r="B125" s="77"/>
      <c r="C125" s="77"/>
      <c r="D125" s="49" t="s">
        <v>200</v>
      </c>
      <c r="E125" t="s">
        <v>253</v>
      </c>
      <c r="G125" t="s">
        <v>206</v>
      </c>
      <c r="H125" s="48">
        <v>44594</v>
      </c>
      <c r="K125" s="54"/>
      <c r="L125" s="55"/>
      <c r="M125" s="54"/>
      <c r="N125" s="71">
        <v>30377</v>
      </c>
      <c r="O125" s="54">
        <v>21980</v>
      </c>
      <c r="P125" s="55">
        <v>14206</v>
      </c>
    </row>
    <row r="126" spans="1:16" x14ac:dyDescent="0.2">
      <c r="A126" s="82"/>
      <c r="B126" s="77"/>
      <c r="C126" s="77"/>
      <c r="D126" s="49" t="s">
        <v>202</v>
      </c>
      <c r="E126" t="s">
        <v>252</v>
      </c>
      <c r="G126" t="s">
        <v>53</v>
      </c>
      <c r="H126" s="48">
        <v>44594</v>
      </c>
      <c r="K126" s="54"/>
      <c r="L126" s="55"/>
      <c r="M126" s="54"/>
      <c r="N126" s="71">
        <v>28430</v>
      </c>
      <c r="O126" s="54">
        <v>32095</v>
      </c>
      <c r="P126" s="55">
        <v>36957</v>
      </c>
    </row>
    <row r="127" spans="1:16" x14ac:dyDescent="0.2">
      <c r="A127" s="82"/>
      <c r="B127" s="77"/>
      <c r="C127" s="77"/>
      <c r="D127" s="49" t="s">
        <v>202</v>
      </c>
      <c r="E127" t="s">
        <v>253</v>
      </c>
      <c r="G127" t="s">
        <v>53</v>
      </c>
      <c r="H127" s="48">
        <v>44594</v>
      </c>
      <c r="K127" s="54"/>
      <c r="L127" s="55"/>
      <c r="M127" s="54"/>
      <c r="N127" s="71">
        <v>124951</v>
      </c>
      <c r="O127" s="54">
        <v>90347</v>
      </c>
      <c r="P127" s="55">
        <v>61349</v>
      </c>
    </row>
    <row r="128" spans="1:16" x14ac:dyDescent="0.2">
      <c r="A128" s="83"/>
      <c r="B128" s="78"/>
      <c r="C128" s="78"/>
      <c r="D128" s="49" t="s">
        <v>203</v>
      </c>
      <c r="H128" s="48">
        <v>44594</v>
      </c>
      <c r="K128" s="54"/>
      <c r="L128" s="55"/>
      <c r="M128" s="54"/>
      <c r="N128" s="72"/>
      <c r="O128" s="56"/>
      <c r="P128" s="57" t="s">
        <v>324</v>
      </c>
    </row>
    <row r="129" spans="1:17" x14ac:dyDescent="0.2">
      <c r="A129" s="81" t="s">
        <v>314</v>
      </c>
      <c r="B129" s="76" t="s">
        <v>315</v>
      </c>
      <c r="C129" s="76" t="s">
        <v>316</v>
      </c>
      <c r="D129" s="49" t="s">
        <v>196</v>
      </c>
      <c r="G129" t="s">
        <v>206</v>
      </c>
      <c r="H129" s="48">
        <v>44958</v>
      </c>
      <c r="K129" s="54"/>
      <c r="L129" s="55"/>
      <c r="M129" s="54"/>
      <c r="N129" s="71"/>
      <c r="O129" s="54">
        <v>1851</v>
      </c>
      <c r="P129" s="55">
        <v>2142</v>
      </c>
      <c r="Q129" s="54">
        <v>2510</v>
      </c>
    </row>
    <row r="130" spans="1:17" x14ac:dyDescent="0.2">
      <c r="A130" s="82"/>
      <c r="B130" s="77"/>
      <c r="C130" s="77"/>
      <c r="D130" s="49" t="s">
        <v>196</v>
      </c>
      <c r="E130" t="s">
        <v>309</v>
      </c>
      <c r="G130" t="s">
        <v>206</v>
      </c>
      <c r="H130" s="48">
        <v>44958</v>
      </c>
      <c r="K130" s="54"/>
      <c r="L130" s="55"/>
      <c r="M130" s="54"/>
      <c r="N130" s="71"/>
      <c r="O130" s="54">
        <v>3318</v>
      </c>
      <c r="P130" s="55">
        <v>5264</v>
      </c>
      <c r="Q130" s="54">
        <v>3961</v>
      </c>
    </row>
    <row r="131" spans="1:17" x14ac:dyDescent="0.2">
      <c r="A131" s="82"/>
      <c r="B131" s="77"/>
      <c r="C131" s="77"/>
      <c r="D131" s="49" t="s">
        <v>197</v>
      </c>
      <c r="E131" t="s">
        <v>198</v>
      </c>
      <c r="G131" t="s">
        <v>206</v>
      </c>
      <c r="H131" s="48">
        <v>44958</v>
      </c>
      <c r="K131" s="54"/>
      <c r="L131" s="55"/>
      <c r="M131" s="54"/>
      <c r="N131" s="71"/>
      <c r="O131" s="54">
        <v>111</v>
      </c>
      <c r="P131" s="55">
        <v>53</v>
      </c>
      <c r="Q131" s="54">
        <v>45</v>
      </c>
    </row>
    <row r="132" spans="1:17" x14ac:dyDescent="0.2">
      <c r="A132" s="82"/>
      <c r="B132" s="77"/>
      <c r="C132" s="77"/>
      <c r="D132" s="49" t="s">
        <v>197</v>
      </c>
      <c r="E132" t="s">
        <v>204</v>
      </c>
      <c r="G132" t="s">
        <v>206</v>
      </c>
      <c r="H132" s="48">
        <v>44958</v>
      </c>
      <c r="K132" s="54"/>
      <c r="L132" s="55"/>
      <c r="M132" s="54"/>
      <c r="N132" s="71"/>
      <c r="O132" s="54">
        <v>2</v>
      </c>
      <c r="P132" s="55">
        <v>1</v>
      </c>
      <c r="Q132" s="54">
        <v>1</v>
      </c>
    </row>
    <row r="133" spans="1:17" x14ac:dyDescent="0.2">
      <c r="A133" s="82"/>
      <c r="B133" s="77"/>
      <c r="C133" s="77"/>
      <c r="D133" s="49" t="s">
        <v>200</v>
      </c>
      <c r="E133" t="s">
        <v>201</v>
      </c>
      <c r="G133" t="s">
        <v>206</v>
      </c>
      <c r="H133" s="48">
        <v>44958</v>
      </c>
      <c r="I133" s="61" t="s">
        <v>286</v>
      </c>
      <c r="K133" s="54"/>
      <c r="L133" s="55"/>
      <c r="M133" s="54"/>
      <c r="N133" s="71"/>
      <c r="O133" s="54">
        <f t="shared" ref="O133:Q133" si="4">SUM(O134:O135)</f>
        <v>24417</v>
      </c>
      <c r="P133" s="55">
        <f t="shared" si="4"/>
        <v>16217</v>
      </c>
      <c r="Q133" s="54">
        <f t="shared" si="4"/>
        <v>9145</v>
      </c>
    </row>
    <row r="134" spans="1:17" x14ac:dyDescent="0.2">
      <c r="A134" s="82"/>
      <c r="B134" s="77"/>
      <c r="C134" s="77"/>
      <c r="D134" s="49" t="s">
        <v>200</v>
      </c>
      <c r="E134" t="s">
        <v>252</v>
      </c>
      <c r="G134" t="s">
        <v>206</v>
      </c>
      <c r="H134" s="48">
        <v>44958</v>
      </c>
      <c r="K134" s="54"/>
      <c r="L134" s="55"/>
      <c r="M134" s="54"/>
      <c r="N134" s="71"/>
      <c r="O134" s="54">
        <v>2437</v>
      </c>
      <c r="P134" s="55">
        <v>2011</v>
      </c>
      <c r="Q134" s="54">
        <v>1836</v>
      </c>
    </row>
    <row r="135" spans="1:17" x14ac:dyDescent="0.2">
      <c r="A135" s="82"/>
      <c r="B135" s="77"/>
      <c r="C135" s="77"/>
      <c r="D135" s="49" t="s">
        <v>200</v>
      </c>
      <c r="E135" t="s">
        <v>253</v>
      </c>
      <c r="G135" t="s">
        <v>206</v>
      </c>
      <c r="H135" s="48">
        <v>44958</v>
      </c>
      <c r="K135" s="54"/>
      <c r="L135" s="55"/>
      <c r="M135" s="54"/>
      <c r="N135" s="71"/>
      <c r="O135" s="54">
        <v>21980</v>
      </c>
      <c r="P135" s="55">
        <v>14206</v>
      </c>
      <c r="Q135" s="54">
        <v>7309</v>
      </c>
    </row>
    <row r="136" spans="1:17" x14ac:dyDescent="0.2">
      <c r="A136" s="82"/>
      <c r="B136" s="77"/>
      <c r="C136" s="77"/>
      <c r="D136" s="49" t="s">
        <v>202</v>
      </c>
      <c r="E136" t="s">
        <v>252</v>
      </c>
      <c r="G136" t="s">
        <v>53</v>
      </c>
      <c r="H136" s="48">
        <v>44958</v>
      </c>
      <c r="K136" s="54"/>
      <c r="L136" s="55"/>
      <c r="M136" s="54"/>
      <c r="N136" s="71"/>
      <c r="O136" s="54">
        <v>32095</v>
      </c>
      <c r="P136" s="55">
        <v>36957</v>
      </c>
      <c r="Q136" s="54">
        <v>42009</v>
      </c>
    </row>
    <row r="137" spans="1:17" x14ac:dyDescent="0.2">
      <c r="A137" s="82"/>
      <c r="B137" s="77"/>
      <c r="C137" s="77"/>
      <c r="D137" s="49" t="s">
        <v>202</v>
      </c>
      <c r="E137" t="s">
        <v>253</v>
      </c>
      <c r="G137" t="s">
        <v>53</v>
      </c>
      <c r="H137" s="48">
        <v>44958</v>
      </c>
      <c r="K137" s="54"/>
      <c r="L137" s="55"/>
      <c r="M137" s="54"/>
      <c r="N137" s="71"/>
      <c r="O137" s="54">
        <v>90347</v>
      </c>
      <c r="P137" s="55">
        <v>61349</v>
      </c>
      <c r="Q137" s="54">
        <v>31637</v>
      </c>
    </row>
    <row r="138" spans="1:17" x14ac:dyDescent="0.2">
      <c r="A138" s="83"/>
      <c r="B138" s="78"/>
      <c r="C138" s="78"/>
      <c r="D138" s="49" t="s">
        <v>203</v>
      </c>
      <c r="H138" s="48">
        <v>44958</v>
      </c>
      <c r="K138" s="54"/>
      <c r="L138" s="55"/>
      <c r="M138" s="54"/>
      <c r="N138" s="72"/>
      <c r="O138" s="56"/>
      <c r="P138" s="55"/>
      <c r="Q138" s="56" t="s">
        <v>325</v>
      </c>
    </row>
    <row r="139" spans="1:17" x14ac:dyDescent="0.2">
      <c r="A139" s="80" t="s">
        <v>76</v>
      </c>
      <c r="B139" s="76" t="s">
        <v>77</v>
      </c>
      <c r="C139" s="79" t="s">
        <v>78</v>
      </c>
      <c r="D139" s="49" t="s">
        <v>196</v>
      </c>
      <c r="G139" t="s">
        <v>208</v>
      </c>
      <c r="H139" s="48">
        <v>44561</v>
      </c>
      <c r="K139" s="54">
        <v>30.0884872251346</v>
      </c>
      <c r="L139" s="55">
        <v>30.248371457395901</v>
      </c>
      <c r="M139" s="54">
        <v>31.6114690424515</v>
      </c>
      <c r="N139" s="71">
        <v>28.7789153183409</v>
      </c>
      <c r="O139" s="54">
        <v>26.356336337583201</v>
      </c>
      <c r="P139" s="55"/>
    </row>
    <row r="140" spans="1:17" x14ac:dyDescent="0.2">
      <c r="A140" s="80"/>
      <c r="B140" s="77"/>
      <c r="C140" s="79"/>
      <c r="D140" s="49" t="s">
        <v>197</v>
      </c>
      <c r="E140" t="s">
        <v>198</v>
      </c>
      <c r="G140" t="s">
        <v>208</v>
      </c>
      <c r="H140" s="48">
        <v>44561</v>
      </c>
      <c r="K140" s="54">
        <v>0</v>
      </c>
      <c r="L140" s="55">
        <v>0</v>
      </c>
      <c r="M140" s="54">
        <v>0</v>
      </c>
      <c r="N140" s="71">
        <v>0</v>
      </c>
      <c r="O140" s="54">
        <v>0</v>
      </c>
      <c r="P140" s="55"/>
    </row>
    <row r="141" spans="1:17" x14ac:dyDescent="0.2">
      <c r="A141" s="80"/>
      <c r="B141" s="77"/>
      <c r="C141" s="79"/>
      <c r="D141" s="49" t="s">
        <v>199</v>
      </c>
      <c r="E141" t="s">
        <v>198</v>
      </c>
      <c r="G141" t="s">
        <v>208</v>
      </c>
      <c r="H141" s="48">
        <v>44561</v>
      </c>
      <c r="K141" s="54">
        <v>30.0884872251346</v>
      </c>
      <c r="L141" s="55">
        <v>30.248371457395901</v>
      </c>
      <c r="M141" s="54">
        <v>31.6114690424515</v>
      </c>
      <c r="N141" s="71">
        <v>28.7789153183409</v>
      </c>
      <c r="O141" s="54">
        <v>26.356336337583201</v>
      </c>
      <c r="P141" s="55"/>
    </row>
    <row r="142" spans="1:17" x14ac:dyDescent="0.2">
      <c r="A142" s="80"/>
      <c r="B142" s="77"/>
      <c r="C142" s="79"/>
      <c r="D142" s="49" t="s">
        <v>200</v>
      </c>
      <c r="E142" t="s">
        <v>201</v>
      </c>
      <c r="G142" t="s">
        <v>208</v>
      </c>
      <c r="H142" s="48">
        <v>44561</v>
      </c>
      <c r="K142" s="54"/>
      <c r="L142" s="55"/>
      <c r="M142" s="54"/>
      <c r="N142" s="71"/>
      <c r="O142" s="54"/>
      <c r="P142" s="55"/>
    </row>
    <row r="143" spans="1:17" x14ac:dyDescent="0.2">
      <c r="A143" s="80"/>
      <c r="B143" s="77"/>
      <c r="C143" s="79"/>
      <c r="D143" s="49" t="s">
        <v>202</v>
      </c>
      <c r="G143" t="s">
        <v>55</v>
      </c>
      <c r="H143" s="48">
        <v>44561</v>
      </c>
      <c r="K143" s="54">
        <v>34.6132211708955</v>
      </c>
      <c r="L143" s="55">
        <v>33.532868484328297</v>
      </c>
      <c r="M143" s="54">
        <v>35.571970040298503</v>
      </c>
      <c r="N143" s="71">
        <v>33.152931723134301</v>
      </c>
      <c r="O143" s="54">
        <v>30.552479561194001</v>
      </c>
      <c r="P143" s="55"/>
    </row>
    <row r="144" spans="1:17" x14ac:dyDescent="0.2">
      <c r="A144" s="80"/>
      <c r="B144" s="78"/>
      <c r="C144" s="79"/>
      <c r="D144" s="49" t="s">
        <v>203</v>
      </c>
      <c r="H144" s="48"/>
      <c r="K144" s="54"/>
      <c r="L144" s="55"/>
      <c r="M144" s="54"/>
      <c r="N144" s="71"/>
      <c r="O144" s="54"/>
      <c r="P144" s="55"/>
    </row>
    <row r="145" spans="1:16" x14ac:dyDescent="0.2">
      <c r="A145" s="80" t="s">
        <v>76</v>
      </c>
      <c r="B145" s="76" t="s">
        <v>77</v>
      </c>
      <c r="C145" s="79" t="s">
        <v>78</v>
      </c>
      <c r="D145" s="49" t="s">
        <v>255</v>
      </c>
      <c r="H145" s="48">
        <v>44561</v>
      </c>
      <c r="I145" s="61">
        <v>2010</v>
      </c>
      <c r="K145" s="54"/>
      <c r="L145" s="55"/>
      <c r="M145" s="54"/>
      <c r="N145" s="71"/>
      <c r="O145" s="54"/>
      <c r="P145" s="55"/>
    </row>
    <row r="146" spans="1:16" x14ac:dyDescent="0.2">
      <c r="A146" s="80"/>
      <c r="B146" s="77"/>
      <c r="C146" s="79"/>
      <c r="D146" s="49" t="s">
        <v>196</v>
      </c>
      <c r="E146" t="s">
        <v>215</v>
      </c>
      <c r="G146" t="s">
        <v>207</v>
      </c>
      <c r="H146" s="48">
        <v>44561</v>
      </c>
      <c r="I146" s="61">
        <v>60736086</v>
      </c>
      <c r="K146" s="54"/>
      <c r="L146" s="55">
        <v>28407677</v>
      </c>
      <c r="M146" s="54">
        <v>29480129</v>
      </c>
      <c r="N146" s="71">
        <v>26740576</v>
      </c>
      <c r="O146" s="54">
        <v>24971324</v>
      </c>
      <c r="P146" s="55">
        <v>26369339</v>
      </c>
    </row>
    <row r="147" spans="1:16" x14ac:dyDescent="0.2">
      <c r="A147" s="80"/>
      <c r="B147" s="77"/>
      <c r="C147" s="79"/>
      <c r="D147" s="49" t="s">
        <v>196</v>
      </c>
      <c r="E147" t="s">
        <v>216</v>
      </c>
      <c r="G147" t="s">
        <v>207</v>
      </c>
      <c r="H147" s="48">
        <v>44561</v>
      </c>
      <c r="I147" s="61">
        <v>48343</v>
      </c>
      <c r="K147" s="54"/>
      <c r="L147" s="55">
        <v>47630</v>
      </c>
      <c r="M147" s="54">
        <v>43256</v>
      </c>
      <c r="N147" s="71">
        <v>46646</v>
      </c>
      <c r="O147" s="54">
        <v>45524</v>
      </c>
      <c r="P147" s="55">
        <v>24982</v>
      </c>
    </row>
    <row r="148" spans="1:16" x14ac:dyDescent="0.2">
      <c r="A148" s="80"/>
      <c r="B148" s="77"/>
      <c r="C148" s="79"/>
      <c r="D148" s="49" t="s">
        <v>196</v>
      </c>
      <c r="E148" t="s">
        <v>217</v>
      </c>
      <c r="G148" t="s">
        <v>207</v>
      </c>
      <c r="H148" s="48">
        <v>44561</v>
      </c>
      <c r="I148" s="61">
        <v>2515</v>
      </c>
      <c r="K148" s="54"/>
      <c r="L148" s="55">
        <v>8984</v>
      </c>
      <c r="M148" s="54">
        <v>1097</v>
      </c>
      <c r="N148" s="71">
        <v>4056</v>
      </c>
      <c r="O148" s="54">
        <v>2297</v>
      </c>
      <c r="P148" s="55">
        <v>4411</v>
      </c>
    </row>
    <row r="149" spans="1:16" x14ac:dyDescent="0.2">
      <c r="A149" s="80"/>
      <c r="B149" s="77"/>
      <c r="C149" s="79"/>
      <c r="D149" s="49" t="s">
        <v>196</v>
      </c>
      <c r="E149" t="s">
        <v>218</v>
      </c>
      <c r="G149" t="s">
        <v>207</v>
      </c>
      <c r="H149" s="48">
        <v>44561</v>
      </c>
      <c r="I149" s="61">
        <v>4893</v>
      </c>
      <c r="K149" s="54"/>
      <c r="L149" s="55">
        <v>4893</v>
      </c>
      <c r="M149" s="54">
        <v>6459</v>
      </c>
      <c r="N149" s="71">
        <v>5898</v>
      </c>
      <c r="O149" s="54">
        <v>5157</v>
      </c>
      <c r="P149" s="55">
        <v>5696</v>
      </c>
    </row>
    <row r="150" spans="1:16" x14ac:dyDescent="0.2">
      <c r="A150" s="80"/>
      <c r="B150" s="77"/>
      <c r="C150" s="79"/>
      <c r="D150" s="49" t="s">
        <v>196</v>
      </c>
      <c r="E150" t="s">
        <v>219</v>
      </c>
      <c r="G150" t="s">
        <v>207</v>
      </c>
      <c r="H150" s="48">
        <v>44561</v>
      </c>
      <c r="I150" s="61">
        <v>111727</v>
      </c>
      <c r="K150" s="54"/>
      <c r="L150" s="55">
        <v>90107</v>
      </c>
      <c r="M150" s="54">
        <v>49513</v>
      </c>
      <c r="N150" s="71">
        <v>88669</v>
      </c>
      <c r="O150" s="54">
        <v>43616</v>
      </c>
      <c r="P150" s="55">
        <v>10436</v>
      </c>
    </row>
    <row r="151" spans="1:16" x14ac:dyDescent="0.2">
      <c r="A151" s="80"/>
      <c r="B151" s="77"/>
      <c r="C151" s="79"/>
      <c r="D151" s="49" t="s">
        <v>197</v>
      </c>
      <c r="E151" t="s">
        <v>220</v>
      </c>
      <c r="G151" t="s">
        <v>207</v>
      </c>
      <c r="H151" s="48">
        <v>44561</v>
      </c>
      <c r="I151" s="61">
        <v>89732</v>
      </c>
      <c r="K151" s="54"/>
      <c r="L151" s="55">
        <v>69781</v>
      </c>
      <c r="M151" s="54">
        <v>67813</v>
      </c>
      <c r="N151" s="71">
        <v>30646</v>
      </c>
      <c r="O151" s="54">
        <v>25712</v>
      </c>
      <c r="P151" s="55">
        <v>18626</v>
      </c>
    </row>
    <row r="152" spans="1:16" x14ac:dyDescent="0.2">
      <c r="A152" s="80"/>
      <c r="B152" s="77"/>
      <c r="C152" s="79"/>
      <c r="D152" s="49" t="s">
        <v>197</v>
      </c>
      <c r="E152" t="s">
        <v>221</v>
      </c>
      <c r="G152" t="s">
        <v>207</v>
      </c>
      <c r="H152" s="48">
        <v>44561</v>
      </c>
      <c r="I152" s="61">
        <v>18250</v>
      </c>
      <c r="K152" s="54"/>
      <c r="L152" s="55">
        <v>18311</v>
      </c>
      <c r="M152" s="54">
        <v>20058</v>
      </c>
      <c r="N152" s="71">
        <v>17914</v>
      </c>
      <c r="O152" s="54">
        <v>16294</v>
      </c>
      <c r="P152" s="55">
        <v>13573</v>
      </c>
    </row>
    <row r="153" spans="1:16" x14ac:dyDescent="0.2">
      <c r="A153" s="80"/>
      <c r="B153" s="77"/>
      <c r="C153" s="79"/>
      <c r="D153" s="49" t="s">
        <v>293</v>
      </c>
      <c r="E153">
        <v>3</v>
      </c>
      <c r="F153" t="s">
        <v>277</v>
      </c>
      <c r="G153" t="s">
        <v>207</v>
      </c>
      <c r="H153" s="48">
        <v>44561</v>
      </c>
      <c r="I153" s="61">
        <v>1597157</v>
      </c>
      <c r="K153" s="54"/>
      <c r="L153" s="55">
        <v>470010</v>
      </c>
      <c r="M153" s="54">
        <v>241199</v>
      </c>
      <c r="N153" s="71">
        <v>532952</v>
      </c>
      <c r="O153" s="54">
        <v>541242</v>
      </c>
      <c r="P153" s="55">
        <v>219132</v>
      </c>
    </row>
    <row r="154" spans="1:16" x14ac:dyDescent="0.2">
      <c r="A154" s="80"/>
      <c r="B154" s="77"/>
      <c r="C154" s="79"/>
      <c r="D154" s="49" t="s">
        <v>196</v>
      </c>
      <c r="E154" t="s">
        <v>222</v>
      </c>
      <c r="G154" t="s">
        <v>207</v>
      </c>
      <c r="H154" s="48">
        <v>44561</v>
      </c>
      <c r="K154" s="54"/>
      <c r="L154" s="55">
        <v>28132</v>
      </c>
      <c r="M154" s="54">
        <v>29040</v>
      </c>
      <c r="N154" s="71">
        <v>27909</v>
      </c>
      <c r="O154" s="54">
        <v>22204</v>
      </c>
      <c r="P154" s="55">
        <v>22118</v>
      </c>
    </row>
    <row r="155" spans="1:16" x14ac:dyDescent="0.2">
      <c r="A155" s="80"/>
      <c r="B155" s="77"/>
      <c r="C155" s="79"/>
      <c r="D155" s="49" t="s">
        <v>293</v>
      </c>
      <c r="E155">
        <v>3</v>
      </c>
      <c r="F155" t="s">
        <v>278</v>
      </c>
      <c r="G155" t="s">
        <v>207</v>
      </c>
      <c r="H155" s="48">
        <v>44561</v>
      </c>
      <c r="I155" s="61">
        <v>7263132</v>
      </c>
      <c r="K155" s="54"/>
      <c r="L155" s="55">
        <v>4110251</v>
      </c>
      <c r="M155" s="54">
        <v>4415253</v>
      </c>
      <c r="N155" s="71">
        <v>4383993</v>
      </c>
      <c r="O155" s="54">
        <v>4132207</v>
      </c>
      <c r="P155" s="55">
        <v>4056857</v>
      </c>
    </row>
    <row r="156" spans="1:16" x14ac:dyDescent="0.2">
      <c r="A156" s="80"/>
      <c r="B156" s="77"/>
      <c r="C156" s="79"/>
      <c r="D156" s="49" t="s">
        <v>294</v>
      </c>
      <c r="E156" t="s">
        <v>223</v>
      </c>
      <c r="G156" t="s">
        <v>207</v>
      </c>
      <c r="H156" s="48">
        <v>44561</v>
      </c>
      <c r="I156" s="61">
        <v>2389400</v>
      </c>
      <c r="K156" s="54"/>
      <c r="L156" s="55">
        <v>2034408</v>
      </c>
      <c r="M156" s="54">
        <v>2267656</v>
      </c>
      <c r="N156" s="71">
        <v>2230727</v>
      </c>
      <c r="O156" s="54">
        <v>2002542</v>
      </c>
      <c r="P156" s="55">
        <v>2059996</v>
      </c>
    </row>
    <row r="157" spans="1:16" x14ac:dyDescent="0.2">
      <c r="A157" s="80"/>
      <c r="B157" s="77"/>
      <c r="C157" s="79"/>
      <c r="D157" s="49" t="s">
        <v>200</v>
      </c>
      <c r="E157" t="s">
        <v>224</v>
      </c>
      <c r="G157" t="s">
        <v>207</v>
      </c>
      <c r="H157" s="48">
        <v>44561</v>
      </c>
      <c r="K157" s="54"/>
      <c r="L157" s="55"/>
      <c r="M157" s="54"/>
      <c r="N157" s="71">
        <v>15654</v>
      </c>
      <c r="O157" s="54">
        <v>11158</v>
      </c>
      <c r="P157" s="55">
        <v>9113</v>
      </c>
    </row>
    <row r="158" spans="1:16" x14ac:dyDescent="0.2">
      <c r="A158" s="80"/>
      <c r="B158" s="77"/>
      <c r="C158" s="79"/>
      <c r="D158" s="49" t="s">
        <v>200</v>
      </c>
      <c r="E158" t="s">
        <v>225</v>
      </c>
      <c r="G158" t="s">
        <v>207</v>
      </c>
      <c r="H158" s="48">
        <v>44561</v>
      </c>
      <c r="K158" s="54"/>
      <c r="L158" s="55"/>
      <c r="M158" s="54"/>
      <c r="N158" s="71">
        <v>1824</v>
      </c>
      <c r="O158" s="54">
        <v>613</v>
      </c>
      <c r="P158" s="55">
        <v>623</v>
      </c>
    </row>
    <row r="159" spans="1:16" x14ac:dyDescent="0.2">
      <c r="A159" s="80"/>
      <c r="B159" s="77"/>
      <c r="C159" s="79"/>
      <c r="D159" s="49" t="s">
        <v>202</v>
      </c>
      <c r="E159" t="s">
        <v>256</v>
      </c>
      <c r="F159" t="s">
        <v>256</v>
      </c>
      <c r="G159" t="s">
        <v>57</v>
      </c>
      <c r="H159" s="48">
        <v>44561</v>
      </c>
      <c r="I159" s="67">
        <v>35000000</v>
      </c>
      <c r="K159" s="54"/>
      <c r="L159" s="55">
        <v>32704089</v>
      </c>
      <c r="M159" s="54">
        <v>34546832</v>
      </c>
      <c r="N159" s="71">
        <v>32282872</v>
      </c>
      <c r="O159" s="54">
        <v>29916634</v>
      </c>
      <c r="P159" s="55">
        <v>31336074</v>
      </c>
    </row>
    <row r="160" spans="1:16" x14ac:dyDescent="0.2">
      <c r="A160" s="80"/>
      <c r="B160" s="77"/>
      <c r="C160" s="79"/>
      <c r="D160" s="49" t="s">
        <v>266</v>
      </c>
      <c r="E160" t="s">
        <v>228</v>
      </c>
      <c r="F160" t="s">
        <v>277</v>
      </c>
      <c r="G160" t="s">
        <v>57</v>
      </c>
      <c r="H160" s="48">
        <v>44561</v>
      </c>
      <c r="I160" s="61">
        <v>1906442</v>
      </c>
      <c r="K160" s="54"/>
      <c r="L160" s="55">
        <v>530829</v>
      </c>
      <c r="M160" s="54">
        <v>273821</v>
      </c>
      <c r="N160" s="71">
        <v>594506</v>
      </c>
      <c r="O160" s="54">
        <v>624561</v>
      </c>
      <c r="P160" s="55">
        <v>243132</v>
      </c>
    </row>
    <row r="161" spans="1:16" x14ac:dyDescent="0.2">
      <c r="A161" s="80"/>
      <c r="B161" s="77"/>
      <c r="C161" s="79"/>
      <c r="D161" s="49" t="s">
        <v>266</v>
      </c>
      <c r="E161" t="s">
        <v>228</v>
      </c>
      <c r="F161" t="s">
        <v>278</v>
      </c>
      <c r="G161" t="s">
        <v>57</v>
      </c>
      <c r="H161" s="48">
        <v>44561</v>
      </c>
      <c r="I161" s="61">
        <v>15980340</v>
      </c>
      <c r="K161" s="54"/>
      <c r="L161" s="55">
        <v>9134536</v>
      </c>
      <c r="M161" s="54">
        <v>10263461</v>
      </c>
      <c r="N161" s="71">
        <v>10884062</v>
      </c>
      <c r="O161" s="54">
        <v>10705000</v>
      </c>
      <c r="P161" s="55">
        <v>11307000</v>
      </c>
    </row>
    <row r="162" spans="1:16" x14ac:dyDescent="0.2">
      <c r="A162" s="80"/>
      <c r="B162" s="77"/>
      <c r="C162" s="79"/>
      <c r="D162" s="49" t="s">
        <v>261</v>
      </c>
      <c r="G162" t="s">
        <v>271</v>
      </c>
      <c r="H162" s="48">
        <v>44561</v>
      </c>
      <c r="I162" s="61">
        <v>44546</v>
      </c>
      <c r="K162" s="54"/>
      <c r="L162" s="55">
        <v>40658</v>
      </c>
      <c r="M162" s="54">
        <v>46474</v>
      </c>
      <c r="N162" s="71">
        <v>45182</v>
      </c>
      <c r="O162" s="54">
        <v>41589</v>
      </c>
      <c r="P162" s="55">
        <v>43273</v>
      </c>
    </row>
    <row r="163" spans="1:16" x14ac:dyDescent="0.2">
      <c r="A163" s="80"/>
      <c r="B163" s="78"/>
      <c r="C163" s="79"/>
      <c r="D163" s="49" t="s">
        <v>203</v>
      </c>
      <c r="H163" s="48"/>
      <c r="K163" s="54"/>
      <c r="L163" s="55"/>
      <c r="M163" s="54"/>
      <c r="N163" s="71"/>
      <c r="O163" s="54"/>
      <c r="P163" s="63" t="s">
        <v>279</v>
      </c>
    </row>
    <row r="164" spans="1:16" x14ac:dyDescent="0.2">
      <c r="A164" s="80" t="s">
        <v>240</v>
      </c>
      <c r="B164" s="76" t="s">
        <v>241</v>
      </c>
      <c r="C164" s="79" t="s">
        <v>242</v>
      </c>
      <c r="D164" s="49" t="s">
        <v>196</v>
      </c>
      <c r="G164" t="s">
        <v>208</v>
      </c>
      <c r="H164" s="48">
        <v>44196</v>
      </c>
      <c r="K164" s="54"/>
      <c r="L164" s="55"/>
      <c r="M164" s="54"/>
      <c r="N164" s="71">
        <v>91.7</v>
      </c>
      <c r="O164" s="54">
        <v>70.400000000000006</v>
      </c>
      <c r="P164" s="55"/>
    </row>
    <row r="165" spans="1:16" x14ac:dyDescent="0.2">
      <c r="A165" s="80"/>
      <c r="B165" s="77"/>
      <c r="C165" s="79"/>
      <c r="D165" s="49" t="s">
        <v>197</v>
      </c>
      <c r="E165" t="s">
        <v>198</v>
      </c>
      <c r="G165" t="s">
        <v>208</v>
      </c>
      <c r="H165" s="48">
        <v>44196</v>
      </c>
      <c r="K165" s="54"/>
      <c r="L165" s="55"/>
      <c r="M165" s="54"/>
      <c r="N165" s="71">
        <v>4.72</v>
      </c>
      <c r="O165" s="54">
        <v>2.6</v>
      </c>
      <c r="P165" s="55"/>
    </row>
    <row r="166" spans="1:16" x14ac:dyDescent="0.2">
      <c r="A166" s="80"/>
      <c r="B166" s="77"/>
      <c r="C166" s="79"/>
      <c r="D166" s="49" t="s">
        <v>267</v>
      </c>
      <c r="E166" t="s">
        <v>198</v>
      </c>
      <c r="G166" t="s">
        <v>209</v>
      </c>
      <c r="H166" s="48">
        <v>44196</v>
      </c>
      <c r="K166" s="54"/>
      <c r="L166" s="55"/>
      <c r="M166" s="54"/>
      <c r="N166" s="71">
        <v>0.56899999999999995</v>
      </c>
      <c r="O166" s="54">
        <v>0.497</v>
      </c>
      <c r="P166" s="55"/>
    </row>
    <row r="167" spans="1:16" x14ac:dyDescent="0.2">
      <c r="A167" s="80"/>
      <c r="B167" s="77"/>
      <c r="C167" s="79"/>
      <c r="D167" s="49" t="s">
        <v>200</v>
      </c>
      <c r="E167">
        <v>1</v>
      </c>
      <c r="G167" t="s">
        <v>208</v>
      </c>
      <c r="H167" s="48">
        <v>44196</v>
      </c>
      <c r="K167" s="54"/>
      <c r="L167" s="55"/>
      <c r="M167" s="54"/>
      <c r="N167" s="71"/>
      <c r="O167" s="54">
        <v>0.7</v>
      </c>
      <c r="P167" s="55"/>
    </row>
    <row r="168" spans="1:16" x14ac:dyDescent="0.2">
      <c r="A168" s="80"/>
      <c r="B168" s="77"/>
      <c r="C168" s="79"/>
      <c r="D168" s="49" t="s">
        <v>200</v>
      </c>
      <c r="E168">
        <v>2</v>
      </c>
      <c r="G168" t="s">
        <v>208</v>
      </c>
      <c r="H168" s="48">
        <v>44196</v>
      </c>
      <c r="K168" s="54"/>
      <c r="L168" s="55"/>
      <c r="M168" s="54"/>
      <c r="N168" s="71"/>
      <c r="O168" s="54">
        <v>0.6</v>
      </c>
      <c r="P168" s="55"/>
    </row>
    <row r="169" spans="1:16" x14ac:dyDescent="0.2">
      <c r="A169" s="80"/>
      <c r="B169" s="77"/>
      <c r="C169" s="79"/>
      <c r="D169" s="49" t="s">
        <v>200</v>
      </c>
      <c r="E169">
        <v>3</v>
      </c>
      <c r="G169" t="s">
        <v>208</v>
      </c>
      <c r="H169" s="48">
        <v>44196</v>
      </c>
      <c r="K169" s="54"/>
      <c r="L169" s="55"/>
      <c r="M169" s="54"/>
      <c r="N169" s="71"/>
      <c r="O169" s="54">
        <v>5.5</v>
      </c>
      <c r="P169" s="55"/>
    </row>
    <row r="170" spans="1:16" x14ac:dyDescent="0.2">
      <c r="A170" s="80"/>
      <c r="B170" s="77"/>
      <c r="C170" s="79"/>
      <c r="D170" s="49" t="s">
        <v>200</v>
      </c>
      <c r="E170">
        <v>4</v>
      </c>
      <c r="G170" t="s">
        <v>208</v>
      </c>
      <c r="H170" s="48">
        <v>44196</v>
      </c>
      <c r="K170" s="54"/>
      <c r="L170" s="55"/>
      <c r="M170" s="54"/>
      <c r="N170" s="71"/>
      <c r="O170" s="54">
        <v>0.3</v>
      </c>
      <c r="P170" s="55"/>
    </row>
    <row r="171" spans="1:16" x14ac:dyDescent="0.2">
      <c r="A171" s="80"/>
      <c r="B171" s="77"/>
      <c r="C171" s="79"/>
      <c r="D171" s="49" t="s">
        <v>200</v>
      </c>
      <c r="E171">
        <v>5</v>
      </c>
      <c r="G171" t="s">
        <v>208</v>
      </c>
      <c r="H171" s="48">
        <v>44196</v>
      </c>
      <c r="K171" s="54"/>
      <c r="L171" s="55"/>
      <c r="M171" s="54"/>
      <c r="N171" s="71"/>
      <c r="O171" s="54">
        <v>0.1</v>
      </c>
      <c r="P171" s="55"/>
    </row>
    <row r="172" spans="1:16" x14ac:dyDescent="0.2">
      <c r="A172" s="80"/>
      <c r="B172" s="77"/>
      <c r="C172" s="79"/>
      <c r="D172" s="49" t="s">
        <v>200</v>
      </c>
      <c r="E172">
        <v>6</v>
      </c>
      <c r="G172" t="s">
        <v>208</v>
      </c>
      <c r="H172" s="48">
        <v>44196</v>
      </c>
      <c r="K172" s="54"/>
      <c r="L172" s="55"/>
      <c r="M172" s="54"/>
      <c r="N172" s="71"/>
      <c r="O172" s="54">
        <v>0.09</v>
      </c>
      <c r="P172" s="55"/>
    </row>
    <row r="173" spans="1:16" x14ac:dyDescent="0.2">
      <c r="A173" s="80"/>
      <c r="B173" s="77"/>
      <c r="C173" s="79"/>
      <c r="D173" s="49" t="s">
        <v>200</v>
      </c>
      <c r="E173">
        <v>7</v>
      </c>
      <c r="G173" t="s">
        <v>208</v>
      </c>
      <c r="H173" s="48">
        <v>44196</v>
      </c>
      <c r="K173" s="54"/>
      <c r="L173" s="55"/>
      <c r="M173" s="54"/>
      <c r="N173" s="71"/>
      <c r="O173" s="54">
        <v>0.09</v>
      </c>
      <c r="P173" s="55"/>
    </row>
    <row r="174" spans="1:16" x14ac:dyDescent="0.2">
      <c r="A174" s="80"/>
      <c r="B174" s="77"/>
      <c r="C174" s="79"/>
      <c r="D174" s="49" t="s">
        <v>200</v>
      </c>
      <c r="E174">
        <v>9</v>
      </c>
      <c r="G174" t="s">
        <v>208</v>
      </c>
      <c r="H174" s="48">
        <v>44196</v>
      </c>
      <c r="K174" s="54"/>
      <c r="L174" s="55"/>
      <c r="M174" s="54"/>
      <c r="N174" s="71"/>
      <c r="O174" s="54">
        <v>0.09</v>
      </c>
      <c r="P174" s="55"/>
    </row>
    <row r="175" spans="1:16" x14ac:dyDescent="0.2">
      <c r="A175" s="80"/>
      <c r="B175" s="77"/>
      <c r="C175" s="79"/>
      <c r="D175" s="49" t="s">
        <v>200</v>
      </c>
      <c r="E175">
        <v>10</v>
      </c>
      <c r="G175" t="s">
        <v>208</v>
      </c>
      <c r="H175" s="48">
        <v>44196</v>
      </c>
      <c r="K175" s="54"/>
      <c r="L175" s="55"/>
      <c r="M175" s="54"/>
      <c r="N175" s="71"/>
      <c r="O175" s="54">
        <v>0.1</v>
      </c>
      <c r="P175" s="55"/>
    </row>
    <row r="176" spans="1:16" x14ac:dyDescent="0.2">
      <c r="A176" s="80"/>
      <c r="B176" s="77"/>
      <c r="C176" s="79"/>
      <c r="D176" s="49" t="s">
        <v>200</v>
      </c>
      <c r="E176">
        <v>11</v>
      </c>
      <c r="G176" t="s">
        <v>208</v>
      </c>
      <c r="H176" s="48">
        <v>44196</v>
      </c>
      <c r="K176" s="54"/>
      <c r="L176" s="55"/>
      <c r="M176" s="54"/>
      <c r="N176" s="71"/>
      <c r="O176" s="54">
        <v>11.7</v>
      </c>
      <c r="P176" s="55"/>
    </row>
    <row r="177" spans="1:16" x14ac:dyDescent="0.2">
      <c r="A177" s="80"/>
      <c r="B177" s="77"/>
      <c r="C177" s="79"/>
      <c r="D177" s="49" t="s">
        <v>200</v>
      </c>
      <c r="E177" t="s">
        <v>201</v>
      </c>
      <c r="G177" t="s">
        <v>208</v>
      </c>
      <c r="H177" s="48">
        <v>44196</v>
      </c>
      <c r="K177" s="54"/>
      <c r="L177" s="55"/>
      <c r="M177" s="54"/>
      <c r="N177" s="71">
        <v>187.2</v>
      </c>
      <c r="O177" s="54">
        <v>18.899999999999999</v>
      </c>
      <c r="P177" s="55"/>
    </row>
    <row r="178" spans="1:16" x14ac:dyDescent="0.2">
      <c r="A178" s="80"/>
      <c r="B178" s="77"/>
      <c r="C178" s="79"/>
      <c r="D178" s="49" t="s">
        <v>202</v>
      </c>
      <c r="G178" t="s">
        <v>55</v>
      </c>
      <c r="H178" s="48">
        <v>44196</v>
      </c>
      <c r="K178" s="54"/>
      <c r="L178" s="55"/>
      <c r="M178" s="54"/>
      <c r="N178" s="71">
        <f>(N164+N165)/N166</f>
        <v>169.45518453427067</v>
      </c>
      <c r="O178" s="54">
        <v>146.755</v>
      </c>
      <c r="P178" s="55"/>
    </row>
    <row r="179" spans="1:16" x14ac:dyDescent="0.2">
      <c r="A179" s="80"/>
      <c r="B179" s="78"/>
      <c r="C179" s="79"/>
      <c r="D179" s="49" t="s">
        <v>203</v>
      </c>
      <c r="H179" s="48">
        <v>44196</v>
      </c>
      <c r="K179" s="54"/>
      <c r="L179" s="55"/>
      <c r="M179" s="54"/>
      <c r="N179" s="71"/>
      <c r="O179" s="56" t="s">
        <v>247</v>
      </c>
      <c r="P179" s="55"/>
    </row>
    <row r="180" spans="1:16" x14ac:dyDescent="0.2">
      <c r="A180" s="80" t="s">
        <v>240</v>
      </c>
      <c r="B180" s="76" t="s">
        <v>241</v>
      </c>
      <c r="C180" s="79" t="s">
        <v>242</v>
      </c>
      <c r="D180" s="49" t="s">
        <v>196</v>
      </c>
      <c r="G180" t="s">
        <v>208</v>
      </c>
      <c r="H180" s="48">
        <v>44561</v>
      </c>
      <c r="K180" s="54"/>
      <c r="L180" s="55"/>
      <c r="M180" s="54"/>
      <c r="N180" s="71">
        <v>91.7</v>
      </c>
      <c r="O180" s="54">
        <v>70.2</v>
      </c>
      <c r="P180" s="55">
        <v>86.9</v>
      </c>
    </row>
    <row r="181" spans="1:16" x14ac:dyDescent="0.2">
      <c r="A181" s="80"/>
      <c r="B181" s="77"/>
      <c r="C181" s="79"/>
      <c r="D181" s="49" t="s">
        <v>197</v>
      </c>
      <c r="E181" t="s">
        <v>198</v>
      </c>
      <c r="G181" t="s">
        <v>208</v>
      </c>
      <c r="H181" s="48">
        <v>44561</v>
      </c>
      <c r="K181" s="54"/>
      <c r="L181" s="55"/>
      <c r="M181" s="54"/>
      <c r="N181" s="71">
        <v>4.72</v>
      </c>
      <c r="O181" s="54">
        <v>3.1</v>
      </c>
      <c r="P181" s="55">
        <v>2.7</v>
      </c>
    </row>
    <row r="182" spans="1:16" x14ac:dyDescent="0.2">
      <c r="A182" s="80"/>
      <c r="B182" s="77"/>
      <c r="C182" s="79"/>
      <c r="D182" s="49" t="s">
        <v>267</v>
      </c>
      <c r="E182" t="s">
        <v>198</v>
      </c>
      <c r="G182" t="s">
        <v>209</v>
      </c>
      <c r="H182" s="48">
        <v>44561</v>
      </c>
      <c r="K182" s="54"/>
      <c r="L182" s="55"/>
      <c r="M182" s="54"/>
      <c r="N182" s="71">
        <v>0.59899999999999998</v>
      </c>
      <c r="O182" s="54">
        <v>0.53800000000000003</v>
      </c>
      <c r="P182" s="55">
        <v>0.499</v>
      </c>
    </row>
    <row r="183" spans="1:16" x14ac:dyDescent="0.2">
      <c r="A183" s="80"/>
      <c r="B183" s="77"/>
      <c r="C183" s="79"/>
      <c r="D183" s="49" t="s">
        <v>200</v>
      </c>
      <c r="E183">
        <v>1</v>
      </c>
      <c r="G183" t="s">
        <v>208</v>
      </c>
      <c r="H183" s="48">
        <v>44561</v>
      </c>
      <c r="K183" s="54"/>
      <c r="L183" s="55"/>
      <c r="M183" s="54"/>
      <c r="N183" s="71">
        <v>1</v>
      </c>
      <c r="O183" s="54">
        <v>0.7</v>
      </c>
      <c r="P183" s="55">
        <v>0.9</v>
      </c>
    </row>
    <row r="184" spans="1:16" x14ac:dyDescent="0.2">
      <c r="A184" s="80"/>
      <c r="B184" s="77"/>
      <c r="C184" s="79"/>
      <c r="D184" s="49" t="s">
        <v>200</v>
      </c>
      <c r="E184">
        <v>2</v>
      </c>
      <c r="G184" t="s">
        <v>208</v>
      </c>
      <c r="H184" s="48">
        <v>44561</v>
      </c>
      <c r="K184" s="54"/>
      <c r="L184" s="55"/>
      <c r="M184" s="54"/>
      <c r="N184" s="71">
        <v>0.4</v>
      </c>
      <c r="O184" s="54">
        <v>0.8</v>
      </c>
      <c r="P184" s="55">
        <v>1.4</v>
      </c>
    </row>
    <row r="185" spans="1:16" x14ac:dyDescent="0.2">
      <c r="A185" s="80"/>
      <c r="B185" s="77"/>
      <c r="C185" s="79"/>
      <c r="D185" s="49" t="s">
        <v>200</v>
      </c>
      <c r="E185">
        <v>3</v>
      </c>
      <c r="G185" t="s">
        <v>208</v>
      </c>
      <c r="H185" s="48">
        <v>44561</v>
      </c>
      <c r="K185" s="54"/>
      <c r="L185" s="55"/>
      <c r="M185" s="54"/>
      <c r="N185" s="71">
        <v>5.5</v>
      </c>
      <c r="O185" s="54">
        <v>5.5</v>
      </c>
      <c r="P185" s="55">
        <v>6.5</v>
      </c>
    </row>
    <row r="186" spans="1:16" x14ac:dyDescent="0.2">
      <c r="A186" s="80"/>
      <c r="B186" s="77"/>
      <c r="C186" s="79"/>
      <c r="D186" s="49" t="s">
        <v>200</v>
      </c>
      <c r="E186">
        <v>4</v>
      </c>
      <c r="G186" t="s">
        <v>208</v>
      </c>
      <c r="H186" s="48">
        <v>44561</v>
      </c>
      <c r="K186" s="54"/>
      <c r="L186" s="55"/>
      <c r="M186" s="54"/>
      <c r="N186" s="71">
        <v>0.7</v>
      </c>
      <c r="O186" s="54">
        <v>0.3</v>
      </c>
      <c r="P186" s="55">
        <v>0.3</v>
      </c>
    </row>
    <row r="187" spans="1:16" x14ac:dyDescent="0.2">
      <c r="A187" s="80"/>
      <c r="B187" s="77"/>
      <c r="C187" s="79"/>
      <c r="D187" s="49" t="s">
        <v>200</v>
      </c>
      <c r="E187">
        <v>5</v>
      </c>
      <c r="G187" t="s">
        <v>208</v>
      </c>
      <c r="H187" s="48">
        <v>44561</v>
      </c>
      <c r="K187" s="54"/>
      <c r="L187" s="55"/>
      <c r="M187" s="54"/>
      <c r="N187" s="71">
        <v>0.09</v>
      </c>
      <c r="O187" s="54">
        <v>0.1</v>
      </c>
      <c r="P187" s="55">
        <v>0.1</v>
      </c>
    </row>
    <row r="188" spans="1:16" x14ac:dyDescent="0.2">
      <c r="A188" s="80"/>
      <c r="B188" s="77"/>
      <c r="C188" s="79"/>
      <c r="D188" s="49" t="s">
        <v>200</v>
      </c>
      <c r="E188">
        <v>6</v>
      </c>
      <c r="G188" t="s">
        <v>208</v>
      </c>
      <c r="H188" s="48">
        <v>44561</v>
      </c>
      <c r="K188" s="54"/>
      <c r="L188" s="55"/>
      <c r="M188" s="54"/>
      <c r="N188" s="71">
        <v>0.09</v>
      </c>
      <c r="O188" s="54">
        <v>0.09</v>
      </c>
      <c r="P188" s="55">
        <v>0.09</v>
      </c>
    </row>
    <row r="189" spans="1:16" x14ac:dyDescent="0.2">
      <c r="A189" s="80"/>
      <c r="B189" s="77"/>
      <c r="C189" s="79"/>
      <c r="D189" s="49" t="s">
        <v>200</v>
      </c>
      <c r="E189">
        <v>7</v>
      </c>
      <c r="G189" t="s">
        <v>208</v>
      </c>
      <c r="H189" s="48">
        <v>44561</v>
      </c>
      <c r="K189" s="54"/>
      <c r="L189" s="55"/>
      <c r="M189" s="54"/>
      <c r="N189" s="71">
        <v>0.2</v>
      </c>
      <c r="O189" s="54">
        <v>0.09</v>
      </c>
      <c r="P189" s="55">
        <v>0.09</v>
      </c>
    </row>
    <row r="190" spans="1:16" x14ac:dyDescent="0.2">
      <c r="A190" s="80"/>
      <c r="B190" s="77"/>
      <c r="C190" s="79"/>
      <c r="D190" s="49" t="s">
        <v>200</v>
      </c>
      <c r="E190">
        <v>9</v>
      </c>
      <c r="G190" t="s">
        <v>208</v>
      </c>
      <c r="H190" s="48">
        <v>44561</v>
      </c>
      <c r="K190" s="54"/>
      <c r="L190" s="55"/>
      <c r="M190" s="54"/>
      <c r="N190" s="71">
        <v>0.09</v>
      </c>
      <c r="O190" s="54">
        <v>0.09</v>
      </c>
      <c r="P190" s="55">
        <v>0.09</v>
      </c>
    </row>
    <row r="191" spans="1:16" x14ac:dyDescent="0.2">
      <c r="A191" s="80"/>
      <c r="B191" s="77"/>
      <c r="C191" s="79"/>
      <c r="D191" s="49" t="s">
        <v>200</v>
      </c>
      <c r="E191">
        <v>10</v>
      </c>
      <c r="G191" t="s">
        <v>208</v>
      </c>
      <c r="H191" s="48">
        <v>44561</v>
      </c>
      <c r="K191" s="54"/>
      <c r="L191" s="55"/>
      <c r="M191" s="54"/>
      <c r="N191" s="71">
        <v>0.2</v>
      </c>
      <c r="O191" s="54">
        <v>0.1</v>
      </c>
      <c r="P191" s="55">
        <v>0.1</v>
      </c>
    </row>
    <row r="192" spans="1:16" x14ac:dyDescent="0.2">
      <c r="A192" s="80"/>
      <c r="B192" s="77"/>
      <c r="C192" s="79"/>
      <c r="D192" s="49" t="s">
        <v>200</v>
      </c>
      <c r="E192">
        <v>11</v>
      </c>
      <c r="G192" t="s">
        <v>208</v>
      </c>
      <c r="H192" s="48">
        <v>44561</v>
      </c>
      <c r="K192" s="54"/>
      <c r="L192" s="55"/>
      <c r="M192" s="54"/>
      <c r="N192" s="71">
        <v>14.4</v>
      </c>
      <c r="O192" s="54">
        <v>12.5</v>
      </c>
      <c r="P192" s="55">
        <v>13.4</v>
      </c>
    </row>
    <row r="193" spans="1:16" x14ac:dyDescent="0.2">
      <c r="A193" s="80"/>
      <c r="B193" s="77"/>
      <c r="C193" s="79"/>
      <c r="D193" s="49" t="s">
        <v>200</v>
      </c>
      <c r="E193" t="s">
        <v>201</v>
      </c>
      <c r="G193" t="s">
        <v>208</v>
      </c>
      <c r="H193" s="48">
        <v>44561</v>
      </c>
      <c r="K193" s="54"/>
      <c r="L193" s="55"/>
      <c r="M193" s="54"/>
      <c r="N193" s="71">
        <v>22.3</v>
      </c>
      <c r="O193" s="54">
        <v>19.899999999999999</v>
      </c>
      <c r="P193" s="55">
        <v>22.7</v>
      </c>
    </row>
    <row r="194" spans="1:16" x14ac:dyDescent="0.2">
      <c r="A194" s="80"/>
      <c r="B194" s="77"/>
      <c r="C194" s="79"/>
      <c r="D194" s="49" t="s">
        <v>202</v>
      </c>
      <c r="G194" t="s">
        <v>55</v>
      </c>
      <c r="H194" s="48">
        <v>44561</v>
      </c>
      <c r="K194" s="54"/>
      <c r="L194" s="55"/>
      <c r="M194" s="54"/>
      <c r="N194" s="71">
        <f>(N180+N181)/N182</f>
        <v>160.96828046744577</v>
      </c>
      <c r="O194" s="54">
        <v>146.755</v>
      </c>
      <c r="P194" s="55">
        <v>166.56</v>
      </c>
    </row>
    <row r="195" spans="1:16" x14ac:dyDescent="0.2">
      <c r="A195" s="80"/>
      <c r="B195" s="78"/>
      <c r="C195" s="79"/>
      <c r="D195" s="49" t="s">
        <v>203</v>
      </c>
      <c r="H195" s="48">
        <v>44561</v>
      </c>
      <c r="K195" s="54"/>
      <c r="L195" s="55"/>
      <c r="M195" s="54"/>
      <c r="N195" s="71"/>
      <c r="O195" s="54"/>
      <c r="P195" s="57" t="s">
        <v>246</v>
      </c>
    </row>
    <row r="196" spans="1:16" x14ac:dyDescent="0.2">
      <c r="A196" s="80" t="s">
        <v>79</v>
      </c>
      <c r="B196" s="76" t="s">
        <v>80</v>
      </c>
      <c r="C196" s="79" t="s">
        <v>81</v>
      </c>
      <c r="D196" s="49" t="s">
        <v>196</v>
      </c>
      <c r="E196" t="s">
        <v>215</v>
      </c>
      <c r="G196" t="s">
        <v>208</v>
      </c>
      <c r="H196" s="48">
        <v>44462</v>
      </c>
      <c r="K196" s="54"/>
      <c r="L196" s="55">
        <v>99.9</v>
      </c>
      <c r="M196" s="54">
        <v>101.2</v>
      </c>
      <c r="N196" s="71">
        <v>86.7</v>
      </c>
      <c r="O196" s="54">
        <v>73.599999999999994</v>
      </c>
      <c r="P196" s="55">
        <v>80.8</v>
      </c>
    </row>
    <row r="197" spans="1:16" x14ac:dyDescent="0.2">
      <c r="A197" s="80"/>
      <c r="B197" s="77"/>
      <c r="C197" s="79"/>
      <c r="D197" s="49" t="s">
        <v>257</v>
      </c>
      <c r="E197" t="s">
        <v>215</v>
      </c>
      <c r="G197" t="s">
        <v>212</v>
      </c>
      <c r="H197" s="48">
        <v>44462</v>
      </c>
      <c r="K197" s="54"/>
      <c r="L197" s="55">
        <v>1124</v>
      </c>
      <c r="M197" s="54">
        <v>1080</v>
      </c>
      <c r="N197" s="71">
        <v>983</v>
      </c>
      <c r="O197" s="54">
        <v>886</v>
      </c>
      <c r="P197" s="55">
        <v>932</v>
      </c>
    </row>
    <row r="198" spans="1:16" x14ac:dyDescent="0.2">
      <c r="A198" s="80"/>
      <c r="B198" s="77"/>
      <c r="C198" s="79"/>
      <c r="D198" s="49" t="s">
        <v>197</v>
      </c>
      <c r="E198" t="s">
        <v>204</v>
      </c>
      <c r="G198" t="s">
        <v>208</v>
      </c>
      <c r="H198" s="48">
        <v>44462</v>
      </c>
      <c r="K198" s="54"/>
      <c r="L198" s="55"/>
      <c r="M198" s="54"/>
      <c r="N198" s="71">
        <v>0.2</v>
      </c>
      <c r="O198" s="54">
        <v>0.2</v>
      </c>
      <c r="P198" s="55">
        <v>0.2</v>
      </c>
    </row>
    <row r="199" spans="1:16" x14ac:dyDescent="0.2">
      <c r="A199" s="80"/>
      <c r="B199" s="77"/>
      <c r="C199" s="79"/>
      <c r="D199" s="49" t="s">
        <v>199</v>
      </c>
      <c r="E199" t="s">
        <v>204</v>
      </c>
      <c r="G199" t="s">
        <v>208</v>
      </c>
      <c r="H199" s="48">
        <v>44462</v>
      </c>
      <c r="K199" s="54"/>
      <c r="L199" s="55">
        <f>L196+L198</f>
        <v>99.9</v>
      </c>
      <c r="M199" s="54">
        <f>M196+M198</f>
        <v>101.2</v>
      </c>
      <c r="N199" s="71">
        <f>N196+N198</f>
        <v>86.9</v>
      </c>
      <c r="O199" s="54">
        <f>O196+O198</f>
        <v>73.8</v>
      </c>
      <c r="P199" s="55">
        <f>P196+P198</f>
        <v>81</v>
      </c>
    </row>
    <row r="200" spans="1:16" x14ac:dyDescent="0.2">
      <c r="A200" s="80"/>
      <c r="B200" s="77"/>
      <c r="C200" s="79"/>
      <c r="D200" s="49" t="s">
        <v>200</v>
      </c>
      <c r="E200" t="s">
        <v>201</v>
      </c>
      <c r="G200" t="s">
        <v>208</v>
      </c>
      <c r="H200" s="48">
        <v>44462</v>
      </c>
      <c r="K200" s="54"/>
      <c r="L200" s="55">
        <v>37</v>
      </c>
      <c r="M200" s="54">
        <v>39.4</v>
      </c>
      <c r="N200" s="71">
        <v>38.799999999999997</v>
      </c>
      <c r="O200" s="54">
        <v>36.6</v>
      </c>
      <c r="P200" s="55">
        <v>34.799999999999997</v>
      </c>
    </row>
    <row r="201" spans="1:16" x14ac:dyDescent="0.2">
      <c r="A201" s="80"/>
      <c r="B201" s="77"/>
      <c r="C201" s="79"/>
      <c r="D201" s="49" t="s">
        <v>202</v>
      </c>
      <c r="G201" t="s">
        <v>55</v>
      </c>
      <c r="H201" s="48">
        <v>44462</v>
      </c>
      <c r="K201" s="54"/>
      <c r="L201" s="55">
        <f>2204.62*L196/L197</f>
        <v>195.94442882562277</v>
      </c>
      <c r="M201" s="54">
        <f t="shared" ref="M201:O201" si="5">2204.62*M196/M197</f>
        <v>206.58105925925926</v>
      </c>
      <c r="N201" s="71">
        <f t="shared" si="5"/>
        <v>194.44613835198373</v>
      </c>
      <c r="O201" s="54">
        <f t="shared" si="5"/>
        <v>183.13773363431147</v>
      </c>
      <c r="P201" s="55">
        <f>2204.62*P196/P197</f>
        <v>191.13014592274675</v>
      </c>
    </row>
    <row r="202" spans="1:16" x14ac:dyDescent="0.2">
      <c r="A202" s="80"/>
      <c r="B202" s="77"/>
      <c r="C202" s="79"/>
      <c r="D202" s="49" t="s">
        <v>227</v>
      </c>
      <c r="H202" s="48"/>
      <c r="K202" s="54"/>
      <c r="L202" s="55"/>
      <c r="M202" s="54"/>
      <c r="N202" s="71"/>
      <c r="O202" s="54"/>
      <c r="P202" s="57" t="s">
        <v>305</v>
      </c>
    </row>
    <row r="203" spans="1:16" x14ac:dyDescent="0.2">
      <c r="A203" s="80"/>
      <c r="B203" s="78"/>
      <c r="C203" s="79"/>
      <c r="D203" s="49" t="s">
        <v>203</v>
      </c>
      <c r="H203" s="48"/>
      <c r="K203" s="54"/>
      <c r="L203" s="55"/>
      <c r="M203" s="54"/>
      <c r="N203" s="71"/>
      <c r="O203" s="54"/>
      <c r="P203" s="57" t="s">
        <v>304</v>
      </c>
    </row>
    <row r="204" spans="1:16" x14ac:dyDescent="0.2">
      <c r="A204" s="80" t="s">
        <v>82</v>
      </c>
      <c r="B204" s="76" t="s">
        <v>83</v>
      </c>
      <c r="C204" s="79" t="s">
        <v>84</v>
      </c>
      <c r="D204" s="49" t="s">
        <v>196</v>
      </c>
      <c r="G204" t="s">
        <v>207</v>
      </c>
      <c r="H204" s="48">
        <v>44561</v>
      </c>
      <c r="K204" s="54">
        <v>3215942</v>
      </c>
      <c r="L204" s="55">
        <v>3215942</v>
      </c>
      <c r="M204" s="54">
        <v>3299883</v>
      </c>
      <c r="N204" s="71">
        <v>3145097</v>
      </c>
      <c r="O204" s="54">
        <v>3063829.9454545402</v>
      </c>
      <c r="P204" s="55"/>
    </row>
    <row r="205" spans="1:16" x14ac:dyDescent="0.2">
      <c r="A205" s="80"/>
      <c r="B205" s="77"/>
      <c r="C205" s="79"/>
      <c r="D205" s="49" t="s">
        <v>197</v>
      </c>
      <c r="E205" t="s">
        <v>198</v>
      </c>
      <c r="G205" t="s">
        <v>207</v>
      </c>
      <c r="H205" s="48">
        <v>44561</v>
      </c>
      <c r="K205" s="54">
        <v>1700245</v>
      </c>
      <c r="L205" s="55">
        <v>1700245</v>
      </c>
      <c r="M205" s="54">
        <v>1863045</v>
      </c>
      <c r="N205" s="71">
        <v>1744669</v>
      </c>
      <c r="O205" s="54">
        <v>1694260.13636364</v>
      </c>
      <c r="P205" s="55"/>
    </row>
    <row r="206" spans="1:16" x14ac:dyDescent="0.2">
      <c r="A206" s="80"/>
      <c r="B206" s="77"/>
      <c r="C206" s="79"/>
      <c r="D206" s="49" t="s">
        <v>199</v>
      </c>
      <c r="E206" t="s">
        <v>198</v>
      </c>
      <c r="G206" t="s">
        <v>207</v>
      </c>
      <c r="H206" s="48">
        <v>44561</v>
      </c>
      <c r="K206" s="54">
        <v>4916187</v>
      </c>
      <c r="L206" s="55">
        <v>4916187</v>
      </c>
      <c r="M206" s="54">
        <v>5162928</v>
      </c>
      <c r="N206" s="71">
        <v>4889766</v>
      </c>
      <c r="O206" s="54">
        <v>4758090.0818181802</v>
      </c>
      <c r="P206" s="55"/>
    </row>
    <row r="207" spans="1:16" x14ac:dyDescent="0.2">
      <c r="A207" s="80"/>
      <c r="B207" s="77"/>
      <c r="C207" s="79"/>
      <c r="D207" s="49" t="s">
        <v>200</v>
      </c>
      <c r="E207" t="s">
        <v>201</v>
      </c>
      <c r="G207" t="s">
        <v>207</v>
      </c>
      <c r="H207" s="48">
        <v>44561</v>
      </c>
      <c r="K207" s="54"/>
      <c r="L207" s="55"/>
      <c r="M207" s="54"/>
      <c r="N207" s="71"/>
      <c r="O207" s="54"/>
      <c r="P207" s="55"/>
    </row>
    <row r="208" spans="1:16" x14ac:dyDescent="0.2">
      <c r="A208" s="80"/>
      <c r="B208" s="77"/>
      <c r="C208" s="79"/>
      <c r="D208" s="49" t="s">
        <v>202</v>
      </c>
      <c r="G208" t="s">
        <v>61</v>
      </c>
      <c r="H208" s="48">
        <v>44561</v>
      </c>
      <c r="K208" s="54">
        <v>8529969</v>
      </c>
      <c r="L208" s="55">
        <v>8529969</v>
      </c>
      <c r="M208" s="54">
        <v>9074135</v>
      </c>
      <c r="N208" s="71">
        <v>8793160</v>
      </c>
      <c r="O208" s="54">
        <v>8925057.4000000004</v>
      </c>
      <c r="P208" s="55"/>
    </row>
    <row r="209" spans="1:17" x14ac:dyDescent="0.2">
      <c r="A209" s="80"/>
      <c r="B209" s="78"/>
      <c r="C209" s="79"/>
      <c r="D209" s="49" t="s">
        <v>203</v>
      </c>
      <c r="H209" s="48"/>
      <c r="K209" s="54"/>
      <c r="L209" s="55"/>
      <c r="M209" s="54"/>
      <c r="N209" s="71"/>
      <c r="O209" s="54"/>
      <c r="P209" s="55"/>
    </row>
    <row r="210" spans="1:17" x14ac:dyDescent="0.2">
      <c r="A210" s="80" t="s">
        <v>82</v>
      </c>
      <c r="B210" s="76" t="s">
        <v>83</v>
      </c>
      <c r="C210" s="79" t="s">
        <v>84</v>
      </c>
      <c r="D210" s="49" t="s">
        <v>196</v>
      </c>
      <c r="G210" t="s">
        <v>207</v>
      </c>
      <c r="H210" s="48">
        <v>44834</v>
      </c>
      <c r="K210" s="54"/>
      <c r="L210" s="55"/>
      <c r="M210" s="54"/>
      <c r="N210" s="71">
        <v>1758419</v>
      </c>
      <c r="O210" s="54">
        <v>1752210</v>
      </c>
      <c r="P210" s="55">
        <v>1860789</v>
      </c>
    </row>
    <row r="211" spans="1:17" x14ac:dyDescent="0.2">
      <c r="A211" s="80"/>
      <c r="B211" s="77"/>
      <c r="C211" s="79"/>
      <c r="D211" s="49" t="s">
        <v>197</v>
      </c>
      <c r="E211" t="s">
        <v>198</v>
      </c>
      <c r="G211" t="s">
        <v>207</v>
      </c>
      <c r="H211" s="48">
        <v>44834</v>
      </c>
      <c r="K211" s="54"/>
      <c r="L211" s="55"/>
      <c r="M211" s="54"/>
      <c r="N211" s="71">
        <v>2371818</v>
      </c>
      <c r="O211" s="54">
        <v>1951165</v>
      </c>
      <c r="P211" s="55">
        <v>1964822</v>
      </c>
    </row>
    <row r="212" spans="1:17" x14ac:dyDescent="0.2">
      <c r="A212" s="80"/>
      <c r="B212" s="77"/>
      <c r="C212" s="79"/>
      <c r="D212" s="49" t="s">
        <v>285</v>
      </c>
      <c r="E212" t="s">
        <v>198</v>
      </c>
      <c r="G212" t="s">
        <v>207</v>
      </c>
      <c r="H212" s="48">
        <v>44834</v>
      </c>
      <c r="K212" s="54"/>
      <c r="L212" s="55"/>
      <c r="M212" s="54"/>
      <c r="N212" s="71">
        <f>SUM(N210:N211)</f>
        <v>4130237</v>
      </c>
      <c r="O212" s="54">
        <f t="shared" ref="O212:P212" si="6">SUM(O210:O211)</f>
        <v>3703375</v>
      </c>
      <c r="P212" s="55">
        <f t="shared" si="6"/>
        <v>3825611</v>
      </c>
    </row>
    <row r="213" spans="1:17" x14ac:dyDescent="0.2">
      <c r="A213" s="80"/>
      <c r="B213" s="77"/>
      <c r="C213" s="79"/>
      <c r="D213" s="49" t="s">
        <v>307</v>
      </c>
      <c r="G213" t="s">
        <v>269</v>
      </c>
      <c r="H213" s="48">
        <v>44834</v>
      </c>
      <c r="K213" s="54"/>
      <c r="L213" s="55"/>
      <c r="M213" s="54"/>
      <c r="N213" s="71">
        <v>0.47</v>
      </c>
      <c r="O213" s="54">
        <v>0.42899999999999999</v>
      </c>
      <c r="P213" s="55">
        <v>0.42</v>
      </c>
    </row>
    <row r="214" spans="1:17" x14ac:dyDescent="0.2">
      <c r="A214" s="80"/>
      <c r="B214" s="77"/>
      <c r="C214" s="79"/>
      <c r="D214" s="49" t="s">
        <v>200</v>
      </c>
      <c r="E214" t="s">
        <v>201</v>
      </c>
      <c r="G214" t="s">
        <v>207</v>
      </c>
      <c r="H214" s="48">
        <v>44834</v>
      </c>
      <c r="K214" s="54"/>
      <c r="L214" s="55"/>
      <c r="M214" s="54"/>
      <c r="N214" s="71">
        <f>O214+200000</f>
        <v>3785360</v>
      </c>
      <c r="O214" s="54">
        <v>3585360</v>
      </c>
      <c r="P214" s="55">
        <v>3514343</v>
      </c>
    </row>
    <row r="215" spans="1:17" x14ac:dyDescent="0.2">
      <c r="A215" s="80"/>
      <c r="B215" s="77"/>
      <c r="C215" s="79"/>
      <c r="D215" s="49" t="s">
        <v>202</v>
      </c>
      <c r="G215" t="s">
        <v>61</v>
      </c>
      <c r="H215" s="48">
        <v>44834</v>
      </c>
      <c r="K215" s="54"/>
      <c r="L215" s="55"/>
      <c r="M215" s="54"/>
      <c r="N215" s="71">
        <f>N212/N213</f>
        <v>8787738.2978723403</v>
      </c>
      <c r="O215" s="54">
        <f t="shared" ref="O215:P215" si="7">O212/O213</f>
        <v>8632575.7575757578</v>
      </c>
      <c r="P215" s="55">
        <f t="shared" si="7"/>
        <v>9108597.6190476194</v>
      </c>
    </row>
    <row r="216" spans="1:17" x14ac:dyDescent="0.2">
      <c r="A216" s="80"/>
      <c r="B216" s="78"/>
      <c r="C216" s="79"/>
      <c r="D216" s="49" t="s">
        <v>203</v>
      </c>
      <c r="H216" s="48"/>
      <c r="K216" s="54"/>
      <c r="L216" s="55"/>
      <c r="M216" s="54"/>
      <c r="N216" s="71"/>
      <c r="O216" s="54"/>
      <c r="P216" s="57" t="s">
        <v>306</v>
      </c>
    </row>
    <row r="217" spans="1:17" x14ac:dyDescent="0.2">
      <c r="A217" s="80" t="s">
        <v>85</v>
      </c>
      <c r="B217" s="76" t="s">
        <v>86</v>
      </c>
      <c r="C217" s="79" t="s">
        <v>87</v>
      </c>
      <c r="D217" s="49" t="s">
        <v>196</v>
      </c>
      <c r="E217" t="s">
        <v>252</v>
      </c>
      <c r="F217" t="s">
        <v>51</v>
      </c>
      <c r="G217" t="s">
        <v>206</v>
      </c>
      <c r="H217" s="48">
        <v>44719</v>
      </c>
      <c r="K217" s="54"/>
      <c r="L217" s="55">
        <v>3800</v>
      </c>
      <c r="M217" s="54">
        <v>3015</v>
      </c>
      <c r="N217" s="71">
        <v>2025</v>
      </c>
      <c r="O217" s="54">
        <v>1853</v>
      </c>
      <c r="P217" s="55">
        <v>2189</v>
      </c>
    </row>
    <row r="218" spans="1:17" x14ac:dyDescent="0.2">
      <c r="A218" s="80"/>
      <c r="B218" s="77"/>
      <c r="C218" s="79"/>
      <c r="D218" s="49" t="s">
        <v>196</v>
      </c>
      <c r="E218" t="s">
        <v>300</v>
      </c>
      <c r="F218" t="s">
        <v>51</v>
      </c>
      <c r="G218" t="s">
        <v>206</v>
      </c>
      <c r="H218" s="48">
        <v>44719</v>
      </c>
      <c r="K218" s="54"/>
      <c r="L218" s="55">
        <v>8700</v>
      </c>
      <c r="M218" s="54">
        <v>10699</v>
      </c>
      <c r="N218" s="71">
        <v>14202</v>
      </c>
      <c r="O218" s="54">
        <v>14551</v>
      </c>
      <c r="P218" s="55">
        <v>17132</v>
      </c>
    </row>
    <row r="219" spans="1:17" x14ac:dyDescent="0.2">
      <c r="A219" s="80"/>
      <c r="B219" s="77"/>
      <c r="C219" s="79"/>
      <c r="D219" s="49" t="s">
        <v>196</v>
      </c>
      <c r="E219" t="s">
        <v>226</v>
      </c>
      <c r="F219" t="s">
        <v>51</v>
      </c>
      <c r="G219" t="s">
        <v>206</v>
      </c>
      <c r="H219" s="48">
        <v>44719</v>
      </c>
      <c r="K219" s="54"/>
      <c r="L219" s="55">
        <v>0</v>
      </c>
      <c r="M219" s="54">
        <v>1</v>
      </c>
      <c r="N219" s="71">
        <v>0</v>
      </c>
      <c r="O219" s="54">
        <v>0</v>
      </c>
      <c r="P219" s="55">
        <v>0</v>
      </c>
    </row>
    <row r="220" spans="1:17" x14ac:dyDescent="0.2">
      <c r="A220" s="80"/>
      <c r="B220" s="77"/>
      <c r="C220" s="79"/>
      <c r="D220" s="49" t="s">
        <v>197</v>
      </c>
      <c r="E220" t="s">
        <v>252</v>
      </c>
      <c r="F220" t="s">
        <v>51</v>
      </c>
      <c r="G220" t="s">
        <v>206</v>
      </c>
      <c r="H220" s="48">
        <v>44719</v>
      </c>
      <c r="K220" s="54"/>
      <c r="L220" s="55">
        <v>9</v>
      </c>
      <c r="M220" s="54">
        <v>40</v>
      </c>
      <c r="N220" s="71">
        <v>94</v>
      </c>
      <c r="O220" s="54">
        <v>131</v>
      </c>
      <c r="P220" s="55">
        <v>145</v>
      </c>
    </row>
    <row r="221" spans="1:17" x14ac:dyDescent="0.2">
      <c r="A221" s="80"/>
      <c r="B221" s="77"/>
      <c r="C221" s="79"/>
      <c r="D221" s="49" t="s">
        <v>197</v>
      </c>
      <c r="E221" t="s">
        <v>300</v>
      </c>
      <c r="F221" t="s">
        <v>51</v>
      </c>
      <c r="G221" t="s">
        <v>206</v>
      </c>
      <c r="H221" s="48">
        <v>44719</v>
      </c>
      <c r="K221" s="54"/>
      <c r="L221" s="55">
        <v>335</v>
      </c>
      <c r="M221" s="54">
        <v>430</v>
      </c>
      <c r="N221" s="71">
        <v>313</v>
      </c>
      <c r="O221" s="54">
        <v>333</v>
      </c>
      <c r="P221" s="55">
        <v>277</v>
      </c>
    </row>
    <row r="222" spans="1:17" x14ac:dyDescent="0.2">
      <c r="A222" s="80"/>
      <c r="B222" s="77"/>
      <c r="C222" s="79"/>
      <c r="D222" s="49" t="s">
        <v>197</v>
      </c>
      <c r="E222" t="s">
        <v>226</v>
      </c>
      <c r="F222" t="s">
        <v>51</v>
      </c>
      <c r="G222" t="s">
        <v>206</v>
      </c>
      <c r="H222" s="48">
        <v>44719</v>
      </c>
      <c r="K222" s="54"/>
      <c r="L222" s="55"/>
      <c r="M222" s="54">
        <v>1874</v>
      </c>
      <c r="N222" s="71">
        <v>1660</v>
      </c>
      <c r="O222" s="54">
        <v>1485</v>
      </c>
      <c r="P222" s="55">
        <v>1659</v>
      </c>
    </row>
    <row r="223" spans="1:17" s="36" customFormat="1" x14ac:dyDescent="0.2">
      <c r="A223" s="80"/>
      <c r="B223" s="77"/>
      <c r="C223" s="79"/>
      <c r="D223" s="58" t="s">
        <v>285</v>
      </c>
      <c r="E223" t="s">
        <v>252</v>
      </c>
      <c r="F223" t="s">
        <v>51</v>
      </c>
      <c r="G223" t="s">
        <v>206</v>
      </c>
      <c r="H223" s="48">
        <v>44719</v>
      </c>
      <c r="I223" s="67"/>
      <c r="K223" s="59"/>
      <c r="L223" s="59">
        <f t="shared" ref="L223" si="8">L217+L220</f>
        <v>3809</v>
      </c>
      <c r="M223" s="59">
        <f t="shared" ref="M223" si="9">M217+M220</f>
        <v>3055</v>
      </c>
      <c r="N223" s="71">
        <f t="shared" ref="N223:O223" si="10">N217+N220</f>
        <v>2119</v>
      </c>
      <c r="O223" s="59">
        <f t="shared" si="10"/>
        <v>1984</v>
      </c>
      <c r="P223" s="59">
        <f>P217+P220</f>
        <v>2334</v>
      </c>
      <c r="Q223" s="54"/>
    </row>
    <row r="224" spans="1:17" s="36" customFormat="1" x14ac:dyDescent="0.2">
      <c r="A224" s="80"/>
      <c r="B224" s="77"/>
      <c r="C224" s="79"/>
      <c r="D224" s="58" t="s">
        <v>285</v>
      </c>
      <c r="E224" t="s">
        <v>300</v>
      </c>
      <c r="F224" t="s">
        <v>51</v>
      </c>
      <c r="G224" t="s">
        <v>206</v>
      </c>
      <c r="H224" s="48">
        <v>44719</v>
      </c>
      <c r="I224" s="67"/>
      <c r="K224" s="59"/>
      <c r="L224" s="59">
        <f t="shared" ref="L224" si="11">L218+L221</f>
        <v>9035</v>
      </c>
      <c r="M224" s="59">
        <f t="shared" ref="M224" si="12">M218+M221</f>
        <v>11129</v>
      </c>
      <c r="N224" s="71">
        <f t="shared" ref="N224:P224" si="13">N218+N221</f>
        <v>14515</v>
      </c>
      <c r="O224" s="59">
        <f t="shared" si="13"/>
        <v>14884</v>
      </c>
      <c r="P224" s="59">
        <f t="shared" si="13"/>
        <v>17409</v>
      </c>
      <c r="Q224" s="54"/>
    </row>
    <row r="225" spans="1:17" s="36" customFormat="1" x14ac:dyDescent="0.2">
      <c r="A225" s="80"/>
      <c r="B225" s="77"/>
      <c r="C225" s="79"/>
      <c r="D225" s="58" t="s">
        <v>285</v>
      </c>
      <c r="E225" t="s">
        <v>226</v>
      </c>
      <c r="F225" t="s">
        <v>51</v>
      </c>
      <c r="G225" t="s">
        <v>206</v>
      </c>
      <c r="H225" s="48">
        <v>44719</v>
      </c>
      <c r="I225" s="67"/>
      <c r="K225" s="59"/>
      <c r="L225" s="59"/>
      <c r="M225" s="59">
        <f t="shared" ref="M225" si="14">M219+M222</f>
        <v>1875</v>
      </c>
      <c r="N225" s="71">
        <f t="shared" ref="N225:P225" si="15">N219+N222</f>
        <v>1660</v>
      </c>
      <c r="O225" s="59">
        <f t="shared" si="15"/>
        <v>1485</v>
      </c>
      <c r="P225" s="59">
        <f t="shared" si="15"/>
        <v>1659</v>
      </c>
      <c r="Q225" s="54"/>
    </row>
    <row r="226" spans="1:17" x14ac:dyDescent="0.2">
      <c r="A226" s="80"/>
      <c r="B226" s="77"/>
      <c r="C226" s="79"/>
      <c r="D226" s="49" t="s">
        <v>200</v>
      </c>
      <c r="E226" t="s">
        <v>252</v>
      </c>
      <c r="F226" t="s">
        <v>51</v>
      </c>
      <c r="G226" t="s">
        <v>206</v>
      </c>
      <c r="H226" s="48">
        <v>44719</v>
      </c>
      <c r="K226" s="54"/>
      <c r="L226" s="55"/>
      <c r="M226" s="54">
        <v>2985</v>
      </c>
      <c r="N226" s="71">
        <v>3062</v>
      </c>
      <c r="O226" s="54">
        <v>2598</v>
      </c>
      <c r="P226" s="55">
        <v>3115</v>
      </c>
    </row>
    <row r="227" spans="1:17" s="36" customFormat="1" x14ac:dyDescent="0.2">
      <c r="A227" s="80"/>
      <c r="B227" s="77"/>
      <c r="C227" s="79"/>
      <c r="D227" s="58" t="s">
        <v>200</v>
      </c>
      <c r="E227" s="36" t="s">
        <v>300</v>
      </c>
      <c r="F227" t="s">
        <v>51</v>
      </c>
      <c r="G227" s="36" t="s">
        <v>206</v>
      </c>
      <c r="H227" s="68">
        <v>44719</v>
      </c>
      <c r="I227" s="67"/>
      <c r="K227" s="59"/>
      <c r="L227" s="59"/>
      <c r="M227" s="59"/>
      <c r="N227" s="71">
        <f>N230*54.87</f>
        <v>819373.71</v>
      </c>
      <c r="O227" s="59">
        <f>O230*54.87</f>
        <v>805711.08</v>
      </c>
      <c r="P227" s="59">
        <f>P230*54.87</f>
        <v>938057.5199999999</v>
      </c>
      <c r="Q227" s="54"/>
    </row>
    <row r="228" spans="1:17" s="36" customFormat="1" x14ac:dyDescent="0.2">
      <c r="A228" s="80"/>
      <c r="B228" s="77"/>
      <c r="C228" s="79"/>
      <c r="D228" s="58" t="s">
        <v>200</v>
      </c>
      <c r="E228" s="36" t="s">
        <v>226</v>
      </c>
      <c r="F228" t="s">
        <v>51</v>
      </c>
      <c r="G228" s="36" t="s">
        <v>206</v>
      </c>
      <c r="H228" s="68">
        <v>44719</v>
      </c>
      <c r="I228" s="67"/>
      <c r="K228" s="59"/>
      <c r="L228" s="59"/>
      <c r="M228" s="59"/>
      <c r="N228" s="71">
        <f>N231*252.56</f>
        <v>109358.48</v>
      </c>
      <c r="O228" s="59">
        <f>O231*252.56</f>
        <v>103297.04000000001</v>
      </c>
      <c r="P228" s="59">
        <f>P231*252.56</f>
        <v>99003.520000000004</v>
      </c>
      <c r="Q228" s="54"/>
    </row>
    <row r="229" spans="1:17" x14ac:dyDescent="0.2">
      <c r="A229" s="80"/>
      <c r="B229" s="77"/>
      <c r="C229" s="79"/>
      <c r="D229" s="49" t="s">
        <v>202</v>
      </c>
      <c r="E229" t="s">
        <v>252</v>
      </c>
      <c r="F229" t="s">
        <v>51</v>
      </c>
      <c r="G229" t="s">
        <v>57</v>
      </c>
      <c r="H229" s="48">
        <v>44719</v>
      </c>
      <c r="K229" s="54"/>
      <c r="L229" s="55"/>
      <c r="M229" s="54">
        <v>29003004</v>
      </c>
      <c r="N229" s="71">
        <v>25888462</v>
      </c>
      <c r="O229" s="54">
        <v>24060721</v>
      </c>
      <c r="P229" s="55">
        <v>24283977</v>
      </c>
    </row>
    <row r="230" spans="1:17" x14ac:dyDescent="0.2">
      <c r="A230" s="80"/>
      <c r="B230" s="77"/>
      <c r="C230" s="79"/>
      <c r="D230" s="49" t="s">
        <v>202</v>
      </c>
      <c r="E230" t="s">
        <v>300</v>
      </c>
      <c r="F230" t="s">
        <v>51</v>
      </c>
      <c r="G230" t="s">
        <v>295</v>
      </c>
      <c r="H230" s="48">
        <v>44719</v>
      </c>
      <c r="K230" s="54"/>
      <c r="L230" s="55"/>
      <c r="M230" s="54"/>
      <c r="N230" s="71">
        <v>14933</v>
      </c>
      <c r="O230" s="54">
        <v>14684</v>
      </c>
      <c r="P230" s="55">
        <v>17096</v>
      </c>
    </row>
    <row r="231" spans="1:17" x14ac:dyDescent="0.2">
      <c r="A231" s="80"/>
      <c r="B231" s="77"/>
      <c r="C231" s="79"/>
      <c r="D231" s="49" t="s">
        <v>202</v>
      </c>
      <c r="E231" t="s">
        <v>226</v>
      </c>
      <c r="F231" t="s">
        <v>51</v>
      </c>
      <c r="G231" t="s">
        <v>296</v>
      </c>
      <c r="H231" s="48">
        <v>44719</v>
      </c>
      <c r="K231" s="54"/>
      <c r="L231" s="55"/>
      <c r="M231" s="54"/>
      <c r="N231" s="71">
        <v>433</v>
      </c>
      <c r="O231" s="54">
        <v>409</v>
      </c>
      <c r="P231" s="55">
        <v>392</v>
      </c>
    </row>
    <row r="232" spans="1:17" x14ac:dyDescent="0.2">
      <c r="A232" s="80"/>
      <c r="B232" s="78"/>
      <c r="C232" s="79"/>
      <c r="D232" s="49" t="s">
        <v>203</v>
      </c>
      <c r="H232" s="48"/>
      <c r="K232" s="54"/>
      <c r="L232" s="55"/>
      <c r="M232" s="54"/>
      <c r="N232" s="71"/>
      <c r="O232" s="54"/>
      <c r="P232" s="57" t="s">
        <v>310</v>
      </c>
    </row>
    <row r="233" spans="1:17" x14ac:dyDescent="0.2">
      <c r="A233" s="80" t="s">
        <v>88</v>
      </c>
      <c r="B233" s="76" t="s">
        <v>89</v>
      </c>
      <c r="C233" s="79" t="s">
        <v>90</v>
      </c>
      <c r="D233" s="49" t="s">
        <v>196</v>
      </c>
      <c r="G233" t="s">
        <v>207</v>
      </c>
      <c r="H233" s="48">
        <v>44561</v>
      </c>
      <c r="K233" s="54">
        <v>2000000</v>
      </c>
      <c r="L233" s="55">
        <v>2000000</v>
      </c>
      <c r="M233" s="54">
        <v>2000000</v>
      </c>
      <c r="N233" s="71">
        <v>1800000</v>
      </c>
      <c r="O233" s="54">
        <v>1100000</v>
      </c>
      <c r="P233" s="55">
        <v>1900000</v>
      </c>
    </row>
    <row r="234" spans="1:17" x14ac:dyDescent="0.2">
      <c r="A234" s="80"/>
      <c r="B234" s="77"/>
      <c r="C234" s="79"/>
      <c r="D234" s="49" t="s">
        <v>197</v>
      </c>
      <c r="E234" t="s">
        <v>198</v>
      </c>
      <c r="G234" t="s">
        <v>207</v>
      </c>
      <c r="H234" s="48">
        <v>44561</v>
      </c>
      <c r="K234" s="54">
        <v>1000000</v>
      </c>
      <c r="L234" s="55">
        <v>1000000</v>
      </c>
      <c r="M234" s="54">
        <v>1000000</v>
      </c>
      <c r="N234" s="71">
        <v>800000</v>
      </c>
      <c r="O234" s="54">
        <v>400000</v>
      </c>
      <c r="P234" s="55">
        <v>800000</v>
      </c>
    </row>
    <row r="235" spans="1:17" x14ac:dyDescent="0.2">
      <c r="A235" s="80"/>
      <c r="B235" s="77"/>
      <c r="C235" s="79"/>
      <c r="D235" s="49" t="s">
        <v>199</v>
      </c>
      <c r="E235" t="s">
        <v>198</v>
      </c>
      <c r="G235" t="s">
        <v>207</v>
      </c>
      <c r="H235" s="48">
        <v>44561</v>
      </c>
      <c r="K235" s="54">
        <v>3000000</v>
      </c>
      <c r="L235" s="55">
        <v>3000000</v>
      </c>
      <c r="M235" s="54">
        <v>3000000</v>
      </c>
      <c r="N235" s="71">
        <v>2600000</v>
      </c>
      <c r="O235" s="54">
        <v>1500000</v>
      </c>
      <c r="P235" s="55">
        <f>SUM(P233:P234)</f>
        <v>2700000</v>
      </c>
    </row>
    <row r="236" spans="1:17" x14ac:dyDescent="0.2">
      <c r="A236" s="80"/>
      <c r="B236" s="77"/>
      <c r="C236" s="79"/>
      <c r="D236" s="49" t="s">
        <v>200</v>
      </c>
      <c r="E236" t="s">
        <v>201</v>
      </c>
      <c r="G236" t="s">
        <v>207</v>
      </c>
      <c r="H236" s="48">
        <v>44561</v>
      </c>
      <c r="K236" s="54">
        <v>3200000</v>
      </c>
      <c r="L236" s="55">
        <v>3200000</v>
      </c>
      <c r="M236" s="54">
        <v>3200000</v>
      </c>
      <c r="N236" s="71">
        <v>2300000</v>
      </c>
      <c r="O236" s="54">
        <v>1300000</v>
      </c>
      <c r="P236" s="55">
        <v>1700000</v>
      </c>
    </row>
    <row r="237" spans="1:17" x14ac:dyDescent="0.2">
      <c r="A237" s="80"/>
      <c r="B237" s="77"/>
      <c r="C237" s="79"/>
      <c r="D237" s="49" t="s">
        <v>202</v>
      </c>
      <c r="G237" t="s">
        <v>61</v>
      </c>
      <c r="H237" s="48">
        <v>44561</v>
      </c>
      <c r="K237" s="54">
        <v>2900000</v>
      </c>
      <c r="L237" s="55">
        <v>2900000</v>
      </c>
      <c r="M237" s="54">
        <v>2900000</v>
      </c>
      <c r="N237" s="71">
        <v>2900000</v>
      </c>
      <c r="O237" s="54">
        <v>1800000</v>
      </c>
      <c r="P237" s="55">
        <v>3300000</v>
      </c>
    </row>
    <row r="238" spans="1:17" x14ac:dyDescent="0.2">
      <c r="A238" s="80"/>
      <c r="B238" s="78"/>
      <c r="C238" s="79"/>
      <c r="D238" s="49" t="s">
        <v>203</v>
      </c>
      <c r="H238" s="48"/>
      <c r="K238" s="54"/>
      <c r="L238" s="55"/>
      <c r="M238" s="54"/>
      <c r="N238" s="71"/>
      <c r="O238" s="54"/>
      <c r="P238" s="57" t="s">
        <v>308</v>
      </c>
    </row>
    <row r="239" spans="1:17" x14ac:dyDescent="0.2">
      <c r="A239" s="80" t="s">
        <v>92</v>
      </c>
      <c r="B239" s="76" t="s">
        <v>93</v>
      </c>
      <c r="C239" s="79" t="s">
        <v>94</v>
      </c>
      <c r="D239" s="49" t="s">
        <v>196</v>
      </c>
      <c r="G239" t="s">
        <v>206</v>
      </c>
      <c r="H239" s="48">
        <v>44561</v>
      </c>
      <c r="K239" s="54"/>
      <c r="L239" s="55"/>
      <c r="M239" s="54">
        <v>81604</v>
      </c>
      <c r="N239" s="71">
        <v>191</v>
      </c>
      <c r="O239" s="54">
        <v>190</v>
      </c>
      <c r="P239" s="55">
        <v>192</v>
      </c>
    </row>
    <row r="240" spans="1:17" x14ac:dyDescent="0.2">
      <c r="A240" s="80"/>
      <c r="B240" s="77"/>
      <c r="C240" s="79"/>
      <c r="D240" s="49" t="s">
        <v>197</v>
      </c>
      <c r="E240" t="s">
        <v>198</v>
      </c>
      <c r="G240" t="s">
        <v>206</v>
      </c>
      <c r="H240" s="48">
        <v>44561</v>
      </c>
      <c r="K240" s="54"/>
      <c r="L240" s="55"/>
      <c r="M240" s="54">
        <v>532</v>
      </c>
      <c r="N240" s="71">
        <v>5886</v>
      </c>
      <c r="O240" s="54">
        <v>5205</v>
      </c>
      <c r="P240" s="55">
        <v>6108</v>
      </c>
    </row>
    <row r="241" spans="1:16" x14ac:dyDescent="0.2">
      <c r="A241" s="80"/>
      <c r="B241" s="77"/>
      <c r="C241" s="79"/>
      <c r="D241" s="49" t="s">
        <v>199</v>
      </c>
      <c r="E241" t="s">
        <v>198</v>
      </c>
      <c r="G241" t="s">
        <v>206</v>
      </c>
      <c r="H241" s="48">
        <v>44561</v>
      </c>
      <c r="K241" s="54"/>
      <c r="L241" s="55"/>
      <c r="M241" s="54">
        <v>82136</v>
      </c>
      <c r="N241" s="71">
        <v>6077</v>
      </c>
      <c r="O241" s="54">
        <v>5395</v>
      </c>
      <c r="P241" s="55">
        <v>6300</v>
      </c>
    </row>
    <row r="242" spans="1:16" x14ac:dyDescent="0.2">
      <c r="A242" s="80"/>
      <c r="B242" s="77"/>
      <c r="C242" s="79"/>
      <c r="D242" s="49" t="s">
        <v>200</v>
      </c>
      <c r="E242" t="s">
        <v>201</v>
      </c>
      <c r="G242" t="s">
        <v>206</v>
      </c>
      <c r="H242" s="48">
        <v>44561</v>
      </c>
      <c r="K242" s="54"/>
      <c r="L242" s="55"/>
      <c r="M242" s="54">
        <v>42355</v>
      </c>
      <c r="N242" s="71">
        <v>121446</v>
      </c>
      <c r="O242" s="54">
        <v>110119</v>
      </c>
      <c r="P242" s="55">
        <v>102137</v>
      </c>
    </row>
    <row r="243" spans="1:16" x14ac:dyDescent="0.2">
      <c r="A243" s="80"/>
      <c r="B243" s="77"/>
      <c r="C243" s="79"/>
      <c r="D243" s="49" t="s">
        <v>202</v>
      </c>
      <c r="G243" t="s">
        <v>53</v>
      </c>
      <c r="H243" s="48">
        <v>44561</v>
      </c>
      <c r="K243" s="54"/>
      <c r="L243" s="55"/>
      <c r="M243" s="54">
        <v>230306</v>
      </c>
      <c r="N243" s="71">
        <v>222277</v>
      </c>
      <c r="O243" s="54">
        <v>204484</v>
      </c>
      <c r="P243" s="55">
        <v>233812</v>
      </c>
    </row>
    <row r="244" spans="1:16" x14ac:dyDescent="0.2">
      <c r="A244" s="80"/>
      <c r="B244" s="78"/>
      <c r="C244" s="79"/>
      <c r="D244" s="49" t="s">
        <v>203</v>
      </c>
      <c r="H244" s="48"/>
      <c r="K244" s="54"/>
      <c r="L244" s="55"/>
      <c r="M244" s="54"/>
      <c r="N244" s="71"/>
      <c r="O244" s="54"/>
      <c r="P244" s="55"/>
    </row>
    <row r="245" spans="1:16" x14ac:dyDescent="0.2">
      <c r="A245" s="80" t="s">
        <v>243</v>
      </c>
      <c r="B245" s="76" t="s">
        <v>245</v>
      </c>
      <c r="C245" s="79" t="s">
        <v>244</v>
      </c>
      <c r="D245" s="49" t="s">
        <v>248</v>
      </c>
      <c r="H245" s="48">
        <v>44651</v>
      </c>
      <c r="I245" s="61">
        <v>2015</v>
      </c>
      <c r="K245" s="54"/>
      <c r="L245" s="55"/>
      <c r="M245" s="54"/>
      <c r="N245" s="71"/>
      <c r="O245" s="54"/>
      <c r="P245" s="55"/>
    </row>
    <row r="246" spans="1:16" x14ac:dyDescent="0.2">
      <c r="A246" s="80"/>
      <c r="B246" s="77"/>
      <c r="C246" s="79"/>
      <c r="D246" s="49" t="s">
        <v>196</v>
      </c>
      <c r="F246" t="s">
        <v>249</v>
      </c>
      <c r="G246" t="s">
        <v>208</v>
      </c>
      <c r="H246" s="48">
        <v>44651</v>
      </c>
      <c r="I246" s="61">
        <v>42</v>
      </c>
      <c r="K246" s="54"/>
      <c r="L246" s="55"/>
      <c r="M246" s="54"/>
      <c r="N246" s="71">
        <v>41</v>
      </c>
      <c r="O246" s="54">
        <v>38</v>
      </c>
      <c r="P246" s="55">
        <v>34</v>
      </c>
    </row>
    <row r="247" spans="1:16" x14ac:dyDescent="0.2">
      <c r="A247" s="80"/>
      <c r="B247" s="77"/>
      <c r="C247" s="79"/>
      <c r="D247" s="49" t="s">
        <v>196</v>
      </c>
      <c r="F247" t="s">
        <v>51</v>
      </c>
      <c r="G247" t="s">
        <v>208</v>
      </c>
      <c r="H247" s="48">
        <v>44651</v>
      </c>
      <c r="I247" s="61">
        <v>50</v>
      </c>
      <c r="K247" s="54"/>
      <c r="L247" s="55"/>
      <c r="M247" s="54"/>
      <c r="N247" s="71">
        <v>55</v>
      </c>
      <c r="O247" s="54">
        <v>52</v>
      </c>
      <c r="P247" s="55">
        <v>49</v>
      </c>
    </row>
    <row r="248" spans="1:16" x14ac:dyDescent="0.2">
      <c r="A248" s="80"/>
      <c r="B248" s="77"/>
      <c r="C248" s="79"/>
      <c r="D248" s="49" t="s">
        <v>197</v>
      </c>
      <c r="F248" t="s">
        <v>249</v>
      </c>
      <c r="G248" t="s">
        <v>208</v>
      </c>
      <c r="H248" s="48">
        <v>44651</v>
      </c>
      <c r="I248" s="61">
        <v>4</v>
      </c>
      <c r="K248" s="54"/>
      <c r="L248" s="55"/>
      <c r="M248" s="54"/>
      <c r="N248" s="71">
        <v>4</v>
      </c>
      <c r="O248" s="54">
        <v>3</v>
      </c>
      <c r="P248" s="55">
        <v>2</v>
      </c>
    </row>
    <row r="249" spans="1:16" x14ac:dyDescent="0.2">
      <c r="A249" s="80"/>
      <c r="B249" s="77"/>
      <c r="C249" s="79"/>
      <c r="D249" s="49" t="s">
        <v>199</v>
      </c>
      <c r="F249" t="s">
        <v>249</v>
      </c>
      <c r="G249" t="s">
        <v>208</v>
      </c>
      <c r="H249" s="48">
        <v>44651</v>
      </c>
      <c r="I249" s="61">
        <v>46</v>
      </c>
      <c r="K249" s="54"/>
      <c r="L249" s="55"/>
      <c r="M249" s="54"/>
      <c r="N249" s="71">
        <v>44</v>
      </c>
      <c r="O249" s="54">
        <v>41</v>
      </c>
      <c r="P249" s="55">
        <v>37</v>
      </c>
    </row>
    <row r="250" spans="1:16" x14ac:dyDescent="0.2">
      <c r="A250" s="80"/>
      <c r="B250" s="77"/>
      <c r="C250" s="79"/>
      <c r="D250" s="49" t="s">
        <v>267</v>
      </c>
      <c r="F250" t="s">
        <v>249</v>
      </c>
      <c r="G250" t="s">
        <v>213</v>
      </c>
      <c r="H250" s="48">
        <v>44651</v>
      </c>
      <c r="I250" s="61">
        <v>21</v>
      </c>
      <c r="K250" s="54"/>
      <c r="L250" s="55"/>
      <c r="M250" s="54"/>
      <c r="N250" s="71">
        <v>19</v>
      </c>
      <c r="O250" s="54">
        <v>18</v>
      </c>
      <c r="P250" s="55">
        <v>17</v>
      </c>
    </row>
    <row r="251" spans="1:16" x14ac:dyDescent="0.2">
      <c r="A251" s="80"/>
      <c r="B251" s="77"/>
      <c r="C251" s="79"/>
      <c r="D251" s="49" t="s">
        <v>200</v>
      </c>
      <c r="E251">
        <v>11</v>
      </c>
      <c r="F251" t="s">
        <v>270</v>
      </c>
      <c r="G251" t="s">
        <v>208</v>
      </c>
      <c r="H251" s="48">
        <v>44651</v>
      </c>
      <c r="I251" s="61">
        <v>410</v>
      </c>
      <c r="K251" s="54"/>
      <c r="L251" s="55"/>
      <c r="M251" s="54"/>
      <c r="N251" s="71">
        <v>410</v>
      </c>
      <c r="O251" s="54">
        <v>400</v>
      </c>
      <c r="P251" s="55">
        <v>400</v>
      </c>
    </row>
    <row r="252" spans="1:16" x14ac:dyDescent="0.2">
      <c r="A252" s="80"/>
      <c r="B252" s="77"/>
      <c r="C252" s="79"/>
      <c r="D252" s="49" t="s">
        <v>265</v>
      </c>
      <c r="E252" t="s">
        <v>205</v>
      </c>
      <c r="F252" t="s">
        <v>249</v>
      </c>
      <c r="G252" t="s">
        <v>55</v>
      </c>
      <c r="H252" s="48"/>
      <c r="I252" s="61">
        <v>153</v>
      </c>
      <c r="K252" s="54"/>
      <c r="L252" s="55"/>
      <c r="M252" s="54"/>
      <c r="N252" s="71">
        <v>160</v>
      </c>
      <c r="O252" s="54">
        <v>147</v>
      </c>
      <c r="P252" s="55">
        <v>148</v>
      </c>
    </row>
    <row r="253" spans="1:16" x14ac:dyDescent="0.2">
      <c r="A253" s="80"/>
      <c r="B253" s="78"/>
      <c r="C253" s="79"/>
      <c r="D253" s="49" t="s">
        <v>203</v>
      </c>
      <c r="H253" s="48">
        <v>44651</v>
      </c>
      <c r="K253" s="54"/>
      <c r="L253" s="55"/>
      <c r="M253" s="54"/>
      <c r="N253" s="71"/>
      <c r="O253" s="54"/>
      <c r="P253" s="57" t="s">
        <v>250</v>
      </c>
    </row>
    <row r="254" spans="1:16" x14ac:dyDescent="0.2">
      <c r="A254" s="80" t="s">
        <v>95</v>
      </c>
      <c r="B254" s="76" t="s">
        <v>96</v>
      </c>
      <c r="C254" s="79" t="s">
        <v>97</v>
      </c>
      <c r="D254" s="49" t="s">
        <v>196</v>
      </c>
      <c r="G254" t="s">
        <v>208</v>
      </c>
      <c r="H254" s="48">
        <v>44561</v>
      </c>
      <c r="K254" s="54"/>
      <c r="L254" s="55"/>
      <c r="M254" s="54"/>
      <c r="N254" s="71">
        <v>105.523364</v>
      </c>
      <c r="O254" s="54">
        <v>94.290023000000005</v>
      </c>
      <c r="P254" s="55">
        <v>98.749588000000003</v>
      </c>
    </row>
    <row r="255" spans="1:16" x14ac:dyDescent="0.2">
      <c r="A255" s="80"/>
      <c r="B255" s="77"/>
      <c r="C255" s="79"/>
      <c r="D255" s="49" t="s">
        <v>197</v>
      </c>
      <c r="E255" t="s">
        <v>198</v>
      </c>
      <c r="G255" t="s">
        <v>208</v>
      </c>
      <c r="H255" s="48">
        <v>44561</v>
      </c>
      <c r="K255" s="54"/>
      <c r="L255" s="55"/>
      <c r="M255" s="54"/>
      <c r="N255" s="71">
        <v>0.24906800000000001</v>
      </c>
      <c r="O255" s="54">
        <v>0.33377000000000001</v>
      </c>
      <c r="P255" s="55">
        <v>0.24296999999999999</v>
      </c>
    </row>
    <row r="256" spans="1:16" x14ac:dyDescent="0.2">
      <c r="A256" s="80"/>
      <c r="B256" s="77"/>
      <c r="C256" s="79"/>
      <c r="D256" s="49" t="s">
        <v>199</v>
      </c>
      <c r="E256" t="s">
        <v>198</v>
      </c>
      <c r="G256" t="s">
        <v>208</v>
      </c>
      <c r="H256" s="48">
        <v>44561</v>
      </c>
      <c r="K256" s="54"/>
      <c r="L256" s="55"/>
      <c r="M256" s="54"/>
      <c r="N256" s="71">
        <v>105.77243199999999</v>
      </c>
      <c r="O256" s="54">
        <v>94.623793000000006</v>
      </c>
      <c r="P256" s="55">
        <v>98.992558000000002</v>
      </c>
    </row>
    <row r="257" spans="1:16" x14ac:dyDescent="0.2">
      <c r="A257" s="80"/>
      <c r="B257" s="77"/>
      <c r="C257" s="79"/>
      <c r="D257" s="49" t="s">
        <v>200</v>
      </c>
      <c r="E257" t="s">
        <v>201</v>
      </c>
      <c r="G257" t="s">
        <v>208</v>
      </c>
      <c r="H257" s="48">
        <v>44561</v>
      </c>
      <c r="K257" s="54"/>
      <c r="L257" s="55"/>
      <c r="M257" s="54"/>
      <c r="N257" s="71">
        <v>2.7247889999999999</v>
      </c>
      <c r="O257" s="54">
        <v>2.7247889999999999</v>
      </c>
      <c r="P257" s="55">
        <v>2.386622</v>
      </c>
    </row>
    <row r="258" spans="1:16" x14ac:dyDescent="0.2">
      <c r="A258" s="80"/>
      <c r="B258" s="77"/>
      <c r="C258" s="79"/>
      <c r="D258" s="49" t="s">
        <v>202</v>
      </c>
      <c r="G258" t="s">
        <v>55</v>
      </c>
      <c r="H258" s="48">
        <v>44561</v>
      </c>
      <c r="K258" s="54"/>
      <c r="L258" s="55"/>
      <c r="M258" s="54"/>
      <c r="N258" s="71">
        <v>186.428605</v>
      </c>
      <c r="O258" s="54">
        <v>172.24373800000001</v>
      </c>
      <c r="P258" s="55">
        <v>174</v>
      </c>
    </row>
    <row r="259" spans="1:16" x14ac:dyDescent="0.2">
      <c r="A259" s="80"/>
      <c r="B259" s="78"/>
      <c r="C259" s="79"/>
      <c r="D259" s="49" t="s">
        <v>203</v>
      </c>
      <c r="H259" s="48"/>
      <c r="K259" s="54"/>
      <c r="L259" s="55"/>
      <c r="M259" s="54"/>
      <c r="N259" s="71"/>
      <c r="O259" s="54"/>
      <c r="P259" s="55"/>
    </row>
    <row r="260" spans="1:16" x14ac:dyDescent="0.2">
      <c r="A260" s="80" t="s">
        <v>98</v>
      </c>
      <c r="B260" s="76" t="s">
        <v>99</v>
      </c>
      <c r="C260" s="79" t="s">
        <v>100</v>
      </c>
      <c r="D260" s="49" t="s">
        <v>196</v>
      </c>
      <c r="G260" t="s">
        <v>208</v>
      </c>
      <c r="H260" s="48">
        <v>44561</v>
      </c>
      <c r="K260" s="54">
        <v>19.0203714477306</v>
      </c>
      <c r="L260" s="55">
        <v>19.627231815165601</v>
      </c>
      <c r="M260" s="54">
        <v>16.478434173257199</v>
      </c>
      <c r="N260" s="71">
        <v>9.8745765849492209</v>
      </c>
      <c r="O260" s="54">
        <v>9.6672977881650493</v>
      </c>
      <c r="P260" s="55"/>
    </row>
    <row r="261" spans="1:16" x14ac:dyDescent="0.2">
      <c r="A261" s="80"/>
      <c r="B261" s="77"/>
      <c r="C261" s="79"/>
      <c r="D261" s="49" t="s">
        <v>197</v>
      </c>
      <c r="E261" t="s">
        <v>198</v>
      </c>
      <c r="G261" t="s">
        <v>208</v>
      </c>
      <c r="H261" s="48">
        <v>44561</v>
      </c>
      <c r="K261" s="54">
        <v>0</v>
      </c>
      <c r="L261" s="55">
        <v>0</v>
      </c>
      <c r="M261" s="54">
        <v>0</v>
      </c>
      <c r="N261" s="71">
        <v>0</v>
      </c>
      <c r="O261" s="54">
        <v>0</v>
      </c>
      <c r="P261" s="55"/>
    </row>
    <row r="262" spans="1:16" x14ac:dyDescent="0.2">
      <c r="A262" s="80"/>
      <c r="B262" s="77"/>
      <c r="C262" s="79"/>
      <c r="D262" s="49" t="s">
        <v>199</v>
      </c>
      <c r="E262" t="s">
        <v>198</v>
      </c>
      <c r="G262" t="s">
        <v>208</v>
      </c>
      <c r="H262" s="48">
        <v>44561</v>
      </c>
      <c r="K262" s="54">
        <v>19.0203714477306</v>
      </c>
      <c r="L262" s="55">
        <v>19.627231815165601</v>
      </c>
      <c r="M262" s="54">
        <v>16.478434173257199</v>
      </c>
      <c r="N262" s="71">
        <v>9.8745765849492209</v>
      </c>
      <c r="O262" s="54">
        <v>9.6672977881650493</v>
      </c>
      <c r="P262" s="55"/>
    </row>
    <row r="263" spans="1:16" x14ac:dyDescent="0.2">
      <c r="A263" s="80"/>
      <c r="B263" s="77"/>
      <c r="C263" s="79"/>
      <c r="D263" s="49" t="s">
        <v>200</v>
      </c>
      <c r="E263" t="s">
        <v>201</v>
      </c>
      <c r="G263" t="s">
        <v>208</v>
      </c>
      <c r="H263" s="48">
        <v>44561</v>
      </c>
      <c r="K263" s="54"/>
      <c r="L263" s="55"/>
      <c r="M263" s="54"/>
      <c r="N263" s="71"/>
      <c r="O263" s="54"/>
      <c r="P263" s="55"/>
    </row>
    <row r="264" spans="1:16" x14ac:dyDescent="0.2">
      <c r="A264" s="80"/>
      <c r="B264" s="77"/>
      <c r="C264" s="79"/>
      <c r="D264" s="49" t="s">
        <v>202</v>
      </c>
      <c r="G264" t="s">
        <v>55</v>
      </c>
      <c r="H264" s="48">
        <v>44561</v>
      </c>
      <c r="K264" s="54">
        <v>23.3673241056539</v>
      </c>
      <c r="L264" s="55">
        <v>23.864635428668901</v>
      </c>
      <c r="M264" s="54">
        <v>21.139317437999999</v>
      </c>
      <c r="N264" s="71">
        <v>15.874233994000001</v>
      </c>
      <c r="O264" s="54">
        <v>15.8652856885</v>
      </c>
      <c r="P264" s="55"/>
    </row>
    <row r="265" spans="1:16" x14ac:dyDescent="0.2">
      <c r="A265" s="80"/>
      <c r="B265" s="78"/>
      <c r="C265" s="79"/>
      <c r="D265" s="49" t="s">
        <v>203</v>
      </c>
      <c r="H265" s="48"/>
      <c r="K265" s="54"/>
      <c r="L265" s="55"/>
      <c r="M265" s="54"/>
      <c r="N265" s="71"/>
      <c r="O265" s="54"/>
      <c r="P265" s="55"/>
    </row>
    <row r="266" spans="1:16" x14ac:dyDescent="0.2">
      <c r="A266" s="80" t="s">
        <v>101</v>
      </c>
      <c r="B266" s="76" t="s">
        <v>102</v>
      </c>
      <c r="C266" s="79" t="s">
        <v>103</v>
      </c>
      <c r="D266" s="49" t="s">
        <v>196</v>
      </c>
      <c r="G266" t="s">
        <v>207</v>
      </c>
      <c r="H266" s="48">
        <v>44561</v>
      </c>
      <c r="K266" s="54">
        <v>126399</v>
      </c>
      <c r="L266" s="55">
        <v>132944</v>
      </c>
      <c r="M266" s="54">
        <v>139953</v>
      </c>
      <c r="N266" s="71">
        <v>134257</v>
      </c>
      <c r="O266" s="54">
        <v>130506</v>
      </c>
      <c r="P266" s="55"/>
    </row>
    <row r="267" spans="1:16" x14ac:dyDescent="0.2">
      <c r="A267" s="80"/>
      <c r="B267" s="77"/>
      <c r="C267" s="79"/>
      <c r="D267" s="49" t="s">
        <v>197</v>
      </c>
      <c r="E267" t="s">
        <v>198</v>
      </c>
      <c r="G267" t="s">
        <v>207</v>
      </c>
      <c r="H267" s="48">
        <v>44561</v>
      </c>
      <c r="K267" s="54">
        <v>191840</v>
      </c>
      <c r="L267" s="55">
        <v>176617</v>
      </c>
      <c r="M267" s="54">
        <v>175958</v>
      </c>
      <c r="N267" s="71">
        <v>160799</v>
      </c>
      <c r="O267" s="54">
        <v>139201</v>
      </c>
      <c r="P267" s="55"/>
    </row>
    <row r="268" spans="1:16" x14ac:dyDescent="0.2">
      <c r="A268" s="80"/>
      <c r="B268" s="77"/>
      <c r="C268" s="79"/>
      <c r="D268" s="49" t="s">
        <v>199</v>
      </c>
      <c r="E268" t="s">
        <v>198</v>
      </c>
      <c r="G268" t="s">
        <v>207</v>
      </c>
      <c r="H268" s="48">
        <v>44561</v>
      </c>
      <c r="K268" s="54">
        <v>318239</v>
      </c>
      <c r="L268" s="55">
        <v>309561</v>
      </c>
      <c r="M268" s="54">
        <v>315911</v>
      </c>
      <c r="N268" s="71">
        <v>295056</v>
      </c>
      <c r="O268" s="54">
        <v>269707</v>
      </c>
      <c r="P268" s="55"/>
    </row>
    <row r="269" spans="1:16" x14ac:dyDescent="0.2">
      <c r="A269" s="80"/>
      <c r="B269" s="77"/>
      <c r="C269" s="79"/>
      <c r="D269" s="49" t="s">
        <v>200</v>
      </c>
      <c r="E269" t="s">
        <v>201</v>
      </c>
      <c r="G269" t="s">
        <v>207</v>
      </c>
      <c r="H269" s="48">
        <v>44561</v>
      </c>
      <c r="K269" s="54"/>
      <c r="L269" s="55"/>
      <c r="M269" s="54"/>
      <c r="N269" s="71"/>
      <c r="O269" s="54"/>
      <c r="P269" s="55"/>
    </row>
    <row r="270" spans="1:16" x14ac:dyDescent="0.2">
      <c r="A270" s="80"/>
      <c r="B270" s="77"/>
      <c r="C270" s="79"/>
      <c r="D270" s="49" t="s">
        <v>202</v>
      </c>
      <c r="G270" t="s">
        <v>61</v>
      </c>
      <c r="H270" s="48">
        <v>44561</v>
      </c>
      <c r="K270" s="54">
        <v>3523000</v>
      </c>
      <c r="L270" s="55">
        <v>4070000</v>
      </c>
      <c r="M270" s="54">
        <v>3820000</v>
      </c>
      <c r="N270" s="71">
        <v>3715000</v>
      </c>
      <c r="O270" s="54">
        <v>3830000</v>
      </c>
      <c r="P270" s="55"/>
    </row>
    <row r="271" spans="1:16" x14ac:dyDescent="0.2">
      <c r="A271" s="80"/>
      <c r="B271" s="78"/>
      <c r="C271" s="79"/>
      <c r="D271" s="49" t="s">
        <v>203</v>
      </c>
      <c r="H271" s="48"/>
      <c r="K271" s="54"/>
      <c r="L271" s="55"/>
      <c r="M271" s="54"/>
      <c r="N271" s="71"/>
      <c r="O271" s="54"/>
      <c r="P271" s="55"/>
    </row>
    <row r="272" spans="1:16" x14ac:dyDescent="0.2">
      <c r="A272" s="80" t="s">
        <v>101</v>
      </c>
      <c r="B272" s="76" t="s">
        <v>102</v>
      </c>
      <c r="C272" s="79" t="s">
        <v>103</v>
      </c>
      <c r="D272" s="49" t="s">
        <v>196</v>
      </c>
      <c r="G272" t="s">
        <v>207</v>
      </c>
      <c r="H272" s="48">
        <v>44840</v>
      </c>
      <c r="K272" s="54"/>
      <c r="L272" s="55"/>
      <c r="M272" s="54"/>
      <c r="N272" s="71">
        <v>134257</v>
      </c>
      <c r="O272" s="54">
        <v>130506</v>
      </c>
      <c r="P272" s="55">
        <v>142989</v>
      </c>
    </row>
    <row r="273" spans="1:16" x14ac:dyDescent="0.2">
      <c r="A273" s="80"/>
      <c r="B273" s="77"/>
      <c r="C273" s="79"/>
      <c r="D273" s="49" t="s">
        <v>197</v>
      </c>
      <c r="E273" t="s">
        <v>198</v>
      </c>
      <c r="G273" t="s">
        <v>207</v>
      </c>
      <c r="H273" s="48">
        <v>44840</v>
      </c>
      <c r="K273" s="54"/>
      <c r="L273" s="55"/>
      <c r="M273" s="54"/>
      <c r="N273" s="71">
        <v>160799</v>
      </c>
      <c r="O273" s="54">
        <v>139201</v>
      </c>
      <c r="P273" s="55">
        <v>147629</v>
      </c>
    </row>
    <row r="274" spans="1:16" x14ac:dyDescent="0.2">
      <c r="A274" s="80"/>
      <c r="B274" s="77"/>
      <c r="C274" s="79"/>
      <c r="D274" s="49" t="s">
        <v>200</v>
      </c>
      <c r="E274" t="s">
        <v>201</v>
      </c>
      <c r="G274" t="s">
        <v>207</v>
      </c>
      <c r="H274" s="48">
        <v>44840</v>
      </c>
      <c r="K274" s="54"/>
      <c r="L274" s="55"/>
      <c r="M274" s="54"/>
      <c r="N274" s="71"/>
      <c r="O274" s="54"/>
      <c r="P274" s="55"/>
    </row>
    <row r="275" spans="1:16" x14ac:dyDescent="0.2">
      <c r="A275" s="80"/>
      <c r="B275" s="77"/>
      <c r="C275" s="79"/>
      <c r="D275" s="49" t="s">
        <v>202</v>
      </c>
      <c r="G275" t="s">
        <v>61</v>
      </c>
      <c r="H275" s="48">
        <v>44840</v>
      </c>
      <c r="K275" s="54"/>
      <c r="L275" s="55"/>
      <c r="M275" s="54"/>
      <c r="N275" s="71"/>
      <c r="O275" s="54"/>
      <c r="P275" s="55">
        <v>4066773</v>
      </c>
    </row>
    <row r="276" spans="1:16" x14ac:dyDescent="0.2">
      <c r="A276" s="80"/>
      <c r="B276" s="77"/>
      <c r="C276" s="79"/>
      <c r="D276" s="49" t="s">
        <v>274</v>
      </c>
      <c r="H276" s="48">
        <v>44840</v>
      </c>
      <c r="K276" s="54"/>
      <c r="L276" s="55"/>
      <c r="M276" s="54"/>
      <c r="N276" s="71"/>
      <c r="O276" s="54"/>
      <c r="P276" s="57" t="s">
        <v>275</v>
      </c>
    </row>
    <row r="277" spans="1:16" x14ac:dyDescent="0.2">
      <c r="A277" s="80"/>
      <c r="B277" s="78"/>
      <c r="C277" s="79"/>
      <c r="D277" s="49" t="s">
        <v>203</v>
      </c>
      <c r="H277" s="48">
        <v>44840</v>
      </c>
      <c r="K277" s="54"/>
      <c r="L277" s="55"/>
      <c r="M277" s="54"/>
      <c r="N277" s="71"/>
      <c r="O277" s="54"/>
      <c r="P277" s="57" t="s">
        <v>276</v>
      </c>
    </row>
  </sheetData>
  <mergeCells count="81">
    <mergeCell ref="A272:A277"/>
    <mergeCell ref="B272:B277"/>
    <mergeCell ref="C272:C277"/>
    <mergeCell ref="C254:C259"/>
    <mergeCell ref="C260:C265"/>
    <mergeCell ref="C266:C271"/>
    <mergeCell ref="C196:C203"/>
    <mergeCell ref="C204:C209"/>
    <mergeCell ref="C233:C238"/>
    <mergeCell ref="C239:C244"/>
    <mergeCell ref="A164:A179"/>
    <mergeCell ref="C145:C163"/>
    <mergeCell ref="C139:C144"/>
    <mergeCell ref="C217:C232"/>
    <mergeCell ref="C52:C64"/>
    <mergeCell ref="B266:B271"/>
    <mergeCell ref="C164:C179"/>
    <mergeCell ref="C46:C51"/>
    <mergeCell ref="B254:B259"/>
    <mergeCell ref="B260:B265"/>
    <mergeCell ref="B196:B203"/>
    <mergeCell ref="B204:B209"/>
    <mergeCell ref="B233:B238"/>
    <mergeCell ref="B239:B244"/>
    <mergeCell ref="B217:B232"/>
    <mergeCell ref="B145:B163"/>
    <mergeCell ref="B210:B216"/>
    <mergeCell ref="B245:B253"/>
    <mergeCell ref="B129:B138"/>
    <mergeCell ref="B52:B64"/>
    <mergeCell ref="B164:B179"/>
    <mergeCell ref="B46:B51"/>
    <mergeCell ref="A46:A51"/>
    <mergeCell ref="B139:B144"/>
    <mergeCell ref="A254:A259"/>
    <mergeCell ref="A260:A265"/>
    <mergeCell ref="A266:A271"/>
    <mergeCell ref="A196:A203"/>
    <mergeCell ref="A204:A209"/>
    <mergeCell ref="A233:A238"/>
    <mergeCell ref="A239:A244"/>
    <mergeCell ref="A217:A232"/>
    <mergeCell ref="A210:A216"/>
    <mergeCell ref="A180:A195"/>
    <mergeCell ref="A52:A64"/>
    <mergeCell ref="A145:A163"/>
    <mergeCell ref="A139:A144"/>
    <mergeCell ref="A129:A138"/>
    <mergeCell ref="A245:A253"/>
    <mergeCell ref="C120:C128"/>
    <mergeCell ref="C129:C138"/>
    <mergeCell ref="C245:C253"/>
    <mergeCell ref="A23:A45"/>
    <mergeCell ref="B23:B45"/>
    <mergeCell ref="C23:C45"/>
    <mergeCell ref="A2:A22"/>
    <mergeCell ref="B2:B22"/>
    <mergeCell ref="C2:C22"/>
    <mergeCell ref="B180:B195"/>
    <mergeCell ref="C180:C195"/>
    <mergeCell ref="A120:A128"/>
    <mergeCell ref="B120:B128"/>
    <mergeCell ref="A78:A85"/>
    <mergeCell ref="B78:B85"/>
    <mergeCell ref="C78:C85"/>
    <mergeCell ref="A86:A93"/>
    <mergeCell ref="B86:B93"/>
    <mergeCell ref="C86:C93"/>
    <mergeCell ref="A65:A77"/>
    <mergeCell ref="B65:B77"/>
    <mergeCell ref="C65:C77"/>
    <mergeCell ref="A94:A101"/>
    <mergeCell ref="B94:B101"/>
    <mergeCell ref="C94:C101"/>
    <mergeCell ref="A102:A110"/>
    <mergeCell ref="B102:B110"/>
    <mergeCell ref="C102:C110"/>
    <mergeCell ref="A111:A119"/>
    <mergeCell ref="B111:B119"/>
    <mergeCell ref="C111:C119"/>
    <mergeCell ref="C210:C216"/>
  </mergeCells>
  <hyperlinks>
    <hyperlink ref="P195" r:id="rId1" xr:uid="{1E4E8135-CD07-B347-936C-A97039970762}"/>
    <hyperlink ref="O179" r:id="rId2" xr:uid="{67A225EC-845E-384E-813E-00C50E9AA5EB}"/>
    <hyperlink ref="P253" r:id="rId3" xr:uid="{B14E613F-8EEB-394C-B524-0C447C0C89C9}"/>
    <hyperlink ref="P45" r:id="rId4" xr:uid="{019288D0-23BE-8640-B736-82875AF12F4F}"/>
    <hyperlink ref="P44" r:id="rId5" xr:uid="{F0CE3D14-5CF9-ED4C-8316-93209DD435CF}"/>
    <hyperlink ref="P276" r:id="rId6" xr:uid="{1A2E93F5-2AD5-8B48-A693-BFE3167ED272}"/>
    <hyperlink ref="P277" r:id="rId7" xr:uid="{39C7D6C2-372C-8B4D-9996-19008799DDEC}"/>
    <hyperlink ref="P163" r:id="rId8" xr:uid="{E70585E8-EF5A-0843-A534-AB726228A489}"/>
    <hyperlink ref="O51" r:id="rId9" xr:uid="{42464021-0D6D-FD40-9F5B-ADA06D9BF69A}"/>
    <hyperlink ref="M51" r:id="rId10" xr:uid="{C87CE1BC-2AF7-7643-B7EE-A07919BB2A00}"/>
    <hyperlink ref="P51" r:id="rId11" xr:uid="{05359A8E-4727-1744-AD01-9B62E3658F0E}"/>
    <hyperlink ref="P22" r:id="rId12" xr:uid="{121BFCD1-178A-0E4C-9205-20C36D78D4C6}"/>
    <hyperlink ref="P203" r:id="rId13" xr:uid="{524B1E84-20B1-3A41-8D85-076CCAA4D3B3}"/>
    <hyperlink ref="P202" r:id="rId14" xr:uid="{4831FC46-71BA-3142-BDD6-355FB160500B}"/>
    <hyperlink ref="P216" r:id="rId15" xr:uid="{7C6F32B7-C804-174E-BE60-0CC07E76CD43}"/>
    <hyperlink ref="P238" r:id="rId16" xr:uid="{381BFC19-24F2-E24F-9FF9-4C08E100A7E1}"/>
    <hyperlink ref="P232" r:id="rId17" xr:uid="{1831BF0D-EA76-D347-9EF7-CA12193AB94B}"/>
    <hyperlink ref="P93" r:id="rId18" xr:uid="{D5D3EDD9-76DC-3A4E-BA03-6251FC5B2292}"/>
    <hyperlink ref="Q85" r:id="rId19" xr:uid="{82BA4EC1-B00A-3D45-903C-36A7CE9C8CE1}"/>
    <hyperlink ref="O101" r:id="rId20" xr:uid="{25594E1C-CA3F-FA4F-9B93-BD4215D04C6F}"/>
    <hyperlink ref="N110" r:id="rId21" xr:uid="{8B4503B5-9967-064D-9DA5-56B9FBD81423}"/>
    <hyperlink ref="O119" r:id="rId22" xr:uid="{BE7252FC-70D0-B443-9ED3-BF62B056A13E}"/>
    <hyperlink ref="Q138" r:id="rId23" xr:uid="{5CBF8FA7-100B-0A44-A3FA-881E9B2D55CD}"/>
    <hyperlink ref="P64" r:id="rId24" xr:uid="{70088B83-8952-E94B-979F-E0F21FFA0DBC}"/>
    <hyperlink ref="N77" r:id="rId25" xr:uid="{3AA81F80-1B09-9C4D-AEC3-66BAA02D3C35}"/>
    <hyperlink ref="P128" r:id="rId26" xr:uid="{014A7AEB-CCB5-1841-9E97-CA650C2BBD46}"/>
  </hyperlinks>
  <pageMargins left="0.75" right="0.75" top="1" bottom="1" header="0.5" footer="0.5"/>
  <pageSetup orientation="portrait" horizontalDpi="0" verticalDpi="0"/>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8"/>
  <sheetViews>
    <sheetView zoomScale="150" zoomScaleNormal="150" workbookViewId="0">
      <pane xSplit="1" ySplit="1" topLeftCell="B2" activePane="bottomRight" state="frozen"/>
      <selection pane="topRight" activeCell="B1" sqref="B1"/>
      <selection pane="bottomLeft" activeCell="A54" sqref="A54"/>
      <selection pane="bottomRight" activeCell="A39" sqref="A39:XFD133"/>
    </sheetView>
  </sheetViews>
  <sheetFormatPr baseColWidth="10" defaultColWidth="8.6640625" defaultRowHeight="15" x14ac:dyDescent="0.2"/>
  <cols>
    <col min="1" max="1" width="37.5" customWidth="1"/>
    <col min="2" max="2" width="25.5" style="1" customWidth="1"/>
    <col min="3" max="3" width="28.33203125" customWidth="1"/>
    <col min="4" max="4" width="7.6640625" customWidth="1"/>
    <col min="5" max="5" width="11.33203125" style="38" customWidth="1"/>
    <col min="6" max="6" width="10.33203125" style="38" customWidth="1"/>
    <col min="7" max="7" width="12" customWidth="1"/>
    <col min="8" max="8" width="14.6640625" customWidth="1"/>
    <col min="9" max="9" width="14.5" style="39" customWidth="1"/>
    <col min="10" max="10" width="18.5" customWidth="1"/>
    <col min="11" max="11" width="18.83203125" customWidth="1"/>
    <col min="12" max="12" width="10.33203125" customWidth="1"/>
    <col min="13" max="13" width="21.5" customWidth="1"/>
  </cols>
  <sheetData>
    <row r="1" spans="1:15" x14ac:dyDescent="0.2">
      <c r="A1" s="2" t="s">
        <v>0</v>
      </c>
      <c r="B1" s="2" t="s">
        <v>1</v>
      </c>
      <c r="C1" s="2" t="s">
        <v>2</v>
      </c>
      <c r="D1" s="2" t="s">
        <v>3</v>
      </c>
      <c r="E1" s="4" t="s">
        <v>104</v>
      </c>
      <c r="F1" s="5" t="s">
        <v>105</v>
      </c>
      <c r="G1" s="5" t="s">
        <v>106</v>
      </c>
      <c r="H1" s="6" t="s">
        <v>107</v>
      </c>
      <c r="I1" s="5" t="s">
        <v>108</v>
      </c>
      <c r="J1" s="5" t="s">
        <v>109</v>
      </c>
      <c r="K1" s="5" t="s">
        <v>110</v>
      </c>
      <c r="L1" s="7" t="s">
        <v>111</v>
      </c>
      <c r="M1" s="7" t="s">
        <v>112</v>
      </c>
      <c r="N1" s="62" t="s">
        <v>203</v>
      </c>
      <c r="O1" s="62" t="s">
        <v>254</v>
      </c>
    </row>
    <row r="2" spans="1:15" x14ac:dyDescent="0.2">
      <c r="A2" t="s">
        <v>62</v>
      </c>
      <c r="B2" s="1" t="s">
        <v>63</v>
      </c>
      <c r="C2" t="s">
        <v>64</v>
      </c>
      <c r="D2" t="s">
        <v>49</v>
      </c>
      <c r="E2" s="38">
        <v>2040</v>
      </c>
      <c r="F2" s="38" t="s">
        <v>115</v>
      </c>
      <c r="G2" t="s">
        <v>117</v>
      </c>
      <c r="H2">
        <v>2021</v>
      </c>
      <c r="I2" s="39">
        <v>2020</v>
      </c>
      <c r="J2">
        <v>1.32787923872953</v>
      </c>
      <c r="K2" t="s">
        <v>208</v>
      </c>
      <c r="L2">
        <v>2040</v>
      </c>
      <c r="M2" s="41">
        <v>1</v>
      </c>
    </row>
    <row r="3" spans="1:15" x14ac:dyDescent="0.2">
      <c r="A3" t="s">
        <v>65</v>
      </c>
      <c r="B3" s="1" t="s">
        <v>66</v>
      </c>
      <c r="C3" t="s">
        <v>67</v>
      </c>
      <c r="D3" t="s">
        <v>68</v>
      </c>
      <c r="E3" s="38">
        <v>2050</v>
      </c>
      <c r="F3" s="38" t="s">
        <v>115</v>
      </c>
      <c r="G3" t="s">
        <v>114</v>
      </c>
      <c r="H3">
        <v>2020</v>
      </c>
      <c r="I3" s="39">
        <v>2017</v>
      </c>
      <c r="J3">
        <v>51</v>
      </c>
      <c r="K3" s="28" t="s">
        <v>208</v>
      </c>
      <c r="L3">
        <v>2023</v>
      </c>
      <c r="M3" s="41">
        <v>0.4</v>
      </c>
    </row>
    <row r="4" spans="1:15" x14ac:dyDescent="0.2">
      <c r="A4" t="s">
        <v>65</v>
      </c>
      <c r="B4" s="1" t="s">
        <v>66</v>
      </c>
      <c r="C4" t="s">
        <v>67</v>
      </c>
      <c r="D4" t="s">
        <v>68</v>
      </c>
      <c r="E4" s="38">
        <v>2050</v>
      </c>
      <c r="F4" s="38" t="s">
        <v>115</v>
      </c>
      <c r="G4" t="s">
        <v>118</v>
      </c>
      <c r="H4">
        <v>2020</v>
      </c>
      <c r="I4" s="39">
        <v>2019</v>
      </c>
      <c r="J4">
        <v>119</v>
      </c>
      <c r="K4" s="28" t="s">
        <v>208</v>
      </c>
      <c r="L4">
        <v>2023</v>
      </c>
      <c r="M4" s="41">
        <v>0.08</v>
      </c>
    </row>
    <row r="5" spans="1:15" x14ac:dyDescent="0.2">
      <c r="A5" t="s">
        <v>65</v>
      </c>
      <c r="B5" s="1" t="s">
        <v>66</v>
      </c>
      <c r="C5" t="s">
        <v>67</v>
      </c>
      <c r="D5" t="s">
        <v>68</v>
      </c>
      <c r="E5" s="38">
        <v>2050</v>
      </c>
      <c r="F5" s="38" t="s">
        <v>115</v>
      </c>
      <c r="G5" t="s">
        <v>114</v>
      </c>
      <c r="H5">
        <v>2020</v>
      </c>
      <c r="I5" s="39">
        <v>2017</v>
      </c>
      <c r="J5">
        <v>51</v>
      </c>
      <c r="K5" s="28" t="s">
        <v>208</v>
      </c>
      <c r="L5">
        <v>2030</v>
      </c>
      <c r="M5" s="41">
        <v>0.5</v>
      </c>
    </row>
    <row r="6" spans="1:15" x14ac:dyDescent="0.2">
      <c r="A6" t="s">
        <v>65</v>
      </c>
      <c r="B6" s="1" t="s">
        <v>66</v>
      </c>
      <c r="C6" t="s">
        <v>67</v>
      </c>
      <c r="D6" t="s">
        <v>68</v>
      </c>
      <c r="E6" s="38">
        <v>2050</v>
      </c>
      <c r="F6" s="38" t="s">
        <v>115</v>
      </c>
      <c r="G6" t="s">
        <v>118</v>
      </c>
      <c r="H6">
        <v>2020</v>
      </c>
      <c r="I6" s="39">
        <v>2019</v>
      </c>
      <c r="J6">
        <v>119</v>
      </c>
      <c r="K6" s="28" t="s">
        <v>208</v>
      </c>
      <c r="L6">
        <v>2030</v>
      </c>
      <c r="M6" s="41">
        <v>0.28000000000000003</v>
      </c>
    </row>
    <row r="7" spans="1:15" x14ac:dyDescent="0.2">
      <c r="A7" t="s">
        <v>69</v>
      </c>
      <c r="B7" s="1" t="s">
        <v>70</v>
      </c>
      <c r="C7" t="s">
        <v>337</v>
      </c>
      <c r="D7" t="s">
        <v>72</v>
      </c>
      <c r="E7" s="38">
        <v>2040</v>
      </c>
      <c r="F7" s="38" t="s">
        <v>113</v>
      </c>
      <c r="G7" t="s">
        <v>117</v>
      </c>
      <c r="H7">
        <v>2021</v>
      </c>
      <c r="I7" s="39">
        <v>2017</v>
      </c>
      <c r="J7">
        <v>414</v>
      </c>
      <c r="K7" s="28" t="s">
        <v>211</v>
      </c>
      <c r="L7">
        <v>2024</v>
      </c>
      <c r="M7" s="41">
        <f>1-(140/414)</f>
        <v>0.66183574879227058</v>
      </c>
      <c r="N7" t="s">
        <v>338</v>
      </c>
      <c r="O7">
        <v>23</v>
      </c>
    </row>
    <row r="8" spans="1:15" x14ac:dyDescent="0.2">
      <c r="A8" t="s">
        <v>69</v>
      </c>
      <c r="B8" s="1" t="s">
        <v>70</v>
      </c>
      <c r="C8" t="s">
        <v>337</v>
      </c>
      <c r="D8" t="s">
        <v>72</v>
      </c>
      <c r="E8" s="38">
        <v>2040</v>
      </c>
      <c r="F8" s="38" t="s">
        <v>113</v>
      </c>
      <c r="G8" t="s">
        <v>117</v>
      </c>
      <c r="H8">
        <v>2021</v>
      </c>
      <c r="I8" s="39">
        <v>2017</v>
      </c>
      <c r="J8">
        <v>414</v>
      </c>
      <c r="K8" s="28" t="s">
        <v>211</v>
      </c>
      <c r="L8">
        <v>2030</v>
      </c>
      <c r="M8" s="41">
        <f>1-(82/414)</f>
        <v>0.80193236714975846</v>
      </c>
      <c r="N8" t="s">
        <v>251</v>
      </c>
      <c r="O8">
        <v>23</v>
      </c>
    </row>
    <row r="9" spans="1:15" x14ac:dyDescent="0.2">
      <c r="A9" t="s">
        <v>69</v>
      </c>
      <c r="B9" s="1" t="s">
        <v>70</v>
      </c>
      <c r="C9" t="s">
        <v>337</v>
      </c>
      <c r="D9" t="s">
        <v>72</v>
      </c>
      <c r="E9" s="38">
        <v>2040</v>
      </c>
      <c r="F9" s="38" t="s">
        <v>113</v>
      </c>
      <c r="G9" t="s">
        <v>116</v>
      </c>
      <c r="H9">
        <v>2021</v>
      </c>
      <c r="I9" s="39">
        <v>2017</v>
      </c>
      <c r="J9">
        <v>332</v>
      </c>
      <c r="K9" s="28" t="s">
        <v>211</v>
      </c>
      <c r="L9">
        <v>2025</v>
      </c>
      <c r="M9" s="41">
        <f>1-(135/332)</f>
        <v>0.59337349397590367</v>
      </c>
      <c r="N9" t="s">
        <v>251</v>
      </c>
      <c r="O9">
        <v>25</v>
      </c>
    </row>
    <row r="10" spans="1:15" x14ac:dyDescent="0.2">
      <c r="A10" t="s">
        <v>69</v>
      </c>
      <c r="B10" s="1" t="s">
        <v>70</v>
      </c>
      <c r="C10" t="s">
        <v>337</v>
      </c>
      <c r="D10" t="s">
        <v>72</v>
      </c>
      <c r="E10" s="38">
        <v>2040</v>
      </c>
      <c r="F10" s="38" t="s">
        <v>113</v>
      </c>
      <c r="G10" t="s">
        <v>116</v>
      </c>
      <c r="H10">
        <v>2021</v>
      </c>
      <c r="I10" s="39">
        <v>2017</v>
      </c>
      <c r="J10">
        <v>332</v>
      </c>
      <c r="K10" s="28" t="s">
        <v>211</v>
      </c>
      <c r="L10">
        <v>2030</v>
      </c>
      <c r="M10" s="41">
        <f>1-(73/332)</f>
        <v>0.78012048192771088</v>
      </c>
      <c r="N10" t="s">
        <v>251</v>
      </c>
      <c r="O10">
        <v>25</v>
      </c>
    </row>
    <row r="11" spans="1:15" x14ac:dyDescent="0.2">
      <c r="A11" t="s">
        <v>69</v>
      </c>
      <c r="B11" s="1" t="s">
        <v>70</v>
      </c>
      <c r="C11" t="s">
        <v>339</v>
      </c>
      <c r="D11" t="s">
        <v>72</v>
      </c>
      <c r="E11" s="38">
        <v>2040</v>
      </c>
      <c r="F11" s="38" t="s">
        <v>115</v>
      </c>
      <c r="G11" t="s">
        <v>118</v>
      </c>
      <c r="H11">
        <v>2021</v>
      </c>
      <c r="I11" s="39">
        <v>2017</v>
      </c>
      <c r="J11">
        <v>25.3</v>
      </c>
      <c r="K11" s="28" t="s">
        <v>208</v>
      </c>
      <c r="L11">
        <v>2025</v>
      </c>
      <c r="M11" s="41">
        <f>1-(20.9/25.3)</f>
        <v>0.17391304347826098</v>
      </c>
      <c r="N11" t="s">
        <v>251</v>
      </c>
      <c r="O11">
        <v>27</v>
      </c>
    </row>
    <row r="12" spans="1:15" x14ac:dyDescent="0.2">
      <c r="A12" t="s">
        <v>69</v>
      </c>
      <c r="B12" s="1" t="s">
        <v>70</v>
      </c>
      <c r="C12" t="s">
        <v>339</v>
      </c>
      <c r="D12" t="s">
        <v>72</v>
      </c>
      <c r="E12" s="38">
        <v>2040</v>
      </c>
      <c r="F12" s="38" t="s">
        <v>115</v>
      </c>
      <c r="G12" t="s">
        <v>118</v>
      </c>
      <c r="H12">
        <v>2021</v>
      </c>
      <c r="I12" s="39">
        <v>2017</v>
      </c>
      <c r="J12">
        <v>25.3</v>
      </c>
      <c r="K12" s="28" t="s">
        <v>208</v>
      </c>
      <c r="L12">
        <v>2030</v>
      </c>
      <c r="M12" s="41">
        <f>1-(11.4/25.3)</f>
        <v>0.54940711462450587</v>
      </c>
      <c r="N12" t="s">
        <v>251</v>
      </c>
      <c r="O12">
        <v>27</v>
      </c>
    </row>
    <row r="13" spans="1:15" x14ac:dyDescent="0.2">
      <c r="A13" t="s">
        <v>326</v>
      </c>
      <c r="B13" s="1" t="s">
        <v>312</v>
      </c>
      <c r="C13" t="s">
        <v>328</v>
      </c>
      <c r="D13" t="s">
        <v>68</v>
      </c>
      <c r="E13" s="28">
        <v>2050</v>
      </c>
      <c r="F13" s="38" t="s">
        <v>113</v>
      </c>
      <c r="G13" t="s">
        <v>114</v>
      </c>
      <c r="H13" s="28">
        <v>2020</v>
      </c>
      <c r="I13">
        <v>2020</v>
      </c>
      <c r="J13">
        <v>212</v>
      </c>
      <c r="K13" t="s">
        <v>211</v>
      </c>
      <c r="L13">
        <v>2030</v>
      </c>
      <c r="M13" s="41">
        <f>(212-110)/212</f>
        <v>0.48113207547169812</v>
      </c>
    </row>
    <row r="14" spans="1:15" x14ac:dyDescent="0.2">
      <c r="A14" t="s">
        <v>327</v>
      </c>
      <c r="B14" s="1" t="s">
        <v>312</v>
      </c>
      <c r="C14" t="s">
        <v>329</v>
      </c>
      <c r="D14" t="s">
        <v>68</v>
      </c>
      <c r="E14" s="28">
        <v>2050</v>
      </c>
      <c r="F14" s="38" t="s">
        <v>115</v>
      </c>
      <c r="G14" t="s">
        <v>118</v>
      </c>
      <c r="H14" s="28">
        <v>2020</v>
      </c>
      <c r="I14">
        <v>2020</v>
      </c>
      <c r="J14">
        <v>62</v>
      </c>
      <c r="K14" t="s">
        <v>208</v>
      </c>
      <c r="L14">
        <v>2030</v>
      </c>
      <c r="M14" s="41">
        <f>(62-52)/62</f>
        <v>0.16129032258064516</v>
      </c>
    </row>
    <row r="15" spans="1:15" x14ac:dyDescent="0.2">
      <c r="A15" t="s">
        <v>334</v>
      </c>
      <c r="B15" s="1" t="s">
        <v>315</v>
      </c>
      <c r="C15" t="s">
        <v>330</v>
      </c>
      <c r="D15" t="s">
        <v>317</v>
      </c>
      <c r="E15" s="28">
        <v>2040</v>
      </c>
      <c r="F15" s="38" t="s">
        <v>113</v>
      </c>
      <c r="G15" t="s">
        <v>114</v>
      </c>
      <c r="H15" s="28">
        <v>2019</v>
      </c>
      <c r="I15">
        <v>2019</v>
      </c>
      <c r="J15">
        <v>65</v>
      </c>
      <c r="K15" t="s">
        <v>211</v>
      </c>
      <c r="L15">
        <v>2025</v>
      </c>
      <c r="M15" s="41">
        <f>(65-10)/65</f>
        <v>0.84615384615384615</v>
      </c>
      <c r="N15" s="63" t="s">
        <v>325</v>
      </c>
      <c r="O15">
        <v>5</v>
      </c>
    </row>
    <row r="16" spans="1:15" x14ac:dyDescent="0.2">
      <c r="A16" t="s">
        <v>335</v>
      </c>
      <c r="B16" s="1" t="s">
        <v>315</v>
      </c>
      <c r="C16" t="s">
        <v>331</v>
      </c>
      <c r="D16" t="s">
        <v>317</v>
      </c>
      <c r="E16" s="28">
        <v>2040</v>
      </c>
      <c r="F16" s="38" t="s">
        <v>113</v>
      </c>
      <c r="G16" t="s">
        <v>116</v>
      </c>
      <c r="H16" s="28">
        <v>2019</v>
      </c>
      <c r="I16">
        <v>2019</v>
      </c>
      <c r="J16">
        <v>214</v>
      </c>
      <c r="K16" t="s">
        <v>211</v>
      </c>
      <c r="L16">
        <v>2040</v>
      </c>
      <c r="M16" s="41">
        <f>(214-2.9)/214</f>
        <v>0.98644859813084107</v>
      </c>
      <c r="N16" s="63" t="s">
        <v>325</v>
      </c>
      <c r="O16">
        <v>5</v>
      </c>
    </row>
    <row r="17" spans="1:15" x14ac:dyDescent="0.2">
      <c r="A17" t="s">
        <v>335</v>
      </c>
      <c r="B17" s="1" t="s">
        <v>315</v>
      </c>
      <c r="C17" t="s">
        <v>331</v>
      </c>
      <c r="D17" t="s">
        <v>317</v>
      </c>
      <c r="E17" s="28">
        <v>2040</v>
      </c>
      <c r="F17" s="38" t="s">
        <v>115</v>
      </c>
      <c r="G17" t="s">
        <v>118</v>
      </c>
      <c r="H17" s="28">
        <v>2019</v>
      </c>
      <c r="I17">
        <v>2019</v>
      </c>
      <c r="J17">
        <v>34.6</v>
      </c>
      <c r="K17" t="s">
        <v>208</v>
      </c>
      <c r="L17">
        <v>2032</v>
      </c>
      <c r="M17" s="41">
        <v>0.5</v>
      </c>
      <c r="N17" s="63" t="s">
        <v>325</v>
      </c>
      <c r="O17">
        <v>5</v>
      </c>
    </row>
    <row r="18" spans="1:15" x14ac:dyDescent="0.2">
      <c r="A18" t="s">
        <v>335</v>
      </c>
      <c r="B18" s="1" t="s">
        <v>315</v>
      </c>
      <c r="C18" t="s">
        <v>331</v>
      </c>
      <c r="D18" t="s">
        <v>317</v>
      </c>
      <c r="E18" s="28">
        <v>2040</v>
      </c>
      <c r="F18" s="38" t="s">
        <v>115</v>
      </c>
      <c r="G18" t="s">
        <v>118</v>
      </c>
      <c r="H18" s="28">
        <v>2019</v>
      </c>
      <c r="I18">
        <v>2019</v>
      </c>
      <c r="J18">
        <v>30.4</v>
      </c>
      <c r="K18" t="s">
        <v>208</v>
      </c>
      <c r="L18">
        <v>2040</v>
      </c>
      <c r="M18" s="41">
        <v>0.9</v>
      </c>
      <c r="N18" s="63" t="s">
        <v>325</v>
      </c>
      <c r="O18">
        <v>5</v>
      </c>
    </row>
    <row r="19" spans="1:15" x14ac:dyDescent="0.2">
      <c r="A19" t="s">
        <v>76</v>
      </c>
      <c r="B19" s="1" t="s">
        <v>77</v>
      </c>
      <c r="C19" t="s">
        <v>78</v>
      </c>
      <c r="D19" t="s">
        <v>49</v>
      </c>
      <c r="E19" s="38">
        <v>2050</v>
      </c>
      <c r="F19" s="38" t="s">
        <v>115</v>
      </c>
      <c r="G19" t="s">
        <v>114</v>
      </c>
      <c r="H19">
        <v>2021</v>
      </c>
      <c r="I19" s="39">
        <v>2010</v>
      </c>
      <c r="J19" s="40">
        <f>60736086+1597157</f>
        <v>62333243</v>
      </c>
      <c r="K19" t="s">
        <v>207</v>
      </c>
      <c r="L19">
        <v>2035</v>
      </c>
      <c r="M19" s="41">
        <v>0.7</v>
      </c>
    </row>
    <row r="20" spans="1:15" x14ac:dyDescent="0.2">
      <c r="A20" t="s">
        <v>76</v>
      </c>
      <c r="B20" s="1" t="s">
        <v>77</v>
      </c>
      <c r="C20" t="s">
        <v>78</v>
      </c>
      <c r="D20" t="s">
        <v>49</v>
      </c>
      <c r="E20" s="38">
        <v>2050</v>
      </c>
      <c r="F20" s="38" t="s">
        <v>115</v>
      </c>
      <c r="G20" t="s">
        <v>114</v>
      </c>
      <c r="H20">
        <v>2021</v>
      </c>
      <c r="I20" s="39">
        <v>2010</v>
      </c>
      <c r="J20" s="40">
        <f>60736086+1597157</f>
        <v>62333243</v>
      </c>
      <c r="K20" t="s">
        <v>207</v>
      </c>
      <c r="L20">
        <v>2040</v>
      </c>
      <c r="M20" s="41">
        <v>0.8</v>
      </c>
    </row>
    <row r="21" spans="1:15" x14ac:dyDescent="0.2">
      <c r="A21" t="s">
        <v>240</v>
      </c>
      <c r="B21" s="1" t="s">
        <v>241</v>
      </c>
      <c r="C21" t="s">
        <v>242</v>
      </c>
      <c r="D21" t="s">
        <v>58</v>
      </c>
      <c r="E21" s="28">
        <v>2040</v>
      </c>
      <c r="F21" s="38" t="s">
        <v>113</v>
      </c>
      <c r="G21" t="s">
        <v>114</v>
      </c>
      <c r="H21" s="28">
        <v>2021</v>
      </c>
      <c r="I21">
        <v>2019</v>
      </c>
      <c r="J21">
        <f>(91.7+4.72)/'ITR V2 esg data'!N194</f>
        <v>0.59899999999999998</v>
      </c>
      <c r="K21" t="s">
        <v>209</v>
      </c>
      <c r="L21">
        <v>2030</v>
      </c>
      <c r="M21" s="41">
        <v>0.5</v>
      </c>
    </row>
    <row r="22" spans="1:15" x14ac:dyDescent="0.2">
      <c r="A22" t="s">
        <v>240</v>
      </c>
      <c r="B22" s="1" t="s">
        <v>241</v>
      </c>
      <c r="C22" t="s">
        <v>242</v>
      </c>
      <c r="D22" t="s">
        <v>58</v>
      </c>
      <c r="E22" s="28">
        <v>2040</v>
      </c>
      <c r="F22" s="38" t="s">
        <v>115</v>
      </c>
      <c r="G22" t="s">
        <v>118</v>
      </c>
      <c r="H22" s="28">
        <v>2021</v>
      </c>
      <c r="I22">
        <v>2019</v>
      </c>
      <c r="J22">
        <v>22.3</v>
      </c>
      <c r="K22" t="s">
        <v>208</v>
      </c>
      <c r="L22">
        <v>2030</v>
      </c>
      <c r="M22" s="41">
        <v>0.3</v>
      </c>
    </row>
    <row r="23" spans="1:15" x14ac:dyDescent="0.2">
      <c r="A23" t="s">
        <v>79</v>
      </c>
      <c r="B23" s="1" t="s">
        <v>80</v>
      </c>
      <c r="C23" t="s">
        <v>81</v>
      </c>
      <c r="D23" t="s">
        <v>49</v>
      </c>
      <c r="E23" s="38">
        <v>2050</v>
      </c>
      <c r="F23" s="38" t="s">
        <v>113</v>
      </c>
      <c r="G23" t="s">
        <v>114</v>
      </c>
      <c r="H23">
        <v>2020</v>
      </c>
      <c r="I23" s="39">
        <v>2007</v>
      </c>
      <c r="J23" s="42">
        <v>0.98420553538837796</v>
      </c>
      <c r="K23" t="s">
        <v>209</v>
      </c>
      <c r="L23">
        <v>2030</v>
      </c>
      <c r="M23" s="41">
        <v>0.5</v>
      </c>
    </row>
    <row r="24" spans="1:15" x14ac:dyDescent="0.2">
      <c r="A24" t="s">
        <v>82</v>
      </c>
      <c r="B24" s="1" t="s">
        <v>83</v>
      </c>
      <c r="C24" t="s">
        <v>84</v>
      </c>
      <c r="D24" t="s">
        <v>49</v>
      </c>
      <c r="E24" s="38">
        <v>2050</v>
      </c>
      <c r="F24" s="38" t="s">
        <v>113</v>
      </c>
      <c r="G24" t="s">
        <v>114</v>
      </c>
      <c r="H24">
        <v>2021</v>
      </c>
      <c r="I24" s="39">
        <v>2018</v>
      </c>
      <c r="J24">
        <v>0.49299999999999999</v>
      </c>
      <c r="K24" t="s">
        <v>210</v>
      </c>
      <c r="L24">
        <v>2025</v>
      </c>
      <c r="M24" s="41">
        <v>0.2</v>
      </c>
    </row>
    <row r="25" spans="1:15" x14ac:dyDescent="0.2">
      <c r="A25" t="s">
        <v>82</v>
      </c>
      <c r="B25" s="1" t="s">
        <v>83</v>
      </c>
      <c r="C25" t="s">
        <v>84</v>
      </c>
      <c r="D25" t="s">
        <v>49</v>
      </c>
      <c r="E25" s="38">
        <v>2050</v>
      </c>
      <c r="F25" s="38" t="s">
        <v>113</v>
      </c>
      <c r="G25" t="s">
        <v>114</v>
      </c>
      <c r="H25">
        <v>2021</v>
      </c>
      <c r="I25" s="39">
        <v>2018</v>
      </c>
      <c r="J25">
        <v>0.49299999999999999</v>
      </c>
      <c r="K25" t="s">
        <v>210</v>
      </c>
      <c r="L25">
        <v>2030</v>
      </c>
      <c r="M25" s="41">
        <v>0.5</v>
      </c>
    </row>
    <row r="26" spans="1:15" x14ac:dyDescent="0.2">
      <c r="A26" t="s">
        <v>85</v>
      </c>
      <c r="B26" s="1" t="s">
        <v>86</v>
      </c>
      <c r="C26" t="s">
        <v>297</v>
      </c>
      <c r="D26" t="s">
        <v>74</v>
      </c>
      <c r="E26" s="38">
        <v>2050</v>
      </c>
      <c r="F26" s="38" t="s">
        <v>113</v>
      </c>
      <c r="G26" t="s">
        <v>114</v>
      </c>
      <c r="H26">
        <v>2020</v>
      </c>
      <c r="I26" s="39">
        <v>2019</v>
      </c>
      <c r="J26" s="42">
        <f>'ITR V2 esg data'!N223*1000/'ITR V2 esg data'!N229</f>
        <v>8.1851135073222961E-2</v>
      </c>
      <c r="K26" t="s">
        <v>209</v>
      </c>
      <c r="L26">
        <v>2030</v>
      </c>
      <c r="M26" s="41">
        <v>0.3</v>
      </c>
    </row>
    <row r="27" spans="1:15" x14ac:dyDescent="0.2">
      <c r="A27" t="s">
        <v>85</v>
      </c>
      <c r="B27" s="1" t="s">
        <v>86</v>
      </c>
      <c r="C27" t="s">
        <v>298</v>
      </c>
      <c r="D27" t="s">
        <v>74</v>
      </c>
      <c r="E27" s="38">
        <v>2050</v>
      </c>
      <c r="F27" s="38" t="s">
        <v>113</v>
      </c>
      <c r="G27" t="s">
        <v>114</v>
      </c>
      <c r="H27">
        <v>2020</v>
      </c>
      <c r="I27" s="39">
        <v>2019</v>
      </c>
      <c r="J27" s="42">
        <f>'ITR V2 esg data'!N224/'ITR V2 esg data'!N230</f>
        <v>0.97200830375678027</v>
      </c>
      <c r="K27" t="s">
        <v>301</v>
      </c>
      <c r="L27">
        <v>2030</v>
      </c>
      <c r="M27" s="41">
        <v>0.3</v>
      </c>
    </row>
    <row r="28" spans="1:15" x14ac:dyDescent="0.2">
      <c r="A28" t="s">
        <v>85</v>
      </c>
      <c r="B28" s="1" t="s">
        <v>86</v>
      </c>
      <c r="C28" t="s">
        <v>299</v>
      </c>
      <c r="D28" t="s">
        <v>74</v>
      </c>
      <c r="E28" s="38">
        <v>2050</v>
      </c>
      <c r="F28" s="38" t="s">
        <v>113</v>
      </c>
      <c r="G28" t="s">
        <v>114</v>
      </c>
      <c r="H28">
        <v>2020</v>
      </c>
      <c r="I28" s="39">
        <v>2019</v>
      </c>
      <c r="J28" s="42">
        <f>'ITR V2 esg data'!N225/'ITR V2 esg data'!N231</f>
        <v>3.8337182448036953</v>
      </c>
      <c r="K28" t="s">
        <v>302</v>
      </c>
      <c r="L28">
        <v>2030</v>
      </c>
      <c r="M28" s="41">
        <v>0.3</v>
      </c>
    </row>
    <row r="29" spans="1:15" x14ac:dyDescent="0.2">
      <c r="A29" t="s">
        <v>88</v>
      </c>
      <c r="B29" s="1" t="s">
        <v>89</v>
      </c>
      <c r="C29" t="s">
        <v>90</v>
      </c>
      <c r="D29" t="s">
        <v>91</v>
      </c>
      <c r="F29" s="38" t="s">
        <v>113</v>
      </c>
      <c r="G29" t="s">
        <v>116</v>
      </c>
      <c r="H29">
        <v>2021</v>
      </c>
      <c r="I29" s="39">
        <v>2018</v>
      </c>
      <c r="J29" s="42">
        <v>2.9</v>
      </c>
      <c r="K29" t="s">
        <v>210</v>
      </c>
      <c r="L29">
        <v>2030</v>
      </c>
      <c r="M29" s="41">
        <v>0.3</v>
      </c>
    </row>
    <row r="30" spans="1:15" x14ac:dyDescent="0.2">
      <c r="A30" t="s">
        <v>92</v>
      </c>
      <c r="B30" s="1" t="s">
        <v>93</v>
      </c>
      <c r="C30" t="s">
        <v>94</v>
      </c>
      <c r="D30" t="s">
        <v>75</v>
      </c>
      <c r="E30" s="38">
        <v>2050</v>
      </c>
      <c r="F30" s="38" t="s">
        <v>113</v>
      </c>
      <c r="G30" t="s">
        <v>114</v>
      </c>
      <c r="H30">
        <v>2020</v>
      </c>
      <c r="I30" s="39">
        <v>2013</v>
      </c>
      <c r="J30" s="42">
        <v>0.75</v>
      </c>
      <c r="K30" t="s">
        <v>214</v>
      </c>
      <c r="L30">
        <v>2030</v>
      </c>
      <c r="M30" s="41">
        <v>0.5</v>
      </c>
    </row>
    <row r="31" spans="1:15" x14ac:dyDescent="0.2">
      <c r="A31" t="s">
        <v>243</v>
      </c>
      <c r="B31" s="1" t="s">
        <v>245</v>
      </c>
      <c r="C31" t="s">
        <v>244</v>
      </c>
      <c r="D31" t="s">
        <v>68</v>
      </c>
      <c r="E31" s="28">
        <v>2050</v>
      </c>
      <c r="F31" s="38" t="s">
        <v>115</v>
      </c>
      <c r="G31" t="s">
        <v>114</v>
      </c>
      <c r="H31" s="28">
        <v>2021</v>
      </c>
      <c r="I31">
        <v>2015</v>
      </c>
      <c r="J31">
        <v>46</v>
      </c>
      <c r="K31" t="s">
        <v>208</v>
      </c>
      <c r="L31">
        <v>2030</v>
      </c>
      <c r="M31" s="41">
        <v>0.4</v>
      </c>
    </row>
    <row r="32" spans="1:15" x14ac:dyDescent="0.2">
      <c r="A32" t="s">
        <v>243</v>
      </c>
      <c r="B32" s="1" t="s">
        <v>245</v>
      </c>
      <c r="C32" t="s">
        <v>244</v>
      </c>
      <c r="D32" t="s">
        <v>68</v>
      </c>
      <c r="E32" s="28">
        <v>2050</v>
      </c>
      <c r="F32" s="38" t="s">
        <v>115</v>
      </c>
      <c r="G32" t="s">
        <v>118</v>
      </c>
      <c r="H32" s="28">
        <v>2021</v>
      </c>
      <c r="I32">
        <v>2015</v>
      </c>
      <c r="J32">
        <v>410</v>
      </c>
      <c r="K32" t="s">
        <v>208</v>
      </c>
      <c r="L32">
        <v>2030</v>
      </c>
      <c r="M32" s="41">
        <f>1-380/410</f>
        <v>7.3170731707317027E-2</v>
      </c>
    </row>
    <row r="33" spans="1:13" x14ac:dyDescent="0.2">
      <c r="A33" t="s">
        <v>243</v>
      </c>
      <c r="B33" s="1" t="s">
        <v>245</v>
      </c>
      <c r="C33" t="s">
        <v>244</v>
      </c>
      <c r="D33" t="s">
        <v>68</v>
      </c>
      <c r="E33" s="28">
        <v>2050</v>
      </c>
      <c r="F33" s="38" t="s">
        <v>115</v>
      </c>
      <c r="G33" t="s">
        <v>117</v>
      </c>
      <c r="H33" s="28">
        <v>2021</v>
      </c>
      <c r="I33">
        <v>2015</v>
      </c>
      <c r="J33">
        <v>50</v>
      </c>
      <c r="K33" t="s">
        <v>208</v>
      </c>
      <c r="L33">
        <v>2050</v>
      </c>
      <c r="M33" s="41">
        <v>0.8</v>
      </c>
    </row>
    <row r="34" spans="1:13" x14ac:dyDescent="0.2">
      <c r="A34" t="s">
        <v>243</v>
      </c>
      <c r="B34" s="1" t="s">
        <v>245</v>
      </c>
      <c r="C34" t="s">
        <v>244</v>
      </c>
      <c r="D34" t="s">
        <v>68</v>
      </c>
      <c r="E34" s="28">
        <v>2050</v>
      </c>
      <c r="F34" s="38" t="s">
        <v>115</v>
      </c>
      <c r="G34" t="s">
        <v>118</v>
      </c>
      <c r="H34" s="28">
        <v>2021</v>
      </c>
      <c r="I34">
        <v>2015</v>
      </c>
      <c r="J34">
        <v>410</v>
      </c>
      <c r="K34" t="s">
        <v>208</v>
      </c>
      <c r="L34">
        <v>2050</v>
      </c>
      <c r="M34" s="41">
        <f>1-100/410</f>
        <v>0.75609756097560976</v>
      </c>
    </row>
    <row r="35" spans="1:13" x14ac:dyDescent="0.2">
      <c r="A35" t="s">
        <v>95</v>
      </c>
      <c r="B35" t="s">
        <v>96</v>
      </c>
      <c r="C35" t="s">
        <v>97</v>
      </c>
      <c r="D35" t="s">
        <v>49</v>
      </c>
      <c r="E35" s="38">
        <v>2050</v>
      </c>
      <c r="F35" s="38" t="s">
        <v>115</v>
      </c>
      <c r="G35" t="s">
        <v>114</v>
      </c>
      <c r="H35">
        <v>2020</v>
      </c>
      <c r="I35" s="39">
        <v>2010</v>
      </c>
      <c r="J35">
        <v>173</v>
      </c>
      <c r="K35" t="s">
        <v>208</v>
      </c>
      <c r="L35">
        <v>2030</v>
      </c>
      <c r="M35" s="41">
        <v>0.6</v>
      </c>
    </row>
    <row r="36" spans="1:13" x14ac:dyDescent="0.2">
      <c r="A36" t="s">
        <v>98</v>
      </c>
      <c r="B36" s="1" t="s">
        <v>99</v>
      </c>
      <c r="C36" t="s">
        <v>100</v>
      </c>
      <c r="D36" t="s">
        <v>49</v>
      </c>
      <c r="E36" s="38">
        <v>2050</v>
      </c>
      <c r="F36" s="38" t="s">
        <v>113</v>
      </c>
      <c r="G36" t="s">
        <v>114</v>
      </c>
      <c r="H36">
        <v>2020</v>
      </c>
      <c r="I36" s="39">
        <v>2005</v>
      </c>
      <c r="J36">
        <v>0.78</v>
      </c>
      <c r="K36" t="s">
        <v>209</v>
      </c>
      <c r="L36">
        <v>2025</v>
      </c>
      <c r="M36" s="41">
        <v>0.6</v>
      </c>
    </row>
    <row r="37" spans="1:13" x14ac:dyDescent="0.2">
      <c r="A37" t="s">
        <v>98</v>
      </c>
      <c r="B37" s="1" t="s">
        <v>99</v>
      </c>
      <c r="C37" t="s">
        <v>100</v>
      </c>
      <c r="D37" t="s">
        <v>49</v>
      </c>
      <c r="E37" s="38">
        <v>2050</v>
      </c>
      <c r="F37" s="38" t="s">
        <v>113</v>
      </c>
      <c r="G37" t="s">
        <v>114</v>
      </c>
      <c r="H37">
        <v>2020</v>
      </c>
      <c r="I37" s="39">
        <v>2005</v>
      </c>
      <c r="J37">
        <v>0.78</v>
      </c>
      <c r="K37" t="s">
        <v>209</v>
      </c>
      <c r="L37">
        <v>2030</v>
      </c>
      <c r="M37" s="41">
        <v>0.8</v>
      </c>
    </row>
    <row r="38" spans="1:13" x14ac:dyDescent="0.2">
      <c r="A38" t="s">
        <v>101</v>
      </c>
      <c r="B38" t="s">
        <v>102</v>
      </c>
      <c r="C38" t="s">
        <v>103</v>
      </c>
      <c r="D38" t="s">
        <v>49</v>
      </c>
      <c r="E38" s="38">
        <v>2050</v>
      </c>
      <c r="F38" s="38" t="s">
        <v>113</v>
      </c>
      <c r="G38" t="s">
        <v>114</v>
      </c>
      <c r="H38">
        <v>2020</v>
      </c>
      <c r="I38" s="39">
        <v>2018</v>
      </c>
      <c r="J38" s="42">
        <v>0.315911</v>
      </c>
      <c r="K38" t="s">
        <v>210</v>
      </c>
      <c r="L38">
        <v>2030</v>
      </c>
      <c r="M38" s="41">
        <v>0.3</v>
      </c>
    </row>
  </sheetData>
  <hyperlinks>
    <hyperlink ref="N15" r:id="rId1" xr:uid="{6C1C81C9-DD7D-FA43-86AB-3766E46F4456}"/>
    <hyperlink ref="N16" r:id="rId2" xr:uid="{B1AE7E87-0637-EC47-A0A0-58D79AF6A3B9}"/>
    <hyperlink ref="N17" r:id="rId3" xr:uid="{8318B9ED-71B4-DD4C-BA77-EC862216D7ED}"/>
    <hyperlink ref="N18" r:id="rId4" xr:uid="{C14F6516-DC05-8146-B7A1-03F891440791}"/>
  </hyperlinks>
  <pageMargins left="0.7" right="0.7" top="0.75" bottom="0.75" header="0.3" footer="0.511811023622047"/>
  <pageSetup orientation="portrait" horizontalDpi="300" verticalDpi="300"/>
  <headerFooter>
    <oddHeader>&amp;C&amp;1 Confidential#</oddHeader>
  </headerFooter>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x14ac:dyDescent="0.2"/>
  <cols>
    <col min="1" max="1" width="17.5" style="24" customWidth="1"/>
    <col min="2" max="2" width="22.6640625" style="16" customWidth="1"/>
    <col min="3" max="3" width="21.6640625" style="16" customWidth="1"/>
    <col min="4" max="4" width="44" customWidth="1"/>
    <col min="5" max="5" width="25.1640625" customWidth="1"/>
    <col min="6" max="6" width="26.6640625" customWidth="1"/>
    <col min="8" max="8" width="87.6640625" customWidth="1"/>
  </cols>
  <sheetData>
    <row r="1" spans="1:6" ht="16" customHeight="1" x14ac:dyDescent="0.2">
      <c r="A1" s="8" t="s">
        <v>119</v>
      </c>
      <c r="B1" s="9" t="s">
        <v>120</v>
      </c>
      <c r="C1" s="9" t="s">
        <v>121</v>
      </c>
      <c r="D1" s="10" t="s">
        <v>122</v>
      </c>
      <c r="E1" s="11" t="s">
        <v>123</v>
      </c>
      <c r="F1" s="12" t="s">
        <v>124</v>
      </c>
    </row>
    <row r="2" spans="1:6" ht="16" customHeight="1" x14ac:dyDescent="0.2">
      <c r="A2" s="13" t="s">
        <v>125</v>
      </c>
      <c r="B2" s="14" t="s">
        <v>0</v>
      </c>
      <c r="C2" s="15" t="s">
        <v>126</v>
      </c>
      <c r="D2" s="16" t="s">
        <v>127</v>
      </c>
      <c r="E2" t="s">
        <v>128</v>
      </c>
      <c r="F2" t="s">
        <v>129</v>
      </c>
    </row>
    <row r="3" spans="1:6" ht="16" customHeight="1" x14ac:dyDescent="0.2">
      <c r="A3" s="13" t="s">
        <v>125</v>
      </c>
      <c r="B3" s="17" t="s">
        <v>1</v>
      </c>
      <c r="C3" s="15" t="s">
        <v>126</v>
      </c>
      <c r="D3" s="18" t="s">
        <v>130</v>
      </c>
      <c r="E3" s="19" t="s">
        <v>128</v>
      </c>
      <c r="F3" s="19" t="s">
        <v>131</v>
      </c>
    </row>
    <row r="4" spans="1:6" ht="32" customHeight="1" x14ac:dyDescent="0.2">
      <c r="A4" s="13" t="s">
        <v>125</v>
      </c>
      <c r="B4" s="14" t="s">
        <v>2</v>
      </c>
      <c r="C4" s="15" t="s">
        <v>126</v>
      </c>
      <c r="D4" s="16" t="s">
        <v>132</v>
      </c>
      <c r="E4" t="s">
        <v>128</v>
      </c>
      <c r="F4" t="s">
        <v>129</v>
      </c>
    </row>
    <row r="5" spans="1:6" ht="32" customHeight="1" x14ac:dyDescent="0.2">
      <c r="A5" s="13" t="s">
        <v>125</v>
      </c>
      <c r="B5" s="14" t="s">
        <v>3</v>
      </c>
      <c r="C5" s="15" t="s">
        <v>126</v>
      </c>
      <c r="D5" s="16" t="s">
        <v>133</v>
      </c>
      <c r="E5" t="s">
        <v>128</v>
      </c>
      <c r="F5" t="s">
        <v>129</v>
      </c>
    </row>
    <row r="6" spans="1:6" ht="48" customHeight="1" x14ac:dyDescent="0.2">
      <c r="A6" s="13" t="s">
        <v>125</v>
      </c>
      <c r="B6" s="17" t="s">
        <v>4</v>
      </c>
      <c r="C6" s="15" t="s">
        <v>126</v>
      </c>
      <c r="D6" s="18" t="s">
        <v>134</v>
      </c>
      <c r="E6" s="19" t="s">
        <v>128</v>
      </c>
      <c r="F6" s="19" t="s">
        <v>131</v>
      </c>
    </row>
    <row r="7" spans="1:6" ht="32" customHeight="1" x14ac:dyDescent="0.2">
      <c r="A7" s="13" t="s">
        <v>125</v>
      </c>
      <c r="B7" s="14" t="s">
        <v>5</v>
      </c>
      <c r="C7" s="15" t="s">
        <v>126</v>
      </c>
      <c r="D7" s="37" t="s">
        <v>135</v>
      </c>
      <c r="E7" s="20" t="s">
        <v>136</v>
      </c>
      <c r="F7" t="s">
        <v>129</v>
      </c>
    </row>
    <row r="8" spans="1:6" ht="16" customHeight="1" x14ac:dyDescent="0.2">
      <c r="A8" s="13" t="s">
        <v>125</v>
      </c>
      <c r="B8" s="14" t="s">
        <v>6</v>
      </c>
      <c r="C8" s="15" t="s">
        <v>126</v>
      </c>
      <c r="D8" s="37" t="s">
        <v>137</v>
      </c>
      <c r="E8" t="s">
        <v>138</v>
      </c>
      <c r="F8" t="s">
        <v>129</v>
      </c>
    </row>
    <row r="9" spans="1:6" ht="32" customHeight="1" x14ac:dyDescent="0.2">
      <c r="A9" s="13" t="s">
        <v>125</v>
      </c>
      <c r="B9" s="14" t="s">
        <v>7</v>
      </c>
      <c r="C9" s="15" t="s">
        <v>126</v>
      </c>
      <c r="D9" s="16" t="s">
        <v>139</v>
      </c>
      <c r="E9" t="s">
        <v>128</v>
      </c>
      <c r="F9" t="s">
        <v>129</v>
      </c>
    </row>
    <row r="10" spans="1:6" ht="16" customHeight="1" x14ac:dyDescent="0.2">
      <c r="A10" s="13" t="s">
        <v>125</v>
      </c>
      <c r="B10" s="21" t="s">
        <v>8</v>
      </c>
      <c r="C10" s="15" t="s">
        <v>126</v>
      </c>
      <c r="D10" s="16" t="s">
        <v>140</v>
      </c>
      <c r="E10" t="s">
        <v>141</v>
      </c>
      <c r="F10" t="s">
        <v>129</v>
      </c>
    </row>
    <row r="11" spans="1:6" ht="16" customHeight="1" x14ac:dyDescent="0.2">
      <c r="A11" s="13" t="s">
        <v>125</v>
      </c>
      <c r="B11" s="14" t="s">
        <v>9</v>
      </c>
      <c r="C11" s="15" t="s">
        <v>126</v>
      </c>
      <c r="D11" s="37" t="s">
        <v>142</v>
      </c>
      <c r="E11" t="s">
        <v>143</v>
      </c>
      <c r="F11" t="s">
        <v>129</v>
      </c>
    </row>
    <row r="12" spans="1:6" ht="16" customHeight="1" x14ac:dyDescent="0.2">
      <c r="A12" s="13" t="s">
        <v>125</v>
      </c>
      <c r="B12" s="14" t="s">
        <v>10</v>
      </c>
      <c r="C12" s="15" t="s">
        <v>126</v>
      </c>
      <c r="D12" s="37" t="s">
        <v>144</v>
      </c>
      <c r="E12" t="s">
        <v>143</v>
      </c>
      <c r="F12" t="s">
        <v>129</v>
      </c>
    </row>
    <row r="13" spans="1:6" ht="16" customHeight="1" x14ac:dyDescent="0.2">
      <c r="A13" s="13" t="s">
        <v>125</v>
      </c>
      <c r="B13" s="14" t="s">
        <v>11</v>
      </c>
      <c r="C13" s="15" t="s">
        <v>126</v>
      </c>
      <c r="D13" s="37" t="s">
        <v>145</v>
      </c>
      <c r="E13" t="s">
        <v>143</v>
      </c>
      <c r="F13" t="s">
        <v>129</v>
      </c>
    </row>
    <row r="14" spans="1:6" ht="16" customHeight="1" x14ac:dyDescent="0.2">
      <c r="A14" s="13" t="s">
        <v>125</v>
      </c>
      <c r="B14" s="14" t="s">
        <v>12</v>
      </c>
      <c r="C14" s="15" t="s">
        <v>126</v>
      </c>
      <c r="D14" s="37" t="s">
        <v>146</v>
      </c>
      <c r="E14" t="s">
        <v>143</v>
      </c>
      <c r="F14" t="s">
        <v>129</v>
      </c>
    </row>
    <row r="15" spans="1:6" ht="32" customHeight="1" x14ac:dyDescent="0.2">
      <c r="A15" s="13" t="s">
        <v>125</v>
      </c>
      <c r="B15" s="14" t="s">
        <v>13</v>
      </c>
      <c r="C15" s="15" t="s">
        <v>126</v>
      </c>
      <c r="D15" s="37" t="s">
        <v>147</v>
      </c>
      <c r="E15" t="s">
        <v>143</v>
      </c>
      <c r="F15" t="s">
        <v>129</v>
      </c>
    </row>
    <row r="16" spans="1:6" s="24" customFormat="1" ht="72.75" customHeight="1" x14ac:dyDescent="0.2">
      <c r="A16" s="22" t="s">
        <v>148</v>
      </c>
      <c r="B16" s="14" t="s">
        <v>149</v>
      </c>
      <c r="C16" s="15" t="s">
        <v>126</v>
      </c>
      <c r="D16" s="16" t="s">
        <v>150</v>
      </c>
      <c r="E16" s="23" t="s">
        <v>151</v>
      </c>
      <c r="F16" s="24" t="s">
        <v>129</v>
      </c>
    </row>
    <row r="17" spans="1:6" s="24" customFormat="1" ht="72.75" customHeight="1" x14ac:dyDescent="0.2">
      <c r="A17" s="22" t="s">
        <v>152</v>
      </c>
      <c r="B17" s="14" t="s">
        <v>14</v>
      </c>
      <c r="C17" s="15" t="s">
        <v>126</v>
      </c>
      <c r="D17" s="16" t="s">
        <v>153</v>
      </c>
      <c r="E17" s="23" t="s">
        <v>154</v>
      </c>
      <c r="F17" s="24" t="s">
        <v>129</v>
      </c>
    </row>
    <row r="18" spans="1:6" ht="32" customHeight="1" x14ac:dyDescent="0.2">
      <c r="A18" s="25" t="s">
        <v>155</v>
      </c>
      <c r="B18" s="26" t="s">
        <v>15</v>
      </c>
      <c r="C18" s="15" t="s">
        <v>126</v>
      </c>
      <c r="D18" s="37" t="s">
        <v>156</v>
      </c>
      <c r="E18" t="s">
        <v>157</v>
      </c>
      <c r="F18" t="s">
        <v>129</v>
      </c>
    </row>
    <row r="19" spans="1:6" ht="32" customHeight="1" x14ac:dyDescent="0.2">
      <c r="A19" s="25" t="s">
        <v>155</v>
      </c>
      <c r="B19" s="26" t="s">
        <v>16</v>
      </c>
      <c r="C19" s="15" t="s">
        <v>126</v>
      </c>
      <c r="D19" s="37" t="s">
        <v>156</v>
      </c>
      <c r="E19" t="s">
        <v>157</v>
      </c>
      <c r="F19" t="s">
        <v>129</v>
      </c>
    </row>
    <row r="20" spans="1:6" ht="32" customHeight="1" x14ac:dyDescent="0.2">
      <c r="A20" s="25" t="s">
        <v>155</v>
      </c>
      <c r="B20" s="26" t="s">
        <v>17</v>
      </c>
      <c r="C20" s="15" t="s">
        <v>126</v>
      </c>
      <c r="D20" s="37" t="s">
        <v>156</v>
      </c>
      <c r="E20" t="s">
        <v>157</v>
      </c>
      <c r="F20" t="s">
        <v>129</v>
      </c>
    </row>
    <row r="21" spans="1:6" ht="32" customHeight="1" x14ac:dyDescent="0.2">
      <c r="A21" s="25" t="s">
        <v>155</v>
      </c>
      <c r="B21" s="26" t="s">
        <v>18</v>
      </c>
      <c r="C21" s="15" t="s">
        <v>126</v>
      </c>
      <c r="D21" s="37" t="s">
        <v>156</v>
      </c>
      <c r="E21" t="s">
        <v>157</v>
      </c>
      <c r="F21" t="s">
        <v>129</v>
      </c>
    </row>
    <row r="22" spans="1:6" ht="32" customHeight="1" x14ac:dyDescent="0.2">
      <c r="A22" s="25" t="s">
        <v>155</v>
      </c>
      <c r="B22" s="26" t="s">
        <v>19</v>
      </c>
      <c r="C22" s="15" t="s">
        <v>126</v>
      </c>
      <c r="D22" s="37" t="s">
        <v>156</v>
      </c>
      <c r="E22" t="s">
        <v>157</v>
      </c>
      <c r="F22" t="s">
        <v>129</v>
      </c>
    </row>
    <row r="23" spans="1:6" ht="32" customHeight="1" x14ac:dyDescent="0.2">
      <c r="A23" s="25" t="s">
        <v>155</v>
      </c>
      <c r="B23" s="26" t="s">
        <v>20</v>
      </c>
      <c r="C23" s="15" t="s">
        <v>126</v>
      </c>
      <c r="D23" s="37" t="s">
        <v>158</v>
      </c>
      <c r="E23" t="s">
        <v>157</v>
      </c>
      <c r="F23" t="s">
        <v>131</v>
      </c>
    </row>
    <row r="24" spans="1:6" ht="48" customHeight="1" x14ac:dyDescent="0.2">
      <c r="A24" s="25" t="s">
        <v>155</v>
      </c>
      <c r="B24" s="26" t="s">
        <v>21</v>
      </c>
      <c r="C24" s="15" t="s">
        <v>126</v>
      </c>
      <c r="D24" s="27" t="s">
        <v>159</v>
      </c>
      <c r="E24" s="28" t="s">
        <v>157</v>
      </c>
      <c r="F24" s="27" t="s">
        <v>160</v>
      </c>
    </row>
    <row r="25" spans="1:6" ht="32" customHeight="1" x14ac:dyDescent="0.2">
      <c r="A25" s="25" t="s">
        <v>155</v>
      </c>
      <c r="B25" s="29" t="s">
        <v>22</v>
      </c>
      <c r="C25" s="15" t="s">
        <v>126</v>
      </c>
      <c r="D25" s="37" t="s">
        <v>161</v>
      </c>
      <c r="E25" t="s">
        <v>157</v>
      </c>
      <c r="F25" t="s">
        <v>129</v>
      </c>
    </row>
    <row r="26" spans="1:6" ht="32" customHeight="1" x14ac:dyDescent="0.2">
      <c r="A26" s="25" t="s">
        <v>155</v>
      </c>
      <c r="B26" s="29" t="s">
        <v>23</v>
      </c>
      <c r="C26" s="15" t="s">
        <v>126</v>
      </c>
      <c r="D26" s="37" t="s">
        <v>161</v>
      </c>
      <c r="E26" t="s">
        <v>157</v>
      </c>
      <c r="F26" t="s">
        <v>129</v>
      </c>
    </row>
    <row r="27" spans="1:6" ht="32" customHeight="1" x14ac:dyDescent="0.2">
      <c r="A27" s="25" t="s">
        <v>155</v>
      </c>
      <c r="B27" s="29" t="s">
        <v>24</v>
      </c>
      <c r="C27" s="15" t="s">
        <v>126</v>
      </c>
      <c r="D27" s="37" t="s">
        <v>161</v>
      </c>
      <c r="E27" t="s">
        <v>157</v>
      </c>
      <c r="F27" t="s">
        <v>129</v>
      </c>
    </row>
    <row r="28" spans="1:6" ht="32" customHeight="1" x14ac:dyDescent="0.2">
      <c r="A28" s="25" t="s">
        <v>155</v>
      </c>
      <c r="B28" s="29" t="s">
        <v>25</v>
      </c>
      <c r="C28" s="15" t="s">
        <v>126</v>
      </c>
      <c r="D28" s="37" t="s">
        <v>161</v>
      </c>
      <c r="E28" t="s">
        <v>157</v>
      </c>
      <c r="F28" t="s">
        <v>129</v>
      </c>
    </row>
    <row r="29" spans="1:6" ht="32" customHeight="1" x14ac:dyDescent="0.2">
      <c r="A29" s="25" t="s">
        <v>155</v>
      </c>
      <c r="B29" s="29" t="s">
        <v>26</v>
      </c>
      <c r="C29" s="15" t="s">
        <v>126</v>
      </c>
      <c r="D29" s="37" t="s">
        <v>161</v>
      </c>
      <c r="E29" t="s">
        <v>157</v>
      </c>
      <c r="F29" t="s">
        <v>129</v>
      </c>
    </row>
    <row r="30" spans="1:6" ht="32" customHeight="1" x14ac:dyDescent="0.2">
      <c r="A30" s="25" t="s">
        <v>155</v>
      </c>
      <c r="B30" s="29" t="s">
        <v>27</v>
      </c>
      <c r="C30" s="15" t="s">
        <v>126</v>
      </c>
      <c r="D30" s="37" t="s">
        <v>162</v>
      </c>
      <c r="E30" t="s">
        <v>157</v>
      </c>
      <c r="F30" t="s">
        <v>131</v>
      </c>
    </row>
    <row r="31" spans="1:6" ht="48" customHeight="1" x14ac:dyDescent="0.2">
      <c r="A31" s="25" t="s">
        <v>155</v>
      </c>
      <c r="B31" s="29" t="s">
        <v>28</v>
      </c>
      <c r="C31" s="15" t="s">
        <v>126</v>
      </c>
      <c r="D31" s="27" t="s">
        <v>163</v>
      </c>
      <c r="E31" s="28" t="s">
        <v>157</v>
      </c>
      <c r="F31" s="27" t="s">
        <v>160</v>
      </c>
    </row>
    <row r="32" spans="1:6" ht="32" customHeight="1" x14ac:dyDescent="0.2">
      <c r="A32" s="25" t="s">
        <v>155</v>
      </c>
      <c r="B32" s="26" t="s">
        <v>29</v>
      </c>
      <c r="C32" s="15" t="s">
        <v>126</v>
      </c>
      <c r="D32" s="37" t="s">
        <v>164</v>
      </c>
      <c r="E32" t="s">
        <v>157</v>
      </c>
      <c r="F32" t="s">
        <v>129</v>
      </c>
    </row>
    <row r="33" spans="1:6" ht="32" customHeight="1" x14ac:dyDescent="0.2">
      <c r="A33" s="25" t="s">
        <v>155</v>
      </c>
      <c r="B33" s="26" t="s">
        <v>30</v>
      </c>
      <c r="C33" s="15" t="s">
        <v>126</v>
      </c>
      <c r="D33" s="37" t="s">
        <v>164</v>
      </c>
      <c r="E33" t="s">
        <v>157</v>
      </c>
      <c r="F33" t="s">
        <v>129</v>
      </c>
    </row>
    <row r="34" spans="1:6" ht="32" customHeight="1" x14ac:dyDescent="0.2">
      <c r="A34" s="25" t="s">
        <v>155</v>
      </c>
      <c r="B34" s="26" t="s">
        <v>31</v>
      </c>
      <c r="C34" s="15" t="s">
        <v>126</v>
      </c>
      <c r="D34" s="37" t="s">
        <v>164</v>
      </c>
      <c r="E34" t="s">
        <v>157</v>
      </c>
      <c r="F34" t="s">
        <v>129</v>
      </c>
    </row>
    <row r="35" spans="1:6" ht="32" customHeight="1" x14ac:dyDescent="0.2">
      <c r="A35" s="25" t="s">
        <v>155</v>
      </c>
      <c r="B35" s="26" t="s">
        <v>32</v>
      </c>
      <c r="C35" s="15" t="s">
        <v>126</v>
      </c>
      <c r="D35" s="37" t="s">
        <v>164</v>
      </c>
      <c r="E35" t="s">
        <v>157</v>
      </c>
      <c r="F35" t="s">
        <v>129</v>
      </c>
    </row>
    <row r="36" spans="1:6" ht="32" customHeight="1" x14ac:dyDescent="0.2">
      <c r="A36" s="25" t="s">
        <v>155</v>
      </c>
      <c r="B36" s="26" t="s">
        <v>33</v>
      </c>
      <c r="C36" s="15" t="s">
        <v>126</v>
      </c>
      <c r="D36" s="37" t="s">
        <v>164</v>
      </c>
      <c r="E36" t="s">
        <v>157</v>
      </c>
      <c r="F36" t="s">
        <v>129</v>
      </c>
    </row>
    <row r="37" spans="1:6" ht="32" customHeight="1" x14ac:dyDescent="0.2">
      <c r="A37" s="25" t="s">
        <v>155</v>
      </c>
      <c r="B37" s="26" t="s">
        <v>34</v>
      </c>
      <c r="C37" s="15" t="s">
        <v>126</v>
      </c>
      <c r="D37" s="37" t="s">
        <v>165</v>
      </c>
      <c r="E37" t="s">
        <v>157</v>
      </c>
      <c r="F37" t="s">
        <v>131</v>
      </c>
    </row>
    <row r="38" spans="1:6" ht="48" customHeight="1" x14ac:dyDescent="0.2">
      <c r="A38" s="25" t="s">
        <v>155</v>
      </c>
      <c r="B38" s="26" t="s">
        <v>35</v>
      </c>
      <c r="C38" s="15" t="s">
        <v>126</v>
      </c>
      <c r="D38" s="27" t="s">
        <v>166</v>
      </c>
      <c r="E38" s="28" t="s">
        <v>157</v>
      </c>
      <c r="F38" s="27" t="s">
        <v>160</v>
      </c>
    </row>
    <row r="39" spans="1:6" ht="32" customHeight="1" x14ac:dyDescent="0.2">
      <c r="A39" s="25" t="s">
        <v>155</v>
      </c>
      <c r="B39" s="30" t="s">
        <v>36</v>
      </c>
      <c r="C39" s="15" t="s">
        <v>126</v>
      </c>
      <c r="D39" s="37" t="s">
        <v>167</v>
      </c>
      <c r="E39" t="s">
        <v>157</v>
      </c>
      <c r="F39" t="s">
        <v>129</v>
      </c>
    </row>
    <row r="40" spans="1:6" ht="32" customHeight="1" x14ac:dyDescent="0.2">
      <c r="A40" s="25" t="s">
        <v>155</v>
      </c>
      <c r="B40" s="30" t="s">
        <v>37</v>
      </c>
      <c r="C40" s="15" t="s">
        <v>126</v>
      </c>
      <c r="D40" s="37" t="s">
        <v>167</v>
      </c>
      <c r="E40" t="s">
        <v>157</v>
      </c>
      <c r="F40" t="s">
        <v>129</v>
      </c>
    </row>
    <row r="41" spans="1:6" ht="32" customHeight="1" x14ac:dyDescent="0.2">
      <c r="A41" s="25" t="s">
        <v>155</v>
      </c>
      <c r="B41" s="30" t="s">
        <v>38</v>
      </c>
      <c r="C41" s="15" t="s">
        <v>126</v>
      </c>
      <c r="D41" s="37" t="s">
        <v>167</v>
      </c>
      <c r="E41" t="s">
        <v>157</v>
      </c>
      <c r="F41" t="s">
        <v>129</v>
      </c>
    </row>
    <row r="42" spans="1:6" ht="32" customHeight="1" x14ac:dyDescent="0.2">
      <c r="A42" s="25" t="s">
        <v>155</v>
      </c>
      <c r="B42" s="30" t="s">
        <v>39</v>
      </c>
      <c r="C42" s="15" t="s">
        <v>126</v>
      </c>
      <c r="D42" s="37" t="s">
        <v>167</v>
      </c>
      <c r="E42" t="s">
        <v>157</v>
      </c>
      <c r="F42" t="s">
        <v>129</v>
      </c>
    </row>
    <row r="43" spans="1:6" ht="32" customHeight="1" x14ac:dyDescent="0.2">
      <c r="A43" s="25" t="s">
        <v>155</v>
      </c>
      <c r="B43" s="30" t="s">
        <v>40</v>
      </c>
      <c r="C43" s="15" t="s">
        <v>126</v>
      </c>
      <c r="D43" s="37" t="s">
        <v>167</v>
      </c>
      <c r="E43" t="s">
        <v>157</v>
      </c>
      <c r="F43" t="s">
        <v>129</v>
      </c>
    </row>
    <row r="44" spans="1:6" ht="32" customHeight="1" x14ac:dyDescent="0.2">
      <c r="A44" s="25" t="s">
        <v>155</v>
      </c>
      <c r="B44" s="30" t="s">
        <v>41</v>
      </c>
      <c r="C44" s="15" t="s">
        <v>126</v>
      </c>
      <c r="D44" s="37" t="s">
        <v>168</v>
      </c>
      <c r="E44" t="s">
        <v>157</v>
      </c>
      <c r="F44" t="s">
        <v>131</v>
      </c>
    </row>
    <row r="45" spans="1:6" ht="48" customHeight="1" x14ac:dyDescent="0.2">
      <c r="A45" s="25" t="s">
        <v>155</v>
      </c>
      <c r="B45" s="30" t="s">
        <v>42</v>
      </c>
      <c r="C45" s="15" t="s">
        <v>126</v>
      </c>
      <c r="D45" s="27" t="s">
        <v>169</v>
      </c>
      <c r="E45" s="28" t="s">
        <v>157</v>
      </c>
      <c r="F45" s="27" t="s">
        <v>160</v>
      </c>
    </row>
    <row r="46" spans="1:6" ht="32" customHeight="1" x14ac:dyDescent="0.2">
      <c r="A46" s="31" t="s">
        <v>170</v>
      </c>
      <c r="B46" s="14" t="s">
        <v>43</v>
      </c>
      <c r="C46" s="15" t="s">
        <v>126</v>
      </c>
      <c r="D46" s="37" t="s">
        <v>171</v>
      </c>
      <c r="E46" t="s">
        <v>157</v>
      </c>
      <c r="F46" t="s">
        <v>129</v>
      </c>
    </row>
    <row r="47" spans="1:6" ht="32" customHeight="1" x14ac:dyDescent="0.2">
      <c r="A47" s="31" t="s">
        <v>170</v>
      </c>
      <c r="B47" s="14" t="s">
        <v>44</v>
      </c>
      <c r="C47" s="15" t="s">
        <v>126</v>
      </c>
      <c r="D47" s="37" t="s">
        <v>171</v>
      </c>
      <c r="E47" t="s">
        <v>157</v>
      </c>
      <c r="F47" t="s">
        <v>129</v>
      </c>
    </row>
    <row r="48" spans="1:6" ht="32" customHeight="1" x14ac:dyDescent="0.2">
      <c r="A48" s="31" t="s">
        <v>170</v>
      </c>
      <c r="B48" s="14" t="s">
        <v>45</v>
      </c>
      <c r="C48" s="15" t="s">
        <v>126</v>
      </c>
      <c r="D48" s="37" t="s">
        <v>171</v>
      </c>
      <c r="E48" t="s">
        <v>157</v>
      </c>
      <c r="F48" t="s">
        <v>129</v>
      </c>
    </row>
    <row r="49" spans="1:6" ht="32" customHeight="1" x14ac:dyDescent="0.2">
      <c r="A49" s="31" t="s">
        <v>170</v>
      </c>
      <c r="B49" s="14" t="s">
        <v>46</v>
      </c>
      <c r="C49" s="15" t="s">
        <v>126</v>
      </c>
      <c r="D49" s="37" t="s">
        <v>171</v>
      </c>
      <c r="E49" t="s">
        <v>157</v>
      </c>
      <c r="F49" t="s">
        <v>129</v>
      </c>
    </row>
    <row r="50" spans="1:6" ht="32" customHeight="1" x14ac:dyDescent="0.2">
      <c r="A50" s="31" t="s">
        <v>170</v>
      </c>
      <c r="B50" s="14" t="s">
        <v>47</v>
      </c>
      <c r="C50" s="15" t="s">
        <v>126</v>
      </c>
      <c r="D50" s="37" t="s">
        <v>171</v>
      </c>
      <c r="E50" t="s">
        <v>157</v>
      </c>
      <c r="F50" t="s">
        <v>129</v>
      </c>
    </row>
    <row r="51" spans="1:6" ht="32" customHeight="1" x14ac:dyDescent="0.2">
      <c r="A51" s="31" t="s">
        <v>170</v>
      </c>
      <c r="B51" s="14" t="s">
        <v>48</v>
      </c>
      <c r="C51" s="15" t="s">
        <v>126</v>
      </c>
      <c r="D51" s="37" t="s">
        <v>171</v>
      </c>
      <c r="E51" t="s">
        <v>157</v>
      </c>
      <c r="F51" t="s">
        <v>131</v>
      </c>
    </row>
    <row r="52" spans="1:6" ht="32" customHeight="1" x14ac:dyDescent="0.2">
      <c r="A52" s="32" t="s">
        <v>172</v>
      </c>
      <c r="B52" s="14" t="s">
        <v>105</v>
      </c>
      <c r="C52" s="15" t="s">
        <v>173</v>
      </c>
      <c r="D52" s="37" t="s">
        <v>174</v>
      </c>
      <c r="E52" t="s">
        <v>175</v>
      </c>
      <c r="F52" t="s">
        <v>129</v>
      </c>
    </row>
    <row r="53" spans="1:6" ht="48" customHeight="1" x14ac:dyDescent="0.2">
      <c r="A53" s="32" t="s">
        <v>172</v>
      </c>
      <c r="B53" s="14" t="s">
        <v>106</v>
      </c>
      <c r="C53" s="15" t="s">
        <v>173</v>
      </c>
      <c r="D53" s="37" t="s">
        <v>176</v>
      </c>
      <c r="E53" t="s">
        <v>177</v>
      </c>
      <c r="F53" t="s">
        <v>129</v>
      </c>
    </row>
    <row r="54" spans="1:6" ht="16" customHeight="1" x14ac:dyDescent="0.2">
      <c r="A54" s="32" t="s">
        <v>172</v>
      </c>
      <c r="B54" s="17" t="s">
        <v>107</v>
      </c>
      <c r="C54" s="15" t="s">
        <v>173</v>
      </c>
      <c r="D54" s="33" t="s">
        <v>178</v>
      </c>
      <c r="E54" s="19" t="s">
        <v>179</v>
      </c>
      <c r="F54" s="19" t="s">
        <v>131</v>
      </c>
    </row>
    <row r="55" spans="1:6" ht="16" customHeight="1" x14ac:dyDescent="0.2">
      <c r="A55" s="32" t="s">
        <v>172</v>
      </c>
      <c r="B55" s="14" t="s">
        <v>108</v>
      </c>
      <c r="C55" s="15" t="s">
        <v>173</v>
      </c>
      <c r="D55" s="37" t="s">
        <v>180</v>
      </c>
      <c r="E55" t="s">
        <v>179</v>
      </c>
      <c r="F55" t="s">
        <v>129</v>
      </c>
    </row>
    <row r="56" spans="1:6" ht="80" customHeight="1" x14ac:dyDescent="0.2">
      <c r="A56" s="32" t="s">
        <v>172</v>
      </c>
      <c r="B56" s="14" t="s">
        <v>109</v>
      </c>
      <c r="C56" s="15" t="s">
        <v>173</v>
      </c>
      <c r="D56" s="37" t="s">
        <v>181</v>
      </c>
      <c r="E56" t="s">
        <v>182</v>
      </c>
      <c r="F56" t="s">
        <v>129</v>
      </c>
    </row>
    <row r="57" spans="1:6" ht="112" customHeight="1" x14ac:dyDescent="0.2">
      <c r="A57" s="32" t="s">
        <v>172</v>
      </c>
      <c r="B57" s="14" t="s">
        <v>110</v>
      </c>
      <c r="C57" s="15" t="s">
        <v>173</v>
      </c>
      <c r="D57" s="16" t="s">
        <v>183</v>
      </c>
      <c r="E57" s="34" t="s">
        <v>184</v>
      </c>
      <c r="F57" t="s">
        <v>129</v>
      </c>
    </row>
    <row r="58" spans="1:6" ht="16" customHeight="1" x14ac:dyDescent="0.2">
      <c r="A58" s="32" t="s">
        <v>172</v>
      </c>
      <c r="B58" s="14" t="s">
        <v>111</v>
      </c>
      <c r="C58" s="15" t="s">
        <v>173</v>
      </c>
      <c r="D58" s="37" t="s">
        <v>185</v>
      </c>
      <c r="E58" t="s">
        <v>179</v>
      </c>
      <c r="F58" t="s">
        <v>129</v>
      </c>
    </row>
    <row r="59" spans="1:6" ht="32" customHeight="1" x14ac:dyDescent="0.2">
      <c r="A59" s="32" t="s">
        <v>172</v>
      </c>
      <c r="B59" s="14" t="s">
        <v>112</v>
      </c>
      <c r="C59" s="15" t="s">
        <v>173</v>
      </c>
      <c r="D59" s="37" t="s">
        <v>186</v>
      </c>
      <c r="E59" t="s">
        <v>187</v>
      </c>
      <c r="F59" t="s">
        <v>129</v>
      </c>
    </row>
    <row r="60" spans="1:6" ht="48" customHeight="1" x14ac:dyDescent="0.2">
      <c r="A60" s="35" t="s">
        <v>188</v>
      </c>
      <c r="B60" s="14" t="s">
        <v>189</v>
      </c>
      <c r="C60" s="15" t="s">
        <v>173</v>
      </c>
      <c r="D60" s="37" t="s">
        <v>190</v>
      </c>
      <c r="E60" t="s">
        <v>179</v>
      </c>
      <c r="F60" t="s">
        <v>129</v>
      </c>
    </row>
  </sheetData>
  <pageMargins left="0.7" right="0.7" top="0.75" bottom="0.75" header="0.3" footer="0.511811023622047"/>
  <pageSetup orientation="portrait" horizontalDpi="300" verticalDpi="300"/>
  <headerFooter>
    <oddHeader>&amp;C&amp;1 Confidential#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
  <sheetViews>
    <sheetView tabSelected="1" topLeftCell="A15" zoomScale="150" zoomScaleNormal="150" workbookViewId="0">
      <selection activeCell="A28" sqref="A28"/>
    </sheetView>
  </sheetViews>
  <sheetFormatPr baseColWidth="10" defaultColWidth="11.5" defaultRowHeight="15" x14ac:dyDescent="0.2"/>
  <cols>
    <col min="1" max="1" width="40.6640625" customWidth="1"/>
    <col min="2" max="2" width="22.6640625" customWidth="1"/>
    <col min="3" max="3" width="17.5" customWidth="1"/>
    <col min="4" max="4" width="13.6640625" customWidth="1"/>
  </cols>
  <sheetData>
    <row r="1" spans="1:5" x14ac:dyDescent="0.2">
      <c r="A1" s="2" t="s">
        <v>0</v>
      </c>
      <c r="B1" s="2" t="s">
        <v>1</v>
      </c>
      <c r="C1" s="2" t="s">
        <v>2</v>
      </c>
      <c r="D1" s="2" t="s">
        <v>191</v>
      </c>
      <c r="E1" s="2" t="s">
        <v>342</v>
      </c>
    </row>
    <row r="2" spans="1:5" x14ac:dyDescent="0.2">
      <c r="A2" t="s">
        <v>62</v>
      </c>
      <c r="B2" s="1" t="s">
        <v>63</v>
      </c>
      <c r="C2" t="s">
        <v>64</v>
      </c>
      <c r="D2" t="s">
        <v>64</v>
      </c>
      <c r="E2">
        <v>81839230</v>
      </c>
    </row>
    <row r="3" spans="1:5" x14ac:dyDescent="0.2">
      <c r="A3" t="s">
        <v>65</v>
      </c>
      <c r="B3" s="1" t="s">
        <v>66</v>
      </c>
      <c r="C3" t="s">
        <v>67</v>
      </c>
      <c r="D3" t="s">
        <v>67</v>
      </c>
      <c r="E3">
        <v>76481328</v>
      </c>
    </row>
    <row r="4" spans="1:5" x14ac:dyDescent="0.2">
      <c r="A4" t="s">
        <v>69</v>
      </c>
      <c r="B4" s="1" t="s">
        <v>70</v>
      </c>
      <c r="C4" t="s">
        <v>71</v>
      </c>
      <c r="D4" t="s">
        <v>71</v>
      </c>
      <c r="E4">
        <v>70043811</v>
      </c>
    </row>
    <row r="5" spans="1:5" x14ac:dyDescent="0.2">
      <c r="A5" t="s">
        <v>340</v>
      </c>
      <c r="B5" s="1" t="s">
        <v>70</v>
      </c>
      <c r="C5" t="s">
        <v>337</v>
      </c>
      <c r="D5" t="s">
        <v>71</v>
      </c>
      <c r="E5">
        <v>102483672</v>
      </c>
    </row>
    <row r="6" spans="1:5" x14ac:dyDescent="0.2">
      <c r="A6" t="s">
        <v>341</v>
      </c>
      <c r="B6" s="1" t="s">
        <v>70</v>
      </c>
      <c r="C6" t="s">
        <v>339</v>
      </c>
      <c r="D6" t="s">
        <v>71</v>
      </c>
      <c r="E6">
        <v>38440480</v>
      </c>
    </row>
    <row r="7" spans="1:5" x14ac:dyDescent="0.2">
      <c r="A7" t="s">
        <v>332</v>
      </c>
      <c r="B7" s="1" t="s">
        <v>312</v>
      </c>
      <c r="C7" t="s">
        <v>313</v>
      </c>
      <c r="D7" t="s">
        <v>313</v>
      </c>
      <c r="E7">
        <v>60762366</v>
      </c>
    </row>
    <row r="8" spans="1:5" x14ac:dyDescent="0.2">
      <c r="A8" t="s">
        <v>326</v>
      </c>
      <c r="B8" s="1" t="s">
        <v>312</v>
      </c>
      <c r="C8" t="s">
        <v>328</v>
      </c>
      <c r="D8" t="s">
        <v>313</v>
      </c>
      <c r="E8">
        <v>59875785</v>
      </c>
    </row>
    <row r="9" spans="1:5" x14ac:dyDescent="0.2">
      <c r="A9" t="s">
        <v>327</v>
      </c>
      <c r="B9" s="1" t="s">
        <v>312</v>
      </c>
      <c r="C9" t="s">
        <v>329</v>
      </c>
      <c r="D9" t="s">
        <v>313</v>
      </c>
      <c r="E9">
        <v>84485268</v>
      </c>
    </row>
    <row r="10" spans="1:5" x14ac:dyDescent="0.2">
      <c r="A10" t="s">
        <v>333</v>
      </c>
      <c r="B10" s="1" t="s">
        <v>315</v>
      </c>
      <c r="C10" t="s">
        <v>316</v>
      </c>
      <c r="D10" t="s">
        <v>316</v>
      </c>
      <c r="E10">
        <v>29875957</v>
      </c>
    </row>
    <row r="11" spans="1:5" x14ac:dyDescent="0.2">
      <c r="A11" t="s">
        <v>334</v>
      </c>
      <c r="B11" s="1" t="s">
        <v>315</v>
      </c>
      <c r="C11" t="s">
        <v>330</v>
      </c>
      <c r="D11" t="s">
        <v>316</v>
      </c>
      <c r="E11">
        <v>80743808</v>
      </c>
    </row>
    <row r="12" spans="1:5" x14ac:dyDescent="0.2">
      <c r="A12" t="s">
        <v>335</v>
      </c>
      <c r="B12" s="1" t="s">
        <v>315</v>
      </c>
      <c r="C12" t="s">
        <v>331</v>
      </c>
      <c r="D12" t="s">
        <v>316</v>
      </c>
      <c r="E12">
        <v>79887735</v>
      </c>
    </row>
    <row r="13" spans="1:5" x14ac:dyDescent="0.2">
      <c r="A13" t="s">
        <v>76</v>
      </c>
      <c r="B13" s="1" t="s">
        <v>77</v>
      </c>
      <c r="C13" t="s">
        <v>78</v>
      </c>
      <c r="D13" t="s">
        <v>78</v>
      </c>
      <c r="E13">
        <v>65942610</v>
      </c>
    </row>
    <row r="14" spans="1:5" x14ac:dyDescent="0.2">
      <c r="A14" t="s">
        <v>240</v>
      </c>
      <c r="B14" s="1" t="s">
        <v>241</v>
      </c>
      <c r="C14" t="s">
        <v>242</v>
      </c>
      <c r="D14" t="s">
        <v>242</v>
      </c>
      <c r="E14">
        <v>103372065</v>
      </c>
    </row>
    <row r="15" spans="1:5" x14ac:dyDescent="0.2">
      <c r="A15" t="s">
        <v>79</v>
      </c>
      <c r="B15" s="1" t="s">
        <v>80</v>
      </c>
      <c r="C15" t="s">
        <v>81</v>
      </c>
      <c r="D15" t="s">
        <v>81</v>
      </c>
      <c r="E15">
        <v>42004949</v>
      </c>
    </row>
    <row r="16" spans="1:5" x14ac:dyDescent="0.2">
      <c r="A16" t="s">
        <v>82</v>
      </c>
      <c r="B16" s="1" t="s">
        <v>83</v>
      </c>
      <c r="C16" t="s">
        <v>84</v>
      </c>
      <c r="D16" t="s">
        <v>84</v>
      </c>
      <c r="E16">
        <v>71134082</v>
      </c>
    </row>
    <row r="17" spans="1:5" x14ac:dyDescent="0.2">
      <c r="A17" t="s">
        <v>85</v>
      </c>
      <c r="B17" s="1" t="s">
        <v>86</v>
      </c>
      <c r="C17" t="s">
        <v>297</v>
      </c>
      <c r="D17" t="s">
        <v>87</v>
      </c>
      <c r="E17">
        <v>43969580</v>
      </c>
    </row>
    <row r="18" spans="1:5" x14ac:dyDescent="0.2">
      <c r="A18" t="s">
        <v>85</v>
      </c>
      <c r="B18" s="1" t="s">
        <v>86</v>
      </c>
      <c r="C18" t="s">
        <v>298</v>
      </c>
      <c r="D18" t="s">
        <v>87</v>
      </c>
      <c r="E18">
        <v>84504664</v>
      </c>
    </row>
    <row r="19" spans="1:5" x14ac:dyDescent="0.2">
      <c r="A19" t="s">
        <v>85</v>
      </c>
      <c r="B19" s="1" t="s">
        <v>86</v>
      </c>
      <c r="C19" t="s">
        <v>299</v>
      </c>
      <c r="D19" t="s">
        <v>87</v>
      </c>
      <c r="E19">
        <v>39586500</v>
      </c>
    </row>
    <row r="20" spans="1:5" x14ac:dyDescent="0.2">
      <c r="A20" t="s">
        <v>88</v>
      </c>
      <c r="B20" s="1" t="s">
        <v>89</v>
      </c>
      <c r="C20" t="s">
        <v>90</v>
      </c>
      <c r="D20" t="s">
        <v>90</v>
      </c>
      <c r="E20">
        <v>74017563</v>
      </c>
    </row>
    <row r="21" spans="1:5" x14ac:dyDescent="0.2">
      <c r="A21" t="s">
        <v>92</v>
      </c>
      <c r="B21" s="1" t="s">
        <v>93</v>
      </c>
      <c r="C21" t="s">
        <v>94</v>
      </c>
      <c r="D21" t="s">
        <v>94</v>
      </c>
      <c r="E21">
        <v>77987712</v>
      </c>
    </row>
    <row r="22" spans="1:5" x14ac:dyDescent="0.2">
      <c r="A22" t="s">
        <v>243</v>
      </c>
      <c r="B22" s="1" t="s">
        <v>245</v>
      </c>
      <c r="C22" t="s">
        <v>244</v>
      </c>
      <c r="D22" t="s">
        <v>244</v>
      </c>
      <c r="E22">
        <v>97712616</v>
      </c>
    </row>
    <row r="23" spans="1:5" x14ac:dyDescent="0.2">
      <c r="A23" t="s">
        <v>95</v>
      </c>
      <c r="B23" s="1" t="s">
        <v>96</v>
      </c>
      <c r="C23" t="s">
        <v>97</v>
      </c>
      <c r="D23" t="s">
        <v>97</v>
      </c>
      <c r="E23">
        <v>95921568</v>
      </c>
    </row>
    <row r="24" spans="1:5" x14ac:dyDescent="0.2">
      <c r="A24" t="s">
        <v>98</v>
      </c>
      <c r="B24" s="1" t="s">
        <v>99</v>
      </c>
      <c r="C24" t="s">
        <v>100</v>
      </c>
      <c r="D24" t="s">
        <v>100</v>
      </c>
      <c r="E24">
        <v>66336876</v>
      </c>
    </row>
    <row r="25" spans="1:5" x14ac:dyDescent="0.2">
      <c r="A25" t="s">
        <v>101</v>
      </c>
      <c r="B25" s="1" t="s">
        <v>102</v>
      </c>
      <c r="C25" t="s">
        <v>103</v>
      </c>
      <c r="D25" t="s">
        <v>103</v>
      </c>
      <c r="E25">
        <v>38163840</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x14ac:dyDescent="0.2"/>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 me </vt:lpstr>
      <vt:lpstr>ITR V2 input data</vt:lpstr>
      <vt:lpstr>ITR V2 esg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2023-05-24T21:44:58Z</dcterms:modified>
  <dc:language>en-US</dc:language>
</cp:coreProperties>
</file>