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pup\practicelab\msexcel-mypractice\viernes-car-inventory\"/>
    </mc:Choice>
  </mc:AlternateContent>
  <bookViews>
    <workbookView xWindow="0" yWindow="0" windowWidth="19575" windowHeight="8325" activeTab="1"/>
  </bookViews>
  <sheets>
    <sheet name="pivot-car-inventory" sheetId="3" r:id="rId1"/>
    <sheet name="car-inventory" sheetId="1" r:id="rId2"/>
  </sheets>
  <definedNames>
    <definedName name="_xlnm._FilterDatabase" localSheetId="1" hidden="1">'car-inventory'!$A$3:$N$68</definedName>
    <definedName name="car_inventory" localSheetId="1">'car-inventory'!$A$3:$N$68</definedName>
  </definedName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F5" i="1"/>
  <c r="G5" i="1" s="1"/>
  <c r="I5" i="1" s="1"/>
  <c r="M5" i="1" s="1"/>
  <c r="F6" i="1"/>
  <c r="G6" i="1" s="1"/>
  <c r="I6" i="1" s="1"/>
  <c r="M6" i="1" s="1"/>
  <c r="F7" i="1"/>
  <c r="G7" i="1" s="1"/>
  <c r="I7" i="1" s="1"/>
  <c r="M7" i="1" s="1"/>
  <c r="F8" i="1"/>
  <c r="G8" i="1" s="1"/>
  <c r="I8" i="1" s="1"/>
  <c r="M8" i="1" s="1"/>
  <c r="F9" i="1"/>
  <c r="G9" i="1" s="1"/>
  <c r="I9" i="1" s="1"/>
  <c r="M9" i="1" s="1"/>
  <c r="F10" i="1"/>
  <c r="G10" i="1" s="1"/>
  <c r="I10" i="1" s="1"/>
  <c r="M10" i="1" s="1"/>
  <c r="F11" i="1"/>
  <c r="G11" i="1" s="1"/>
  <c r="I11" i="1" s="1"/>
  <c r="M11" i="1" s="1"/>
  <c r="F12" i="1"/>
  <c r="G12" i="1" s="1"/>
  <c r="I12" i="1" s="1"/>
  <c r="M12" i="1" s="1"/>
  <c r="F13" i="1"/>
  <c r="G13" i="1" s="1"/>
  <c r="I13" i="1" s="1"/>
  <c r="M13" i="1" s="1"/>
  <c r="F14" i="1"/>
  <c r="G14" i="1" s="1"/>
  <c r="I14" i="1" s="1"/>
  <c r="M14" i="1" s="1"/>
  <c r="F15" i="1"/>
  <c r="G15" i="1" s="1"/>
  <c r="I15" i="1" s="1"/>
  <c r="M15" i="1" s="1"/>
  <c r="F16" i="1"/>
  <c r="G16" i="1" s="1"/>
  <c r="I16" i="1" s="1"/>
  <c r="M16" i="1" s="1"/>
  <c r="F17" i="1"/>
  <c r="G17" i="1" s="1"/>
  <c r="I17" i="1" s="1"/>
  <c r="M17" i="1" s="1"/>
  <c r="F18" i="1"/>
  <c r="G18" i="1" s="1"/>
  <c r="I18" i="1" s="1"/>
  <c r="M18" i="1" s="1"/>
  <c r="F19" i="1"/>
  <c r="G19" i="1" s="1"/>
  <c r="I19" i="1" s="1"/>
  <c r="M19" i="1" s="1"/>
  <c r="F20" i="1"/>
  <c r="G20" i="1" s="1"/>
  <c r="I20" i="1" s="1"/>
  <c r="M20" i="1" s="1"/>
  <c r="F21" i="1"/>
  <c r="G21" i="1" s="1"/>
  <c r="I21" i="1" s="1"/>
  <c r="M21" i="1" s="1"/>
  <c r="F22" i="1"/>
  <c r="G22" i="1" s="1"/>
  <c r="I22" i="1" s="1"/>
  <c r="M22" i="1" s="1"/>
  <c r="F23" i="1"/>
  <c r="G23" i="1" s="1"/>
  <c r="I23" i="1" s="1"/>
  <c r="M23" i="1" s="1"/>
  <c r="F24" i="1"/>
  <c r="G24" i="1" s="1"/>
  <c r="I24" i="1" s="1"/>
  <c r="M24" i="1" s="1"/>
  <c r="F25" i="1"/>
  <c r="G25" i="1" s="1"/>
  <c r="I25" i="1" s="1"/>
  <c r="M25" i="1" s="1"/>
  <c r="F26" i="1"/>
  <c r="G26" i="1" s="1"/>
  <c r="I26" i="1" s="1"/>
  <c r="M26" i="1" s="1"/>
  <c r="F27" i="1"/>
  <c r="G27" i="1" s="1"/>
  <c r="I27" i="1" s="1"/>
  <c r="M27" i="1" s="1"/>
  <c r="F28" i="1"/>
  <c r="G28" i="1" s="1"/>
  <c r="I28" i="1" s="1"/>
  <c r="M28" i="1" s="1"/>
  <c r="F29" i="1"/>
  <c r="G29" i="1" s="1"/>
  <c r="I29" i="1" s="1"/>
  <c r="M29" i="1" s="1"/>
  <c r="F30" i="1"/>
  <c r="G30" i="1" s="1"/>
  <c r="I30" i="1" s="1"/>
  <c r="M30" i="1" s="1"/>
  <c r="F31" i="1"/>
  <c r="G31" i="1" s="1"/>
  <c r="I31" i="1" s="1"/>
  <c r="M31" i="1" s="1"/>
  <c r="F32" i="1"/>
  <c r="G32" i="1" s="1"/>
  <c r="I32" i="1" s="1"/>
  <c r="M32" i="1" s="1"/>
  <c r="F33" i="1"/>
  <c r="G33" i="1" s="1"/>
  <c r="I33" i="1" s="1"/>
  <c r="M33" i="1" s="1"/>
  <c r="F34" i="1"/>
  <c r="G34" i="1" s="1"/>
  <c r="I34" i="1" s="1"/>
  <c r="M34" i="1" s="1"/>
  <c r="F35" i="1"/>
  <c r="G35" i="1" s="1"/>
  <c r="I35" i="1" s="1"/>
  <c r="M35" i="1" s="1"/>
  <c r="F36" i="1"/>
  <c r="G36" i="1" s="1"/>
  <c r="I36" i="1" s="1"/>
  <c r="M36" i="1" s="1"/>
  <c r="F37" i="1"/>
  <c r="G37" i="1" s="1"/>
  <c r="I37" i="1" s="1"/>
  <c r="M37" i="1" s="1"/>
  <c r="F38" i="1"/>
  <c r="G38" i="1" s="1"/>
  <c r="I38" i="1" s="1"/>
  <c r="M38" i="1" s="1"/>
  <c r="F39" i="1"/>
  <c r="G39" i="1" s="1"/>
  <c r="I39" i="1" s="1"/>
  <c r="M39" i="1" s="1"/>
  <c r="F40" i="1"/>
  <c r="G40" i="1" s="1"/>
  <c r="I40" i="1" s="1"/>
  <c r="M40" i="1" s="1"/>
  <c r="F41" i="1"/>
  <c r="G41" i="1" s="1"/>
  <c r="I41" i="1" s="1"/>
  <c r="M41" i="1" s="1"/>
  <c r="F42" i="1"/>
  <c r="G42" i="1" s="1"/>
  <c r="I42" i="1" s="1"/>
  <c r="M42" i="1" s="1"/>
  <c r="F43" i="1"/>
  <c r="G43" i="1" s="1"/>
  <c r="I43" i="1" s="1"/>
  <c r="M43" i="1" s="1"/>
  <c r="F44" i="1"/>
  <c r="G44" i="1" s="1"/>
  <c r="I44" i="1" s="1"/>
  <c r="M44" i="1" s="1"/>
  <c r="F45" i="1"/>
  <c r="G45" i="1" s="1"/>
  <c r="I45" i="1" s="1"/>
  <c r="M45" i="1" s="1"/>
  <c r="F46" i="1"/>
  <c r="G46" i="1" s="1"/>
  <c r="I46" i="1" s="1"/>
  <c r="M46" i="1" s="1"/>
  <c r="F47" i="1"/>
  <c r="G47" i="1" s="1"/>
  <c r="I47" i="1" s="1"/>
  <c r="M47" i="1" s="1"/>
  <c r="F48" i="1"/>
  <c r="G48" i="1" s="1"/>
  <c r="I48" i="1" s="1"/>
  <c r="M48" i="1" s="1"/>
  <c r="F49" i="1"/>
  <c r="G49" i="1" s="1"/>
  <c r="I49" i="1" s="1"/>
  <c r="M49" i="1" s="1"/>
  <c r="F50" i="1"/>
  <c r="G50" i="1" s="1"/>
  <c r="I50" i="1" s="1"/>
  <c r="M50" i="1" s="1"/>
  <c r="F51" i="1"/>
  <c r="G51" i="1" s="1"/>
  <c r="I51" i="1" s="1"/>
  <c r="M51" i="1" s="1"/>
  <c r="F52" i="1"/>
  <c r="G52" i="1" s="1"/>
  <c r="I52" i="1" s="1"/>
  <c r="M52" i="1" s="1"/>
  <c r="F53" i="1"/>
  <c r="G53" i="1" s="1"/>
  <c r="I53" i="1" s="1"/>
  <c r="M53" i="1" s="1"/>
  <c r="F54" i="1"/>
  <c r="G54" i="1" s="1"/>
  <c r="I54" i="1" s="1"/>
  <c r="M54" i="1" s="1"/>
  <c r="F55" i="1"/>
  <c r="G55" i="1" s="1"/>
  <c r="I55" i="1" s="1"/>
  <c r="M55" i="1" s="1"/>
  <c r="F56" i="1"/>
  <c r="F58" i="1"/>
  <c r="F59" i="1"/>
  <c r="F60" i="1"/>
  <c r="F61" i="1"/>
  <c r="F62" i="1"/>
  <c r="F63" i="1"/>
  <c r="F64" i="1"/>
  <c r="F65" i="1"/>
  <c r="F66" i="1"/>
  <c r="F67" i="1"/>
  <c r="F68" i="1"/>
  <c r="F4" i="1"/>
  <c r="G4" i="1" s="1"/>
  <c r="I4" i="1" s="1"/>
  <c r="M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4" i="1"/>
  <c r="E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B69" i="1"/>
  <c r="B70" i="1"/>
  <c r="B71" i="1"/>
  <c r="B72" i="1"/>
  <c r="B73" i="1"/>
  <c r="B4" i="1"/>
  <c r="C4" i="1" s="1"/>
  <c r="N54" i="1" l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</calcChain>
</file>

<file path=xl/connections.xml><?xml version="1.0" encoding="utf-8"?>
<connections xmlns="http://schemas.openxmlformats.org/spreadsheetml/2006/main">
  <connection id="1" name="car inventory" type="6" refreshedVersion="5" background="1" saveData="1">
    <textPr codePage="437" sourceFile="C:\pup\practicelab\msexcel-mypractice\viernes-sales-database\ExcelExamples\car inventory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<sst xmlns="http://schemas.openxmlformats.org/spreadsheetml/2006/main" count="225" uniqueCount="131">
  <si>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</si>
  <si>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</si>
  <si>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</si>
  <si>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</si>
  <si>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</si>
  <si>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</si>
  <si>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</si>
  <si>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</si>
  <si>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</si>
  <si>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</si>
  <si>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</si>
  <si>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</si>
  <si>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</si>
  <si>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</si>
  <si>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</si>
  <si>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</si>
  <si>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</si>
  <si>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</si>
  <si>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</si>
  <si>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</si>
  <si>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</si>
  <si>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</si>
  <si>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</si>
  <si>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</si>
  <si>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</si>
  <si>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</si>
  <si>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</si>
  <si>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</si>
  <si>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</si>
  <si>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</si>
  <si>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</si>
  <si>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</si>
  <si>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</si>
  <si>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</si>
  <si>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</si>
  <si>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</si>
  <si>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</si>
  <si>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</si>
  <si>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</si>
  <si>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</si>
  <si>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</si>
  <si>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</si>
  <si>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</si>
  <si>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</si>
  <si>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</si>
  <si>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</si>
  <si>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</si>
  <si>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</si>
  <si>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</si>
  <si>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</si>
  <si>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</si>
  <si>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</si>
  <si>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</si>
  <si>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</si>
  <si>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</si>
  <si>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</si>
  <si>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</si>
  <si>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</si>
  <si>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</si>
  <si>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</si>
  <si>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</si>
  <si>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</si>
  <si>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</si>
  <si>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</si>
  <si>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</si>
  <si>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</si>
  <si>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</si>
  <si>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</si>
  <si>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</si>
  <si>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</si>
  <si>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</si>
  <si>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</si>
  <si>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</si>
  <si>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</si>
  <si>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</si>
  <si>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</si>
  <si>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</si>
  <si>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</si>
  <si>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</si>
  <si>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</si>
  <si>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</si>
  <si>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</si>
  <si>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</si>
  <si>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</si>
  <si>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</si>
  <si>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</si>
  <si>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FD</t>
  </si>
  <si>
    <t>GM</t>
  </si>
  <si>
    <t>HY</t>
  </si>
  <si>
    <t>TY</t>
  </si>
  <si>
    <t>HD</t>
  </si>
  <si>
    <t>Chrysler</t>
  </si>
  <si>
    <t>Hundai</t>
  </si>
  <si>
    <t>Toyota</t>
  </si>
  <si>
    <t>Ford</t>
  </si>
  <si>
    <t>General Motors</t>
  </si>
  <si>
    <t>CAM</t>
  </si>
  <si>
    <t>CAR</t>
  </si>
  <si>
    <t>CIV</t>
  </si>
  <si>
    <t>CMR</t>
  </si>
  <si>
    <t>COR</t>
  </si>
  <si>
    <t>ELA</t>
  </si>
  <si>
    <t>FCS</t>
  </si>
  <si>
    <t>MTG</t>
  </si>
  <si>
    <t>ODY</t>
  </si>
  <si>
    <t>PTC</t>
  </si>
  <si>
    <t>SLV</t>
  </si>
  <si>
    <t>Camrey</t>
  </si>
  <si>
    <t>Caravan</t>
  </si>
  <si>
    <t>Civic</t>
  </si>
  <si>
    <t>Camero</t>
  </si>
  <si>
    <t>Corola</t>
  </si>
  <si>
    <t>Elantra</t>
  </si>
  <si>
    <t>Focus</t>
  </si>
  <si>
    <t>Mustang</t>
  </si>
  <si>
    <t>Odyssey</t>
  </si>
  <si>
    <t>PT Cruiser</t>
  </si>
  <si>
    <t>Silverado</t>
  </si>
  <si>
    <t>FD06FCS006</t>
  </si>
  <si>
    <t>GM09CMR014</t>
  </si>
  <si>
    <t>HO05ODY037</t>
  </si>
  <si>
    <t>Cells linked to the information above.</t>
  </si>
  <si>
    <t>Car Inventory</t>
  </si>
  <si>
    <t>Mr. Viernes</t>
  </si>
  <si>
    <t>NOTE: ALL DATA HERE ARE ASSIGNED BY RANDOM FUNCTION AND WITH BASIS OF NORMAL SALARY IN COMPANIES.</t>
  </si>
  <si>
    <t>ALL REFERENCES USED IN THIS PRACTICE EXERCISE IS FROM FREECODECAMP.ORG</t>
  </si>
  <si>
    <t>https://www.youtube.com/watch?v=Vl0H-qTclOg</t>
  </si>
  <si>
    <t>Row Labels</t>
  </si>
  <si>
    <t>Grand Total</t>
  </si>
  <si>
    <t>Sum of Miles / Year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</si>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</sst>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8">
    <xf numFmtId="0" fontId="0" fillId="0" borderId="0" xfId="0"/>
    <xf numFmtId="43" fontId="0" fillId="0" borderId="0" xfId="1" applyFont="1"/>
    <xf numFmtId="0" fontId="2" fillId="0" borderId="1" xfId="2"/>
    <xf numFmtId="0" fontId="6" fillId="2" borderId="0" xfId="6"/>
    <xf numFmtId="0" fontId="5" fillId="0" borderId="0" xfId="5"/>
    <xf numFmtId="0" fontId="4" fillId="0" borderId="3" xfId="4"/>
    <xf numFmtId="0" fontId="6" fillId="2" borderId="0" xfId="6" applyAlignment="1">
      <alignment wrapText="1"/>
    </xf>
    <xf numFmtId="0" fontId="6" fillId="2" borderId="0" xfId="6" applyAlignment="1"/>
    <xf numFmtId="0" fontId="0" fillId="0" borderId="0" xfId="0" applyAlignment="1">
      <alignment wrapText="1"/>
    </xf>
    <xf numFmtId="0" fontId="3" fillId="2" borderId="2" xfId="3" applyFill="1" applyAlignment="1">
      <alignment wrapText="1"/>
    </xf>
    <xf numFmtId="0" fontId="3" fillId="0" borderId="2" xfId="3" applyAlignment="1">
      <alignment wrapText="1"/>
    </xf>
    <xf numFmtId="43" fontId="3" fillId="0" borderId="2" xfId="3" applyNumberFormat="1" applyAlignment="1">
      <alignment wrapText="1"/>
    </xf>
    <xf numFmtId="0" fontId="6" fillId="3" borderId="2" xfId="7" applyBorder="1" applyAlignment="1">
      <alignment wrapText="1"/>
    </xf>
    <xf numFmtId="0" fontId="6" fillId="2" borderId="2" xfId="6" applyBorder="1" applyAlignment="1">
      <alignment wrapText="1"/>
    </xf>
    <xf numFmtId="0" fontId="5" fillId="0" borderId="0" xfId="5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Accent4" xfId="6" builtinId="41"/>
    <cellStyle name="Accent6" xfId="7" builtinId="49"/>
    <cellStyle name="Comma" xfId="1" builtinId="3"/>
    <cellStyle name="Explanatory Text" xfId="5" builtinId="53"/>
    <cellStyle name="Heading 1" xfId="2" builtinId="16"/>
    <cellStyle name="Heading 2" xfId="3" builtinId="17"/>
    <cellStyle name="Linked Cell" xfId="4" builtinId="2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[viernes-car-inventory.xlsx]pivot-car-inventory!PivotTable4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Travelled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'pivot-car-inventory'!$B$3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'pivot-car-inventory'!$A$4:$A$16</c:f>
              <c:strCache>
                <c:ptCount val="12"/>
                <c:pt idx="0">
                  <c:v>Camero</c:v>
                </c:pt>
                <c:pt idx="1">
                  <c:v>Camrey</c:v>
                </c:pt>
                <c:pt idx="2">
                  <c:v>Caravan</c:v>
                </c:pt>
                <c:pt idx="3">
                  <c:v>Civic</c:v>
                </c:pt>
                <c:pt idx="4">
                  <c:v>Corola</c:v>
                </c:pt>
                <c:pt idx="5">
                  <c:v>Elantra</c:v>
                </c:pt>
                <c:pt idx="6">
                  <c:v>Focus</c:v>
                </c:pt>
                <c:pt idx="7">
                  <c:v>Mustang</c:v>
                </c:pt>
                <c:pt idx="8">
                  <c:v>Odyssey</c:v>
                </c:pt>
                <c:pt idx="9">
                  <c:v>PT Cruiser</c:v>
                </c:pt>
                <c:pt idx="10">
                  <c:v>Silverado</c:v>
                </c:pt>
                <c:pt idx="11">
                  <c:v>#N/A</c:v>
                </c:pt>
              </c:strCache>
            </c:strRef>
          </c:cat>
          <c:val>
            <c:numRef>
              <c:f>'pivot-car-inventory'!$B$4:$B$16</c:f>
              <c:numCache>
                <c:formatCode>General</c:formatCode>
                <c:ptCount val="12"/>
                <c:pt idx="0">
                  <c:v>300902.3013764791</c:v>
                </c:pt>
                <c:pt idx="1">
                  <c:v>44237.269440581877</c:v>
                </c:pt>
                <c:pt idx="2">
                  <c:v>23235.204025391537</c:v>
                </c:pt>
                <c:pt idx="3">
                  <c:v>59851.639966072864</c:v>
                </c:pt>
                <c:pt idx="4">
                  <c:v>377562.49495695607</c:v>
                </c:pt>
                <c:pt idx="5">
                  <c:v>60803.767902362859</c:v>
                </c:pt>
                <c:pt idx="6">
                  <c:v>115659.04583913929</c:v>
                </c:pt>
                <c:pt idx="7">
                  <c:v>30256.604281094398</c:v>
                </c:pt>
                <c:pt idx="8">
                  <c:v>95073.774164915551</c:v>
                </c:pt>
                <c:pt idx="9">
                  <c:v>21371.766101477268</c:v>
                </c:pt>
                <c:pt idx="10">
                  <c:v>18614.213509992293</c:v>
                </c:pt>
                <c:pt idx="11">
                  <c:v>5261.2183908045972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74977712"/>
        <c:axId val="258671504"/>
      </c:barChart>
      <c:catAx>
        <c:axId val="37497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71504"/>
        <c:crosses val="autoZero"/>
        <c:auto val="1"/>
        <c:lblAlgn val="ctr"/>
        <c:lblOffset val="100"/>
        <c:noMultiLvlLbl val="0"/>
      </c:catAx>
      <c:valAx>
        <c:axId val="25867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'car-inventory'!$H$1:$H$2</c:f>
              <c:strCache>
                <c:ptCount val="2"/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'car-inventory'!$G$3:$G$80</c:f>
              <c:strCache>
                <c:ptCount val="53"/>
                <c:pt idx="0">
                  <c:v>Age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16</c:v>
                </c:pt>
                <c:pt idx="19">
                  <c:v>14</c:v>
                </c:pt>
                <c:pt idx="20">
                  <c:v>18</c:v>
                </c:pt>
                <c:pt idx="21">
                  <c:v>16</c:v>
                </c:pt>
                <c:pt idx="22">
                  <c:v>14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11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15</c:v>
                </c:pt>
                <c:pt idx="31">
                  <c:v>13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13</c:v>
                </c:pt>
                <c:pt idx="41">
                  <c:v>0</c:v>
                </c:pt>
                <c:pt idx="42">
                  <c:v>10</c:v>
                </c:pt>
                <c:pt idx="43">
                  <c:v>7</c:v>
                </c:pt>
                <c:pt idx="44">
                  <c:v>3</c:v>
                </c:pt>
                <c:pt idx="45">
                  <c:v>15</c:v>
                </c:pt>
                <c:pt idx="46">
                  <c:v>14</c:v>
                </c:pt>
                <c:pt idx="47">
                  <c:v>10</c:v>
                </c:pt>
                <c:pt idx="48">
                  <c:v>10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strCache>
            </c:strRef>
          </c:xVal>
          <c:yVal>
            <c:numRef>
              <c:f>'car-inventory'!$H$3:$H$80</c:f>
              <c:numCache>
                <c:formatCode>_(* #,##0.00_);_(* \(#,##0.00\);_(* "-"??_);_(@_)</c:formatCode>
                <c:ptCount val="78"/>
                <c:pt idx="0">
                  <c:v>0</c:v>
                </c:pt>
                <c:pt idx="1">
                  <c:v>40326.800000000003</c:v>
                </c:pt>
                <c:pt idx="2">
                  <c:v>44974.8</c:v>
                </c:pt>
                <c:pt idx="3">
                  <c:v>44946.5</c:v>
                </c:pt>
                <c:pt idx="4">
                  <c:v>37558.800000000003</c:v>
                </c:pt>
                <c:pt idx="5">
                  <c:v>36438.5</c:v>
                </c:pt>
                <c:pt idx="6">
                  <c:v>46311.4</c:v>
                </c:pt>
                <c:pt idx="7">
                  <c:v>52229.5</c:v>
                </c:pt>
                <c:pt idx="8">
                  <c:v>35137</c:v>
                </c:pt>
                <c:pt idx="9">
                  <c:v>27637.1</c:v>
                </c:pt>
                <c:pt idx="10">
                  <c:v>27534.799999999999</c:v>
                </c:pt>
                <c:pt idx="11">
                  <c:v>19341.7</c:v>
                </c:pt>
                <c:pt idx="12">
                  <c:v>22521.599999999999</c:v>
                </c:pt>
                <c:pt idx="13">
                  <c:v>13682.9</c:v>
                </c:pt>
                <c:pt idx="14">
                  <c:v>28464.799999999999</c:v>
                </c:pt>
                <c:pt idx="15">
                  <c:v>19421.099999999999</c:v>
                </c:pt>
                <c:pt idx="16">
                  <c:v>14289.6</c:v>
                </c:pt>
                <c:pt idx="17">
                  <c:v>31144.400000000001</c:v>
                </c:pt>
                <c:pt idx="18">
                  <c:v>83162.7</c:v>
                </c:pt>
                <c:pt idx="19">
                  <c:v>80685.8</c:v>
                </c:pt>
                <c:pt idx="20">
                  <c:v>114660.6</c:v>
                </c:pt>
                <c:pt idx="21">
                  <c:v>93382.6</c:v>
                </c:pt>
                <c:pt idx="22">
                  <c:v>85928</c:v>
                </c:pt>
                <c:pt idx="23">
                  <c:v>67829.100000000006</c:v>
                </c:pt>
                <c:pt idx="24">
                  <c:v>48114.2</c:v>
                </c:pt>
                <c:pt idx="25">
                  <c:v>64467.4</c:v>
                </c:pt>
                <c:pt idx="26">
                  <c:v>73444.399999999994</c:v>
                </c:pt>
                <c:pt idx="27">
                  <c:v>17556.3</c:v>
                </c:pt>
                <c:pt idx="28">
                  <c:v>29601.9</c:v>
                </c:pt>
                <c:pt idx="29">
                  <c:v>22128.2</c:v>
                </c:pt>
                <c:pt idx="30">
                  <c:v>82374</c:v>
                </c:pt>
                <c:pt idx="31">
                  <c:v>69891.899999999994</c:v>
                </c:pt>
                <c:pt idx="32">
                  <c:v>22573</c:v>
                </c:pt>
                <c:pt idx="33">
                  <c:v>33477.199999999997</c:v>
                </c:pt>
                <c:pt idx="34">
                  <c:v>30555.3</c:v>
                </c:pt>
                <c:pt idx="35">
                  <c:v>24513.200000000001</c:v>
                </c:pt>
                <c:pt idx="36">
                  <c:v>13867.6</c:v>
                </c:pt>
                <c:pt idx="37">
                  <c:v>60389.5</c:v>
                </c:pt>
                <c:pt idx="38">
                  <c:v>50854.1</c:v>
                </c:pt>
                <c:pt idx="39">
                  <c:v>42504.6</c:v>
                </c:pt>
                <c:pt idx="40">
                  <c:v>68658.899999999994</c:v>
                </c:pt>
                <c:pt idx="41">
                  <c:v>3708.1</c:v>
                </c:pt>
                <c:pt idx="42">
                  <c:v>64542</c:v>
                </c:pt>
                <c:pt idx="43">
                  <c:v>42074.2</c:v>
                </c:pt>
                <c:pt idx="44">
                  <c:v>27394.2</c:v>
                </c:pt>
                <c:pt idx="45">
                  <c:v>79420.600000000006</c:v>
                </c:pt>
                <c:pt idx="46">
                  <c:v>77243.100000000006</c:v>
                </c:pt>
                <c:pt idx="47">
                  <c:v>72527.199999999997</c:v>
                </c:pt>
                <c:pt idx="48">
                  <c:v>52699.4</c:v>
                </c:pt>
                <c:pt idx="49">
                  <c:v>29102.3</c:v>
                </c:pt>
                <c:pt idx="50">
                  <c:v>22282</c:v>
                </c:pt>
                <c:pt idx="51">
                  <c:v>20223.900000000001</c:v>
                </c:pt>
                <c:pt idx="52">
                  <c:v>22188.5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1296"/>
        <c:axId val="359960736"/>
      </c:scatterChart>
      <c:valAx>
        <c:axId val="3599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0736"/>
        <c:crosses val="autoZero"/>
        <c:crossBetween val="midCat"/>
      </c:valAx>
      <c:valAx>
        <c:axId val="3599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[viernes-car-inventory.xlsx]pivot-car-inventory!PivotTable4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 Travelled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  <c:pivotFmt>
        <c:idx val="3"/>
        <c:spPr>
          <a:pattFill prst="narHorz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4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'pivot-car-inventory'!$B$3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'pivot-car-inventory'!$A$4:$A$16</c:f>
              <c:strCache>
                <c:ptCount val="12"/>
                <c:pt idx="0">
                  <c:v>Camero</c:v>
                </c:pt>
                <c:pt idx="1">
                  <c:v>Camrey</c:v>
                </c:pt>
                <c:pt idx="2">
                  <c:v>Caravan</c:v>
                </c:pt>
                <c:pt idx="3">
                  <c:v>Civic</c:v>
                </c:pt>
                <c:pt idx="4">
                  <c:v>Corola</c:v>
                </c:pt>
                <c:pt idx="5">
                  <c:v>Elantra</c:v>
                </c:pt>
                <c:pt idx="6">
                  <c:v>Focus</c:v>
                </c:pt>
                <c:pt idx="7">
                  <c:v>Mustang</c:v>
                </c:pt>
                <c:pt idx="8">
                  <c:v>Odyssey</c:v>
                </c:pt>
                <c:pt idx="9">
                  <c:v>PT Cruiser</c:v>
                </c:pt>
                <c:pt idx="10">
                  <c:v>Silverado</c:v>
                </c:pt>
                <c:pt idx="11">
                  <c:v>#N/A</c:v>
                </c:pt>
              </c:strCache>
            </c:strRef>
          </c:cat>
          <c:val>
            <c:numRef>
              <c:f>'pivot-car-inventory'!$B$4:$B$16</c:f>
              <c:numCache>
                <c:formatCode>General</c:formatCode>
                <c:ptCount val="12"/>
                <c:pt idx="0">
                  <c:v>300902.3013764791</c:v>
                </c:pt>
                <c:pt idx="1">
                  <c:v>44237.269440581877</c:v>
                </c:pt>
                <c:pt idx="2">
                  <c:v>23235.204025391537</c:v>
                </c:pt>
                <c:pt idx="3">
                  <c:v>59851.639966072864</c:v>
                </c:pt>
                <c:pt idx="4">
                  <c:v>377562.49495695607</c:v>
                </c:pt>
                <c:pt idx="5">
                  <c:v>60803.767902362859</c:v>
                </c:pt>
                <c:pt idx="6">
                  <c:v>115659.04583913929</c:v>
                </c:pt>
                <c:pt idx="7">
                  <c:v>30256.604281094398</c:v>
                </c:pt>
                <c:pt idx="8">
                  <c:v>95073.774164915551</c:v>
                </c:pt>
                <c:pt idx="9">
                  <c:v>21371.766101477268</c:v>
                </c:pt>
                <c:pt idx="10">
                  <c:v>18614.213509992293</c:v>
                </c:pt>
                <c:pt idx="11">
                  <c:v>5261.2183908045972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61399744"/>
        <c:axId val="252255200"/>
      </c:barChart>
      <c:catAx>
        <c:axId val="2613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Cars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55200"/>
        <c:crosses val="autoZero"/>
        <c:auto val="1"/>
        <c:lblAlgn val="ctr"/>
        <c:lblOffset val="100"/>
        <c:noMultiLvlLbl val="0"/>
      </c:catAx>
      <c:valAx>
        <c:axId val="25225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138112</xdr:rowOff>
    </xdr:from>
    <xdr:to>
      <xdr:col>8</xdr:col>
      <xdr:colOff>638175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39796</xdr:colOff>
      <xdr:row>61</xdr:row>
      <xdr:rowOff>190500</xdr:rowOff>
    </xdr:from>
    <xdr:to>
      <xdr:col>9</xdr:col>
      <xdr:colOff>444499</xdr:colOff>
      <xdr:row>72</xdr:row>
      <xdr:rowOff>174624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100470</xdr:colOff>
      <xdr:row>61</xdr:row>
      <xdr:rowOff>183759</xdr:rowOff>
    </xdr:from>
    <xdr:to>
      <xdr:col>14</xdr:col>
      <xdr:colOff>655576</xdr:colOff>
      <xdr:row>72</xdr:row>
      <xdr:rowOff>188790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ernes" refreshedDate="44735.992845370369" createdVersion="5" refreshedVersion="5" minRefreshableVersion="3" recordCount="52">
  <cacheSource type="worksheet">
    <worksheetSource ref="A3:N55" sheet="car-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 count="12">
        <s v="Mustang"/>
        <s v="Focus"/>
        <s v="Camero"/>
        <s v="Silverado"/>
        <s v="Camrey"/>
        <s v="Corola"/>
        <s v="Civic"/>
        <s v="Odyssey"/>
        <e v="#N/A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5009.5403726708073" maxValue="351125.99999999994"/>
    </cacheField>
    <cacheField name="Color" numFmtId="0">
      <sharedItems/>
    </cacheField>
    <cacheField name="Driver" numFmtId="0">
      <sharedItems/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x v="0"/>
    <x v="0"/>
    <n v="8"/>
    <n v="40326.800000000003"/>
    <n v="5009.5403726708073"/>
    <s v="Black"/>
    <s v="Smith"/>
    <n v="50000"/>
    <s v="Yes"/>
    <s v="MTG8FDBLA06"/>
  </r>
  <r>
    <s v="FD06MTG002"/>
    <s v="FD"/>
    <s v="Ford"/>
    <s v="MTG"/>
    <x v="0"/>
    <x v="0"/>
    <n v="8"/>
    <n v="44974.8"/>
    <n v="5586.9316770186333"/>
    <s v="White"/>
    <s v="McCall"/>
    <n v="50000"/>
    <s v="Yes"/>
    <s v="MTG8FDWHI06"/>
  </r>
  <r>
    <s v="FD08MTG003"/>
    <s v="FD"/>
    <s v="Ford"/>
    <s v="MTG"/>
    <x v="0"/>
    <x v="1"/>
    <n v="6"/>
    <n v="44946.5"/>
    <n v="7429.1735537190089"/>
    <s v="Green"/>
    <s v="Lyon"/>
    <n v="50000"/>
    <s v="Yes"/>
    <s v="MTG6FDGRE08"/>
  </r>
  <r>
    <s v="FD08MTG004"/>
    <s v="FD"/>
    <s v="Ford"/>
    <s v="MTG"/>
    <x v="0"/>
    <x v="1"/>
    <n v="6"/>
    <n v="37558.800000000003"/>
    <n v="6208.0661157024797"/>
    <s v="Black"/>
    <s v="Jones"/>
    <n v="50000"/>
    <s v="Yes"/>
    <s v="MTG6FDBLA08"/>
  </r>
  <r>
    <s v="FD08MTG005"/>
    <s v="FD"/>
    <s v="Ford"/>
    <s v="MTG"/>
    <x v="0"/>
    <x v="1"/>
    <n v="6"/>
    <n v="36438.5"/>
    <n v="6022.8925619834708"/>
    <s v="White"/>
    <s v="Smith"/>
    <n v="50000"/>
    <s v="Yes"/>
    <s v="MTG6FDWHI08"/>
  </r>
  <r>
    <s v="FD06FCS006"/>
    <s v="FD"/>
    <s v="Ford"/>
    <s v="FCS"/>
    <x v="1"/>
    <x v="0"/>
    <n v="8"/>
    <n v="46311.4"/>
    <n v="5752.9689440993789"/>
    <s v="Green"/>
    <s v="Ewenty"/>
    <n v="75000"/>
    <s v="Yes"/>
    <s v="FCS8FDGRE06"/>
  </r>
  <r>
    <s v="FD06FCS007"/>
    <s v="FD"/>
    <s v="Ford"/>
    <s v="FCS"/>
    <x v="1"/>
    <x v="0"/>
    <n v="8"/>
    <n v="52229.5"/>
    <n v="6488.1366459627325"/>
    <s v="Green"/>
    <s v="Lyon"/>
    <n v="75000"/>
    <s v="Yes"/>
    <s v="FCS8FDGRE06"/>
  </r>
  <r>
    <s v="FD09FCS008"/>
    <s v="FD"/>
    <s v="Ford"/>
    <s v="FCS"/>
    <x v="1"/>
    <x v="2"/>
    <n v="5"/>
    <n v="35137"/>
    <n v="6957.8217821782182"/>
    <s v="Black"/>
    <s v="Howard"/>
    <n v="75000"/>
    <s v="Yes"/>
    <s v="FCS5FDBLA09"/>
  </r>
  <r>
    <s v="FD13FCS009"/>
    <s v="FD"/>
    <s v="Ford"/>
    <s v="FCS"/>
    <x v="1"/>
    <x v="3"/>
    <n v="1"/>
    <n v="27637.1"/>
    <n v="26321.047619047618"/>
    <s v="Black"/>
    <s v="Smith"/>
    <n v="75000"/>
    <s v="Yes"/>
    <s v="FCS1FDBLA13"/>
  </r>
  <r>
    <s v="FD13FCS010"/>
    <s v="FD"/>
    <s v="Ford"/>
    <s v="FCS"/>
    <x v="1"/>
    <x v="3"/>
    <n v="1"/>
    <n v="27534.799999999999"/>
    <n v="26223.619047619046"/>
    <s v="White"/>
    <s v="Praulty"/>
    <n v="75000"/>
    <s v="Yes"/>
    <s v="FCS1FDWHI13"/>
  </r>
  <r>
    <s v="FD12FCS011"/>
    <s v="FD"/>
    <s v="Ford"/>
    <s v="FCS"/>
    <x v="1"/>
    <x v="4"/>
    <n v="2"/>
    <n v="19341.7"/>
    <n v="9434.9756097560985"/>
    <s v="White"/>
    <s v="Yousef"/>
    <n v="75000"/>
    <s v="Yes"/>
    <s v="FCS2FDWHI12"/>
  </r>
  <r>
    <s v="FD13FCS012"/>
    <s v="FD"/>
    <s v="Ford"/>
    <s v="FCS"/>
    <x v="1"/>
    <x v="3"/>
    <n v="1"/>
    <n v="22521.599999999999"/>
    <n v="21449.142857142855"/>
    <s v="Black"/>
    <s v="Vizzini"/>
    <n v="75000"/>
    <s v="Yes"/>
    <s v="FCS1FDBLA13"/>
  </r>
  <r>
    <s v="FD13FCS013"/>
    <s v="FD"/>
    <s v="Ford"/>
    <s v="FCS"/>
    <x v="1"/>
    <x v="3"/>
    <n v="1"/>
    <n v="13682.9"/>
    <n v="13031.333333333332"/>
    <s v="Black"/>
    <s v="Rodriguez"/>
    <n v="75000"/>
    <s v="Yes"/>
    <s v="FCS1FDBLA13"/>
  </r>
  <r>
    <s v="GM09CMR014"/>
    <s v="GM"/>
    <s v="General Motors"/>
    <s v="CMR"/>
    <x v="2"/>
    <x v="2"/>
    <n v="5"/>
    <n v="28464.799999999999"/>
    <n v="5636.5940594059402"/>
    <s v="White"/>
    <s v="Santos"/>
    <n v="100000"/>
    <s v="Yes"/>
    <s v="CMR5GMWHI09"/>
  </r>
  <r>
    <s v="GM12CMR015"/>
    <s v="GM"/>
    <s v="General Motors"/>
    <s v="CMR"/>
    <x v="2"/>
    <x v="4"/>
    <n v="2"/>
    <n v="19421.099999999999"/>
    <n v="9473.707317073171"/>
    <s v="Black"/>
    <s v="Bard"/>
    <n v="100000"/>
    <s v="Yes"/>
    <s v="CMR2GMBLA12"/>
  </r>
  <r>
    <s v="GM14CMR016"/>
    <s v="GM"/>
    <s v="General Motors"/>
    <s v="CMR"/>
    <x v="2"/>
    <x v="5"/>
    <n v="0"/>
    <n v="14289.6"/>
    <n v="285792"/>
    <s v="White"/>
    <s v="Torrens"/>
    <n v="100000"/>
    <s v="No"/>
    <s v="CMR0GMWHI14"/>
  </r>
  <r>
    <s v="GM10SLV017"/>
    <s v="GM"/>
    <s v="General Motors"/>
    <s v="SLV"/>
    <x v="3"/>
    <x v="6"/>
    <n v="4"/>
    <n v="31144.400000000001"/>
    <n v="7689.975308641976"/>
    <s v="Black"/>
    <s v="Hulinski"/>
    <n v="100000"/>
    <s v="Yes"/>
    <s v="SLV4GMBLA10"/>
  </r>
  <r>
    <s v="GM98SLV018"/>
    <s v="GM"/>
    <s v="General Motors"/>
    <s v="SLV"/>
    <x v="3"/>
    <x v="7"/>
    <n v="16"/>
    <n v="83162.7"/>
    <n v="5181.4766355140182"/>
    <s v="Black"/>
    <s v="Santos"/>
    <n v="100000"/>
    <s v="Yes"/>
    <s v="SLV16GMBLA98"/>
  </r>
  <r>
    <s v="GM00SLV019"/>
    <s v="GM"/>
    <s v="General Motors"/>
    <s v="SLV"/>
    <x v="3"/>
    <x v="8"/>
    <n v="14"/>
    <n v="80685.8"/>
    <n v="5742.7615658362993"/>
    <s v="Blue"/>
    <s v="Vizzini"/>
    <n v="100000"/>
    <s v="Yes"/>
    <s v="SLV14GMBLU00"/>
  </r>
  <r>
    <s v="TY96CAM020"/>
    <s v="TY"/>
    <s v="Toyota"/>
    <s v="CAM"/>
    <x v="4"/>
    <x v="9"/>
    <n v="18"/>
    <n v="114660.6"/>
    <n v="6352.3878116343494"/>
    <s v="Green"/>
    <s v="Chan"/>
    <n v="100000"/>
    <s v="Yes"/>
    <s v="CAM18TYGRE96"/>
  </r>
  <r>
    <s v="TY98CAM021"/>
    <s v="TY"/>
    <s v="Toyota"/>
    <s v="CAM"/>
    <x v="4"/>
    <x v="7"/>
    <n v="16"/>
    <n v="93382.6"/>
    <n v="5818.2305295950155"/>
    <s v="Black"/>
    <s v="Swartz"/>
    <n v="100000"/>
    <s v="Yes"/>
    <s v="CAM16TYBLA98"/>
  </r>
  <r>
    <s v="TY00CAM022"/>
    <s v="TY"/>
    <s v="Toyota"/>
    <s v="CAM"/>
    <x v="4"/>
    <x v="8"/>
    <n v="14"/>
    <n v="85928"/>
    <n v="6115.8718861209964"/>
    <s v="Green"/>
    <s v="Ewenty"/>
    <n v="100000"/>
    <s v="Yes"/>
    <s v="CAM14TYGRE00"/>
  </r>
  <r>
    <s v="TY02CAM023"/>
    <s v="TY"/>
    <s v="Toyota"/>
    <s v="CAM"/>
    <x v="4"/>
    <x v="10"/>
    <n v="12"/>
    <n v="67829.100000000006"/>
    <n v="5628.970954356847"/>
    <s v="Black"/>
    <s v="Smith"/>
    <n v="100000"/>
    <s v="Yes"/>
    <s v="CAM12TYBLA02"/>
  </r>
  <r>
    <s v="TY09CAM024"/>
    <s v="TY"/>
    <s v="Toyota"/>
    <s v="CAM"/>
    <x v="4"/>
    <x v="2"/>
    <n v="5"/>
    <n v="48114.2"/>
    <n v="9527.5643564356433"/>
    <s v="White"/>
    <s v="Howard"/>
    <n v="100000"/>
    <s v="Yes"/>
    <s v="CAM5TYWHI09"/>
  </r>
  <r>
    <s v="TY02COR025"/>
    <s v="TY"/>
    <s v="Toyota"/>
    <s v="COR"/>
    <x v="5"/>
    <x v="10"/>
    <n v="12"/>
    <n v="64467.4"/>
    <n v="5349.9917012448132"/>
    <s v="Red"/>
    <s v="Gaul"/>
    <n v="100000"/>
    <s v="Yes"/>
    <s v="COR12TYRED02"/>
  </r>
  <r>
    <s v="TY03COR026"/>
    <s v="TY"/>
    <s v="Toyota"/>
    <s v="COR"/>
    <x v="5"/>
    <x v="11"/>
    <n v="11"/>
    <n v="73444.399999999994"/>
    <n v="6646.5520361990939"/>
    <s v="Black"/>
    <s v="Gaul"/>
    <n v="100000"/>
    <s v="Yes"/>
    <s v="COR11TYBLA03"/>
  </r>
  <r>
    <s v="TY14COR027"/>
    <s v="TY"/>
    <s v="Toyota"/>
    <s v="COR"/>
    <x v="5"/>
    <x v="5"/>
    <n v="0"/>
    <n v="17556.3"/>
    <n v="351125.99999999994"/>
    <s v="Blue"/>
    <s v="Praulty"/>
    <n v="100000"/>
    <s v="No"/>
    <s v="COR0TYBLU14"/>
  </r>
  <r>
    <s v="TY12COR028"/>
    <s v="TY"/>
    <s v="Toyota"/>
    <s v="COR"/>
    <x v="5"/>
    <x v="4"/>
    <n v="2"/>
    <n v="29601.9"/>
    <n v="14439.951219512197"/>
    <s v="Black"/>
    <s v="Santos"/>
    <n v="100000"/>
    <s v="Yes"/>
    <s v="COR2TYBLA12"/>
  </r>
  <r>
    <s v="TY12CAM029"/>
    <s v="TY"/>
    <s v="Toyota"/>
    <s v="CAM"/>
    <x v="4"/>
    <x v="4"/>
    <n v="2"/>
    <n v="22128.2"/>
    <n v="10794.243902439026"/>
    <s v="Blue"/>
    <s v="Chan"/>
    <n v="100000"/>
    <s v="Yes"/>
    <s v="CAM2TYBLU12"/>
  </r>
  <r>
    <s v="HO99CIV030"/>
    <s v="HO"/>
    <s v="Hundai"/>
    <s v="CIV"/>
    <x v="6"/>
    <x v="12"/>
    <n v="15"/>
    <n v="82374"/>
    <n v="5473.3554817275744"/>
    <s v="White"/>
    <s v="Rodriguez"/>
    <n v="75000"/>
    <s v="Yes"/>
    <s v="CIV15HOWHI99"/>
  </r>
  <r>
    <s v="HO01CIV031"/>
    <s v="HO"/>
    <s v="Hundai"/>
    <s v="CIV"/>
    <x v="6"/>
    <x v="13"/>
    <n v="13"/>
    <n v="69891.899999999994"/>
    <n v="5355.7011494252865"/>
    <s v="Blue"/>
    <s v="Jones"/>
    <n v="75000"/>
    <s v="Yes"/>
    <s v="CIV13HOBLU01"/>
  </r>
  <r>
    <s v="HO10CIV032"/>
    <s v="HO"/>
    <s v="Hundai"/>
    <s v="CIV"/>
    <x v="6"/>
    <x v="6"/>
    <n v="4"/>
    <n v="22573"/>
    <n v="5573.5802469135806"/>
    <s v="Blue"/>
    <s v="Torrens"/>
    <n v="75000"/>
    <s v="Yes"/>
    <s v="CIV4HOBLU10"/>
  </r>
  <r>
    <s v="HO10CIV033"/>
    <s v="HO"/>
    <s v="Hundai"/>
    <s v="CIV"/>
    <x v="6"/>
    <x v="6"/>
    <n v="4"/>
    <n v="33477.199999999997"/>
    <n v="8265.9753086419751"/>
    <s v="Black"/>
    <s v="Swartz"/>
    <n v="75000"/>
    <s v="Yes"/>
    <s v="CIV4HOBLA10"/>
  </r>
  <r>
    <s v="HO11CIV034"/>
    <s v="HO"/>
    <s v="Hundai"/>
    <s v="CIV"/>
    <x v="6"/>
    <x v="14"/>
    <n v="3"/>
    <n v="30555.3"/>
    <n v="10018.131147540984"/>
    <s v="Black"/>
    <s v="Lyon"/>
    <n v="75000"/>
    <s v="Yes"/>
    <s v="CIV3HOBLA11"/>
  </r>
  <r>
    <s v="HO12CIV035"/>
    <s v="HO"/>
    <s v="Hundai"/>
    <s v="CIV"/>
    <x v="6"/>
    <x v="4"/>
    <n v="2"/>
    <n v="24513.200000000001"/>
    <n v="11957.658536585368"/>
    <s v="Black"/>
    <s v="Hulinski"/>
    <n v="75000"/>
    <s v="Yes"/>
    <s v="CIV2HOBLA12"/>
  </r>
  <r>
    <s v="HO13CIV036"/>
    <s v="HO"/>
    <s v="Hundai"/>
    <s v="CIV"/>
    <x v="6"/>
    <x v="3"/>
    <n v="1"/>
    <n v="13867.6"/>
    <n v="13207.238095238095"/>
    <s v="Black"/>
    <s v="Chan"/>
    <n v="75000"/>
    <s v="Yes"/>
    <s v="CIV1HOBLA13"/>
  </r>
  <r>
    <s v="HO05ODY037"/>
    <s v="HO"/>
    <s v="Hundai"/>
    <s v="ODY"/>
    <x v="7"/>
    <x v="15"/>
    <n v="9"/>
    <n v="60389.5"/>
    <n v="6672.8729281767946"/>
    <s v="White"/>
    <s v="Howard"/>
    <n v="100000"/>
    <s v="Yes"/>
    <s v="ODY9HOWHI05"/>
  </r>
  <r>
    <s v="HO07ODY038"/>
    <s v="HO"/>
    <s v="Hundai"/>
    <s v="ODY"/>
    <x v="7"/>
    <x v="16"/>
    <n v="7"/>
    <n v="50854.1"/>
    <n v="7213.3475177304963"/>
    <s v="Black"/>
    <s v="Swartz"/>
    <n v="100000"/>
    <s v="Yes"/>
    <s v="ODY7HOBLA07"/>
  </r>
  <r>
    <s v="HO08ODY039"/>
    <s v="HO"/>
    <s v="Hundai"/>
    <s v="ODY"/>
    <x v="7"/>
    <x v="1"/>
    <n v="6"/>
    <n v="42504.6"/>
    <n v="7025.5537190082641"/>
    <s v="White"/>
    <s v="Rodriguez"/>
    <n v="100000"/>
    <s v="Yes"/>
    <s v="ODY6HOWHI08"/>
  </r>
  <r>
    <s v="HO010ODY040"/>
    <s v="HO"/>
    <s v="Hundai"/>
    <s v="0OD"/>
    <x v="8"/>
    <x v="13"/>
    <n v="13"/>
    <n v="68658.899999999994"/>
    <n v="5261.2183908045972"/>
    <s v="Black"/>
    <s v="Smith"/>
    <n v="100000"/>
    <s v="Yes"/>
    <s v="0OD13HOBLA01"/>
  </r>
  <r>
    <s v="HO14ODY041"/>
    <s v="HO"/>
    <s v="Hundai"/>
    <s v="ODY"/>
    <x v="7"/>
    <x v="5"/>
    <n v="0"/>
    <n v="3708.1"/>
    <n v="74162"/>
    <s v="Black"/>
    <s v="McCall"/>
    <n v="100000"/>
    <s v="Yes"/>
    <s v="ODY0HOBLA14"/>
  </r>
  <r>
    <s v="CR04PTC042"/>
    <s v="CR"/>
    <s v="Chrysler"/>
    <s v="PTC"/>
    <x v="9"/>
    <x v="17"/>
    <n v="10"/>
    <n v="64542"/>
    <n v="6422.0895522388055"/>
    <s v="Blue"/>
    <s v="Smith"/>
    <n v="75000"/>
    <s v="Yes"/>
    <s v="PTC10CRBLU04"/>
  </r>
  <r>
    <s v="CR07PTC043"/>
    <s v="CR"/>
    <s v="Chrysler"/>
    <s v="PTC"/>
    <x v="9"/>
    <x v="16"/>
    <n v="7"/>
    <n v="42074.2"/>
    <n v="5967.9716312056735"/>
    <s v="Green"/>
    <s v="Gaul"/>
    <n v="75000"/>
    <s v="Yes"/>
    <s v="PTC7CRGRE07"/>
  </r>
  <r>
    <s v="CR11PTC044"/>
    <s v="CR"/>
    <s v="Chrysler"/>
    <s v="PTC"/>
    <x v="9"/>
    <x v="14"/>
    <n v="3"/>
    <n v="27394.2"/>
    <n v="8981.7049180327886"/>
    <s v="Black"/>
    <s v="Vizzini"/>
    <n v="75000"/>
    <s v="Yes"/>
    <s v="PTC3CRBLA11"/>
  </r>
  <r>
    <s v="CR99CAR045"/>
    <s v="CR"/>
    <s v="Chrysler"/>
    <s v="CAR"/>
    <x v="10"/>
    <x v="12"/>
    <n v="15"/>
    <n v="79420.600000000006"/>
    <n v="5277.1162790697672"/>
    <s v="Green"/>
    <s v="Hulinski"/>
    <n v="75000"/>
    <s v="Yes"/>
    <s v="CAR15CRGRE99"/>
  </r>
  <r>
    <s v="CR00CAR046"/>
    <s v="CR"/>
    <s v="Chrysler"/>
    <s v="CAR"/>
    <x v="10"/>
    <x v="8"/>
    <n v="14"/>
    <n v="77243.100000000006"/>
    <n v="5497.7295373665484"/>
    <s v="Black"/>
    <s v="Jones"/>
    <n v="75000"/>
    <s v="Yes"/>
    <s v="CAR14CRBLA00"/>
  </r>
  <r>
    <s v="CR04CAR047"/>
    <s v="CR"/>
    <s v="Chrysler"/>
    <s v="CAR"/>
    <x v="10"/>
    <x v="17"/>
    <n v="10"/>
    <n v="72527.199999999997"/>
    <n v="7216.6368159203976"/>
    <s v="White"/>
    <s v="Bard"/>
    <n v="75000"/>
    <s v="Yes"/>
    <s v="CAR10CRWHI04"/>
  </r>
  <r>
    <s v="CR04CAR048"/>
    <s v="CR"/>
    <s v="Chrysler"/>
    <s v="CAR"/>
    <x v="10"/>
    <x v="17"/>
    <n v="10"/>
    <n v="52699.4"/>
    <n v="5243.7213930348253"/>
    <s v="Red"/>
    <s v="Bard"/>
    <n v="75000"/>
    <s v="Yes"/>
    <s v="CAR10CRRED04"/>
  </r>
  <r>
    <s v="HY11ELA049"/>
    <s v="HY"/>
    <s v="Hundai"/>
    <s v="ELA"/>
    <x v="11"/>
    <x v="14"/>
    <n v="3"/>
    <n v="29102.3"/>
    <n v="9541.7377049180323"/>
    <s v="Black"/>
    <s v="Torrens"/>
    <n v="100000"/>
    <s v="Yes"/>
    <s v="ELA3HYBLA11"/>
  </r>
  <r>
    <s v="HY12ELA050"/>
    <s v="HY"/>
    <s v="Hundai"/>
    <s v="ELA"/>
    <x v="11"/>
    <x v="4"/>
    <n v="2"/>
    <n v="22282"/>
    <n v="10869.268292682927"/>
    <s v="Blue"/>
    <s v="McCall"/>
    <n v="100000"/>
    <s v="Yes"/>
    <s v="ELA2HYBLU12"/>
  </r>
  <r>
    <s v="HY13ELA051"/>
    <s v="HY"/>
    <s v="Hundai"/>
    <s v="ELA"/>
    <x v="11"/>
    <x v="3"/>
    <n v="1"/>
    <n v="20223.900000000001"/>
    <n v="19260.857142857145"/>
    <s v="Black"/>
    <s v="Praulty"/>
    <n v="100000"/>
    <s v="Yes"/>
    <s v="ELA1HYBLA13"/>
  </r>
  <r>
    <s v="HY13ELA052"/>
    <s v="HY"/>
    <s v="Hundai"/>
    <s v="ELA"/>
    <x v="11"/>
    <x v="3"/>
    <n v="1"/>
    <n v="22188.5"/>
    <n v="21131.90476190476"/>
    <s v="Blue"/>
    <s v="Ewenty"/>
    <n v="100000"/>
    <s v="Yes"/>
    <s v="ELA1HYBLU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1">
  <location ref="A3:B16" firstHeaderRow="1" firstDataRow="1" firstDataCol="1"/>
  <pivotFields count="14">
    <pivotField showAll="0"/>
    <pivotField showAll="0"/>
    <pivotField showAll="0"/>
    <pivotField showAll="0"/>
    <pivotField axis="axisRow" showAll="0">
      <items count="13">
        <item x="2"/>
        <item x="4"/>
        <item x="10"/>
        <item x="6"/>
        <item x="5"/>
        <item x="11"/>
        <item x="1"/>
        <item x="0"/>
        <item x="7"/>
        <item x="9"/>
        <item x="3"/>
        <item x="8"/>
        <item t="default"/>
      </items>
    </pivotField>
    <pivotField showAll="0">
      <items count="19">
        <item x="8"/>
        <item x="13"/>
        <item x="10"/>
        <item x="11"/>
        <item x="17"/>
        <item x="15"/>
        <item x="0"/>
        <item x="16"/>
        <item x="1"/>
        <item x="2"/>
        <item x="6"/>
        <item x="14"/>
        <item x="4"/>
        <item x="3"/>
        <item x="5"/>
        <item x="9"/>
        <item x="7"/>
        <item x="12"/>
        <item t="default"/>
      </items>
    </pivotField>
    <pivotField showAll="0"/>
    <pivotField numFmtId="43" showAll="0"/>
    <pivotField dataField="1" numFmtId="43"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iles / Year" fld="8" baseField="0" baseItem="0"/>
  </dataFields>
  <chartFormats count="3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 invent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Vl0H-qTclOg" TargetMode="Externa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H1" sqref="H1"/>
    </sheetView>
  </sheetViews>
  <sheetFormatPr defaultRowHeight="15.75" x14ac:dyDescent="0.25"/>
  <cols>
    <col min="1" max="1" width="12.25" customWidth="1"/>
    <col min="2" max="2" width="17.75" bestFit="1" customWidth="1"/>
    <col min="3" max="3" width="10.625" bestFit="1" customWidth="1"/>
  </cols>
  <sheetData>
    <row r="3" spans="1:2" x14ac:dyDescent="0.25">
      <c r="A3" s="15" t="s">
        <v>127</v>
      </c>
      <c r="B3" t="s">
        <v>129</v>
      </c>
    </row>
    <row r="4" spans="1:2" x14ac:dyDescent="0.25">
      <c r="A4" s="16" t="s">
        <v>110</v>
      </c>
      <c r="B4" s="17">
        <v>300902.3013764791</v>
      </c>
    </row>
    <row r="5" spans="1:2" x14ac:dyDescent="0.25">
      <c r="A5" s="16" t="s">
        <v>107</v>
      </c>
      <c r="B5" s="17">
        <v>44237.269440581877</v>
      </c>
    </row>
    <row r="6" spans="1:2" x14ac:dyDescent="0.25">
      <c r="A6" s="16" t="s">
        <v>108</v>
      </c>
      <c r="B6" s="17">
        <v>23235.204025391537</v>
      </c>
    </row>
    <row r="7" spans="1:2" x14ac:dyDescent="0.25">
      <c r="A7" s="16" t="s">
        <v>109</v>
      </c>
      <c r="B7" s="17">
        <v>59851.639966072864</v>
      </c>
    </row>
    <row r="8" spans="1:2" x14ac:dyDescent="0.25">
      <c r="A8" s="16" t="s">
        <v>111</v>
      </c>
      <c r="B8" s="17">
        <v>377562.49495695607</v>
      </c>
    </row>
    <row r="9" spans="1:2" x14ac:dyDescent="0.25">
      <c r="A9" s="16" t="s">
        <v>112</v>
      </c>
      <c r="B9" s="17">
        <v>60803.767902362859</v>
      </c>
    </row>
    <row r="10" spans="1:2" x14ac:dyDescent="0.25">
      <c r="A10" s="16" t="s">
        <v>113</v>
      </c>
      <c r="B10" s="17">
        <v>115659.04583913929</v>
      </c>
    </row>
    <row r="11" spans="1:2" x14ac:dyDescent="0.25">
      <c r="A11" s="16" t="s">
        <v>114</v>
      </c>
      <c r="B11" s="17">
        <v>30256.604281094398</v>
      </c>
    </row>
    <row r="12" spans="1:2" x14ac:dyDescent="0.25">
      <c r="A12" s="16" t="s">
        <v>115</v>
      </c>
      <c r="B12" s="17">
        <v>95073.774164915551</v>
      </c>
    </row>
    <row r="13" spans="1:2" x14ac:dyDescent="0.25">
      <c r="A13" s="16" t="s">
        <v>116</v>
      </c>
      <c r="B13" s="17">
        <v>21371.766101477268</v>
      </c>
    </row>
    <row r="14" spans="1:2" x14ac:dyDescent="0.25">
      <c r="A14" s="16" t="s">
        <v>117</v>
      </c>
      <c r="B14" s="17">
        <v>18614.213509992293</v>
      </c>
    </row>
    <row r="15" spans="1:2" x14ac:dyDescent="0.25">
      <c r="A15" s="16" t="s">
        <v>130</v>
      </c>
      <c r="B15" s="17">
        <v>5261.2183908045972</v>
      </c>
    </row>
    <row r="16" spans="1:2" x14ac:dyDescent="0.25">
      <c r="A16" s="16" t="s">
        <v>128</v>
      </c>
      <c r="B16" s="17">
        <v>1152829.2999552675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tabSelected="1" view="pageBreakPreview" zoomScale="60" zoomScaleNormal="93" workbookViewId="0">
      <selection activeCell="O58" sqref="O58"/>
    </sheetView>
  </sheetViews>
  <sheetFormatPr defaultRowHeight="15.75" x14ac:dyDescent="0.25"/>
  <cols>
    <col min="1" max="1" width="16.25" customWidth="1"/>
    <col min="2" max="2" width="8.875" customWidth="1"/>
    <col min="3" max="3" width="14.25" customWidth="1"/>
    <col min="4" max="4" width="9.125" bestFit="1" customWidth="1"/>
    <col min="5" max="5" width="13.375" customWidth="1"/>
    <col min="6" max="6" width="12.875" style="8" customWidth="1"/>
    <col min="7" max="7" width="4.5" bestFit="1" customWidth="1"/>
    <col min="8" max="8" width="13" style="1" bestFit="1" customWidth="1"/>
    <col min="9" max="9" width="11.875" bestFit="1" customWidth="1"/>
    <col min="10" max="10" width="7.875" bestFit="1" customWidth="1"/>
    <col min="11" max="11" width="8.875" bestFit="1" customWidth="1"/>
    <col min="12" max="12" width="12" customWidth="1"/>
    <col min="13" max="13" width="9.5" bestFit="1" customWidth="1"/>
    <col min="14" max="14" width="17.25" bestFit="1" customWidth="1"/>
  </cols>
  <sheetData>
    <row r="1" spans="1:14" ht="20.25" thickBot="1" x14ac:dyDescent="0.35">
      <c r="A1" s="2" t="s">
        <v>122</v>
      </c>
      <c r="B1" s="2" t="s">
        <v>123</v>
      </c>
    </row>
    <row r="2" spans="1:14" ht="16.5" thickTop="1" x14ac:dyDescent="0.25"/>
    <row r="3" spans="1:14" ht="35.25" thickBot="1" x14ac:dyDescent="0.3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10" t="s">
        <v>6</v>
      </c>
      <c r="H3" s="11" t="s">
        <v>7</v>
      </c>
      <c r="I3" s="10" t="s">
        <v>8</v>
      </c>
      <c r="J3" s="10" t="s">
        <v>9</v>
      </c>
      <c r="K3" s="9" t="s">
        <v>10</v>
      </c>
      <c r="L3" s="9" t="s">
        <v>11</v>
      </c>
      <c r="M3" s="12" t="s">
        <v>12</v>
      </c>
      <c r="N3" s="13" t="s">
        <v>13</v>
      </c>
    </row>
    <row r="4" spans="1:14" ht="16.5" thickTop="1" x14ac:dyDescent="0.25">
      <c r="A4" s="3" t="s">
        <v>14</v>
      </c>
      <c r="B4" s="3" t="str">
        <f>LEFT(A4,2)</f>
        <v>FD</v>
      </c>
      <c r="C4" s="3" t="str">
        <f>VLOOKUP(B4,$A$63:$B$68,2)</f>
        <v>Ford</v>
      </c>
      <c r="D4" s="3" t="str">
        <f>MID(A4,5,3)</f>
        <v>MTG</v>
      </c>
      <c r="E4" s="3" t="str">
        <f>VLOOKUP(D4,$C$63:$D$73, 2)</f>
        <v>Mustang</v>
      </c>
      <c r="F4" s="6" t="str">
        <f>MID(A4,3,2)</f>
        <v>06</v>
      </c>
      <c r="G4">
        <f>IF(14-F4&lt;0, 100 - F4 + 14, 14 - F4)</f>
        <v>8</v>
      </c>
      <c r="H4" s="1">
        <v>40326.800000000003</v>
      </c>
      <c r="I4" s="1">
        <f>H4/(G4+0.05)</f>
        <v>5009.5403726708073</v>
      </c>
      <c r="J4" t="s">
        <v>15</v>
      </c>
      <c r="K4" s="3" t="s">
        <v>16</v>
      </c>
      <c r="L4" s="3">
        <v>50000</v>
      </c>
      <c r="M4" t="str">
        <f>IF(I4 &gt; L4,"No", "Yes")</f>
        <v>Yes</v>
      </c>
      <c r="N4" s="3" t="str">
        <f>CONCATENATE(D4,G4,B4,UPPER(LEFT(J4,3)),F4)</f>
        <v>MTG8FDBLA06</v>
      </c>
    </row>
    <row r="5" spans="1:14" x14ac:dyDescent="0.25">
      <c r="A5" s="3" t="s">
        <v>17</v>
      </c>
      <c r="B5" s="3" t="str">
        <f>LEFT(A5,2)</f>
        <v>FD</v>
      </c>
      <c r="C5" s="3" t="str">
        <f>VLOOKUP(B5,$A$63:$B$68,2)</f>
        <v>Ford</v>
      </c>
      <c r="D5" s="3" t="str">
        <f t="shared" ref="D5:D57" si="0">MID(A5,5,3)</f>
        <v>MTG</v>
      </c>
      <c r="E5" s="3" t="str">
        <f>VLOOKUP(D5,$C$63:$D$73, 2)</f>
        <v>Mustang</v>
      </c>
      <c r="F5" s="6" t="str">
        <f t="shared" ref="F5:F68" si="1">MID(A5,3,2)</f>
        <v>06</v>
      </c>
      <c r="G5">
        <f t="shared" ref="G5:G55" si="2">IF(14-F5&lt;0, 100 - F5 + 14, 14 - F5)</f>
        <v>8</v>
      </c>
      <c r="H5" s="1">
        <v>44974.8</v>
      </c>
      <c r="I5" s="1">
        <f t="shared" ref="I5:I55" si="3">H5/(G5+0.05)</f>
        <v>5586.9316770186333</v>
      </c>
      <c r="J5" t="s">
        <v>18</v>
      </c>
      <c r="K5" s="3" t="s">
        <v>19</v>
      </c>
      <c r="L5" s="3">
        <v>50000</v>
      </c>
      <c r="M5" t="str">
        <f t="shared" ref="M5:M55" si="4">IF(I5 &gt; L5,"No", "Yes")</f>
        <v>Yes</v>
      </c>
      <c r="N5" s="3" t="str">
        <f t="shared" ref="N5:N68" si="5">CONCATENATE(D5,G5,B5,UPPER(LEFT(J5,3)),F5)</f>
        <v>MTG8FDWHI06</v>
      </c>
    </row>
    <row r="6" spans="1:14" x14ac:dyDescent="0.25">
      <c r="A6" s="7" t="s">
        <v>20</v>
      </c>
      <c r="B6" s="3" t="str">
        <f>LEFT(A6,2)</f>
        <v>FD</v>
      </c>
      <c r="C6" s="3" t="str">
        <f>VLOOKUP(B6,$A$63:$B$68,2)</f>
        <v>Ford</v>
      </c>
      <c r="D6" s="3" t="str">
        <f t="shared" si="0"/>
        <v>MTG</v>
      </c>
      <c r="E6" s="3" t="str">
        <f>VLOOKUP(D6,$C$63:$D$73, 2)</f>
        <v>Mustang</v>
      </c>
      <c r="F6" s="6" t="str">
        <f t="shared" si="1"/>
        <v>08</v>
      </c>
      <c r="G6">
        <f t="shared" si="2"/>
        <v>6</v>
      </c>
      <c r="H6" s="1">
        <v>44946.5</v>
      </c>
      <c r="I6" s="1">
        <f t="shared" si="3"/>
        <v>7429.1735537190089</v>
      </c>
      <c r="J6" t="s">
        <v>21</v>
      </c>
      <c r="K6" s="3" t="s">
        <v>22</v>
      </c>
      <c r="L6" s="3">
        <v>50000</v>
      </c>
      <c r="M6" t="str">
        <f t="shared" si="4"/>
        <v>Yes</v>
      </c>
      <c r="N6" s="3" t="str">
        <f t="shared" si="5"/>
        <v>MTG6FDGRE08</v>
      </c>
    </row>
    <row r="7" spans="1:14" x14ac:dyDescent="0.25">
      <c r="A7" s="3" t="s">
        <v>23</v>
      </c>
      <c r="B7" s="3" t="str">
        <f>LEFT(A7,2)</f>
        <v>FD</v>
      </c>
      <c r="C7" s="3" t="str">
        <f>VLOOKUP(B7,$A$63:$B$68,2)</f>
        <v>Ford</v>
      </c>
      <c r="D7" s="3" t="str">
        <f t="shared" si="0"/>
        <v>MTG</v>
      </c>
      <c r="E7" s="3" t="str">
        <f>VLOOKUP(D7,$C$63:$D$73, 2)</f>
        <v>Mustang</v>
      </c>
      <c r="F7" s="6" t="str">
        <f t="shared" si="1"/>
        <v>08</v>
      </c>
      <c r="G7">
        <f t="shared" si="2"/>
        <v>6</v>
      </c>
      <c r="H7" s="1">
        <v>37558.800000000003</v>
      </c>
      <c r="I7" s="1">
        <f t="shared" si="3"/>
        <v>6208.0661157024797</v>
      </c>
      <c r="J7" t="s">
        <v>15</v>
      </c>
      <c r="K7" s="3" t="s">
        <v>24</v>
      </c>
      <c r="L7" s="3">
        <v>50000</v>
      </c>
      <c r="M7" t="str">
        <f t="shared" si="4"/>
        <v>Yes</v>
      </c>
      <c r="N7" s="3" t="str">
        <f t="shared" si="5"/>
        <v>MTG6FDBLA08</v>
      </c>
    </row>
    <row r="8" spans="1:14" x14ac:dyDescent="0.25">
      <c r="A8" s="3" t="s">
        <v>25</v>
      </c>
      <c r="B8" s="3" t="str">
        <f>LEFT(A8,2)</f>
        <v>FD</v>
      </c>
      <c r="C8" s="3" t="str">
        <f>VLOOKUP(B8,$A$63:$B$68,2)</f>
        <v>Ford</v>
      </c>
      <c r="D8" s="3" t="str">
        <f t="shared" si="0"/>
        <v>MTG</v>
      </c>
      <c r="E8" s="3" t="str">
        <f>VLOOKUP(D8,$C$63:$D$73, 2)</f>
        <v>Mustang</v>
      </c>
      <c r="F8" s="6" t="str">
        <f t="shared" si="1"/>
        <v>08</v>
      </c>
      <c r="G8">
        <f t="shared" si="2"/>
        <v>6</v>
      </c>
      <c r="H8" s="1">
        <v>36438.5</v>
      </c>
      <c r="I8" s="1">
        <f t="shared" si="3"/>
        <v>6022.8925619834708</v>
      </c>
      <c r="J8" t="s">
        <v>18</v>
      </c>
      <c r="K8" s="3" t="s">
        <v>16</v>
      </c>
      <c r="L8" s="3">
        <v>50000</v>
      </c>
      <c r="M8" t="str">
        <f t="shared" si="4"/>
        <v>Yes</v>
      </c>
      <c r="N8" s="3" t="str">
        <f t="shared" si="5"/>
        <v>MTG6FDWHI08</v>
      </c>
    </row>
    <row r="9" spans="1:14" x14ac:dyDescent="0.25">
      <c r="A9" s="3" t="s">
        <v>118</v>
      </c>
      <c r="B9" s="3" t="str">
        <f>LEFT(A9,2)</f>
        <v>FD</v>
      </c>
      <c r="C9" s="3" t="str">
        <f>VLOOKUP(B9,$A$63:$B$68,2)</f>
        <v>Ford</v>
      </c>
      <c r="D9" s="3" t="str">
        <f t="shared" si="0"/>
        <v>FCS</v>
      </c>
      <c r="E9" s="3" t="str">
        <f>VLOOKUP(D9,$C$63:$D$73, 2)</f>
        <v>Focus</v>
      </c>
      <c r="F9" s="6" t="str">
        <f t="shared" si="1"/>
        <v>06</v>
      </c>
      <c r="G9">
        <f t="shared" si="2"/>
        <v>8</v>
      </c>
      <c r="H9" s="1">
        <v>46311.4</v>
      </c>
      <c r="I9" s="1">
        <f t="shared" si="3"/>
        <v>5752.9689440993789</v>
      </c>
      <c r="J9" t="s">
        <v>21</v>
      </c>
      <c r="K9" s="3" t="s">
        <v>26</v>
      </c>
      <c r="L9" s="3">
        <v>75000</v>
      </c>
      <c r="M9" t="str">
        <f t="shared" si="4"/>
        <v>Yes</v>
      </c>
      <c r="N9" s="3" t="str">
        <f t="shared" si="5"/>
        <v>FCS8FDGRE06</v>
      </c>
    </row>
    <row r="10" spans="1:14" x14ac:dyDescent="0.25">
      <c r="A10" s="3" t="s">
        <v>27</v>
      </c>
      <c r="B10" s="3" t="str">
        <f>LEFT(A10,2)</f>
        <v>FD</v>
      </c>
      <c r="C10" s="3" t="str">
        <f>VLOOKUP(B10,$A$63:$B$68,2)</f>
        <v>Ford</v>
      </c>
      <c r="D10" s="3" t="str">
        <f t="shared" si="0"/>
        <v>FCS</v>
      </c>
      <c r="E10" s="3" t="str">
        <f>VLOOKUP(D10,$C$63:$D$73, 2)</f>
        <v>Focus</v>
      </c>
      <c r="F10" s="6" t="str">
        <f t="shared" si="1"/>
        <v>06</v>
      </c>
      <c r="G10">
        <f t="shared" si="2"/>
        <v>8</v>
      </c>
      <c r="H10" s="1">
        <v>52229.5</v>
      </c>
      <c r="I10" s="1">
        <f t="shared" si="3"/>
        <v>6488.1366459627325</v>
      </c>
      <c r="J10" t="s">
        <v>21</v>
      </c>
      <c r="K10" s="3" t="s">
        <v>22</v>
      </c>
      <c r="L10" s="3">
        <v>75000</v>
      </c>
      <c r="M10" t="str">
        <f t="shared" si="4"/>
        <v>Yes</v>
      </c>
      <c r="N10" s="3" t="str">
        <f t="shared" si="5"/>
        <v>FCS8FDGRE06</v>
      </c>
    </row>
    <row r="11" spans="1:14" x14ac:dyDescent="0.25">
      <c r="A11" s="3" t="s">
        <v>28</v>
      </c>
      <c r="B11" s="3" t="str">
        <f>LEFT(A11,2)</f>
        <v>FD</v>
      </c>
      <c r="C11" s="3" t="str">
        <f>VLOOKUP(B11,$A$63:$B$68,2)</f>
        <v>Ford</v>
      </c>
      <c r="D11" s="3" t="str">
        <f t="shared" si="0"/>
        <v>FCS</v>
      </c>
      <c r="E11" s="3" t="str">
        <f>VLOOKUP(D11,$C$63:$D$73, 2)</f>
        <v>Focus</v>
      </c>
      <c r="F11" s="6" t="str">
        <f t="shared" si="1"/>
        <v>09</v>
      </c>
      <c r="G11">
        <f t="shared" si="2"/>
        <v>5</v>
      </c>
      <c r="H11" s="1">
        <v>35137</v>
      </c>
      <c r="I11" s="1">
        <f t="shared" si="3"/>
        <v>6957.8217821782182</v>
      </c>
      <c r="J11" t="s">
        <v>15</v>
      </c>
      <c r="K11" s="3" t="s">
        <v>29</v>
      </c>
      <c r="L11" s="3">
        <v>75000</v>
      </c>
      <c r="M11" t="str">
        <f t="shared" si="4"/>
        <v>Yes</v>
      </c>
      <c r="N11" s="3" t="str">
        <f t="shared" si="5"/>
        <v>FCS5FDBLA09</v>
      </c>
    </row>
    <row r="12" spans="1:14" x14ac:dyDescent="0.25">
      <c r="A12" s="3" t="s">
        <v>30</v>
      </c>
      <c r="B12" s="3" t="str">
        <f>LEFT(A12,2)</f>
        <v>FD</v>
      </c>
      <c r="C12" s="3" t="str">
        <f>VLOOKUP(B12,$A$63:$B$68,2)</f>
        <v>Ford</v>
      </c>
      <c r="D12" s="3" t="str">
        <f t="shared" si="0"/>
        <v>FCS</v>
      </c>
      <c r="E12" s="3" t="str">
        <f>VLOOKUP(D12,$C$63:$D$73, 2)</f>
        <v>Focus</v>
      </c>
      <c r="F12" s="6" t="str">
        <f t="shared" si="1"/>
        <v>13</v>
      </c>
      <c r="G12">
        <f t="shared" si="2"/>
        <v>1</v>
      </c>
      <c r="H12" s="1">
        <v>27637.1</v>
      </c>
      <c r="I12" s="1">
        <f t="shared" si="3"/>
        <v>26321.047619047618</v>
      </c>
      <c r="J12" t="s">
        <v>15</v>
      </c>
      <c r="K12" s="3" t="s">
        <v>16</v>
      </c>
      <c r="L12" s="3">
        <v>75000</v>
      </c>
      <c r="M12" t="str">
        <f t="shared" si="4"/>
        <v>Yes</v>
      </c>
      <c r="N12" s="3" t="str">
        <f t="shared" si="5"/>
        <v>FCS1FDBLA13</v>
      </c>
    </row>
    <row r="13" spans="1:14" x14ac:dyDescent="0.25">
      <c r="A13" s="3" t="s">
        <v>31</v>
      </c>
      <c r="B13" s="3" t="str">
        <f>LEFT(A13,2)</f>
        <v>FD</v>
      </c>
      <c r="C13" s="3" t="str">
        <f>VLOOKUP(B13,$A$63:$B$68,2)</f>
        <v>Ford</v>
      </c>
      <c r="D13" s="3" t="str">
        <f t="shared" si="0"/>
        <v>FCS</v>
      </c>
      <c r="E13" s="3" t="str">
        <f>VLOOKUP(D13,$C$63:$D$73, 2)</f>
        <v>Focus</v>
      </c>
      <c r="F13" s="6" t="str">
        <f t="shared" si="1"/>
        <v>13</v>
      </c>
      <c r="G13">
        <f t="shared" si="2"/>
        <v>1</v>
      </c>
      <c r="H13" s="1">
        <v>27534.799999999999</v>
      </c>
      <c r="I13" s="1">
        <f t="shared" si="3"/>
        <v>26223.619047619046</v>
      </c>
      <c r="J13" t="s">
        <v>18</v>
      </c>
      <c r="K13" s="3" t="s">
        <v>32</v>
      </c>
      <c r="L13" s="3">
        <v>75000</v>
      </c>
      <c r="M13" t="str">
        <f t="shared" si="4"/>
        <v>Yes</v>
      </c>
      <c r="N13" s="3" t="str">
        <f t="shared" si="5"/>
        <v>FCS1FDWHI13</v>
      </c>
    </row>
    <row r="14" spans="1:14" x14ac:dyDescent="0.25">
      <c r="A14" s="3" t="s">
        <v>33</v>
      </c>
      <c r="B14" s="3" t="str">
        <f>LEFT(A14,2)</f>
        <v>FD</v>
      </c>
      <c r="C14" s="3" t="str">
        <f>VLOOKUP(B14,$A$63:$B$68,2)</f>
        <v>Ford</v>
      </c>
      <c r="D14" s="3" t="str">
        <f t="shared" si="0"/>
        <v>FCS</v>
      </c>
      <c r="E14" s="3" t="str">
        <f>VLOOKUP(D14,$C$63:$D$73, 2)</f>
        <v>Focus</v>
      </c>
      <c r="F14" s="6" t="str">
        <f t="shared" si="1"/>
        <v>12</v>
      </c>
      <c r="G14">
        <f t="shared" si="2"/>
        <v>2</v>
      </c>
      <c r="H14" s="1">
        <v>19341.7</v>
      </c>
      <c r="I14" s="1">
        <f t="shared" si="3"/>
        <v>9434.9756097560985</v>
      </c>
      <c r="J14" t="s">
        <v>18</v>
      </c>
      <c r="K14" s="3" t="s">
        <v>34</v>
      </c>
      <c r="L14" s="3">
        <v>75000</v>
      </c>
      <c r="M14" t="str">
        <f t="shared" si="4"/>
        <v>Yes</v>
      </c>
      <c r="N14" s="3" t="str">
        <f t="shared" si="5"/>
        <v>FCS2FDWHI12</v>
      </c>
    </row>
    <row r="15" spans="1:14" x14ac:dyDescent="0.25">
      <c r="A15" s="3" t="s">
        <v>35</v>
      </c>
      <c r="B15" s="3" t="str">
        <f>LEFT(A15,2)</f>
        <v>FD</v>
      </c>
      <c r="C15" s="3" t="str">
        <f>VLOOKUP(B15,$A$63:$B$68,2)</f>
        <v>Ford</v>
      </c>
      <c r="D15" s="3" t="str">
        <f t="shared" si="0"/>
        <v>FCS</v>
      </c>
      <c r="E15" s="3" t="str">
        <f>VLOOKUP(D15,$C$63:$D$73, 2)</f>
        <v>Focus</v>
      </c>
      <c r="F15" s="6" t="str">
        <f t="shared" si="1"/>
        <v>13</v>
      </c>
      <c r="G15">
        <f t="shared" si="2"/>
        <v>1</v>
      </c>
      <c r="H15" s="1">
        <v>22521.599999999999</v>
      </c>
      <c r="I15" s="1">
        <f t="shared" si="3"/>
        <v>21449.142857142855</v>
      </c>
      <c r="J15" t="s">
        <v>15</v>
      </c>
      <c r="K15" s="3" t="s">
        <v>36</v>
      </c>
      <c r="L15" s="3">
        <v>75000</v>
      </c>
      <c r="M15" t="str">
        <f t="shared" si="4"/>
        <v>Yes</v>
      </c>
      <c r="N15" s="3" t="str">
        <f t="shared" si="5"/>
        <v>FCS1FDBLA13</v>
      </c>
    </row>
    <row r="16" spans="1:14" x14ac:dyDescent="0.25">
      <c r="A16" s="3" t="s">
        <v>37</v>
      </c>
      <c r="B16" s="3" t="str">
        <f>LEFT(A16,2)</f>
        <v>FD</v>
      </c>
      <c r="C16" s="3" t="str">
        <f>VLOOKUP(B16,$A$63:$B$68,2)</f>
        <v>Ford</v>
      </c>
      <c r="D16" s="3" t="str">
        <f t="shared" si="0"/>
        <v>FCS</v>
      </c>
      <c r="E16" s="3" t="str">
        <f>VLOOKUP(D16,$C$63:$D$73, 2)</f>
        <v>Focus</v>
      </c>
      <c r="F16" s="6" t="str">
        <f t="shared" si="1"/>
        <v>13</v>
      </c>
      <c r="G16">
        <f t="shared" si="2"/>
        <v>1</v>
      </c>
      <c r="H16" s="1">
        <v>13682.9</v>
      </c>
      <c r="I16" s="1">
        <f t="shared" si="3"/>
        <v>13031.333333333332</v>
      </c>
      <c r="J16" t="s">
        <v>15</v>
      </c>
      <c r="K16" s="3" t="s">
        <v>38</v>
      </c>
      <c r="L16" s="3">
        <v>75000</v>
      </c>
      <c r="M16" t="str">
        <f t="shared" si="4"/>
        <v>Yes</v>
      </c>
      <c r="N16" s="3" t="str">
        <f t="shared" si="5"/>
        <v>FCS1FDBLA13</v>
      </c>
    </row>
    <row r="17" spans="1:14" x14ac:dyDescent="0.25">
      <c r="A17" s="3" t="s">
        <v>119</v>
      </c>
      <c r="B17" s="3" t="str">
        <f>LEFT(A17,2)</f>
        <v>GM</v>
      </c>
      <c r="C17" s="3" t="str">
        <f>VLOOKUP(B17,$A$63:$B$68,2)</f>
        <v>General Motors</v>
      </c>
      <c r="D17" s="3" t="str">
        <f t="shared" si="0"/>
        <v>CMR</v>
      </c>
      <c r="E17" s="3" t="str">
        <f>VLOOKUP(D17,$C$63:$D$73, 2)</f>
        <v>Camero</v>
      </c>
      <c r="F17" s="6" t="str">
        <f t="shared" si="1"/>
        <v>09</v>
      </c>
      <c r="G17">
        <f t="shared" si="2"/>
        <v>5</v>
      </c>
      <c r="H17" s="1">
        <v>28464.799999999999</v>
      </c>
      <c r="I17" s="1">
        <f t="shared" si="3"/>
        <v>5636.5940594059402</v>
      </c>
      <c r="J17" t="s">
        <v>18</v>
      </c>
      <c r="K17" s="3" t="s">
        <v>39</v>
      </c>
      <c r="L17" s="3">
        <v>100000</v>
      </c>
      <c r="M17" t="str">
        <f t="shared" si="4"/>
        <v>Yes</v>
      </c>
      <c r="N17" s="3" t="str">
        <f t="shared" si="5"/>
        <v>CMR5GMWHI09</v>
      </c>
    </row>
    <row r="18" spans="1:14" x14ac:dyDescent="0.25">
      <c r="A18" s="3" t="s">
        <v>40</v>
      </c>
      <c r="B18" s="3" t="str">
        <f>LEFT(A18,2)</f>
        <v>GM</v>
      </c>
      <c r="C18" s="3" t="str">
        <f>VLOOKUP(B18,$A$63:$B$68,2)</f>
        <v>General Motors</v>
      </c>
      <c r="D18" s="3" t="str">
        <f t="shared" si="0"/>
        <v>CMR</v>
      </c>
      <c r="E18" s="3" t="str">
        <f>VLOOKUP(D18,$C$63:$D$73, 2)</f>
        <v>Camero</v>
      </c>
      <c r="F18" s="6" t="str">
        <f t="shared" si="1"/>
        <v>12</v>
      </c>
      <c r="G18">
        <f t="shared" si="2"/>
        <v>2</v>
      </c>
      <c r="H18" s="1">
        <v>19421.099999999999</v>
      </c>
      <c r="I18" s="1">
        <f t="shared" si="3"/>
        <v>9473.707317073171</v>
      </c>
      <c r="J18" t="s">
        <v>15</v>
      </c>
      <c r="K18" s="3" t="s">
        <v>41</v>
      </c>
      <c r="L18" s="3">
        <v>100000</v>
      </c>
      <c r="M18" t="str">
        <f t="shared" si="4"/>
        <v>Yes</v>
      </c>
      <c r="N18" s="3" t="str">
        <f t="shared" si="5"/>
        <v>CMR2GMBLA12</v>
      </c>
    </row>
    <row r="19" spans="1:14" x14ac:dyDescent="0.25">
      <c r="A19" s="3" t="s">
        <v>42</v>
      </c>
      <c r="B19" s="3" t="str">
        <f>LEFT(A19,2)</f>
        <v>GM</v>
      </c>
      <c r="C19" s="3" t="str">
        <f>VLOOKUP(B19,$A$63:$B$68,2)</f>
        <v>General Motors</v>
      </c>
      <c r="D19" s="3" t="str">
        <f t="shared" si="0"/>
        <v>CMR</v>
      </c>
      <c r="E19" s="3" t="str">
        <f>VLOOKUP(D19,$C$63:$D$73, 2)</f>
        <v>Camero</v>
      </c>
      <c r="F19" s="6" t="str">
        <f t="shared" si="1"/>
        <v>14</v>
      </c>
      <c r="G19">
        <f t="shared" si="2"/>
        <v>0</v>
      </c>
      <c r="H19" s="1">
        <v>14289.6</v>
      </c>
      <c r="I19" s="1">
        <f t="shared" si="3"/>
        <v>285792</v>
      </c>
      <c r="J19" t="s">
        <v>18</v>
      </c>
      <c r="K19" s="3" t="s">
        <v>43</v>
      </c>
      <c r="L19" s="3">
        <v>100000</v>
      </c>
      <c r="M19" t="str">
        <f t="shared" si="4"/>
        <v>No</v>
      </c>
      <c r="N19" s="3" t="str">
        <f t="shared" si="5"/>
        <v>CMR0GMWHI14</v>
      </c>
    </row>
    <row r="20" spans="1:14" x14ac:dyDescent="0.25">
      <c r="A20" s="3" t="s">
        <v>44</v>
      </c>
      <c r="B20" s="3" t="str">
        <f>LEFT(A20,2)</f>
        <v>GM</v>
      </c>
      <c r="C20" s="3" t="str">
        <f>VLOOKUP(B20,$A$63:$B$68,2)</f>
        <v>General Motors</v>
      </c>
      <c r="D20" s="3" t="str">
        <f t="shared" si="0"/>
        <v>SLV</v>
      </c>
      <c r="E20" s="3" t="str">
        <f>VLOOKUP(D20,$C$63:$D$73, 2)</f>
        <v>Silverado</v>
      </c>
      <c r="F20" s="6" t="str">
        <f t="shared" si="1"/>
        <v>10</v>
      </c>
      <c r="G20">
        <f t="shared" si="2"/>
        <v>4</v>
      </c>
      <c r="H20" s="1">
        <v>31144.400000000001</v>
      </c>
      <c r="I20" s="1">
        <f t="shared" si="3"/>
        <v>7689.975308641976</v>
      </c>
      <c r="J20" t="s">
        <v>15</v>
      </c>
      <c r="K20" s="3" t="s">
        <v>45</v>
      </c>
      <c r="L20" s="3">
        <v>100000</v>
      </c>
      <c r="M20" t="str">
        <f t="shared" si="4"/>
        <v>Yes</v>
      </c>
      <c r="N20" s="3" t="str">
        <f t="shared" si="5"/>
        <v>SLV4GMBLA10</v>
      </c>
    </row>
    <row r="21" spans="1:14" x14ac:dyDescent="0.25">
      <c r="A21" s="3" t="s">
        <v>46</v>
      </c>
      <c r="B21" s="3" t="str">
        <f>LEFT(A21,2)</f>
        <v>GM</v>
      </c>
      <c r="C21" s="3" t="str">
        <f>VLOOKUP(B21,$A$63:$B$68,2)</f>
        <v>General Motors</v>
      </c>
      <c r="D21" s="3" t="str">
        <f t="shared" si="0"/>
        <v>SLV</v>
      </c>
      <c r="E21" s="3" t="str">
        <f>VLOOKUP(D21,$C$63:$D$73, 2)</f>
        <v>Silverado</v>
      </c>
      <c r="F21" s="6" t="str">
        <f t="shared" si="1"/>
        <v>98</v>
      </c>
      <c r="G21">
        <f t="shared" si="2"/>
        <v>16</v>
      </c>
      <c r="H21" s="1">
        <v>83162.7</v>
      </c>
      <c r="I21" s="1">
        <f t="shared" si="3"/>
        <v>5181.4766355140182</v>
      </c>
      <c r="J21" t="s">
        <v>15</v>
      </c>
      <c r="K21" s="3" t="s">
        <v>39</v>
      </c>
      <c r="L21" s="3">
        <v>100000</v>
      </c>
      <c r="M21" t="str">
        <f t="shared" si="4"/>
        <v>Yes</v>
      </c>
      <c r="N21" s="3" t="str">
        <f t="shared" si="5"/>
        <v>SLV16GMBLA98</v>
      </c>
    </row>
    <row r="22" spans="1:14" x14ac:dyDescent="0.25">
      <c r="A22" s="3" t="s">
        <v>47</v>
      </c>
      <c r="B22" s="3" t="str">
        <f>LEFT(A22,2)</f>
        <v>GM</v>
      </c>
      <c r="C22" s="3" t="str">
        <f>VLOOKUP(B22,$A$63:$B$68,2)</f>
        <v>General Motors</v>
      </c>
      <c r="D22" s="3" t="str">
        <f t="shared" si="0"/>
        <v>SLV</v>
      </c>
      <c r="E22" s="3" t="str">
        <f>VLOOKUP(D22,$C$63:$D$73, 2)</f>
        <v>Silverado</v>
      </c>
      <c r="F22" s="6" t="str">
        <f t="shared" si="1"/>
        <v>00</v>
      </c>
      <c r="G22">
        <f t="shared" si="2"/>
        <v>14</v>
      </c>
      <c r="H22" s="1">
        <v>80685.8</v>
      </c>
      <c r="I22" s="1">
        <f t="shared" si="3"/>
        <v>5742.7615658362993</v>
      </c>
      <c r="J22" t="s">
        <v>48</v>
      </c>
      <c r="K22" s="3" t="s">
        <v>36</v>
      </c>
      <c r="L22" s="3">
        <v>100000</v>
      </c>
      <c r="M22" t="str">
        <f t="shared" si="4"/>
        <v>Yes</v>
      </c>
      <c r="N22" s="3" t="str">
        <f t="shared" si="5"/>
        <v>SLV14GMBLU00</v>
      </c>
    </row>
    <row r="23" spans="1:14" x14ac:dyDescent="0.25">
      <c r="A23" s="3" t="s">
        <v>49</v>
      </c>
      <c r="B23" s="3" t="str">
        <f>LEFT(A23,2)</f>
        <v>TY</v>
      </c>
      <c r="C23" s="3" t="str">
        <f>VLOOKUP(B23,$A$63:$B$68,2)</f>
        <v>Toyota</v>
      </c>
      <c r="D23" s="3" t="str">
        <f t="shared" si="0"/>
        <v>CAM</v>
      </c>
      <c r="E23" s="3" t="str">
        <f>VLOOKUP(D23,$C$63:$D$73, 2)</f>
        <v>Camrey</v>
      </c>
      <c r="F23" s="6" t="str">
        <f t="shared" si="1"/>
        <v>96</v>
      </c>
      <c r="G23">
        <f t="shared" si="2"/>
        <v>18</v>
      </c>
      <c r="H23" s="1">
        <v>114660.6</v>
      </c>
      <c r="I23" s="1">
        <f t="shared" si="3"/>
        <v>6352.3878116343494</v>
      </c>
      <c r="J23" t="s">
        <v>21</v>
      </c>
      <c r="K23" s="3" t="s">
        <v>50</v>
      </c>
      <c r="L23" s="3">
        <v>100000</v>
      </c>
      <c r="M23" t="str">
        <f t="shared" si="4"/>
        <v>Yes</v>
      </c>
      <c r="N23" s="3" t="str">
        <f t="shared" si="5"/>
        <v>CAM18TYGRE96</v>
      </c>
    </row>
    <row r="24" spans="1:14" x14ac:dyDescent="0.25">
      <c r="A24" s="3" t="s">
        <v>51</v>
      </c>
      <c r="B24" s="3" t="str">
        <f>LEFT(A24,2)</f>
        <v>TY</v>
      </c>
      <c r="C24" s="3" t="str">
        <f>VLOOKUP(B24,$A$63:$B$68,2)</f>
        <v>Toyota</v>
      </c>
      <c r="D24" s="3" t="str">
        <f t="shared" si="0"/>
        <v>CAM</v>
      </c>
      <c r="E24" s="3" t="str">
        <f>VLOOKUP(D24,$C$63:$D$73, 2)</f>
        <v>Camrey</v>
      </c>
      <c r="F24" s="6" t="str">
        <f t="shared" si="1"/>
        <v>98</v>
      </c>
      <c r="G24">
        <f t="shared" si="2"/>
        <v>16</v>
      </c>
      <c r="H24" s="1">
        <v>93382.6</v>
      </c>
      <c r="I24" s="1">
        <f t="shared" si="3"/>
        <v>5818.2305295950155</v>
      </c>
      <c r="J24" t="s">
        <v>15</v>
      </c>
      <c r="K24" s="3" t="s">
        <v>52</v>
      </c>
      <c r="L24" s="3">
        <v>100000</v>
      </c>
      <c r="M24" t="str">
        <f t="shared" si="4"/>
        <v>Yes</v>
      </c>
      <c r="N24" s="3" t="str">
        <f t="shared" si="5"/>
        <v>CAM16TYBLA98</v>
      </c>
    </row>
    <row r="25" spans="1:14" x14ac:dyDescent="0.25">
      <c r="A25" s="3" t="s">
        <v>53</v>
      </c>
      <c r="B25" s="3" t="str">
        <f>LEFT(A25,2)</f>
        <v>TY</v>
      </c>
      <c r="C25" s="3" t="str">
        <f>VLOOKUP(B25,$A$63:$B$68,2)</f>
        <v>Toyota</v>
      </c>
      <c r="D25" s="3" t="str">
        <f t="shared" si="0"/>
        <v>CAM</v>
      </c>
      <c r="E25" s="3" t="str">
        <f>VLOOKUP(D25,$C$63:$D$73, 2)</f>
        <v>Camrey</v>
      </c>
      <c r="F25" s="6" t="str">
        <f t="shared" si="1"/>
        <v>00</v>
      </c>
      <c r="G25">
        <f t="shared" si="2"/>
        <v>14</v>
      </c>
      <c r="H25" s="1">
        <v>85928</v>
      </c>
      <c r="I25" s="1">
        <f t="shared" si="3"/>
        <v>6115.8718861209964</v>
      </c>
      <c r="J25" t="s">
        <v>21</v>
      </c>
      <c r="K25" s="3" t="s">
        <v>26</v>
      </c>
      <c r="L25" s="3">
        <v>100000</v>
      </c>
      <c r="M25" t="str">
        <f t="shared" si="4"/>
        <v>Yes</v>
      </c>
      <c r="N25" s="3" t="str">
        <f t="shared" si="5"/>
        <v>CAM14TYGRE00</v>
      </c>
    </row>
    <row r="26" spans="1:14" x14ac:dyDescent="0.25">
      <c r="A26" s="3" t="s">
        <v>54</v>
      </c>
      <c r="B26" s="3" t="str">
        <f>LEFT(A26,2)</f>
        <v>TY</v>
      </c>
      <c r="C26" s="3" t="str">
        <f>VLOOKUP(B26,$A$63:$B$68,2)</f>
        <v>Toyota</v>
      </c>
      <c r="D26" s="3" t="str">
        <f t="shared" si="0"/>
        <v>CAM</v>
      </c>
      <c r="E26" s="3" t="str">
        <f>VLOOKUP(D26,$C$63:$D$73, 2)</f>
        <v>Camrey</v>
      </c>
      <c r="F26" s="6" t="str">
        <f t="shared" si="1"/>
        <v>02</v>
      </c>
      <c r="G26">
        <f t="shared" si="2"/>
        <v>12</v>
      </c>
      <c r="H26" s="1">
        <v>67829.100000000006</v>
      </c>
      <c r="I26" s="1">
        <f t="shared" si="3"/>
        <v>5628.970954356847</v>
      </c>
      <c r="J26" t="s">
        <v>15</v>
      </c>
      <c r="K26" s="3" t="s">
        <v>16</v>
      </c>
      <c r="L26" s="3">
        <v>100000</v>
      </c>
      <c r="M26" t="str">
        <f t="shared" si="4"/>
        <v>Yes</v>
      </c>
      <c r="N26" s="3" t="str">
        <f t="shared" si="5"/>
        <v>CAM12TYBLA02</v>
      </c>
    </row>
    <row r="27" spans="1:14" x14ac:dyDescent="0.25">
      <c r="A27" s="3" t="s">
        <v>55</v>
      </c>
      <c r="B27" s="3" t="str">
        <f>LEFT(A27,2)</f>
        <v>TY</v>
      </c>
      <c r="C27" s="3" t="str">
        <f>VLOOKUP(B27,$A$63:$B$68,2)</f>
        <v>Toyota</v>
      </c>
      <c r="D27" s="3" t="str">
        <f t="shared" si="0"/>
        <v>CAM</v>
      </c>
      <c r="E27" s="3" t="str">
        <f>VLOOKUP(D27,$C$63:$D$73, 2)</f>
        <v>Camrey</v>
      </c>
      <c r="F27" s="6" t="str">
        <f t="shared" si="1"/>
        <v>09</v>
      </c>
      <c r="G27">
        <f t="shared" si="2"/>
        <v>5</v>
      </c>
      <c r="H27" s="1">
        <v>48114.2</v>
      </c>
      <c r="I27" s="1">
        <f t="shared" si="3"/>
        <v>9527.5643564356433</v>
      </c>
      <c r="J27" t="s">
        <v>18</v>
      </c>
      <c r="K27" s="3" t="s">
        <v>29</v>
      </c>
      <c r="L27" s="3">
        <v>100000</v>
      </c>
      <c r="M27" t="str">
        <f t="shared" si="4"/>
        <v>Yes</v>
      </c>
      <c r="N27" s="3" t="str">
        <f t="shared" si="5"/>
        <v>CAM5TYWHI09</v>
      </c>
    </row>
    <row r="28" spans="1:14" x14ac:dyDescent="0.25">
      <c r="A28" s="3" t="s">
        <v>56</v>
      </c>
      <c r="B28" s="3" t="str">
        <f>LEFT(A28,2)</f>
        <v>TY</v>
      </c>
      <c r="C28" s="3" t="str">
        <f>VLOOKUP(B28,$A$63:$B$68,2)</f>
        <v>Toyota</v>
      </c>
      <c r="D28" s="3" t="str">
        <f t="shared" si="0"/>
        <v>COR</v>
      </c>
      <c r="E28" s="3" t="str">
        <f>VLOOKUP(D28,$C$63:$D$73, 2)</f>
        <v>Corola</v>
      </c>
      <c r="F28" s="6" t="str">
        <f t="shared" si="1"/>
        <v>02</v>
      </c>
      <c r="G28">
        <f t="shared" si="2"/>
        <v>12</v>
      </c>
      <c r="H28" s="1">
        <v>64467.4</v>
      </c>
      <c r="I28" s="1">
        <f t="shared" si="3"/>
        <v>5349.9917012448132</v>
      </c>
      <c r="J28" t="s">
        <v>57</v>
      </c>
      <c r="K28" s="3" t="s">
        <v>58</v>
      </c>
      <c r="L28" s="3">
        <v>100000</v>
      </c>
      <c r="M28" t="str">
        <f t="shared" si="4"/>
        <v>Yes</v>
      </c>
      <c r="N28" s="3" t="str">
        <f t="shared" si="5"/>
        <v>COR12TYRED02</v>
      </c>
    </row>
    <row r="29" spans="1:14" x14ac:dyDescent="0.25">
      <c r="A29" s="3" t="s">
        <v>59</v>
      </c>
      <c r="B29" s="3" t="str">
        <f>LEFT(A29,2)</f>
        <v>TY</v>
      </c>
      <c r="C29" s="3" t="str">
        <f>VLOOKUP(B29,$A$63:$B$68,2)</f>
        <v>Toyota</v>
      </c>
      <c r="D29" s="3" t="str">
        <f t="shared" si="0"/>
        <v>COR</v>
      </c>
      <c r="E29" s="3" t="str">
        <f>VLOOKUP(D29,$C$63:$D$73, 2)</f>
        <v>Corola</v>
      </c>
      <c r="F29" s="6" t="str">
        <f t="shared" si="1"/>
        <v>03</v>
      </c>
      <c r="G29">
        <f t="shared" si="2"/>
        <v>11</v>
      </c>
      <c r="H29" s="1">
        <v>73444.399999999994</v>
      </c>
      <c r="I29" s="1">
        <f t="shared" si="3"/>
        <v>6646.5520361990939</v>
      </c>
      <c r="J29" t="s">
        <v>15</v>
      </c>
      <c r="K29" s="3" t="s">
        <v>58</v>
      </c>
      <c r="L29" s="3">
        <v>100000</v>
      </c>
      <c r="M29" t="str">
        <f t="shared" si="4"/>
        <v>Yes</v>
      </c>
      <c r="N29" s="3" t="str">
        <f t="shared" si="5"/>
        <v>COR11TYBLA03</v>
      </c>
    </row>
    <row r="30" spans="1:14" x14ac:dyDescent="0.25">
      <c r="A30" s="3" t="s">
        <v>60</v>
      </c>
      <c r="B30" s="3" t="str">
        <f>LEFT(A30,2)</f>
        <v>TY</v>
      </c>
      <c r="C30" s="3" t="str">
        <f>VLOOKUP(B30,$A$63:$B$68,2)</f>
        <v>Toyota</v>
      </c>
      <c r="D30" s="3" t="str">
        <f t="shared" si="0"/>
        <v>COR</v>
      </c>
      <c r="E30" s="3" t="str">
        <f>VLOOKUP(D30,$C$63:$D$73, 2)</f>
        <v>Corola</v>
      </c>
      <c r="F30" s="6" t="str">
        <f t="shared" si="1"/>
        <v>14</v>
      </c>
      <c r="G30">
        <f t="shared" si="2"/>
        <v>0</v>
      </c>
      <c r="H30" s="1">
        <v>17556.3</v>
      </c>
      <c r="I30" s="1">
        <f t="shared" si="3"/>
        <v>351125.99999999994</v>
      </c>
      <c r="J30" t="s">
        <v>48</v>
      </c>
      <c r="K30" s="3" t="s">
        <v>32</v>
      </c>
      <c r="L30" s="3">
        <v>100000</v>
      </c>
      <c r="M30" t="str">
        <f t="shared" si="4"/>
        <v>No</v>
      </c>
      <c r="N30" s="3" t="str">
        <f t="shared" si="5"/>
        <v>COR0TYBLU14</v>
      </c>
    </row>
    <row r="31" spans="1:14" x14ac:dyDescent="0.25">
      <c r="A31" s="3" t="s">
        <v>61</v>
      </c>
      <c r="B31" s="3" t="str">
        <f>LEFT(A31,2)</f>
        <v>TY</v>
      </c>
      <c r="C31" s="3" t="str">
        <f>VLOOKUP(B31,$A$63:$B$68,2)</f>
        <v>Toyota</v>
      </c>
      <c r="D31" s="3" t="str">
        <f t="shared" si="0"/>
        <v>COR</v>
      </c>
      <c r="E31" s="3" t="str">
        <f>VLOOKUP(D31,$C$63:$D$73, 2)</f>
        <v>Corola</v>
      </c>
      <c r="F31" s="6" t="str">
        <f t="shared" si="1"/>
        <v>12</v>
      </c>
      <c r="G31">
        <f t="shared" si="2"/>
        <v>2</v>
      </c>
      <c r="H31" s="1">
        <v>29601.9</v>
      </c>
      <c r="I31" s="1">
        <f t="shared" si="3"/>
        <v>14439.951219512197</v>
      </c>
      <c r="J31" t="s">
        <v>15</v>
      </c>
      <c r="K31" s="3" t="s">
        <v>39</v>
      </c>
      <c r="L31" s="3">
        <v>100000</v>
      </c>
      <c r="M31" t="str">
        <f t="shared" si="4"/>
        <v>Yes</v>
      </c>
      <c r="N31" s="3" t="str">
        <f t="shared" si="5"/>
        <v>COR2TYBLA12</v>
      </c>
    </row>
    <row r="32" spans="1:14" x14ac:dyDescent="0.25">
      <c r="A32" s="3" t="s">
        <v>62</v>
      </c>
      <c r="B32" s="3" t="str">
        <f>LEFT(A32,2)</f>
        <v>TY</v>
      </c>
      <c r="C32" s="3" t="str">
        <f>VLOOKUP(B32,$A$63:$B$68,2)</f>
        <v>Toyota</v>
      </c>
      <c r="D32" s="3" t="str">
        <f t="shared" si="0"/>
        <v>CAM</v>
      </c>
      <c r="E32" s="3" t="str">
        <f>VLOOKUP(D32,$C$63:$D$73, 2)</f>
        <v>Camrey</v>
      </c>
      <c r="F32" s="6" t="str">
        <f t="shared" si="1"/>
        <v>12</v>
      </c>
      <c r="G32">
        <f t="shared" si="2"/>
        <v>2</v>
      </c>
      <c r="H32" s="1">
        <v>22128.2</v>
      </c>
      <c r="I32" s="1">
        <f t="shared" si="3"/>
        <v>10794.243902439026</v>
      </c>
      <c r="J32" t="s">
        <v>48</v>
      </c>
      <c r="K32" s="3" t="s">
        <v>50</v>
      </c>
      <c r="L32" s="3">
        <v>100000</v>
      </c>
      <c r="M32" t="str">
        <f t="shared" si="4"/>
        <v>Yes</v>
      </c>
      <c r="N32" s="3" t="str">
        <f t="shared" si="5"/>
        <v>CAM2TYBLU12</v>
      </c>
    </row>
    <row r="33" spans="1:14" x14ac:dyDescent="0.25">
      <c r="A33" s="3" t="s">
        <v>63</v>
      </c>
      <c r="B33" s="3" t="str">
        <f>LEFT(A33,2)</f>
        <v>HO</v>
      </c>
      <c r="C33" s="3" t="str">
        <f>VLOOKUP(B33,$A$63:$B$68,2)</f>
        <v>Hundai</v>
      </c>
      <c r="D33" s="3" t="str">
        <f t="shared" si="0"/>
        <v>CIV</v>
      </c>
      <c r="E33" s="3" t="str">
        <f>VLOOKUP(D33,$C$63:$D$73, 2)</f>
        <v>Civic</v>
      </c>
      <c r="F33" s="6" t="str">
        <f t="shared" si="1"/>
        <v>99</v>
      </c>
      <c r="G33">
        <f t="shared" si="2"/>
        <v>15</v>
      </c>
      <c r="H33" s="1">
        <v>82374</v>
      </c>
      <c r="I33" s="1">
        <f t="shared" si="3"/>
        <v>5473.3554817275744</v>
      </c>
      <c r="J33" t="s">
        <v>18</v>
      </c>
      <c r="K33" s="3" t="s">
        <v>38</v>
      </c>
      <c r="L33" s="3">
        <v>75000</v>
      </c>
      <c r="M33" t="str">
        <f t="shared" si="4"/>
        <v>Yes</v>
      </c>
      <c r="N33" s="3" t="str">
        <f t="shared" si="5"/>
        <v>CIV15HOWHI99</v>
      </c>
    </row>
    <row r="34" spans="1:14" x14ac:dyDescent="0.25">
      <c r="A34" s="3" t="s">
        <v>64</v>
      </c>
      <c r="B34" s="3" t="str">
        <f>LEFT(A34,2)</f>
        <v>HO</v>
      </c>
      <c r="C34" s="3" t="str">
        <f>VLOOKUP(B34,$A$63:$B$68,2)</f>
        <v>Hundai</v>
      </c>
      <c r="D34" s="3" t="str">
        <f t="shared" si="0"/>
        <v>CIV</v>
      </c>
      <c r="E34" s="3" t="str">
        <f>VLOOKUP(D34,$C$63:$D$73, 2)</f>
        <v>Civic</v>
      </c>
      <c r="F34" s="6" t="str">
        <f t="shared" si="1"/>
        <v>01</v>
      </c>
      <c r="G34">
        <f t="shared" si="2"/>
        <v>13</v>
      </c>
      <c r="H34" s="1">
        <v>69891.899999999994</v>
      </c>
      <c r="I34" s="1">
        <f t="shared" si="3"/>
        <v>5355.7011494252865</v>
      </c>
      <c r="J34" t="s">
        <v>48</v>
      </c>
      <c r="K34" s="3" t="s">
        <v>24</v>
      </c>
      <c r="L34" s="3">
        <v>75000</v>
      </c>
      <c r="M34" t="str">
        <f t="shared" si="4"/>
        <v>Yes</v>
      </c>
      <c r="N34" s="3" t="str">
        <f t="shared" si="5"/>
        <v>CIV13HOBLU01</v>
      </c>
    </row>
    <row r="35" spans="1:14" x14ac:dyDescent="0.25">
      <c r="A35" s="3" t="s">
        <v>65</v>
      </c>
      <c r="B35" s="3" t="str">
        <f>LEFT(A35,2)</f>
        <v>HO</v>
      </c>
      <c r="C35" s="3" t="str">
        <f>VLOOKUP(B35,$A$63:$B$68,2)</f>
        <v>Hundai</v>
      </c>
      <c r="D35" s="3" t="str">
        <f t="shared" si="0"/>
        <v>CIV</v>
      </c>
      <c r="E35" s="3" t="str">
        <f>VLOOKUP(D35,$C$63:$D$73, 2)</f>
        <v>Civic</v>
      </c>
      <c r="F35" s="6" t="str">
        <f t="shared" si="1"/>
        <v>10</v>
      </c>
      <c r="G35">
        <f t="shared" si="2"/>
        <v>4</v>
      </c>
      <c r="H35" s="1">
        <v>22573</v>
      </c>
      <c r="I35" s="1">
        <f t="shared" si="3"/>
        <v>5573.5802469135806</v>
      </c>
      <c r="J35" t="s">
        <v>48</v>
      </c>
      <c r="K35" s="3" t="s">
        <v>43</v>
      </c>
      <c r="L35" s="3">
        <v>75000</v>
      </c>
      <c r="M35" t="str">
        <f t="shared" si="4"/>
        <v>Yes</v>
      </c>
      <c r="N35" s="3" t="str">
        <f t="shared" si="5"/>
        <v>CIV4HOBLU10</v>
      </c>
    </row>
    <row r="36" spans="1:14" x14ac:dyDescent="0.25">
      <c r="A36" s="3" t="s">
        <v>66</v>
      </c>
      <c r="B36" s="3" t="str">
        <f>LEFT(A36,2)</f>
        <v>HO</v>
      </c>
      <c r="C36" s="3" t="str">
        <f>VLOOKUP(B36,$A$63:$B$68,2)</f>
        <v>Hundai</v>
      </c>
      <c r="D36" s="3" t="str">
        <f t="shared" si="0"/>
        <v>CIV</v>
      </c>
      <c r="E36" s="3" t="str">
        <f>VLOOKUP(D36,$C$63:$D$73, 2)</f>
        <v>Civic</v>
      </c>
      <c r="F36" s="6" t="str">
        <f t="shared" si="1"/>
        <v>10</v>
      </c>
      <c r="G36">
        <f t="shared" si="2"/>
        <v>4</v>
      </c>
      <c r="H36" s="1">
        <v>33477.199999999997</v>
      </c>
      <c r="I36" s="1">
        <f t="shared" si="3"/>
        <v>8265.9753086419751</v>
      </c>
      <c r="J36" t="s">
        <v>15</v>
      </c>
      <c r="K36" s="3" t="s">
        <v>52</v>
      </c>
      <c r="L36" s="3">
        <v>75000</v>
      </c>
      <c r="M36" t="str">
        <f t="shared" si="4"/>
        <v>Yes</v>
      </c>
      <c r="N36" s="3" t="str">
        <f t="shared" si="5"/>
        <v>CIV4HOBLA10</v>
      </c>
    </row>
    <row r="37" spans="1:14" x14ac:dyDescent="0.25">
      <c r="A37" s="3" t="s">
        <v>67</v>
      </c>
      <c r="B37" s="3" t="str">
        <f>LEFT(A37,2)</f>
        <v>HO</v>
      </c>
      <c r="C37" s="3" t="str">
        <f>VLOOKUP(B37,$A$63:$B$68,2)</f>
        <v>Hundai</v>
      </c>
      <c r="D37" s="3" t="str">
        <f t="shared" si="0"/>
        <v>CIV</v>
      </c>
      <c r="E37" s="3" t="str">
        <f>VLOOKUP(D37,$C$63:$D$73, 2)</f>
        <v>Civic</v>
      </c>
      <c r="F37" s="6" t="str">
        <f t="shared" si="1"/>
        <v>11</v>
      </c>
      <c r="G37">
        <f t="shared" si="2"/>
        <v>3</v>
      </c>
      <c r="H37" s="1">
        <v>30555.3</v>
      </c>
      <c r="I37" s="1">
        <f t="shared" si="3"/>
        <v>10018.131147540984</v>
      </c>
      <c r="J37" t="s">
        <v>15</v>
      </c>
      <c r="K37" s="3" t="s">
        <v>22</v>
      </c>
      <c r="L37" s="3">
        <v>75000</v>
      </c>
      <c r="M37" t="str">
        <f t="shared" si="4"/>
        <v>Yes</v>
      </c>
      <c r="N37" s="3" t="str">
        <f t="shared" si="5"/>
        <v>CIV3HOBLA11</v>
      </c>
    </row>
    <row r="38" spans="1:14" x14ac:dyDescent="0.25">
      <c r="A38" s="3" t="s">
        <v>68</v>
      </c>
      <c r="B38" s="3" t="str">
        <f>LEFT(A38,2)</f>
        <v>HO</v>
      </c>
      <c r="C38" s="3" t="str">
        <f>VLOOKUP(B38,$A$63:$B$68,2)</f>
        <v>Hundai</v>
      </c>
      <c r="D38" s="3" t="str">
        <f t="shared" si="0"/>
        <v>CIV</v>
      </c>
      <c r="E38" s="3" t="str">
        <f>VLOOKUP(D38,$C$63:$D$73, 2)</f>
        <v>Civic</v>
      </c>
      <c r="F38" s="6" t="str">
        <f t="shared" si="1"/>
        <v>12</v>
      </c>
      <c r="G38">
        <f t="shared" si="2"/>
        <v>2</v>
      </c>
      <c r="H38" s="1">
        <v>24513.200000000001</v>
      </c>
      <c r="I38" s="1">
        <f t="shared" si="3"/>
        <v>11957.658536585368</v>
      </c>
      <c r="J38" t="s">
        <v>15</v>
      </c>
      <c r="K38" s="3" t="s">
        <v>45</v>
      </c>
      <c r="L38" s="3">
        <v>75000</v>
      </c>
      <c r="M38" t="str">
        <f t="shared" si="4"/>
        <v>Yes</v>
      </c>
      <c r="N38" s="3" t="str">
        <f t="shared" si="5"/>
        <v>CIV2HOBLA12</v>
      </c>
    </row>
    <row r="39" spans="1:14" x14ac:dyDescent="0.25">
      <c r="A39" s="3" t="s">
        <v>69</v>
      </c>
      <c r="B39" s="3" t="str">
        <f>LEFT(A39,2)</f>
        <v>HO</v>
      </c>
      <c r="C39" s="3" t="str">
        <f>VLOOKUP(B39,$A$63:$B$68,2)</f>
        <v>Hundai</v>
      </c>
      <c r="D39" s="3" t="str">
        <f t="shared" si="0"/>
        <v>CIV</v>
      </c>
      <c r="E39" s="3" t="str">
        <f>VLOOKUP(D39,$C$63:$D$73, 2)</f>
        <v>Civic</v>
      </c>
      <c r="F39" s="6" t="str">
        <f t="shared" si="1"/>
        <v>13</v>
      </c>
      <c r="G39">
        <f t="shared" si="2"/>
        <v>1</v>
      </c>
      <c r="H39" s="1">
        <v>13867.6</v>
      </c>
      <c r="I39" s="1">
        <f t="shared" si="3"/>
        <v>13207.238095238095</v>
      </c>
      <c r="J39" t="s">
        <v>15</v>
      </c>
      <c r="K39" s="3" t="s">
        <v>50</v>
      </c>
      <c r="L39" s="3">
        <v>75000</v>
      </c>
      <c r="M39" t="str">
        <f t="shared" si="4"/>
        <v>Yes</v>
      </c>
      <c r="N39" s="3" t="str">
        <f t="shared" si="5"/>
        <v>CIV1HOBLA13</v>
      </c>
    </row>
    <row r="40" spans="1:14" x14ac:dyDescent="0.25">
      <c r="A40" s="3" t="s">
        <v>120</v>
      </c>
      <c r="B40" s="3" t="str">
        <f>LEFT(A40,2)</f>
        <v>HO</v>
      </c>
      <c r="C40" s="3" t="str">
        <f>VLOOKUP(B40,$A$63:$B$68,2)</f>
        <v>Hundai</v>
      </c>
      <c r="D40" s="3" t="str">
        <f t="shared" si="0"/>
        <v>ODY</v>
      </c>
      <c r="E40" s="3" t="str">
        <f>VLOOKUP(D40,$C$63:$D$73, 2)</f>
        <v>Odyssey</v>
      </c>
      <c r="F40" s="6" t="str">
        <f t="shared" si="1"/>
        <v>05</v>
      </c>
      <c r="G40">
        <f t="shared" si="2"/>
        <v>9</v>
      </c>
      <c r="H40" s="1">
        <v>60389.5</v>
      </c>
      <c r="I40" s="1">
        <f t="shared" si="3"/>
        <v>6672.8729281767946</v>
      </c>
      <c r="J40" t="s">
        <v>18</v>
      </c>
      <c r="K40" s="3" t="s">
        <v>29</v>
      </c>
      <c r="L40" s="3">
        <v>100000</v>
      </c>
      <c r="M40" t="str">
        <f t="shared" si="4"/>
        <v>Yes</v>
      </c>
      <c r="N40" s="3" t="str">
        <f t="shared" si="5"/>
        <v>ODY9HOWHI05</v>
      </c>
    </row>
    <row r="41" spans="1:14" x14ac:dyDescent="0.25">
      <c r="A41" s="3" t="s">
        <v>70</v>
      </c>
      <c r="B41" s="3" t="str">
        <f>LEFT(A41,2)</f>
        <v>HO</v>
      </c>
      <c r="C41" s="3" t="str">
        <f>VLOOKUP(B41,$A$63:$B$68,2)</f>
        <v>Hundai</v>
      </c>
      <c r="D41" s="3" t="str">
        <f t="shared" si="0"/>
        <v>ODY</v>
      </c>
      <c r="E41" s="3" t="str">
        <f>VLOOKUP(D41,$C$63:$D$73, 2)</f>
        <v>Odyssey</v>
      </c>
      <c r="F41" s="6" t="str">
        <f t="shared" si="1"/>
        <v>07</v>
      </c>
      <c r="G41">
        <f t="shared" si="2"/>
        <v>7</v>
      </c>
      <c r="H41" s="1">
        <v>50854.1</v>
      </c>
      <c r="I41" s="1">
        <f t="shared" si="3"/>
        <v>7213.3475177304963</v>
      </c>
      <c r="J41" t="s">
        <v>15</v>
      </c>
      <c r="K41" s="3" t="s">
        <v>52</v>
      </c>
      <c r="L41" s="3">
        <v>100000</v>
      </c>
      <c r="M41" t="str">
        <f t="shared" si="4"/>
        <v>Yes</v>
      </c>
      <c r="N41" s="3" t="str">
        <f t="shared" si="5"/>
        <v>ODY7HOBLA07</v>
      </c>
    </row>
    <row r="42" spans="1:14" x14ac:dyDescent="0.25">
      <c r="A42" s="3" t="s">
        <v>71</v>
      </c>
      <c r="B42" s="3" t="str">
        <f>LEFT(A42,2)</f>
        <v>HO</v>
      </c>
      <c r="C42" s="3" t="str">
        <f>VLOOKUP(B42,$A$63:$B$68,2)</f>
        <v>Hundai</v>
      </c>
      <c r="D42" s="3" t="str">
        <f t="shared" si="0"/>
        <v>ODY</v>
      </c>
      <c r="E42" s="3" t="str">
        <f>VLOOKUP(D42,$C$63:$D$73, 2)</f>
        <v>Odyssey</v>
      </c>
      <c r="F42" s="6" t="str">
        <f t="shared" si="1"/>
        <v>08</v>
      </c>
      <c r="G42">
        <f t="shared" si="2"/>
        <v>6</v>
      </c>
      <c r="H42" s="1">
        <v>42504.6</v>
      </c>
      <c r="I42" s="1">
        <f t="shared" si="3"/>
        <v>7025.5537190082641</v>
      </c>
      <c r="J42" t="s">
        <v>18</v>
      </c>
      <c r="K42" s="3" t="s">
        <v>38</v>
      </c>
      <c r="L42" s="3">
        <v>100000</v>
      </c>
      <c r="M42" t="str">
        <f t="shared" si="4"/>
        <v>Yes</v>
      </c>
      <c r="N42" s="3" t="str">
        <f t="shared" si="5"/>
        <v>ODY6HOWHI08</v>
      </c>
    </row>
    <row r="43" spans="1:14" x14ac:dyDescent="0.25">
      <c r="A43" s="3" t="s">
        <v>72</v>
      </c>
      <c r="B43" s="3" t="str">
        <f>LEFT(A43,2)</f>
        <v>HO</v>
      </c>
      <c r="C43" s="3" t="str">
        <f>VLOOKUP(B43,$A$63:$B$68,2)</f>
        <v>Hundai</v>
      </c>
      <c r="D43" s="3" t="str">
        <f t="shared" si="0"/>
        <v>0OD</v>
      </c>
      <c r="E43" s="3" t="e">
        <f>VLOOKUP(D43,$C$63:$D$73, 2)</f>
        <v>#N/A</v>
      </c>
      <c r="F43" s="6" t="str">
        <f t="shared" si="1"/>
        <v>01</v>
      </c>
      <c r="G43">
        <f t="shared" si="2"/>
        <v>13</v>
      </c>
      <c r="H43" s="1">
        <v>68658.899999999994</v>
      </c>
      <c r="I43" s="1">
        <f t="shared" si="3"/>
        <v>5261.2183908045972</v>
      </c>
      <c r="J43" t="s">
        <v>15</v>
      </c>
      <c r="K43" s="3" t="s">
        <v>16</v>
      </c>
      <c r="L43" s="3">
        <v>100000</v>
      </c>
      <c r="M43" t="str">
        <f t="shared" si="4"/>
        <v>Yes</v>
      </c>
      <c r="N43" s="3" t="str">
        <f t="shared" si="5"/>
        <v>0OD13HOBLA01</v>
      </c>
    </row>
    <row r="44" spans="1:14" x14ac:dyDescent="0.25">
      <c r="A44" s="3" t="s">
        <v>73</v>
      </c>
      <c r="B44" s="3" t="str">
        <f>LEFT(A44,2)</f>
        <v>HO</v>
      </c>
      <c r="C44" s="3" t="str">
        <f>VLOOKUP(B44,$A$63:$B$68,2)</f>
        <v>Hundai</v>
      </c>
      <c r="D44" s="3" t="str">
        <f t="shared" si="0"/>
        <v>ODY</v>
      </c>
      <c r="E44" s="3" t="str">
        <f>VLOOKUP(D44,$C$63:$D$73, 2)</f>
        <v>Odyssey</v>
      </c>
      <c r="F44" s="6" t="str">
        <f t="shared" si="1"/>
        <v>14</v>
      </c>
      <c r="G44">
        <f t="shared" si="2"/>
        <v>0</v>
      </c>
      <c r="H44" s="1">
        <v>3708.1</v>
      </c>
      <c r="I44" s="1">
        <f t="shared" si="3"/>
        <v>74162</v>
      </c>
      <c r="J44" t="s">
        <v>15</v>
      </c>
      <c r="K44" s="3" t="s">
        <v>19</v>
      </c>
      <c r="L44" s="3">
        <v>100000</v>
      </c>
      <c r="M44" t="str">
        <f t="shared" si="4"/>
        <v>Yes</v>
      </c>
      <c r="N44" s="3" t="str">
        <f t="shared" si="5"/>
        <v>ODY0HOBLA14</v>
      </c>
    </row>
    <row r="45" spans="1:14" x14ac:dyDescent="0.25">
      <c r="A45" s="3" t="s">
        <v>74</v>
      </c>
      <c r="B45" s="3" t="str">
        <f>LEFT(A45,2)</f>
        <v>CR</v>
      </c>
      <c r="C45" s="3" t="str">
        <f>VLOOKUP(B45,$A$63:$B$68,2)</f>
        <v>Chrysler</v>
      </c>
      <c r="D45" s="3" t="str">
        <f t="shared" si="0"/>
        <v>PTC</v>
      </c>
      <c r="E45" s="3" t="str">
        <f>VLOOKUP(D45,$C$63:$D$73, 2)</f>
        <v>PT Cruiser</v>
      </c>
      <c r="F45" s="6" t="str">
        <f t="shared" si="1"/>
        <v>04</v>
      </c>
      <c r="G45">
        <f t="shared" si="2"/>
        <v>10</v>
      </c>
      <c r="H45" s="1">
        <v>64542</v>
      </c>
      <c r="I45" s="1">
        <f t="shared" si="3"/>
        <v>6422.0895522388055</v>
      </c>
      <c r="J45" t="s">
        <v>48</v>
      </c>
      <c r="K45" s="3" t="s">
        <v>16</v>
      </c>
      <c r="L45" s="3">
        <v>75000</v>
      </c>
      <c r="M45" t="str">
        <f t="shared" si="4"/>
        <v>Yes</v>
      </c>
      <c r="N45" s="3" t="str">
        <f t="shared" si="5"/>
        <v>PTC10CRBLU04</v>
      </c>
    </row>
    <row r="46" spans="1:14" x14ac:dyDescent="0.25">
      <c r="A46" s="3" t="s">
        <v>75</v>
      </c>
      <c r="B46" s="3" t="str">
        <f>LEFT(A46,2)</f>
        <v>CR</v>
      </c>
      <c r="C46" s="3" t="str">
        <f>VLOOKUP(B46,$A$63:$B$68,2)</f>
        <v>Chrysler</v>
      </c>
      <c r="D46" s="3" t="str">
        <f t="shared" si="0"/>
        <v>PTC</v>
      </c>
      <c r="E46" s="3" t="str">
        <f>VLOOKUP(D46,$C$63:$D$73, 2)</f>
        <v>PT Cruiser</v>
      </c>
      <c r="F46" s="6" t="str">
        <f t="shared" si="1"/>
        <v>07</v>
      </c>
      <c r="G46">
        <f t="shared" si="2"/>
        <v>7</v>
      </c>
      <c r="H46" s="1">
        <v>42074.2</v>
      </c>
      <c r="I46" s="1">
        <f t="shared" si="3"/>
        <v>5967.9716312056735</v>
      </c>
      <c r="J46" t="s">
        <v>21</v>
      </c>
      <c r="K46" s="3" t="s">
        <v>58</v>
      </c>
      <c r="L46" s="3">
        <v>75000</v>
      </c>
      <c r="M46" t="str">
        <f t="shared" si="4"/>
        <v>Yes</v>
      </c>
      <c r="N46" s="3" t="str">
        <f t="shared" si="5"/>
        <v>PTC7CRGRE07</v>
      </c>
    </row>
    <row r="47" spans="1:14" x14ac:dyDescent="0.25">
      <c r="A47" s="3" t="s">
        <v>76</v>
      </c>
      <c r="B47" s="3" t="str">
        <f>LEFT(A47,2)</f>
        <v>CR</v>
      </c>
      <c r="C47" s="3" t="str">
        <f>VLOOKUP(B47,$A$63:$B$68,2)</f>
        <v>Chrysler</v>
      </c>
      <c r="D47" s="3" t="str">
        <f t="shared" si="0"/>
        <v>PTC</v>
      </c>
      <c r="E47" s="3" t="str">
        <f>VLOOKUP(D47,$C$63:$D$73, 2)</f>
        <v>PT Cruiser</v>
      </c>
      <c r="F47" s="6" t="str">
        <f t="shared" si="1"/>
        <v>11</v>
      </c>
      <c r="G47">
        <f t="shared" si="2"/>
        <v>3</v>
      </c>
      <c r="H47" s="1">
        <v>27394.2</v>
      </c>
      <c r="I47" s="1">
        <f t="shared" si="3"/>
        <v>8981.7049180327886</v>
      </c>
      <c r="J47" t="s">
        <v>15</v>
      </c>
      <c r="K47" s="3" t="s">
        <v>36</v>
      </c>
      <c r="L47" s="3">
        <v>75000</v>
      </c>
      <c r="M47" t="str">
        <f t="shared" si="4"/>
        <v>Yes</v>
      </c>
      <c r="N47" s="3" t="str">
        <f t="shared" si="5"/>
        <v>PTC3CRBLA11</v>
      </c>
    </row>
    <row r="48" spans="1:14" x14ac:dyDescent="0.25">
      <c r="A48" s="3" t="s">
        <v>77</v>
      </c>
      <c r="B48" s="3" t="str">
        <f>LEFT(A48,2)</f>
        <v>CR</v>
      </c>
      <c r="C48" s="3" t="str">
        <f>VLOOKUP(B48,$A$63:$B$68,2)</f>
        <v>Chrysler</v>
      </c>
      <c r="D48" s="3" t="str">
        <f t="shared" si="0"/>
        <v>CAR</v>
      </c>
      <c r="E48" s="3" t="str">
        <f>VLOOKUP(D48,$C$63:$D$73, 2)</f>
        <v>Caravan</v>
      </c>
      <c r="F48" s="6" t="str">
        <f t="shared" si="1"/>
        <v>99</v>
      </c>
      <c r="G48">
        <f t="shared" si="2"/>
        <v>15</v>
      </c>
      <c r="H48" s="1">
        <v>79420.600000000006</v>
      </c>
      <c r="I48" s="1">
        <f t="shared" si="3"/>
        <v>5277.1162790697672</v>
      </c>
      <c r="J48" t="s">
        <v>21</v>
      </c>
      <c r="K48" s="3" t="s">
        <v>45</v>
      </c>
      <c r="L48" s="3">
        <v>75000</v>
      </c>
      <c r="M48" t="str">
        <f t="shared" si="4"/>
        <v>Yes</v>
      </c>
      <c r="N48" s="3" t="str">
        <f t="shared" si="5"/>
        <v>CAR15CRGRE99</v>
      </c>
    </row>
    <row r="49" spans="1:14" x14ac:dyDescent="0.25">
      <c r="A49" s="3" t="s">
        <v>78</v>
      </c>
      <c r="B49" s="3" t="str">
        <f>LEFT(A49,2)</f>
        <v>CR</v>
      </c>
      <c r="C49" s="3" t="str">
        <f>VLOOKUP(B49,$A$63:$B$68,2)</f>
        <v>Chrysler</v>
      </c>
      <c r="D49" s="3" t="str">
        <f t="shared" si="0"/>
        <v>CAR</v>
      </c>
      <c r="E49" s="3" t="str">
        <f>VLOOKUP(D49,$C$63:$D$73, 2)</f>
        <v>Caravan</v>
      </c>
      <c r="F49" s="6" t="str">
        <f t="shared" si="1"/>
        <v>00</v>
      </c>
      <c r="G49">
        <f t="shared" si="2"/>
        <v>14</v>
      </c>
      <c r="H49" s="1">
        <v>77243.100000000006</v>
      </c>
      <c r="I49" s="1">
        <f t="shared" si="3"/>
        <v>5497.7295373665484</v>
      </c>
      <c r="J49" t="s">
        <v>15</v>
      </c>
      <c r="K49" s="3" t="s">
        <v>24</v>
      </c>
      <c r="L49" s="3">
        <v>75000</v>
      </c>
      <c r="M49" t="str">
        <f t="shared" si="4"/>
        <v>Yes</v>
      </c>
      <c r="N49" s="3" t="str">
        <f t="shared" si="5"/>
        <v>CAR14CRBLA00</v>
      </c>
    </row>
    <row r="50" spans="1:14" x14ac:dyDescent="0.25">
      <c r="A50" s="3" t="s">
        <v>79</v>
      </c>
      <c r="B50" s="3" t="str">
        <f>LEFT(A50,2)</f>
        <v>CR</v>
      </c>
      <c r="C50" s="3" t="str">
        <f>VLOOKUP(B50,$A$63:$B$68,2)</f>
        <v>Chrysler</v>
      </c>
      <c r="D50" s="3" t="str">
        <f t="shared" si="0"/>
        <v>CAR</v>
      </c>
      <c r="E50" s="3" t="str">
        <f>VLOOKUP(D50,$C$63:$D$73, 2)</f>
        <v>Caravan</v>
      </c>
      <c r="F50" s="6" t="str">
        <f t="shared" si="1"/>
        <v>04</v>
      </c>
      <c r="G50">
        <f t="shared" si="2"/>
        <v>10</v>
      </c>
      <c r="H50" s="1">
        <v>72527.199999999997</v>
      </c>
      <c r="I50" s="1">
        <f t="shared" si="3"/>
        <v>7216.6368159203976</v>
      </c>
      <c r="J50" t="s">
        <v>18</v>
      </c>
      <c r="K50" s="3" t="s">
        <v>41</v>
      </c>
      <c r="L50" s="3">
        <v>75000</v>
      </c>
      <c r="M50" t="str">
        <f t="shared" si="4"/>
        <v>Yes</v>
      </c>
      <c r="N50" s="3" t="str">
        <f t="shared" si="5"/>
        <v>CAR10CRWHI04</v>
      </c>
    </row>
    <row r="51" spans="1:14" x14ac:dyDescent="0.25">
      <c r="A51" s="3" t="s">
        <v>80</v>
      </c>
      <c r="B51" s="3" t="str">
        <f>LEFT(A51,2)</f>
        <v>CR</v>
      </c>
      <c r="C51" s="3" t="str">
        <f>VLOOKUP(B51,$A$63:$B$68,2)</f>
        <v>Chrysler</v>
      </c>
      <c r="D51" s="3" t="str">
        <f t="shared" si="0"/>
        <v>CAR</v>
      </c>
      <c r="E51" s="3" t="str">
        <f>VLOOKUP(D51,$C$63:$D$73, 2)</f>
        <v>Caravan</v>
      </c>
      <c r="F51" s="6" t="str">
        <f t="shared" si="1"/>
        <v>04</v>
      </c>
      <c r="G51">
        <f t="shared" si="2"/>
        <v>10</v>
      </c>
      <c r="H51" s="1">
        <v>52699.4</v>
      </c>
      <c r="I51" s="1">
        <f t="shared" si="3"/>
        <v>5243.7213930348253</v>
      </c>
      <c r="J51" t="s">
        <v>57</v>
      </c>
      <c r="K51" s="3" t="s">
        <v>41</v>
      </c>
      <c r="L51" s="3">
        <v>75000</v>
      </c>
      <c r="M51" t="str">
        <f t="shared" si="4"/>
        <v>Yes</v>
      </c>
      <c r="N51" s="3" t="str">
        <f t="shared" si="5"/>
        <v>CAR10CRRED04</v>
      </c>
    </row>
    <row r="52" spans="1:14" x14ac:dyDescent="0.25">
      <c r="A52" s="3" t="s">
        <v>81</v>
      </c>
      <c r="B52" s="3" t="str">
        <f>LEFT(A52,2)</f>
        <v>HY</v>
      </c>
      <c r="C52" s="3" t="str">
        <f>VLOOKUP(B52,$A$63:$B$68,2)</f>
        <v>Hundai</v>
      </c>
      <c r="D52" s="3" t="str">
        <f t="shared" si="0"/>
        <v>ELA</v>
      </c>
      <c r="E52" s="3" t="str">
        <f>VLOOKUP(D52,$C$63:$D$73, 2)</f>
        <v>Elantra</v>
      </c>
      <c r="F52" s="6" t="str">
        <f t="shared" si="1"/>
        <v>11</v>
      </c>
      <c r="G52">
        <f t="shared" si="2"/>
        <v>3</v>
      </c>
      <c r="H52" s="1">
        <v>29102.3</v>
      </c>
      <c r="I52" s="1">
        <f t="shared" si="3"/>
        <v>9541.7377049180323</v>
      </c>
      <c r="J52" t="s">
        <v>15</v>
      </c>
      <c r="K52" s="3" t="s">
        <v>43</v>
      </c>
      <c r="L52" s="3">
        <v>100000</v>
      </c>
      <c r="M52" t="str">
        <f t="shared" si="4"/>
        <v>Yes</v>
      </c>
      <c r="N52" s="3" t="str">
        <f t="shared" si="5"/>
        <v>ELA3HYBLA11</v>
      </c>
    </row>
    <row r="53" spans="1:14" x14ac:dyDescent="0.25">
      <c r="A53" s="3" t="s">
        <v>82</v>
      </c>
      <c r="B53" s="3" t="str">
        <f>LEFT(A53,2)</f>
        <v>HY</v>
      </c>
      <c r="C53" s="3" t="str">
        <f>VLOOKUP(B53,$A$63:$B$68,2)</f>
        <v>Hundai</v>
      </c>
      <c r="D53" s="3" t="str">
        <f t="shared" si="0"/>
        <v>ELA</v>
      </c>
      <c r="E53" s="3" t="str">
        <f>VLOOKUP(D53,$C$63:$D$73, 2)</f>
        <v>Elantra</v>
      </c>
      <c r="F53" s="6" t="str">
        <f t="shared" si="1"/>
        <v>12</v>
      </c>
      <c r="G53">
        <f t="shared" si="2"/>
        <v>2</v>
      </c>
      <c r="H53" s="1">
        <v>22282</v>
      </c>
      <c r="I53" s="1">
        <f t="shared" si="3"/>
        <v>10869.268292682927</v>
      </c>
      <c r="J53" t="s">
        <v>48</v>
      </c>
      <c r="K53" s="3" t="s">
        <v>19</v>
      </c>
      <c r="L53" s="3">
        <v>100000</v>
      </c>
      <c r="M53" t="str">
        <f t="shared" si="4"/>
        <v>Yes</v>
      </c>
      <c r="N53" s="3" t="str">
        <f t="shared" si="5"/>
        <v>ELA2HYBLU12</v>
      </c>
    </row>
    <row r="54" spans="1:14" x14ac:dyDescent="0.25">
      <c r="A54" s="3" t="s">
        <v>83</v>
      </c>
      <c r="B54" s="3" t="str">
        <f>LEFT(A54,2)</f>
        <v>HY</v>
      </c>
      <c r="C54" s="3" t="str">
        <f>VLOOKUP(B54,$A$63:$B$68,2)</f>
        <v>Hundai</v>
      </c>
      <c r="D54" s="3" t="str">
        <f t="shared" si="0"/>
        <v>ELA</v>
      </c>
      <c r="E54" s="3" t="str">
        <f>VLOOKUP(D54,$C$63:$D$73, 2)</f>
        <v>Elantra</v>
      </c>
      <c r="F54" s="6" t="str">
        <f t="shared" si="1"/>
        <v>13</v>
      </c>
      <c r="G54">
        <f t="shared" si="2"/>
        <v>1</v>
      </c>
      <c r="H54" s="1">
        <v>20223.900000000001</v>
      </c>
      <c r="I54" s="1">
        <f t="shared" si="3"/>
        <v>19260.857142857145</v>
      </c>
      <c r="J54" t="s">
        <v>15</v>
      </c>
      <c r="K54" s="3" t="s">
        <v>32</v>
      </c>
      <c r="L54" s="3">
        <v>100000</v>
      </c>
      <c r="M54" t="str">
        <f t="shared" si="4"/>
        <v>Yes</v>
      </c>
      <c r="N54" s="3" t="str">
        <f t="shared" si="5"/>
        <v>ELA1HYBLA13</v>
      </c>
    </row>
    <row r="55" spans="1:14" x14ac:dyDescent="0.25">
      <c r="A55" s="3" t="s">
        <v>84</v>
      </c>
      <c r="B55" s="3" t="str">
        <f>LEFT(A55,2)</f>
        <v>HY</v>
      </c>
      <c r="C55" s="3" t="str">
        <f>VLOOKUP(B55,$A$63:$B$68,2)</f>
        <v>Hundai</v>
      </c>
      <c r="D55" s="3" t="str">
        <f t="shared" si="0"/>
        <v>ELA</v>
      </c>
      <c r="E55" s="3" t="str">
        <f>VLOOKUP(D55,$C$63:$D$73, 2)</f>
        <v>Elantra</v>
      </c>
      <c r="F55" s="6" t="str">
        <f t="shared" si="1"/>
        <v>13</v>
      </c>
      <c r="G55">
        <f t="shared" si="2"/>
        <v>1</v>
      </c>
      <c r="H55" s="1">
        <v>22188.5</v>
      </c>
      <c r="I55" s="1">
        <f t="shared" si="3"/>
        <v>21131.90476190476</v>
      </c>
      <c r="J55" t="s">
        <v>48</v>
      </c>
      <c r="K55" s="3" t="s">
        <v>26</v>
      </c>
      <c r="L55" s="3">
        <v>100000</v>
      </c>
      <c r="M55" t="str">
        <f t="shared" si="4"/>
        <v>Yes</v>
      </c>
      <c r="N55" s="3" t="str">
        <f t="shared" si="5"/>
        <v>ELA1HYBLU13</v>
      </c>
    </row>
    <row r="56" spans="1:14" x14ac:dyDescent="0.25">
      <c r="B56" t="str">
        <f>LEFT(A56,2)</f>
        <v/>
      </c>
      <c r="D56" t="str">
        <f t="shared" si="0"/>
        <v/>
      </c>
      <c r="F56" s="8" t="str">
        <f t="shared" si="1"/>
        <v/>
      </c>
      <c r="I56" s="1"/>
    </row>
    <row r="57" spans="1:14" x14ac:dyDescent="0.25">
      <c r="A57" s="14" t="s">
        <v>124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4" x14ac:dyDescent="0.25">
      <c r="A58" s="4" t="s">
        <v>125</v>
      </c>
      <c r="F58" s="8" t="str">
        <f>MID(A63,3,2)</f>
        <v/>
      </c>
      <c r="I58" s="1"/>
    </row>
    <row r="59" spans="1:14" x14ac:dyDescent="0.25">
      <c r="A59" s="4" t="s">
        <v>126</v>
      </c>
      <c r="F59" s="8" t="str">
        <f>MID(A64,3,2)</f>
        <v/>
      </c>
      <c r="I59" s="1"/>
    </row>
    <row r="60" spans="1:14" x14ac:dyDescent="0.25">
      <c r="F60" s="8" t="str">
        <f>MID(A65,3,2)</f>
        <v/>
      </c>
      <c r="I60" s="1"/>
    </row>
    <row r="61" spans="1:14" x14ac:dyDescent="0.25">
      <c r="F61" s="8" t="str">
        <f>MID(A66,3,2)</f>
        <v/>
      </c>
      <c r="I61" s="1"/>
    </row>
    <row r="62" spans="1:14" ht="16.5" thickBot="1" x14ac:dyDescent="0.3">
      <c r="A62" s="5" t="s">
        <v>121</v>
      </c>
      <c r="B62" s="5"/>
      <c r="C62" s="5"/>
      <c r="D62" s="5"/>
      <c r="F62" s="8" t="str">
        <f>MID(A67,3,2)</f>
        <v/>
      </c>
      <c r="I62" s="1"/>
    </row>
    <row r="63" spans="1:14" ht="17.25" thickTop="1" thickBot="1" x14ac:dyDescent="0.3">
      <c r="A63" s="5" t="s">
        <v>85</v>
      </c>
      <c r="B63" s="5" t="s">
        <v>91</v>
      </c>
      <c r="C63" s="5" t="s">
        <v>96</v>
      </c>
      <c r="D63" s="5" t="s">
        <v>107</v>
      </c>
      <c r="F63" s="8" t="str">
        <f>MID(A68,3,2)</f>
        <v/>
      </c>
      <c r="I63" s="1"/>
    </row>
    <row r="64" spans="1:14" ht="17.25" thickTop="1" thickBot="1" x14ac:dyDescent="0.3">
      <c r="A64" s="5" t="s">
        <v>86</v>
      </c>
      <c r="B64" s="5" t="s">
        <v>94</v>
      </c>
      <c r="C64" s="5" t="s">
        <v>97</v>
      </c>
      <c r="D64" s="5" t="s">
        <v>108</v>
      </c>
      <c r="F64" s="8" t="str">
        <f>MID(A69,3,2)</f>
        <v/>
      </c>
      <c r="I64" s="1"/>
    </row>
    <row r="65" spans="1:9" ht="17.25" thickTop="1" thickBot="1" x14ac:dyDescent="0.3">
      <c r="A65" s="5" t="s">
        <v>87</v>
      </c>
      <c r="B65" s="5" t="s">
        <v>95</v>
      </c>
      <c r="C65" s="5" t="s">
        <v>98</v>
      </c>
      <c r="D65" s="5" t="s">
        <v>109</v>
      </c>
      <c r="F65" s="8" t="str">
        <f>MID(A70,3,2)</f>
        <v/>
      </c>
      <c r="I65" s="1"/>
    </row>
    <row r="66" spans="1:9" ht="17.25" thickTop="1" thickBot="1" x14ac:dyDescent="0.3">
      <c r="A66" s="5" t="s">
        <v>90</v>
      </c>
      <c r="B66" s="5" t="s">
        <v>92</v>
      </c>
      <c r="C66" s="5" t="s">
        <v>99</v>
      </c>
      <c r="D66" s="5" t="s">
        <v>110</v>
      </c>
      <c r="F66" s="8" t="str">
        <f>MID(A71,3,2)</f>
        <v/>
      </c>
      <c r="I66" s="1"/>
    </row>
    <row r="67" spans="1:9" ht="17.25" thickTop="1" thickBot="1" x14ac:dyDescent="0.3">
      <c r="A67" s="5" t="s">
        <v>88</v>
      </c>
      <c r="B67" s="5" t="s">
        <v>92</v>
      </c>
      <c r="C67" s="5" t="s">
        <v>100</v>
      </c>
      <c r="D67" s="5" t="s">
        <v>111</v>
      </c>
      <c r="F67" s="8" t="str">
        <f>MID(A72,3,2)</f>
        <v/>
      </c>
      <c r="I67" s="1"/>
    </row>
    <row r="68" spans="1:9" ht="17.25" thickTop="1" thickBot="1" x14ac:dyDescent="0.3">
      <c r="A68" s="5" t="s">
        <v>89</v>
      </c>
      <c r="B68" s="5" t="s">
        <v>93</v>
      </c>
      <c r="C68" s="5" t="s">
        <v>101</v>
      </c>
      <c r="D68" s="5" t="s">
        <v>112</v>
      </c>
      <c r="F68" s="8" t="str">
        <f>MID(A73,3,2)</f>
        <v/>
      </c>
      <c r="I68" s="1"/>
    </row>
    <row r="69" spans="1:9" ht="17.25" thickTop="1" thickBot="1" x14ac:dyDescent="0.3">
      <c r="A69" s="5"/>
      <c r="B69" s="5" t="str">
        <f>LEFT(A69,2)</f>
        <v/>
      </c>
      <c r="C69" s="5" t="s">
        <v>102</v>
      </c>
      <c r="D69" s="5" t="s">
        <v>113</v>
      </c>
    </row>
    <row r="70" spans="1:9" ht="17.25" thickTop="1" thickBot="1" x14ac:dyDescent="0.3">
      <c r="A70" s="5"/>
      <c r="B70" s="5" t="str">
        <f>LEFT(A70,2)</f>
        <v/>
      </c>
      <c r="C70" s="5" t="s">
        <v>103</v>
      </c>
      <c r="D70" s="5" t="s">
        <v>114</v>
      </c>
    </row>
    <row r="71" spans="1:9" ht="17.25" thickTop="1" thickBot="1" x14ac:dyDescent="0.3">
      <c r="A71" s="5"/>
      <c r="B71" s="5" t="str">
        <f>LEFT(A71,2)</f>
        <v/>
      </c>
      <c r="C71" s="5" t="s">
        <v>104</v>
      </c>
      <c r="D71" s="5" t="s">
        <v>115</v>
      </c>
    </row>
    <row r="72" spans="1:9" ht="17.25" thickTop="1" thickBot="1" x14ac:dyDescent="0.3">
      <c r="A72" s="5"/>
      <c r="B72" s="5" t="str">
        <f>LEFT(A72,2)</f>
        <v/>
      </c>
      <c r="C72" s="5" t="s">
        <v>105</v>
      </c>
      <c r="D72" s="5" t="s">
        <v>116</v>
      </c>
    </row>
    <row r="73" spans="1:9" ht="17.25" thickTop="1" thickBot="1" x14ac:dyDescent="0.3">
      <c r="A73" s="5"/>
      <c r="B73" s="5" t="str">
        <f>LEFT(A73,2)</f>
        <v/>
      </c>
      <c r="C73" s="5" t="s">
        <v>106</v>
      </c>
      <c r="D73" s="5" t="s">
        <v>117</v>
      </c>
    </row>
    <row r="74" spans="1:9" ht="16.5" thickTop="1" x14ac:dyDescent="0.25"/>
  </sheetData>
  <sortState ref="A63:A68">
    <sortCondition ref="A58"/>
  </sortState>
  <conditionalFormatting sqref="I1:I56 I58:I1048576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56 G58:G1048576">
    <cfRule type="colorScale" priority="4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56 M58:M1048576">
    <cfRule type="cellIs" dxfId="1" priority="2" operator="equal">
      <formula>"No"</formula>
    </cfRule>
    <cfRule type="cellIs" dxfId="0" priority="3" operator="equal">
      <formula>"YES"</formula>
    </cfRule>
  </conditionalFormatting>
  <conditionalFormatting sqref="H3:H55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A59" r:id="rId1"/>
  </hyperlinks>
  <pageMargins left="0.7" right="0.7" top="0.75" bottom="0.75" header="0.3" footer="0.3"/>
  <pageSetup paperSize="9" scale="71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pivot-car-inventory</vt:lpstr>
      <vt:lpstr>car-inventory</vt:lpstr>
      <vt:lpstr>'car-inventory'!car_inventory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Viernes</cp:lastModifiedBy>
  <cp:lastPrinted>2022-06-23T15:58:17Z</cp:lastPrinted>
  <dcterms:created xsi:type="dcterms:W3CDTF">2022-06-23T15:05:03Z</dcterms:created>
  <dcterms:modified xsi:type="dcterms:W3CDTF">2022-06-23T15:58:20Z</dcterms:modified>
</cp:coreProperties>
</file>