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<sst xmlns="http://schemas.openxmlformats.org/spreadsheetml/2006/main" count="886" uniqueCount="374">
  <si>
    <t>File opened</t>
  </si>
  <si>
    <t>2022-08-03 11:48:52</t>
  </si>
  <si>
    <t>Console s/n</t>
  </si>
  <si>
    <t>68C-022579</t>
  </si>
  <si>
    <t>Console ver</t>
  </si>
  <si>
    <t>Bluestem v.2.0.04</t>
  </si>
  <si>
    <t>Scripts ver</t>
  </si>
  <si>
    <t>2021.08  2.0.04, Aug 2021</t>
  </si>
  <si>
    <t>Head s/n</t>
  </si>
  <si>
    <t>68H-422569</t>
  </si>
  <si>
    <t>Head ver</t>
  </si>
  <si>
    <t>1.4.7</t>
  </si>
  <si>
    <t>Head cal</t>
  </si>
  <si>
    <t>{"oxygen": "21", "co2azero": "0.953182", "co2aspan1": "1.0007", "co2aspan2": "-0.0241478", "co2aspan2a": "0.320658", "co2aspan2b": "0.318399", "co2aspanconc1": "2491", "co2aspanconc2": "303.6", "co2bzero": "0.942748", "co2bspan1": "1.00024", "co2bspan2": "-0.0240419", "co2bspan2a": "0.321302", "co2bspan2b": "0.318896", "co2bspanconc1": "2491", "co2bspanconc2": "303.6", "h2oazero": "1.04539", "h2oaspan1": "1.00536", "h2oaspan2": "0", "h2oaspan2a": "0.0681292", "h2oaspan2b": "0.0684947", "h2oaspanconc1": "12.16", "h2oaspanconc2": "0", "h2obzero": "1.05523", "h2obspan1": "1.00305", "h2obspan2": "0", "h2obspan2a": "0.0685762", "h2obspan2b": "0.0687854", "h2obspanconc1": "12.16", "h2obspanconc2": "0", "tazero": "0.154137", "tbzero": "0.259335", "flowmeterzero": "1.00474", "flowazero": "0.303", "flowbzero": "0.30288", "chamberpressurezero": "2.50771", "ssa_ref": "37836.8", "ssb_ref": "35909.7"}</t>
  </si>
  <si>
    <t>CO2 rangematch</t>
  </si>
  <si>
    <t>Fri Mar  4 10:34</t>
  </si>
  <si>
    <t>H2O rangematch</t>
  </si>
  <si>
    <t>Fri Mar  4 10:21</t>
  </si>
  <si>
    <t>Chamber type</t>
  </si>
  <si>
    <t>6800-01A</t>
  </si>
  <si>
    <t>Chamber s/n</t>
  </si>
  <si>
    <t>MPF-842225</t>
  </si>
  <si>
    <t>Chamber rev</t>
  </si>
  <si>
    <t>0</t>
  </si>
  <si>
    <t>Chamber cal</t>
  </si>
  <si>
    <t>Fluorometer</t>
  </si>
  <si>
    <t>Flr. Version</t>
  </si>
  <si>
    <t>11:48:52</t>
  </si>
  <si>
    <t>Stability Definition:	ΔCO2 (Meas2): Slp&lt;0.1 Per=20	ΔH2O (Meas2): Slp&lt;0.1 Per=20</t>
  </si>
  <si>
    <t>SysConst</t>
  </si>
  <si>
    <t>AvgTime</t>
  </si>
  <si>
    <t>4</t>
  </si>
  <si>
    <t>Oxygen</t>
  </si>
  <si>
    <t>21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</si>
  <si>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</si>
  <si>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</si>
  <si>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</si>
  <si>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</si>
  <si>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</si>
  <si>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</si>
  <si>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</si>
  <si>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</si>
  <si>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</si>
  <si>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</si>
  <si>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</si>
  <si>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</si>
  <si>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Const</t>
  </si>
  <si>
    <t>S</t>
  </si>
  <si>
    <t>K</t>
  </si>
  <si>
    <t>Geometry</t>
  </si>
  <si>
    <t>0: Broadleaf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</si>
  <si>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</si>
  <si>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</si>
  <si>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</si>
  <si>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</si>
  <si>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</si>
  <si>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</si>
  <si>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</si>
  <si>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</si>
  <si>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</si>
  <si>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</si>
  <si>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</si>
  <si>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</si>
  <si>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</si>
  <si>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</si>
  <si>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</si>
  <si>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</si>
  <si>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</si>
  <si>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</si>
  <si>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</si>
  <si>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</si>
  <si>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</si>
  <si>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</si>
  <si>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</si>
  <si>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</si>
  <si>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</si>
  <si>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</si>
  <si>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</si>
  <si>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</si>
  <si>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</si>
  <si>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</si>
  <si>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</si>
  <si>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</si>
  <si>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</si>
  <si>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</si>
  <si>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</si>
  <si>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</si>
  <si>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</si>
  <si>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3.71421 80.3328 379.437 620.942 876.007 1076.6 1262.44 1405.36</t>
  </si>
  <si>
    <t>Fs_true</t>
  </si>
  <si>
    <t>0.220092 100.965 403.187 601.281 803.914 1000.88 1202.7 1401.09</t>
  </si>
  <si>
    <t>leak_wt</t>
  </si>
  <si>
    <t>SysObs</t>
  </si>
  <si>
    <t>GasEx</t>
  </si>
  <si>
    <t>Leak</t>
  </si>
  <si>
    <t>LeafQ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</si>
  <si>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</si>
  <si>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</si>
  <si>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</si>
  <si>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</si>
  <si>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</si>
  <si>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</si>
  <si>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</si>
  <si>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</si>
  <si>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</si>
  <si>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</si>
  <si>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</si>
  <si>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</si>
  <si>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</si>
  <si>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</si>
  <si>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</si>
  <si>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</si>
  <si>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</si>
  <si>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</si>
  <si>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</si>
  <si>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</si>
  <si>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</si>
  <si>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</si>
  <si>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</si>
  <si>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</si>
  <si>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</si>
  <si>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</si>
  <si>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</si>
  <si>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</si>
  <si>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</si>
  <si>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</si>
  <si>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</si>
  <si>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</si>
  <si>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</si>
  <si>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</si>
  <si>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</si>
  <si>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</si>
  <si>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</si>
  <si>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</si>
  <si>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</si>
  <si>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</si>
  <si>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</si>
  <si>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</si>
  <si>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</si>
  <si>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</si>
  <si>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</si>
  <si>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</si>
  <si>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</si>
  <si>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</si>
  <si>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</si>
  <si>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</si>
  <si>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</si>
  <si>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</si>
  <si>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</si>
  <si>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</si>
  <si>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</si>
  <si>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</si>
  <si>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</si>
  <si>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</si>
  <si>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</si>
  <si>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</si>
  <si>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</si>
  <si>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</si>
  <si>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</si>
  <si>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</si>
  <si>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</si>
  <si>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</si>
  <si>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</si>
  <si>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</si>
  <si>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</si>
  <si>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</si>
  <si>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</si>
  <si>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</si>
  <si>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</si>
  <si>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</si>
  <si>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</si>
  <si>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</si>
  <si>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</si>
  <si>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</si>
  <si>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</si>
  <si>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</si>
  <si>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</si>
  <si>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</si>
  <si>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</si>
  <si>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</si>
  <si>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</si>
  <si>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</si>
  <si>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</si>
  <si>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</si>
  <si>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</si>
  <si>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</si>
  <si>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</si>
  <si>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</si>
  <si>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</si>
  <si>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</si>
  <si>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</si>
  <si>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</si>
  <si>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</si>
  <si>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</si>
  <si>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</si>
  <si>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</si>
  <si>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</si>
  <si>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</si>
  <si>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</si>
  <si>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</si>
  <si>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</si>
  <si>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</si>
  <si>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</si>
  <si>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</si>
  <si>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</si>
  <si>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</si>
  <si>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</si>
  <si>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</si>
  <si>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</si>
  <si>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</si>
  <si>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</si>
  <si>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</si>
  <si>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</si>
  <si>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</si>
  <si>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</si>
  <si>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</si>
  <si>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</si>
  <si>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</si>
  <si>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</si>
  <si>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</si>
  <si>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</si>
  <si>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</si>
  <si>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</si>
  <si>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</si>
  <si>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</si>
  <si>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</si>
  <si>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</si>
  <si>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</si>
  <si>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</si>
  <si>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</si>
  <si>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</si>
  <si>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</si>
  <si>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</si>
  <si>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</si>
  <si>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</si>
  <si>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</si>
  <si>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</si>
  <si>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</si>
  <si>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</si>
  <si>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</si>
  <si>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</si>
  <si>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</si>
  <si>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</si>
  <si>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</si>
  <si>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</si>
  <si>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</si>
  <si>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</si>
  <si>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</si>
  <si>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</si>
  <si>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</si>
  <si>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</si>
  <si>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</si>
  <si>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</si>
  <si>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</si>
  <si>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</si>
  <si>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</si>
  <si>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</si>
  <si>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</si>
  <si>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</si>
  <si>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</si>
  <si>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</si>
  <si>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</si>
  <si>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</si>
  <si>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</si>
  <si>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</si>
  <si>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</si>
  <si>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</si>
  <si>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</si>
  <si>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</si>
  <si>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</si>
  <si>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</si>
  <si>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</si>
  <si>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</si>
  <si>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</si>
  <si>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</si>
  <si>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</si>
  <si>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</si>
  <si>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</si>
  <si>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</si>
  <si>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</si>
  <si>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</si>
  <si>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</si>
  <si>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</si>
  <si>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</si>
  <si>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</si>
  <si>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</si>
  <si>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</si>
  <si>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</si>
  <si>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</si>
  <si>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</si>
  <si>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</si>
  <si>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</si>
  <si>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</si>
  <si>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</si>
  <si>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</si>
  <si>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</si>
  <si>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</si>
  <si>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</si>
  <si>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</si>
  <si>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</si>
  <si>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</si>
  <si>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</si>
  <si>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</si>
  <si>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</si>
  <si>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</si>
  <si>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</si>
  <si>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</si>
  <si>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</si>
  <si>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</si>
  <si>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</si>
  <si>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</si>
  <si>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</si>
  <si>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</si>
  <si>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</si>
  <si>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</si>
  <si>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</si>
  <si>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</si>
  <si>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</si>
  <si>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</si>
  <si>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</si>
  <si>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</si>
  <si>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</si>
  <si>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</si>
  <si>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</si>
  <si>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</si>
  <si>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</si>
  <si>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</si>
  <si>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</si>
  <si>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</si>
  <si>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</si>
  <si>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</si>
  <si>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</si>
  <si>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</si>
  <si>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20220804 11:49:47</t>
  </si>
  <si>
    <t>11:49:47</t>
  </si>
  <si>
    <t>none</t>
  </si>
  <si>
    <t>--:--:--</t>
  </si>
  <si>
    <t>0/2</t>
  </si>
  <si>
    <t>00000000</t>
  </si>
  <si>
    <t>iiiiiiii</t>
  </si>
  <si>
    <t>off</t>
  </si>
  <si>
    <t>11:59:57</t>
  </si>
  <si>
    <t>testing</t>
  </si>
  <si>
    <t>20220804 12:00:27</t>
  </si>
  <si>
    <t>12:00:27</t>
  </si>
  <si>
    <t>1/2</t>
  </si>
  <si>
    <t>20220804 12:04:10</t>
  </si>
  <si>
    <t>12:04:10</t>
  </si>
  <si>
    <t>12:04:30</t>
  </si>
  <si>
    <t>20220804 12:09:28</t>
  </si>
  <si>
    <t>12:09:28</t>
  </si>
  <si>
    <t>12:09:45</t>
  </si>
  <si>
    <t>20220804 12:10:18</t>
  </si>
  <si>
    <t>12:10:18</t>
  </si>
  <si>
    <t>12:10:36</t>
  </si>
  <si>
    <t>20220804 12:15:14</t>
  </si>
  <si>
    <t>12:15:14</t>
  </si>
  <si>
    <t>12:15:35</t>
  </si>
  <si>
    <t>20220804 12:19:40</t>
  </si>
  <si>
    <t>12:19:40</t>
  </si>
  <si>
    <t>12:20:00</t>
  </si>
  <si>
    <t>2/2</t>
  </si>
  <si>
    <t>20220804 12:27:31</t>
  </si>
  <si>
    <t>12:27:31</t>
  </si>
  <si>
    <t>12:27:48</t>
  </si>
  <si>
    <t>20220804 12:31:19</t>
  </si>
  <si>
    <t>12:31:19</t>
  </si>
  <si>
    <t>12:31:36</t>
  </si>
  <si>
    <t>20220804 12:34:39</t>
  </si>
  <si>
    <t>12:34:39</t>
  </si>
  <si>
    <t>12:35:03</t>
  </si>
  <si>
    <t>20220804 12:38:13</t>
  </si>
  <si>
    <t>12:38:13</t>
  </si>
  <si>
    <t>12:38:30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</si>
</sst>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GY31"/>
  <sheetViews>
    <sheetView tabSelected="1" workbookViewId="0"/>
  </sheetViews>
  <sheetFormatPr defaultRowHeight="15"/>
  <sheetData>
    <row r="2" spans="1:207">
      <c r="A2" t="s">
        <v>29</v>
      </c>
      <c r="B2" t="s">
        <v>30</v>
      </c>
      <c r="C2" t="s">
        <v>32</v>
      </c>
    </row>
    <row r="3" spans="1:207">
      <c r="B3" t="s">
        <v>31</v>
      </c>
      <c r="C3" t="s">
        <v>33</v>
      </c>
    </row>
    <row r="4" spans="1:207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07">
      <c r="B5" t="s">
        <v>19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07">
      <c r="A6" t="s">
        <v>46</v>
      </c>
      <c r="B6" t="s">
        <v>47</v>
      </c>
      <c r="C6" t="s">
        <v>48</v>
      </c>
      <c r="D6" t="s">
        <v>49</v>
      </c>
      <c r="E6" t="s">
        <v>51</v>
      </c>
    </row>
    <row r="7" spans="1:207">
      <c r="B7">
        <v>2.7</v>
      </c>
      <c r="C7">
        <v>0.5</v>
      </c>
      <c r="D7" t="s">
        <v>50</v>
      </c>
      <c r="E7">
        <v>2</v>
      </c>
    </row>
    <row r="8" spans="1:207">
      <c r="A8" t="s">
        <v>52</v>
      </c>
      <c r="B8" t="s">
        <v>53</v>
      </c>
      <c r="C8" t="s">
        <v>54</v>
      </c>
      <c r="D8" t="s">
        <v>55</v>
      </c>
      <c r="E8" t="s">
        <v>56</v>
      </c>
    </row>
    <row r="9" spans="1:207">
      <c r="B9">
        <v>0</v>
      </c>
      <c r="C9">
        <v>1</v>
      </c>
      <c r="D9">
        <v>0</v>
      </c>
      <c r="E9">
        <v>0</v>
      </c>
    </row>
    <row r="10" spans="1:207">
      <c r="A10" t="s">
        <v>57</v>
      </c>
      <c r="B10" t="s">
        <v>58</v>
      </c>
      <c r="C10" t="s">
        <v>60</v>
      </c>
      <c r="D10" t="s">
        <v>62</v>
      </c>
      <c r="E10" t="s">
        <v>63</v>
      </c>
      <c r="F10" t="s">
        <v>64</v>
      </c>
      <c r="G10" t="s">
        <v>65</v>
      </c>
      <c r="H10" t="s">
        <v>66</v>
      </c>
      <c r="I10" t="s">
        <v>67</v>
      </c>
      <c r="J10" t="s">
        <v>68</v>
      </c>
      <c r="K10" t="s">
        <v>69</v>
      </c>
      <c r="L10" t="s">
        <v>70</v>
      </c>
      <c r="M10" t="s">
        <v>71</v>
      </c>
      <c r="N10" t="s">
        <v>72</v>
      </c>
      <c r="O10" t="s">
        <v>73</v>
      </c>
      <c r="P10" t="s">
        <v>74</v>
      </c>
      <c r="Q10" t="s">
        <v>75</v>
      </c>
    </row>
    <row r="11" spans="1:207">
      <c r="B11" t="s">
        <v>59</v>
      </c>
      <c r="C11" t="s">
        <v>61</v>
      </c>
      <c r="D11">
        <v>0.76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0.1725</v>
      </c>
      <c r="L11">
        <v>0.1512</v>
      </c>
      <c r="M11">
        <v>0.161</v>
      </c>
      <c r="N11">
        <v>0.2262</v>
      </c>
      <c r="O11">
        <v>0.1575</v>
      </c>
      <c r="P11">
        <v>0.1596</v>
      </c>
      <c r="Q11">
        <v>0.2175</v>
      </c>
    </row>
    <row r="12" spans="1:207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</row>
    <row r="13" spans="1:207">
      <c r="B13">
        <v>0</v>
      </c>
      <c r="C13">
        <v>0</v>
      </c>
      <c r="D13">
        <v>0</v>
      </c>
      <c r="E13">
        <v>0</v>
      </c>
      <c r="F13">
        <v>1</v>
      </c>
    </row>
    <row r="14" spans="1:207">
      <c r="A14" t="s">
        <v>82</v>
      </c>
      <c r="B14" t="s">
        <v>83</v>
      </c>
      <c r="C14" t="s">
        <v>84</v>
      </c>
      <c r="D14" t="s">
        <v>85</v>
      </c>
      <c r="E14" t="s">
        <v>86</v>
      </c>
      <c r="F14" t="s">
        <v>87</v>
      </c>
      <c r="G14" t="s">
        <v>89</v>
      </c>
      <c r="H14" t="s">
        <v>91</v>
      </c>
    </row>
    <row r="15" spans="1:207">
      <c r="B15">
        <v>-6276</v>
      </c>
      <c r="C15">
        <v>6.6</v>
      </c>
      <c r="D15">
        <v>1.709E-05</v>
      </c>
      <c r="E15">
        <v>3.11</v>
      </c>
      <c r="F15" t="s">
        <v>88</v>
      </c>
      <c r="G15" t="s">
        <v>90</v>
      </c>
      <c r="H15">
        <v>0</v>
      </c>
    </row>
    <row r="16" spans="1:207">
      <c r="A16" t="s">
        <v>92</v>
      </c>
      <c r="B16" t="s">
        <v>92</v>
      </c>
      <c r="C16" t="s">
        <v>92</v>
      </c>
      <c r="D16" t="s">
        <v>92</v>
      </c>
      <c r="E16" t="s">
        <v>92</v>
      </c>
      <c r="F16" t="s">
        <v>92</v>
      </c>
      <c r="G16" t="s">
        <v>93</v>
      </c>
      <c r="H16" t="s">
        <v>93</v>
      </c>
      <c r="I16" t="s">
        <v>93</v>
      </c>
      <c r="J16" t="s">
        <v>93</v>
      </c>
      <c r="K16" t="s">
        <v>93</v>
      </c>
      <c r="L16" t="s">
        <v>93</v>
      </c>
      <c r="M16" t="s">
        <v>93</v>
      </c>
      <c r="N16" t="s">
        <v>93</v>
      </c>
      <c r="O16" t="s">
        <v>93</v>
      </c>
      <c r="P16" t="s">
        <v>93</v>
      </c>
      <c r="Q16" t="s">
        <v>93</v>
      </c>
      <c r="R16" t="s">
        <v>93</v>
      </c>
      <c r="S16" t="s">
        <v>93</v>
      </c>
      <c r="T16" t="s">
        <v>93</v>
      </c>
      <c r="U16" t="s">
        <v>93</v>
      </c>
      <c r="V16" t="s">
        <v>93</v>
      </c>
      <c r="W16" t="s">
        <v>93</v>
      </c>
      <c r="X16" t="s">
        <v>93</v>
      </c>
      <c r="Y16" t="s">
        <v>93</v>
      </c>
      <c r="Z16" t="s">
        <v>93</v>
      </c>
      <c r="AA16" t="s">
        <v>93</v>
      </c>
      <c r="AB16" t="s">
        <v>93</v>
      </c>
      <c r="AC16" t="s">
        <v>93</v>
      </c>
      <c r="AD16" t="s">
        <v>93</v>
      </c>
      <c r="AE16" t="s">
        <v>94</v>
      </c>
      <c r="AF16" t="s">
        <v>94</v>
      </c>
      <c r="AG16" t="s">
        <v>94</v>
      </c>
      <c r="AH16" t="s">
        <v>94</v>
      </c>
      <c r="AI16" t="s">
        <v>94</v>
      </c>
      <c r="AJ16" t="s">
        <v>95</v>
      </c>
      <c r="AK16" t="s">
        <v>95</v>
      </c>
      <c r="AL16" t="s">
        <v>95</v>
      </c>
      <c r="AM16" t="s">
        <v>95</v>
      </c>
      <c r="AN16" t="s">
        <v>96</v>
      </c>
      <c r="AO16" t="s">
        <v>96</v>
      </c>
      <c r="AP16" t="s">
        <v>96</v>
      </c>
      <c r="AQ16" t="s">
        <v>96</v>
      </c>
      <c r="AR16" t="s">
        <v>96</v>
      </c>
      <c r="AS16" t="s">
        <v>96</v>
      </c>
      <c r="AT16" t="s">
        <v>96</v>
      </c>
      <c r="AU16" t="s">
        <v>96</v>
      </c>
      <c r="AV16" t="s">
        <v>96</v>
      </c>
      <c r="AW16" t="s">
        <v>96</v>
      </c>
      <c r="AX16" t="s">
        <v>96</v>
      </c>
      <c r="AY16" t="s">
        <v>96</v>
      </c>
      <c r="AZ16" t="s">
        <v>96</v>
      </c>
      <c r="BA16" t="s">
        <v>96</v>
      </c>
      <c r="BB16" t="s">
        <v>96</v>
      </c>
      <c r="BC16" t="s">
        <v>96</v>
      </c>
      <c r="BD16" t="s">
        <v>96</v>
      </c>
      <c r="BE16" t="s">
        <v>96</v>
      </c>
      <c r="BF16" t="s">
        <v>97</v>
      </c>
      <c r="BG16" t="s">
        <v>97</v>
      </c>
      <c r="BH16" t="s">
        <v>97</v>
      </c>
      <c r="BI16" t="s">
        <v>97</v>
      </c>
      <c r="BJ16" t="s">
        <v>97</v>
      </c>
      <c r="BK16" t="s">
        <v>97</v>
      </c>
      <c r="BL16" t="s">
        <v>97</v>
      </c>
      <c r="BM16" t="s">
        <v>97</v>
      </c>
      <c r="BN16" t="s">
        <v>97</v>
      </c>
      <c r="BO16" t="s">
        <v>97</v>
      </c>
      <c r="BP16" t="s">
        <v>98</v>
      </c>
      <c r="BQ16" t="s">
        <v>98</v>
      </c>
      <c r="BR16" t="s">
        <v>98</v>
      </c>
      <c r="BS16" t="s">
        <v>98</v>
      </c>
      <c r="BT16" t="s">
        <v>98</v>
      </c>
      <c r="BU16" t="s">
        <v>98</v>
      </c>
      <c r="BV16" t="s">
        <v>98</v>
      </c>
      <c r="BW16" t="s">
        <v>98</v>
      </c>
      <c r="BX16" t="s">
        <v>98</v>
      </c>
      <c r="BY16" t="s">
        <v>98</v>
      </c>
      <c r="BZ16" t="s">
        <v>98</v>
      </c>
      <c r="CA16" t="s">
        <v>98</v>
      </c>
      <c r="CB16" t="s">
        <v>98</v>
      </c>
      <c r="CC16" t="s">
        <v>98</v>
      </c>
      <c r="CD16" t="s">
        <v>98</v>
      </c>
      <c r="CE16" t="s">
        <v>98</v>
      </c>
      <c r="CF16" t="s">
        <v>98</v>
      </c>
      <c r="CG16" t="s">
        <v>98</v>
      </c>
      <c r="CH16" t="s">
        <v>99</v>
      </c>
      <c r="CI16" t="s">
        <v>99</v>
      </c>
      <c r="CJ16" t="s">
        <v>99</v>
      </c>
      <c r="CK16" t="s">
        <v>99</v>
      </c>
      <c r="CL16" t="s">
        <v>99</v>
      </c>
      <c r="CM16" t="s">
        <v>99</v>
      </c>
      <c r="CN16" t="s">
        <v>99</v>
      </c>
      <c r="CO16" t="s">
        <v>99</v>
      </c>
      <c r="CP16" t="s">
        <v>99</v>
      </c>
      <c r="CQ16" t="s">
        <v>99</v>
      </c>
      <c r="CR16" t="s">
        <v>99</v>
      </c>
      <c r="CS16" t="s">
        <v>99</v>
      </c>
      <c r="CT16" t="s">
        <v>99</v>
      </c>
      <c r="CU16" t="s">
        <v>100</v>
      </c>
      <c r="CV16" t="s">
        <v>100</v>
      </c>
      <c r="CW16" t="s">
        <v>100</v>
      </c>
      <c r="CX16" t="s">
        <v>100</v>
      </c>
      <c r="CY16" t="s">
        <v>100</v>
      </c>
      <c r="CZ16" t="s">
        <v>100</v>
      </c>
      <c r="DA16" t="s">
        <v>100</v>
      </c>
      <c r="DB16" t="s">
        <v>100</v>
      </c>
      <c r="DC16" t="s">
        <v>100</v>
      </c>
      <c r="DD16" t="s">
        <v>100</v>
      </c>
      <c r="DE16" t="s">
        <v>100</v>
      </c>
      <c r="DF16" t="s">
        <v>101</v>
      </c>
      <c r="DG16" t="s">
        <v>101</v>
      </c>
      <c r="DH16" t="s">
        <v>101</v>
      </c>
      <c r="DI16" t="s">
        <v>101</v>
      </c>
      <c r="DJ16" t="s">
        <v>101</v>
      </c>
      <c r="DK16" t="s">
        <v>101</v>
      </c>
      <c r="DL16" t="s">
        <v>101</v>
      </c>
      <c r="DM16" t="s">
        <v>101</v>
      </c>
      <c r="DN16" t="s">
        <v>101</v>
      </c>
      <c r="DO16" t="s">
        <v>101</v>
      </c>
      <c r="DP16" t="s">
        <v>101</v>
      </c>
      <c r="DQ16" t="s">
        <v>101</v>
      </c>
      <c r="DR16" t="s">
        <v>101</v>
      </c>
      <c r="DS16" t="s">
        <v>101</v>
      </c>
      <c r="DT16" t="s">
        <v>101</v>
      </c>
      <c r="DU16" t="s">
        <v>101</v>
      </c>
      <c r="DV16" t="s">
        <v>101</v>
      </c>
      <c r="DW16" t="s">
        <v>101</v>
      </c>
      <c r="DX16" t="s">
        <v>102</v>
      </c>
      <c r="DY16" t="s">
        <v>102</v>
      </c>
      <c r="DZ16" t="s">
        <v>102</v>
      </c>
      <c r="EA16" t="s">
        <v>102</v>
      </c>
      <c r="EB16" t="s">
        <v>102</v>
      </c>
      <c r="EC16" t="s">
        <v>102</v>
      </c>
      <c r="ED16" t="s">
        <v>102</v>
      </c>
      <c r="EE16" t="s">
        <v>102</v>
      </c>
      <c r="EF16" t="s">
        <v>102</v>
      </c>
      <c r="EG16" t="s">
        <v>102</v>
      </c>
      <c r="EH16" t="s">
        <v>102</v>
      </c>
      <c r="EI16" t="s">
        <v>102</v>
      </c>
      <c r="EJ16" t="s">
        <v>102</v>
      </c>
      <c r="EK16" t="s">
        <v>102</v>
      </c>
      <c r="EL16" t="s">
        <v>102</v>
      </c>
      <c r="EM16" t="s">
        <v>102</v>
      </c>
      <c r="EN16" t="s">
        <v>102</v>
      </c>
      <c r="EO16" t="s">
        <v>102</v>
      </c>
      <c r="EP16" t="s">
        <v>102</v>
      </c>
      <c r="EQ16" t="s">
        <v>103</v>
      </c>
      <c r="ER16" t="s">
        <v>103</v>
      </c>
      <c r="ES16" t="s">
        <v>103</v>
      </c>
      <c r="ET16" t="s">
        <v>103</v>
      </c>
      <c r="EU16" t="s">
        <v>103</v>
      </c>
      <c r="EV16" t="s">
        <v>103</v>
      </c>
      <c r="EW16" t="s">
        <v>103</v>
      </c>
      <c r="EX16" t="s">
        <v>103</v>
      </c>
      <c r="EY16" t="s">
        <v>103</v>
      </c>
      <c r="EZ16" t="s">
        <v>103</v>
      </c>
      <c r="FA16" t="s">
        <v>103</v>
      </c>
      <c r="FB16" t="s">
        <v>103</v>
      </c>
      <c r="FC16" t="s">
        <v>103</v>
      </c>
      <c r="FD16" t="s">
        <v>103</v>
      </c>
      <c r="FE16" t="s">
        <v>103</v>
      </c>
      <c r="FF16" t="s">
        <v>103</v>
      </c>
      <c r="FG16" t="s">
        <v>103</v>
      </c>
      <c r="FH16" t="s">
        <v>103</v>
      </c>
      <c r="FI16" t="s">
        <v>103</v>
      </c>
      <c r="FJ16" t="s">
        <v>104</v>
      </c>
      <c r="FK16" t="s">
        <v>104</v>
      </c>
      <c r="FL16" t="s">
        <v>104</v>
      </c>
      <c r="FM16" t="s">
        <v>104</v>
      </c>
      <c r="FN16" t="s">
        <v>104</v>
      </c>
      <c r="FO16" t="s">
        <v>104</v>
      </c>
      <c r="FP16" t="s">
        <v>104</v>
      </c>
      <c r="FQ16" t="s">
        <v>104</v>
      </c>
      <c r="FR16" t="s">
        <v>104</v>
      </c>
      <c r="FS16" t="s">
        <v>104</v>
      </c>
      <c r="FT16" t="s">
        <v>104</v>
      </c>
      <c r="FU16" t="s">
        <v>104</v>
      </c>
      <c r="FV16" t="s">
        <v>104</v>
      </c>
      <c r="FW16" t="s">
        <v>104</v>
      </c>
      <c r="FX16" t="s">
        <v>104</v>
      </c>
      <c r="FY16" t="s">
        <v>104</v>
      </c>
      <c r="FZ16" t="s">
        <v>104</v>
      </c>
      <c r="GA16" t="s">
        <v>104</v>
      </c>
      <c r="GB16" t="s">
        <v>105</v>
      </c>
      <c r="GC16" t="s">
        <v>105</v>
      </c>
      <c r="GD16" t="s">
        <v>105</v>
      </c>
      <c r="GE16" t="s">
        <v>105</v>
      </c>
      <c r="GF16" t="s">
        <v>105</v>
      </c>
      <c r="GG16" t="s">
        <v>105</v>
      </c>
      <c r="GH16" t="s">
        <v>105</v>
      </c>
      <c r="GI16" t="s">
        <v>105</v>
      </c>
      <c r="GJ16" t="s">
        <v>106</v>
      </c>
      <c r="GK16" t="s">
        <v>106</v>
      </c>
      <c r="GL16" t="s">
        <v>106</v>
      </c>
      <c r="GM16" t="s">
        <v>106</v>
      </c>
      <c r="GN16" t="s">
        <v>106</v>
      </c>
      <c r="GO16" t="s">
        <v>106</v>
      </c>
      <c r="GP16" t="s">
        <v>106</v>
      </c>
      <c r="GQ16" t="s">
        <v>106</v>
      </c>
      <c r="GR16" t="s">
        <v>106</v>
      </c>
      <c r="GS16" t="s">
        <v>106</v>
      </c>
      <c r="GT16" t="s">
        <v>106</v>
      </c>
      <c r="GU16" t="s">
        <v>106</v>
      </c>
      <c r="GV16" t="s">
        <v>106</v>
      </c>
      <c r="GW16" t="s">
        <v>106</v>
      </c>
      <c r="GX16" t="s">
        <v>106</v>
      </c>
      <c r="GY16" t="s">
        <v>106</v>
      </c>
    </row>
    <row r="17" spans="1:207">
      <c r="A17" t="s">
        <v>107</v>
      </c>
      <c r="B17" t="s">
        <v>108</v>
      </c>
      <c r="C17" t="s">
        <v>109</v>
      </c>
      <c r="D17" t="s">
        <v>110</v>
      </c>
      <c r="E17" t="s">
        <v>111</v>
      </c>
      <c r="F17" t="s">
        <v>112</v>
      </c>
      <c r="G17" t="s">
        <v>113</v>
      </c>
      <c r="H17" t="s">
        <v>114</v>
      </c>
      <c r="I17" t="s">
        <v>115</v>
      </c>
      <c r="J17" t="s">
        <v>116</v>
      </c>
      <c r="K17" t="s">
        <v>117</v>
      </c>
      <c r="L17" t="s">
        <v>118</v>
      </c>
      <c r="M17" t="s">
        <v>119</v>
      </c>
      <c r="N17" t="s">
        <v>120</v>
      </c>
      <c r="O17" t="s">
        <v>121</v>
      </c>
      <c r="P17" t="s">
        <v>122</v>
      </c>
      <c r="Q17" t="s">
        <v>123</v>
      </c>
      <c r="R17" t="s">
        <v>124</v>
      </c>
      <c r="S17" t="s">
        <v>125</v>
      </c>
      <c r="T17" t="s">
        <v>126</v>
      </c>
      <c r="U17" t="s">
        <v>127</v>
      </c>
      <c r="V17" t="s">
        <v>128</v>
      </c>
      <c r="W17" t="s">
        <v>129</v>
      </c>
      <c r="X17" t="s">
        <v>130</v>
      </c>
      <c r="Y17" t="s">
        <v>131</v>
      </c>
      <c r="Z17" t="s">
        <v>132</v>
      </c>
      <c r="AA17" t="s">
        <v>133</v>
      </c>
      <c r="AB17" t="s">
        <v>134</v>
      </c>
      <c r="AC17" t="s">
        <v>135</v>
      </c>
      <c r="AD17" t="s">
        <v>136</v>
      </c>
      <c r="AE17" t="s">
        <v>94</v>
      </c>
      <c r="AF17" t="s">
        <v>137</v>
      </c>
      <c r="AG17" t="s">
        <v>138</v>
      </c>
      <c r="AH17" t="s">
        <v>139</v>
      </c>
      <c r="AI17" t="s">
        <v>140</v>
      </c>
      <c r="AJ17" t="s">
        <v>141</v>
      </c>
      <c r="AK17" t="s">
        <v>142</v>
      </c>
      <c r="AL17" t="s">
        <v>143</v>
      </c>
      <c r="AM17" t="s">
        <v>144</v>
      </c>
      <c r="AN17" t="s">
        <v>113</v>
      </c>
      <c r="AO17" t="s">
        <v>145</v>
      </c>
      <c r="AP17" t="s">
        <v>146</v>
      </c>
      <c r="AQ17" t="s">
        <v>147</v>
      </c>
      <c r="AR17" t="s">
        <v>148</v>
      </c>
      <c r="AS17" t="s">
        <v>149</v>
      </c>
      <c r="AT17" t="s">
        <v>150</v>
      </c>
      <c r="AU17" t="s">
        <v>151</v>
      </c>
      <c r="AV17" t="s">
        <v>152</v>
      </c>
      <c r="AW17" t="s">
        <v>153</v>
      </c>
      <c r="AX17" t="s">
        <v>154</v>
      </c>
      <c r="AY17" t="s">
        <v>155</v>
      </c>
      <c r="AZ17" t="s">
        <v>156</v>
      </c>
      <c r="BA17" t="s">
        <v>157</v>
      </c>
      <c r="BB17" t="s">
        <v>158</v>
      </c>
      <c r="BC17" t="s">
        <v>159</v>
      </c>
      <c r="BD17" t="s">
        <v>160</v>
      </c>
      <c r="BE17" t="s">
        <v>161</v>
      </c>
      <c r="BF17" t="s">
        <v>162</v>
      </c>
      <c r="BG17" t="s">
        <v>163</v>
      </c>
      <c r="BH17" t="s">
        <v>164</v>
      </c>
      <c r="BI17" t="s">
        <v>165</v>
      </c>
      <c r="BJ17" t="s">
        <v>166</v>
      </c>
      <c r="BK17" t="s">
        <v>167</v>
      </c>
      <c r="BL17" t="s">
        <v>168</v>
      </c>
      <c r="BM17" t="s">
        <v>169</v>
      </c>
      <c r="BN17" t="s">
        <v>170</v>
      </c>
      <c r="BO17" t="s">
        <v>171</v>
      </c>
      <c r="BP17" t="s">
        <v>172</v>
      </c>
      <c r="BQ17" t="s">
        <v>173</v>
      </c>
      <c r="BR17" t="s">
        <v>174</v>
      </c>
      <c r="BS17" t="s">
        <v>175</v>
      </c>
      <c r="BT17" t="s">
        <v>176</v>
      </c>
      <c r="BU17" t="s">
        <v>177</v>
      </c>
      <c r="BV17" t="s">
        <v>178</v>
      </c>
      <c r="BW17" t="s">
        <v>179</v>
      </c>
      <c r="BX17" t="s">
        <v>180</v>
      </c>
      <c r="BY17" t="s">
        <v>181</v>
      </c>
      <c r="BZ17" t="s">
        <v>182</v>
      </c>
      <c r="CA17" t="s">
        <v>183</v>
      </c>
      <c r="CB17" t="s">
        <v>184</v>
      </c>
      <c r="CC17" t="s">
        <v>185</v>
      </c>
      <c r="CD17" t="s">
        <v>186</v>
      </c>
      <c r="CE17" t="s">
        <v>187</v>
      </c>
      <c r="CF17" t="s">
        <v>188</v>
      </c>
      <c r="CG17" t="s">
        <v>189</v>
      </c>
      <c r="CH17" t="s">
        <v>108</v>
      </c>
      <c r="CI17" t="s">
        <v>111</v>
      </c>
      <c r="CJ17" t="s">
        <v>190</v>
      </c>
      <c r="CK17" t="s">
        <v>191</v>
      </c>
      <c r="CL17" t="s">
        <v>192</v>
      </c>
      <c r="CM17" t="s">
        <v>193</v>
      </c>
      <c r="CN17" t="s">
        <v>194</v>
      </c>
      <c r="CO17" t="s">
        <v>195</v>
      </c>
      <c r="CP17" t="s">
        <v>196</v>
      </c>
      <c r="CQ17" t="s">
        <v>197</v>
      </c>
      <c r="CR17" t="s">
        <v>198</v>
      </c>
      <c r="CS17" t="s">
        <v>199</v>
      </c>
      <c r="CT17" t="s">
        <v>200</v>
      </c>
      <c r="CU17" t="s">
        <v>201</v>
      </c>
      <c r="CV17" t="s">
        <v>202</v>
      </c>
      <c r="CW17" t="s">
        <v>203</v>
      </c>
      <c r="CX17" t="s">
        <v>204</v>
      </c>
      <c r="CY17" t="s">
        <v>205</v>
      </c>
      <c r="CZ17" t="s">
        <v>206</v>
      </c>
      <c r="DA17" t="s">
        <v>207</v>
      </c>
      <c r="DB17" t="s">
        <v>208</v>
      </c>
      <c r="DC17" t="s">
        <v>209</v>
      </c>
      <c r="DD17" t="s">
        <v>210</v>
      </c>
      <c r="DE17" t="s">
        <v>211</v>
      </c>
      <c r="DF17" t="s">
        <v>212</v>
      </c>
      <c r="DG17" t="s">
        <v>213</v>
      </c>
      <c r="DH17" t="s">
        <v>214</v>
      </c>
      <c r="DI17" t="s">
        <v>215</v>
      </c>
      <c r="DJ17" t="s">
        <v>216</v>
      </c>
      <c r="DK17" t="s">
        <v>217</v>
      </c>
      <c r="DL17" t="s">
        <v>218</v>
      </c>
      <c r="DM17" t="s">
        <v>219</v>
      </c>
      <c r="DN17" t="s">
        <v>220</v>
      </c>
      <c r="DO17" t="s">
        <v>221</v>
      </c>
      <c r="DP17" t="s">
        <v>222</v>
      </c>
      <c r="DQ17" t="s">
        <v>223</v>
      </c>
      <c r="DR17" t="s">
        <v>224</v>
      </c>
      <c r="DS17" t="s">
        <v>225</v>
      </c>
      <c r="DT17" t="s">
        <v>226</v>
      </c>
      <c r="DU17" t="s">
        <v>227</v>
      </c>
      <c r="DV17" t="s">
        <v>228</v>
      </c>
      <c r="DW17" t="s">
        <v>229</v>
      </c>
      <c r="DX17" t="s">
        <v>230</v>
      </c>
      <c r="DY17" t="s">
        <v>231</v>
      </c>
      <c r="DZ17" t="s">
        <v>232</v>
      </c>
      <c r="EA17" t="s">
        <v>233</v>
      </c>
      <c r="EB17" t="s">
        <v>234</v>
      </c>
      <c r="EC17" t="s">
        <v>235</v>
      </c>
      <c r="ED17" t="s">
        <v>236</v>
      </c>
      <c r="EE17" t="s">
        <v>237</v>
      </c>
      <c r="EF17" t="s">
        <v>238</v>
      </c>
      <c r="EG17" t="s">
        <v>239</v>
      </c>
      <c r="EH17" t="s">
        <v>240</v>
      </c>
      <c r="EI17" t="s">
        <v>241</v>
      </c>
      <c r="EJ17" t="s">
        <v>242</v>
      </c>
      <c r="EK17" t="s">
        <v>243</v>
      </c>
      <c r="EL17" t="s">
        <v>244</v>
      </c>
      <c r="EM17" t="s">
        <v>245</v>
      </c>
      <c r="EN17" t="s">
        <v>246</v>
      </c>
      <c r="EO17" t="s">
        <v>247</v>
      </c>
      <c r="EP17" t="s">
        <v>248</v>
      </c>
      <c r="EQ17" t="s">
        <v>249</v>
      </c>
      <c r="ER17" t="s">
        <v>250</v>
      </c>
      <c r="ES17" t="s">
        <v>251</v>
      </c>
      <c r="ET17" t="s">
        <v>252</v>
      </c>
      <c r="EU17" t="s">
        <v>253</v>
      </c>
      <c r="EV17" t="s">
        <v>254</v>
      </c>
      <c r="EW17" t="s">
        <v>255</v>
      </c>
      <c r="EX17" t="s">
        <v>256</v>
      </c>
      <c r="EY17" t="s">
        <v>257</v>
      </c>
      <c r="EZ17" t="s">
        <v>258</v>
      </c>
      <c r="FA17" t="s">
        <v>259</v>
      </c>
      <c r="FB17" t="s">
        <v>260</v>
      </c>
      <c r="FC17" t="s">
        <v>261</v>
      </c>
      <c r="FD17" t="s">
        <v>262</v>
      </c>
      <c r="FE17" t="s">
        <v>263</v>
      </c>
      <c r="FF17" t="s">
        <v>264</v>
      </c>
      <c r="FG17" t="s">
        <v>265</v>
      </c>
      <c r="FH17" t="s">
        <v>266</v>
      </c>
      <c r="FI17" t="s">
        <v>267</v>
      </c>
      <c r="FJ17" t="s">
        <v>268</v>
      </c>
      <c r="FK17" t="s">
        <v>269</v>
      </c>
      <c r="FL17" t="s">
        <v>270</v>
      </c>
      <c r="FM17" t="s">
        <v>271</v>
      </c>
      <c r="FN17" t="s">
        <v>272</v>
      </c>
      <c r="FO17" t="s">
        <v>273</v>
      </c>
      <c r="FP17" t="s">
        <v>274</v>
      </c>
      <c r="FQ17" t="s">
        <v>275</v>
      </c>
      <c r="FR17" t="s">
        <v>276</v>
      </c>
      <c r="FS17" t="s">
        <v>277</v>
      </c>
      <c r="FT17" t="s">
        <v>278</v>
      </c>
      <c r="FU17" t="s">
        <v>279</v>
      </c>
      <c r="FV17" t="s">
        <v>280</v>
      </c>
      <c r="FW17" t="s">
        <v>281</v>
      </c>
      <c r="FX17" t="s">
        <v>282</v>
      </c>
      <c r="FY17" t="s">
        <v>283</v>
      </c>
      <c r="FZ17" t="s">
        <v>284</v>
      </c>
      <c r="GA17" t="s">
        <v>285</v>
      </c>
      <c r="GB17" t="s">
        <v>286</v>
      </c>
      <c r="GC17" t="s">
        <v>287</v>
      </c>
      <c r="GD17" t="s">
        <v>288</v>
      </c>
      <c r="GE17" t="s">
        <v>289</v>
      </c>
      <c r="GF17" t="s">
        <v>290</v>
      </c>
      <c r="GG17" t="s">
        <v>291</v>
      </c>
      <c r="GH17" t="s">
        <v>292</v>
      </c>
      <c r="GI17" t="s">
        <v>293</v>
      </c>
      <c r="GJ17" t="s">
        <v>294</v>
      </c>
      <c r="GK17" t="s">
        <v>295</v>
      </c>
      <c r="GL17" t="s">
        <v>296</v>
      </c>
      <c r="GM17" t="s">
        <v>297</v>
      </c>
      <c r="GN17" t="s">
        <v>298</v>
      </c>
      <c r="GO17" t="s">
        <v>299</v>
      </c>
      <c r="GP17" t="s">
        <v>300</v>
      </c>
      <c r="GQ17" t="s">
        <v>301</v>
      </c>
      <c r="GR17" t="s">
        <v>302</v>
      </c>
      <c r="GS17" t="s">
        <v>303</v>
      </c>
      <c r="GT17" t="s">
        <v>304</v>
      </c>
      <c r="GU17" t="s">
        <v>305</v>
      </c>
      <c r="GV17" t="s">
        <v>306</v>
      </c>
      <c r="GW17" t="s">
        <v>307</v>
      </c>
      <c r="GX17" t="s">
        <v>308</v>
      </c>
      <c r="GY17" t="s">
        <v>309</v>
      </c>
    </row>
    <row r="18" spans="1:207">
      <c r="B18" t="s">
        <v>310</v>
      </c>
      <c r="C18" t="s">
        <v>310</v>
      </c>
      <c r="F18" t="s">
        <v>310</v>
      </c>
      <c r="G18" t="s">
        <v>310</v>
      </c>
      <c r="H18" t="s">
        <v>311</v>
      </c>
      <c r="I18" t="s">
        <v>312</v>
      </c>
      <c r="J18" t="s">
        <v>313</v>
      </c>
      <c r="K18" t="s">
        <v>314</v>
      </c>
      <c r="L18" t="s">
        <v>314</v>
      </c>
      <c r="M18" t="s">
        <v>152</v>
      </c>
      <c r="N18" t="s">
        <v>152</v>
      </c>
      <c r="O18" t="s">
        <v>311</v>
      </c>
      <c r="P18" t="s">
        <v>311</v>
      </c>
      <c r="Q18" t="s">
        <v>311</v>
      </c>
      <c r="R18" t="s">
        <v>311</v>
      </c>
      <c r="S18" t="s">
        <v>315</v>
      </c>
      <c r="T18" t="s">
        <v>316</v>
      </c>
      <c r="U18" t="s">
        <v>316</v>
      </c>
      <c r="V18" t="s">
        <v>317</v>
      </c>
      <c r="W18" t="s">
        <v>318</v>
      </c>
      <c r="X18" t="s">
        <v>317</v>
      </c>
      <c r="Y18" t="s">
        <v>317</v>
      </c>
      <c r="Z18" t="s">
        <v>317</v>
      </c>
      <c r="AA18" t="s">
        <v>315</v>
      </c>
      <c r="AB18" t="s">
        <v>315</v>
      </c>
      <c r="AC18" t="s">
        <v>315</v>
      </c>
      <c r="AD18" t="s">
        <v>315</v>
      </c>
      <c r="AE18" t="s">
        <v>319</v>
      </c>
      <c r="AF18" t="s">
        <v>318</v>
      </c>
      <c r="AH18" t="s">
        <v>318</v>
      </c>
      <c r="AI18" t="s">
        <v>319</v>
      </c>
      <c r="AJ18" t="s">
        <v>313</v>
      </c>
      <c r="AK18" t="s">
        <v>313</v>
      </c>
      <c r="AM18" t="s">
        <v>320</v>
      </c>
      <c r="AN18" t="s">
        <v>310</v>
      </c>
      <c r="AO18" t="s">
        <v>314</v>
      </c>
      <c r="AP18" t="s">
        <v>314</v>
      </c>
      <c r="AQ18" t="s">
        <v>321</v>
      </c>
      <c r="AR18" t="s">
        <v>321</v>
      </c>
      <c r="AS18" t="s">
        <v>314</v>
      </c>
      <c r="AT18" t="s">
        <v>321</v>
      </c>
      <c r="AU18" t="s">
        <v>319</v>
      </c>
      <c r="AV18" t="s">
        <v>317</v>
      </c>
      <c r="AW18" t="s">
        <v>317</v>
      </c>
      <c r="AX18" t="s">
        <v>316</v>
      </c>
      <c r="AY18" t="s">
        <v>316</v>
      </c>
      <c r="AZ18" t="s">
        <v>316</v>
      </c>
      <c r="BA18" t="s">
        <v>316</v>
      </c>
      <c r="BB18" t="s">
        <v>316</v>
      </c>
      <c r="BC18" t="s">
        <v>322</v>
      </c>
      <c r="BD18" t="s">
        <v>313</v>
      </c>
      <c r="BE18" t="s">
        <v>313</v>
      </c>
      <c r="BF18" t="s">
        <v>314</v>
      </c>
      <c r="BG18" t="s">
        <v>314</v>
      </c>
      <c r="BH18" t="s">
        <v>314</v>
      </c>
      <c r="BI18" t="s">
        <v>321</v>
      </c>
      <c r="BJ18" t="s">
        <v>314</v>
      </c>
      <c r="BK18" t="s">
        <v>321</v>
      </c>
      <c r="BL18" t="s">
        <v>317</v>
      </c>
      <c r="BM18" t="s">
        <v>317</v>
      </c>
      <c r="BN18" t="s">
        <v>316</v>
      </c>
      <c r="BO18" t="s">
        <v>316</v>
      </c>
      <c r="BP18" t="s">
        <v>313</v>
      </c>
      <c r="BU18" t="s">
        <v>313</v>
      </c>
      <c r="BX18" t="s">
        <v>316</v>
      </c>
      <c r="BY18" t="s">
        <v>316</v>
      </c>
      <c r="BZ18" t="s">
        <v>316</v>
      </c>
      <c r="CA18" t="s">
        <v>316</v>
      </c>
      <c r="CB18" t="s">
        <v>316</v>
      </c>
      <c r="CC18" t="s">
        <v>313</v>
      </c>
      <c r="CD18" t="s">
        <v>313</v>
      </c>
      <c r="CE18" t="s">
        <v>313</v>
      </c>
      <c r="CF18" t="s">
        <v>310</v>
      </c>
      <c r="CH18" t="s">
        <v>323</v>
      </c>
      <c r="CJ18" t="s">
        <v>310</v>
      </c>
      <c r="CK18" t="s">
        <v>310</v>
      </c>
      <c r="CM18" t="s">
        <v>324</v>
      </c>
      <c r="CN18" t="s">
        <v>325</v>
      </c>
      <c r="CO18" t="s">
        <v>324</v>
      </c>
      <c r="CP18" t="s">
        <v>325</v>
      </c>
      <c r="CQ18" t="s">
        <v>324</v>
      </c>
      <c r="CR18" t="s">
        <v>325</v>
      </c>
      <c r="CS18" t="s">
        <v>318</v>
      </c>
      <c r="CT18" t="s">
        <v>318</v>
      </c>
      <c r="CU18" t="s">
        <v>314</v>
      </c>
      <c r="CV18" t="s">
        <v>326</v>
      </c>
      <c r="CW18" t="s">
        <v>314</v>
      </c>
      <c r="CY18" t="s">
        <v>321</v>
      </c>
      <c r="CZ18" t="s">
        <v>327</v>
      </c>
      <c r="DA18" t="s">
        <v>321</v>
      </c>
      <c r="DF18" t="s">
        <v>328</v>
      </c>
      <c r="DG18" t="s">
        <v>328</v>
      </c>
      <c r="DT18" t="s">
        <v>328</v>
      </c>
      <c r="DU18" t="s">
        <v>328</v>
      </c>
      <c r="DV18" t="s">
        <v>329</v>
      </c>
      <c r="DW18" t="s">
        <v>329</v>
      </c>
      <c r="DX18" t="s">
        <v>316</v>
      </c>
      <c r="DY18" t="s">
        <v>316</v>
      </c>
      <c r="DZ18" t="s">
        <v>318</v>
      </c>
      <c r="EA18" t="s">
        <v>316</v>
      </c>
      <c r="EB18" t="s">
        <v>321</v>
      </c>
      <c r="EC18" t="s">
        <v>318</v>
      </c>
      <c r="ED18" t="s">
        <v>318</v>
      </c>
      <c r="EF18" t="s">
        <v>328</v>
      </c>
      <c r="EG18" t="s">
        <v>328</v>
      </c>
      <c r="EH18" t="s">
        <v>328</v>
      </c>
      <c r="EI18" t="s">
        <v>328</v>
      </c>
      <c r="EJ18" t="s">
        <v>328</v>
      </c>
      <c r="EK18" t="s">
        <v>328</v>
      </c>
      <c r="EL18" t="s">
        <v>328</v>
      </c>
      <c r="EM18" t="s">
        <v>330</v>
      </c>
      <c r="EN18" t="s">
        <v>330</v>
      </c>
      <c r="EO18" t="s">
        <v>330</v>
      </c>
      <c r="EP18" t="s">
        <v>331</v>
      </c>
      <c r="EQ18" t="s">
        <v>328</v>
      </c>
      <c r="ER18" t="s">
        <v>328</v>
      </c>
      <c r="ES18" t="s">
        <v>328</v>
      </c>
      <c r="ET18" t="s">
        <v>328</v>
      </c>
      <c r="EU18" t="s">
        <v>328</v>
      </c>
      <c r="EV18" t="s">
        <v>328</v>
      </c>
      <c r="EW18" t="s">
        <v>328</v>
      </c>
      <c r="EX18" t="s">
        <v>328</v>
      </c>
      <c r="EY18" t="s">
        <v>328</v>
      </c>
      <c r="EZ18" t="s">
        <v>328</v>
      </c>
      <c r="FA18" t="s">
        <v>328</v>
      </c>
      <c r="FB18" t="s">
        <v>328</v>
      </c>
      <c r="FI18" t="s">
        <v>328</v>
      </c>
      <c r="FJ18" t="s">
        <v>318</v>
      </c>
      <c r="FK18" t="s">
        <v>318</v>
      </c>
      <c r="FL18" t="s">
        <v>324</v>
      </c>
      <c r="FM18" t="s">
        <v>325</v>
      </c>
      <c r="FN18" t="s">
        <v>325</v>
      </c>
      <c r="FR18" t="s">
        <v>325</v>
      </c>
      <c r="FV18" t="s">
        <v>314</v>
      </c>
      <c r="FW18" t="s">
        <v>314</v>
      </c>
      <c r="FX18" t="s">
        <v>321</v>
      </c>
      <c r="FY18" t="s">
        <v>321</v>
      </c>
      <c r="FZ18" t="s">
        <v>332</v>
      </c>
      <c r="GA18" t="s">
        <v>332</v>
      </c>
      <c r="GB18" t="s">
        <v>328</v>
      </c>
      <c r="GC18" t="s">
        <v>328</v>
      </c>
      <c r="GD18" t="s">
        <v>328</v>
      </c>
      <c r="GE18" t="s">
        <v>328</v>
      </c>
      <c r="GF18" t="s">
        <v>328</v>
      </c>
      <c r="GG18" t="s">
        <v>328</v>
      </c>
      <c r="GH18" t="s">
        <v>316</v>
      </c>
      <c r="GI18" t="s">
        <v>328</v>
      </c>
      <c r="GK18" t="s">
        <v>319</v>
      </c>
      <c r="GL18" t="s">
        <v>319</v>
      </c>
      <c r="GM18" t="s">
        <v>316</v>
      </c>
      <c r="GN18" t="s">
        <v>316</v>
      </c>
      <c r="GO18" t="s">
        <v>316</v>
      </c>
      <c r="GP18" t="s">
        <v>316</v>
      </c>
      <c r="GQ18" t="s">
        <v>316</v>
      </c>
      <c r="GR18" t="s">
        <v>318</v>
      </c>
      <c r="GS18" t="s">
        <v>318</v>
      </c>
      <c r="GT18" t="s">
        <v>318</v>
      </c>
      <c r="GU18" t="s">
        <v>316</v>
      </c>
      <c r="GV18" t="s">
        <v>314</v>
      </c>
      <c r="GW18" t="s">
        <v>321</v>
      </c>
      <c r="GX18" t="s">
        <v>318</v>
      </c>
      <c r="GY18" t="s">
        <v>318</v>
      </c>
    </row>
    <row r="19" spans="1:207">
      <c r="A19">
        <v>1</v>
      </c>
      <c r="B19">
        <v>1659638987.6</v>
      </c>
      <c r="C19">
        <v>0</v>
      </c>
      <c r="D19" t="s">
        <v>333</v>
      </c>
      <c r="E19" t="s">
        <v>334</v>
      </c>
      <c r="F19" t="s">
        <v>335</v>
      </c>
      <c r="G19">
        <v>1659638987.6</v>
      </c>
      <c r="H19">
        <f>(I19)/1000</f>
        <v>0</v>
      </c>
      <c r="I19">
        <f>1000*AU19*AG19*(AQ19-AR19)/(100*$B$7*(1000-AG19*AQ19))</f>
        <v>0</v>
      </c>
      <c r="J19">
        <f>AU19*AG19*(AP19-AO19*(1000-AG19*AR19)/(1000-AG19*AQ19))/(100*$B$7)</f>
        <v>0</v>
      </c>
      <c r="K19">
        <f>AO19 - IF(AG19&gt;1, J19*$B$7*100.0/(AI19*BC19), 0)</f>
        <v>0</v>
      </c>
      <c r="L19">
        <f>((R19-H19/2)*K19-J19)/(R19+H19/2)</f>
        <v>0</v>
      </c>
      <c r="M19">
        <f>L19*(AV19+AW19)/1000.0</f>
        <v>0</v>
      </c>
      <c r="N19">
        <f>(AO19 - IF(AG19&gt;1, J19*$B$7*100.0/(AI19*BC19), 0))*(AV19+AW19)/1000.0</f>
        <v>0</v>
      </c>
      <c r="O19">
        <f>2.0/((1/Q19-1/P19)+SIGN(Q19)*SQRT((1/Q19-1/P19)*(1/Q19-1/P19) + 4*$C$7/(($C$7+1)*($C$7+1))*(2*1/Q19*1/P19-1/P19*1/P19)))</f>
        <v>0</v>
      </c>
      <c r="P19">
        <f>IF(LEFT($D$7,1)&lt;&gt;"0",IF(LEFT($D$7,1)="1",3.0,$E$7),$D$5+$E$5*(BC19*AV19/($K$5*1000))+$F$5*(BC19*AV19/($K$5*1000))*MAX(MIN($B$7,$J$5),$I$5)*MAX(MIN($B$7,$J$5),$I$5)+$G$5*MAX(MIN($B$7,$J$5),$I$5)*(BC19*AV19/($K$5*1000))+$H$5*(BC19*AV19/($K$5*1000))*(BC19*AV19/($K$5*1000)))</f>
        <v>0</v>
      </c>
      <c r="Q19">
        <f>H19*(1000-(1000*0.61365*exp(17.502*U19/(240.97+U19))/(AV19+AW19)+AQ19)/2)/(1000*0.61365*exp(17.502*U19/(240.97+U19))/(AV19+AW19)-AQ19)</f>
        <v>0</v>
      </c>
      <c r="R19">
        <f>1/(($C$7+1)/(O19/1.6)+1/(P19/1.37)) + $C$7/(($C$7+1)/(O19/1.6) + $C$7/(P19/1.37))</f>
        <v>0</v>
      </c>
      <c r="S19">
        <f>(AJ19*AM19)</f>
        <v>0</v>
      </c>
      <c r="T19">
        <f>(AX19+(S19+2*0.95*5.67E-8*(((AX19+$B$9)+273)^4-(AX19+273)^4)-44100*H19)/(1.84*29.3*P19+8*0.95*5.67E-8*(AX19+273)^3))</f>
        <v>0</v>
      </c>
      <c r="U19">
        <f>($C$9*AY19+$D$9*AZ19+$E$9*T19)</f>
        <v>0</v>
      </c>
      <c r="V19">
        <f>0.61365*exp(17.502*U19/(240.97+U19))</f>
        <v>0</v>
      </c>
      <c r="W19">
        <f>(X19/Y19*100)</f>
        <v>0</v>
      </c>
      <c r="X19">
        <f>AQ19*(AV19+AW19)/1000</f>
        <v>0</v>
      </c>
      <c r="Y19">
        <f>0.61365*exp(17.502*AX19/(240.97+AX19))</f>
        <v>0</v>
      </c>
      <c r="Z19">
        <f>(V19-AQ19*(AV19+AW19)/1000)</f>
        <v>0</v>
      </c>
      <c r="AA19">
        <f>(-H19*44100)</f>
        <v>0</v>
      </c>
      <c r="AB19">
        <f>2*29.3*P19*0.92*(AX19-U19)</f>
        <v>0</v>
      </c>
      <c r="AC19">
        <f>2*0.95*5.67E-8*(((AX19+$B$9)+273)^4-(U19+273)^4)</f>
        <v>0</v>
      </c>
      <c r="AD19">
        <f>S19+AC19+AA19+AB19</f>
        <v>0</v>
      </c>
      <c r="AE19">
        <v>0</v>
      </c>
      <c r="AF19">
        <v>0</v>
      </c>
      <c r="AG19">
        <f>IF(AE19*$H$15&gt;=AI19,1.0,(AI19/(AI19-AE19*$H$15)))</f>
        <v>0</v>
      </c>
      <c r="AH19">
        <f>(AG19-1)*100</f>
        <v>0</v>
      </c>
      <c r="AI19">
        <f>MAX(0,($B$15+$C$15*BC19)/(1+$D$15*BC19)*AV19/(AX19+273)*$E$15)</f>
        <v>0</v>
      </c>
      <c r="AJ19">
        <f>$B$13*BD19+$C$13*BE19+$F$13*BP19*(1-BS19)</f>
        <v>0</v>
      </c>
      <c r="AK19">
        <f>AJ19*AL19</f>
        <v>0</v>
      </c>
      <c r="AL19">
        <f>($B$13*$D$11+$C$13*$D$11+$F$13*((CC19+BU19)/MAX(CC19+BU19+CD19, 0.1)*$I$11+CD19/MAX(CC19+BU19+CD19, 0.1)*$J$11))/($B$13+$C$13+$F$13)</f>
        <v>0</v>
      </c>
      <c r="AM19">
        <f>($B$13*$K$11+$C$13*$K$11+$F$13*((CC19+BU19)/MAX(CC19+BU19+CD19, 0.1)*$P$11+CD19/MAX(CC19+BU19+CD19, 0.1)*$Q$11))/($B$13+$C$13+$F$13)</f>
        <v>0</v>
      </c>
      <c r="AN19">
        <v>1659638987.6</v>
      </c>
      <c r="AO19">
        <v>397.615</v>
      </c>
      <c r="AP19">
        <v>400.129</v>
      </c>
      <c r="AQ19">
        <v>19.8259</v>
      </c>
      <c r="AR19">
        <v>19.7606</v>
      </c>
      <c r="AS19">
        <v>398.651</v>
      </c>
      <c r="AT19">
        <v>19.8606</v>
      </c>
      <c r="AU19">
        <v>600.211</v>
      </c>
      <c r="AV19">
        <v>101.269</v>
      </c>
      <c r="AW19">
        <v>0.0994101</v>
      </c>
      <c r="AX19">
        <v>22.4996</v>
      </c>
      <c r="AY19">
        <v>22.6622</v>
      </c>
      <c r="AZ19">
        <v>999.9</v>
      </c>
      <c r="BA19">
        <v>0</v>
      </c>
      <c r="BB19">
        <v>0</v>
      </c>
      <c r="BC19">
        <v>10028.1</v>
      </c>
      <c r="BD19">
        <v>0</v>
      </c>
      <c r="BE19">
        <v>2.31626</v>
      </c>
      <c r="BF19">
        <v>-2.51419</v>
      </c>
      <c r="BG19">
        <v>405.657</v>
      </c>
      <c r="BH19">
        <v>408.195</v>
      </c>
      <c r="BI19">
        <v>0.0652447</v>
      </c>
      <c r="BJ19">
        <v>400.129</v>
      </c>
      <c r="BK19">
        <v>19.7606</v>
      </c>
      <c r="BL19">
        <v>2.00775</v>
      </c>
      <c r="BM19">
        <v>2.00115</v>
      </c>
      <c r="BN19">
        <v>17.5056</v>
      </c>
      <c r="BO19">
        <v>17.4534</v>
      </c>
      <c r="BP19">
        <v>2000.01</v>
      </c>
      <c r="BQ19">
        <v>0.980008</v>
      </c>
      <c r="BR19">
        <v>0.0199917</v>
      </c>
      <c r="BS19">
        <v>0</v>
      </c>
      <c r="BT19">
        <v>2.2398</v>
      </c>
      <c r="BU19">
        <v>0</v>
      </c>
      <c r="BV19">
        <v>2824.59</v>
      </c>
      <c r="BW19">
        <v>19000.9</v>
      </c>
      <c r="BX19">
        <v>39.687</v>
      </c>
      <c r="BY19">
        <v>40.937</v>
      </c>
      <c r="BZ19">
        <v>39.875</v>
      </c>
      <c r="CA19">
        <v>39.625</v>
      </c>
      <c r="CB19">
        <v>38.75</v>
      </c>
      <c r="CC19">
        <v>1960.03</v>
      </c>
      <c r="CD19">
        <v>39.98</v>
      </c>
      <c r="CE19">
        <v>0</v>
      </c>
      <c r="CF19">
        <v>1659638984.4</v>
      </c>
      <c r="CG19">
        <v>0</v>
      </c>
      <c r="CH19">
        <v>0</v>
      </c>
      <c r="CI19" t="s">
        <v>336</v>
      </c>
      <c r="CJ19">
        <v>1659635906</v>
      </c>
      <c r="CK19">
        <v>1659635910</v>
      </c>
      <c r="CL19">
        <v>0</v>
      </c>
      <c r="CM19">
        <v>0.434</v>
      </c>
      <c r="CN19">
        <v>0.041</v>
      </c>
      <c r="CO19">
        <v>-1.038</v>
      </c>
      <c r="CP19">
        <v>-0.079</v>
      </c>
      <c r="CQ19">
        <v>400</v>
      </c>
      <c r="CR19">
        <v>1</v>
      </c>
      <c r="CS19">
        <v>0.26</v>
      </c>
      <c r="CT19">
        <v>0.06</v>
      </c>
      <c r="CU19">
        <v>-2.271491707317073</v>
      </c>
      <c r="CV19">
        <v>-0.5482331764332388</v>
      </c>
      <c r="CW19">
        <v>0.08191999130330672</v>
      </c>
      <c r="CX19">
        <v>0</v>
      </c>
      <c r="CY19">
        <v>-0.4027517926829268</v>
      </c>
      <c r="CZ19">
        <v>1.71928006088091</v>
      </c>
      <c r="DA19">
        <v>0.1801967154240791</v>
      </c>
      <c r="DB19">
        <v>0</v>
      </c>
      <c r="DC19">
        <v>0</v>
      </c>
      <c r="DD19">
        <v>2</v>
      </c>
      <c r="DE19" t="s">
        <v>337</v>
      </c>
      <c r="DF19">
        <v>3.21138</v>
      </c>
      <c r="DG19">
        <v>2.65683</v>
      </c>
      <c r="DH19">
        <v>0.101943</v>
      </c>
      <c r="DI19">
        <v>0.102574</v>
      </c>
      <c r="DJ19">
        <v>0.101793</v>
      </c>
      <c r="DK19">
        <v>0.10203</v>
      </c>
      <c r="DL19">
        <v>29731.7</v>
      </c>
      <c r="DM19">
        <v>28841.5</v>
      </c>
      <c r="DN19">
        <v>31696</v>
      </c>
      <c r="DO19">
        <v>30456.6</v>
      </c>
      <c r="DP19">
        <v>38203.2</v>
      </c>
      <c r="DQ19">
        <v>36204.2</v>
      </c>
      <c r="DR19">
        <v>44506.8</v>
      </c>
      <c r="DS19">
        <v>42585.1</v>
      </c>
      <c r="DT19">
        <v>2.2118</v>
      </c>
      <c r="DU19">
        <v>1.93172</v>
      </c>
      <c r="DV19">
        <v>0.0271164</v>
      </c>
      <c r="DW19">
        <v>0</v>
      </c>
      <c r="DX19">
        <v>22.2154</v>
      </c>
      <c r="DY19">
        <v>999.9</v>
      </c>
      <c r="DZ19">
        <v>73.09999999999999</v>
      </c>
      <c r="EA19">
        <v>26.8</v>
      </c>
      <c r="EB19">
        <v>25.5329</v>
      </c>
      <c r="EC19">
        <v>61.6482</v>
      </c>
      <c r="ED19">
        <v>19.4471</v>
      </c>
      <c r="EE19">
        <v>1</v>
      </c>
      <c r="EF19">
        <v>-0.198219</v>
      </c>
      <c r="EG19">
        <v>1.66832</v>
      </c>
      <c r="EH19">
        <v>20.1342</v>
      </c>
      <c r="EI19">
        <v>5.22538</v>
      </c>
      <c r="EJ19">
        <v>11.992</v>
      </c>
      <c r="EK19">
        <v>4.9664</v>
      </c>
      <c r="EL19">
        <v>3.29628</v>
      </c>
      <c r="EM19">
        <v>665.6</v>
      </c>
      <c r="EN19">
        <v>3528.8</v>
      </c>
      <c r="EO19">
        <v>2301</v>
      </c>
      <c r="EP19">
        <v>2.4</v>
      </c>
      <c r="EQ19">
        <v>1.86749</v>
      </c>
      <c r="ER19">
        <v>1.868</v>
      </c>
      <c r="ES19">
        <v>1.85922</v>
      </c>
      <c r="ET19">
        <v>1.86538</v>
      </c>
      <c r="EU19">
        <v>1.8634</v>
      </c>
      <c r="EV19">
        <v>1.86476</v>
      </c>
      <c r="EW19">
        <v>1.8602</v>
      </c>
      <c r="EX19">
        <v>1.8642</v>
      </c>
      <c r="EY19">
        <v>0</v>
      </c>
      <c r="EZ19">
        <v>0</v>
      </c>
      <c r="FA19">
        <v>0</v>
      </c>
      <c r="FB19">
        <v>0</v>
      </c>
      <c r="FC19" t="s">
        <v>338</v>
      </c>
      <c r="FD19" t="s">
        <v>339</v>
      </c>
      <c r="FE19" t="s">
        <v>340</v>
      </c>
      <c r="FF19" t="s">
        <v>340</v>
      </c>
      <c r="FG19" t="s">
        <v>340</v>
      </c>
      <c r="FH19" t="s">
        <v>340</v>
      </c>
      <c r="FI19">
        <v>0</v>
      </c>
      <c r="FJ19">
        <v>100</v>
      </c>
      <c r="FK19">
        <v>100</v>
      </c>
      <c r="FL19">
        <v>-1.036</v>
      </c>
      <c r="FM19">
        <v>-0.0347</v>
      </c>
      <c r="FN19">
        <v>-0.7423546971167858</v>
      </c>
      <c r="FO19">
        <v>-0.0004288572108516813</v>
      </c>
      <c r="FP19">
        <v>-9.298775811270514E-07</v>
      </c>
      <c r="FQ19">
        <v>3.855936630904132E-10</v>
      </c>
      <c r="FR19">
        <v>-0.07790316704988634</v>
      </c>
      <c r="FS19">
        <v>-0.001228956394211394</v>
      </c>
      <c r="FT19">
        <v>0.0001300461273041749</v>
      </c>
      <c r="FU19">
        <v>2.07731679356656E-06</v>
      </c>
      <c r="FV19">
        <v>2</v>
      </c>
      <c r="FW19">
        <v>2029</v>
      </c>
      <c r="FX19">
        <v>1</v>
      </c>
      <c r="FY19">
        <v>23</v>
      </c>
      <c r="FZ19">
        <v>51.4</v>
      </c>
      <c r="GA19">
        <v>51.3</v>
      </c>
      <c r="GB19">
        <v>1.06934</v>
      </c>
      <c r="GC19">
        <v>2.42188</v>
      </c>
      <c r="GD19">
        <v>1.44775</v>
      </c>
      <c r="GE19">
        <v>2.32544</v>
      </c>
      <c r="GF19">
        <v>1.55151</v>
      </c>
      <c r="GG19">
        <v>2.33521</v>
      </c>
      <c r="GH19">
        <v>31.9146</v>
      </c>
      <c r="GI19">
        <v>24.2276</v>
      </c>
      <c r="GJ19">
        <v>18</v>
      </c>
      <c r="GK19">
        <v>629.039</v>
      </c>
      <c r="GL19">
        <v>457.388</v>
      </c>
      <c r="GM19">
        <v>18.9132</v>
      </c>
      <c r="GN19">
        <v>24.5707</v>
      </c>
      <c r="GO19">
        <v>29.9998</v>
      </c>
      <c r="GP19">
        <v>24.4912</v>
      </c>
      <c r="GQ19">
        <v>24.4059</v>
      </c>
      <c r="GR19">
        <v>21.4132</v>
      </c>
      <c r="GS19">
        <v>32.7669</v>
      </c>
      <c r="GT19">
        <v>77.6897</v>
      </c>
      <c r="GU19">
        <v>18.8883</v>
      </c>
      <c r="GV19">
        <v>400</v>
      </c>
      <c r="GW19">
        <v>19.2808</v>
      </c>
      <c r="GX19">
        <v>100.699</v>
      </c>
      <c r="GY19">
        <v>101.702</v>
      </c>
    </row>
    <row r="20" spans="1:207">
      <c r="A20" t="s">
        <v>46</v>
      </c>
      <c r="B20" t="s">
        <v>47</v>
      </c>
    </row>
    <row r="21" spans="1:207">
      <c r="B21">
        <v>6</v>
      </c>
    </row>
    <row r="22" spans="1:207">
      <c r="A22">
        <v>2</v>
      </c>
      <c r="B22">
        <v>1659639627.6</v>
      </c>
      <c r="C22">
        <v>640</v>
      </c>
      <c r="D22" t="s">
        <v>343</v>
      </c>
      <c r="E22" t="s">
        <v>344</v>
      </c>
      <c r="F22">
        <v>15</v>
      </c>
      <c r="G22">
        <v>1659639619.599999</v>
      </c>
      <c r="H22">
        <f>(I22)/1000</f>
        <v>0</v>
      </c>
      <c r="I22">
        <f>1000*AU22*AG22*(AQ22-AR22)/(100*$B$21*(1000-AG22*AQ22))</f>
        <v>0</v>
      </c>
      <c r="J22">
        <f>AU22*AG22*(AP22-AO22*(1000-AG22*AR22)/(1000-AG22*AQ22))/(100*$B$21)</f>
        <v>0</v>
      </c>
      <c r="K22">
        <f>AO22 - IF(AG22&gt;1, J22*$B$21*100.0/(AI22*BC22), 0)</f>
        <v>0</v>
      </c>
      <c r="L22">
        <f>((R22-H22/2)*K22-J22)/(R22+H22/2)</f>
        <v>0</v>
      </c>
      <c r="M22">
        <f>L22*(AV22+AW22)/1000.0</f>
        <v>0</v>
      </c>
      <c r="N22">
        <f>(AO22 - IF(AG22&gt;1, J22*$B$21*100.0/(AI22*BC22), 0))*(AV22+AW22)/1000.0</f>
        <v>0</v>
      </c>
      <c r="O22">
        <f>2.0/((1/Q22-1/P22)+SIGN(Q22)*SQRT((1/Q22-1/P22)*(1/Q22-1/P22) + 4*$C$7/(($C$7+1)*($C$7+1))*(2*1/Q22*1/P22-1/P22*1/P22)))</f>
        <v>0</v>
      </c>
      <c r="P22">
        <f>IF(LEFT($D$7,1)&lt;&gt;"0",IF(LEFT($D$7,1)="1",3.0,$E$7),$D$5+$E$5*(BC22*AV22/($K$5*1000))+$F$5*(BC22*AV22/($K$5*1000))*MAX(MIN($B$21,$J$5),$I$5)*MAX(MIN($B$21,$J$5),$I$5)+$G$5*MAX(MIN($B$21,$J$5),$I$5)*(BC22*AV22/($K$5*1000))+$H$5*(BC22*AV22/($K$5*1000))*(BC22*AV22/($K$5*1000)))</f>
        <v>0</v>
      </c>
      <c r="Q22">
        <f>H22*(1000-(1000*0.61365*exp(17.502*U22/(240.97+U22))/(AV22+AW22)+AQ22)/2)/(1000*0.61365*exp(17.502*U22/(240.97+U22))/(AV22+AW22)-AQ22)</f>
        <v>0</v>
      </c>
      <c r="R22">
        <f>1/(($C$7+1)/(O22/1.6)+1/(P22/1.37)) + $C$7/(($C$7+1)/(O22/1.6) + $C$7/(P22/1.37))</f>
        <v>0</v>
      </c>
      <c r="S22">
        <f>(AJ22*AM22)</f>
        <v>0</v>
      </c>
      <c r="T22">
        <f>(AX22+(S22+2*0.95*5.67E-8*(((AX22+$B$9)+273)^4-(AX22+273)^4)-44100*H22)/(1.84*29.3*P22+8*0.95*5.67E-8*(AX22+273)^3))</f>
        <v>0</v>
      </c>
      <c r="U22">
        <f>($C$9*AY22+$D$9*AZ22+$E$9*T22)</f>
        <v>0</v>
      </c>
      <c r="V22">
        <f>0.61365*exp(17.502*U22/(240.97+U22))</f>
        <v>0</v>
      </c>
      <c r="W22">
        <f>(X22/Y22*100)</f>
        <v>0</v>
      </c>
      <c r="X22">
        <f>AQ22*(AV22+AW22)/1000</f>
        <v>0</v>
      </c>
      <c r="Y22">
        <f>0.61365*exp(17.502*AX22/(240.97+AX22))</f>
        <v>0</v>
      </c>
      <c r="Z22">
        <f>(V22-AQ22*(AV22+AW22)/1000)</f>
        <v>0</v>
      </c>
      <c r="AA22">
        <f>(-H22*44100)</f>
        <v>0</v>
      </c>
      <c r="AB22">
        <f>2*29.3*P22*0.92*(AX22-U22)</f>
        <v>0</v>
      </c>
      <c r="AC22">
        <f>2*0.95*5.67E-8*(((AX22+$B$9)+273)^4-(U22+273)^4)</f>
        <v>0</v>
      </c>
      <c r="AD22">
        <f>S22+AC22+AA22+AB22</f>
        <v>0</v>
      </c>
      <c r="AE22">
        <v>0</v>
      </c>
      <c r="AF22">
        <v>0</v>
      </c>
      <c r="AG22">
        <f>IF(AE22*$H$15&gt;=AI22,1.0,(AI22/(AI22-AE22*$H$15)))</f>
        <v>0</v>
      </c>
      <c r="AH22">
        <f>(AG22-1)*100</f>
        <v>0</v>
      </c>
      <c r="AI22">
        <f>MAX(0,($B$15+$C$15*BC22)/(1+$D$15*BC22)*AV22/(AX22+273)*$E$15)</f>
        <v>0</v>
      </c>
      <c r="AJ22">
        <f>$B$13*BD22+$C$13*BE22+$F$13*BP22*(1-BS22)</f>
        <v>0</v>
      </c>
      <c r="AK22">
        <f>AJ22*AL22</f>
        <v>0</v>
      </c>
      <c r="AL22">
        <f>($B$13*$D$11+$C$13*$D$11+$F$13*((CC22+BU22)/MAX(CC22+BU22+CD22, 0.1)*$I$11+CD22/MAX(CC22+BU22+CD22, 0.1)*$J$11))/($B$13+$C$13+$F$13)</f>
        <v>0</v>
      </c>
      <c r="AM22">
        <f>($B$13*$K$11+$C$13*$K$11+$F$13*((CC22+BU22)/MAX(CC22+BU22+CD22, 0.1)*$P$11+CD22/MAX(CC22+BU22+CD22, 0.1)*$Q$11))/($B$13+$C$13+$F$13)</f>
        <v>0</v>
      </c>
      <c r="AN22">
        <v>1659639619.599999</v>
      </c>
      <c r="AO22">
        <v>397.2185483870967</v>
      </c>
      <c r="AP22">
        <v>399.9844193548386</v>
      </c>
      <c r="AQ22">
        <v>19.32405161290323</v>
      </c>
      <c r="AR22">
        <v>19.08700967741936</v>
      </c>
      <c r="AS22">
        <v>398.2547741935484</v>
      </c>
      <c r="AT22">
        <v>19.36192258064516</v>
      </c>
      <c r="AU22">
        <v>600.2736129032259</v>
      </c>
      <c r="AV22">
        <v>101.2731612903226</v>
      </c>
      <c r="AW22">
        <v>0.1000260548387097</v>
      </c>
      <c r="AX22">
        <v>22.50337741935484</v>
      </c>
      <c r="AY22">
        <v>22.57769354838709</v>
      </c>
      <c r="AZ22">
        <v>999.9000000000003</v>
      </c>
      <c r="BA22">
        <v>0</v>
      </c>
      <c r="BB22">
        <v>0</v>
      </c>
      <c r="BC22">
        <v>9999.393870967742</v>
      </c>
      <c r="BD22">
        <v>0</v>
      </c>
      <c r="BE22">
        <v>2.237392903225807</v>
      </c>
      <c r="BF22">
        <v>-2.765788064516129</v>
      </c>
      <c r="BG22">
        <v>405.0456129032259</v>
      </c>
      <c r="BH22">
        <v>407.7674193548386</v>
      </c>
      <c r="BI22">
        <v>0.2370422580645162</v>
      </c>
      <c r="BJ22">
        <v>399.9844193548386</v>
      </c>
      <c r="BK22">
        <v>19.08700967741936</v>
      </c>
      <c r="BL22">
        <v>1.95700870967742</v>
      </c>
      <c r="BM22">
        <v>1.933002580645161</v>
      </c>
      <c r="BN22">
        <v>17.10072258064516</v>
      </c>
      <c r="BO22">
        <v>16.90596451612903</v>
      </c>
      <c r="BP22">
        <v>2000.127741935484</v>
      </c>
      <c r="BQ22">
        <v>0.9800005161290319</v>
      </c>
      <c r="BR22">
        <v>0.01999973548387097</v>
      </c>
      <c r="BS22">
        <v>0</v>
      </c>
      <c r="BT22">
        <v>2.011838709677419</v>
      </c>
      <c r="BU22">
        <v>0</v>
      </c>
      <c r="BV22">
        <v>4272.765806451613</v>
      </c>
      <c r="BW22">
        <v>19001.99354838709</v>
      </c>
      <c r="BX22">
        <v>40.79003225806451</v>
      </c>
      <c r="BY22">
        <v>41.42119354838709</v>
      </c>
      <c r="BZ22">
        <v>40.95138709677419</v>
      </c>
      <c r="CA22">
        <v>40.3868064516129</v>
      </c>
      <c r="CB22">
        <v>39.53203225806451</v>
      </c>
      <c r="CC22">
        <v>1960.127096774193</v>
      </c>
      <c r="CD22">
        <v>40.00129032258064</v>
      </c>
      <c r="CE22">
        <v>0</v>
      </c>
      <c r="CF22">
        <v>1659639624.6</v>
      </c>
      <c r="CG22">
        <v>0</v>
      </c>
      <c r="CH22">
        <v>0</v>
      </c>
      <c r="CI22" t="s">
        <v>336</v>
      </c>
      <c r="CJ22">
        <v>1659635906</v>
      </c>
      <c r="CK22">
        <v>1659635910</v>
      </c>
      <c r="CL22">
        <v>0</v>
      </c>
      <c r="CM22">
        <v>0.434</v>
      </c>
      <c r="CN22">
        <v>0.041</v>
      </c>
      <c r="CO22">
        <v>-1.038</v>
      </c>
      <c r="CP22">
        <v>-0.079</v>
      </c>
      <c r="CQ22">
        <v>400</v>
      </c>
      <c r="CR22">
        <v>1</v>
      </c>
      <c r="CS22">
        <v>0.26</v>
      </c>
      <c r="CT22">
        <v>0.06</v>
      </c>
      <c r="CU22">
        <v>-2.77515225</v>
      </c>
      <c r="CV22">
        <v>0.1531516322701806</v>
      </c>
      <c r="CW22">
        <v>0.04295256776302783</v>
      </c>
      <c r="CX22">
        <v>0</v>
      </c>
      <c r="CY22">
        <v>0.2361452</v>
      </c>
      <c r="CZ22">
        <v>0.02894600375234487</v>
      </c>
      <c r="DA22">
        <v>0.003347483436852228</v>
      </c>
      <c r="DB22">
        <v>1</v>
      </c>
      <c r="DC22">
        <v>1</v>
      </c>
      <c r="DD22">
        <v>2</v>
      </c>
      <c r="DE22" t="s">
        <v>345</v>
      </c>
      <c r="DF22">
        <v>3.21139</v>
      </c>
      <c r="DG22">
        <v>2.65719</v>
      </c>
      <c r="DH22">
        <v>0.101811</v>
      </c>
      <c r="DI22">
        <v>0.10249</v>
      </c>
      <c r="DJ22">
        <v>0.0999297</v>
      </c>
      <c r="DK22">
        <v>0.0994578</v>
      </c>
      <c r="DL22">
        <v>29730.8</v>
      </c>
      <c r="DM22">
        <v>28824.9</v>
      </c>
      <c r="DN22">
        <v>31691.2</v>
      </c>
      <c r="DO22">
        <v>30436.9</v>
      </c>
      <c r="DP22">
        <v>38278.3</v>
      </c>
      <c r="DQ22">
        <v>36287.2</v>
      </c>
      <c r="DR22">
        <v>44500.9</v>
      </c>
      <c r="DS22">
        <v>42559.6</v>
      </c>
      <c r="DT22">
        <v>2.20983</v>
      </c>
      <c r="DU22">
        <v>1.9237</v>
      </c>
      <c r="DV22">
        <v>0.0425875</v>
      </c>
      <c r="DW22">
        <v>0</v>
      </c>
      <c r="DX22">
        <v>21.868</v>
      </c>
      <c r="DY22">
        <v>999.9</v>
      </c>
      <c r="DZ22">
        <v>71</v>
      </c>
      <c r="EA22">
        <v>27.2</v>
      </c>
      <c r="EB22">
        <v>25.3909</v>
      </c>
      <c r="EC22">
        <v>61.7391</v>
      </c>
      <c r="ED22">
        <v>19.6474</v>
      </c>
      <c r="EE22">
        <v>1</v>
      </c>
      <c r="EF22">
        <v>-0.182683</v>
      </c>
      <c r="EG22">
        <v>2.13542</v>
      </c>
      <c r="EH22">
        <v>20.1268</v>
      </c>
      <c r="EI22">
        <v>5.22762</v>
      </c>
      <c r="EJ22">
        <v>11.992</v>
      </c>
      <c r="EK22">
        <v>4.9673</v>
      </c>
      <c r="EL22">
        <v>3.297</v>
      </c>
      <c r="EM22">
        <v>680.4</v>
      </c>
      <c r="EN22">
        <v>3634.4</v>
      </c>
      <c r="EO22">
        <v>2545.5</v>
      </c>
      <c r="EP22">
        <v>2.6</v>
      </c>
      <c r="EQ22">
        <v>1.86752</v>
      </c>
      <c r="ER22">
        <v>1.86799</v>
      </c>
      <c r="ES22">
        <v>1.85928</v>
      </c>
      <c r="ET22">
        <v>1.86539</v>
      </c>
      <c r="EU22">
        <v>1.8634</v>
      </c>
      <c r="EV22">
        <v>1.86478</v>
      </c>
      <c r="EW22">
        <v>1.8602</v>
      </c>
      <c r="EX22">
        <v>1.86428</v>
      </c>
      <c r="EY22">
        <v>0</v>
      </c>
      <c r="EZ22">
        <v>0</v>
      </c>
      <c r="FA22">
        <v>0</v>
      </c>
      <c r="FB22">
        <v>0</v>
      </c>
      <c r="FC22" t="s">
        <v>338</v>
      </c>
      <c r="FD22" t="s">
        <v>339</v>
      </c>
      <c r="FE22" t="s">
        <v>340</v>
      </c>
      <c r="FF22" t="s">
        <v>340</v>
      </c>
      <c r="FG22" t="s">
        <v>340</v>
      </c>
      <c r="FH22" t="s">
        <v>340</v>
      </c>
      <c r="FI22">
        <v>0</v>
      </c>
      <c r="FJ22">
        <v>100</v>
      </c>
      <c r="FK22">
        <v>100</v>
      </c>
      <c r="FL22">
        <v>-1.036</v>
      </c>
      <c r="FM22">
        <v>-0.0379</v>
      </c>
      <c r="FN22">
        <v>-0.7423546971167858</v>
      </c>
      <c r="FO22">
        <v>-0.0004288572108516813</v>
      </c>
      <c r="FP22">
        <v>-9.298775811270514E-07</v>
      </c>
      <c r="FQ22">
        <v>3.855936630904132E-10</v>
      </c>
      <c r="FR22">
        <v>-0.07790316704988634</v>
      </c>
      <c r="FS22">
        <v>-0.001228956394211394</v>
      </c>
      <c r="FT22">
        <v>0.0001300461273041749</v>
      </c>
      <c r="FU22">
        <v>2.07731679356656E-06</v>
      </c>
      <c r="FV22">
        <v>2</v>
      </c>
      <c r="FW22">
        <v>2029</v>
      </c>
      <c r="FX22">
        <v>1</v>
      </c>
      <c r="FY22">
        <v>23</v>
      </c>
      <c r="FZ22">
        <v>62</v>
      </c>
      <c r="GA22">
        <v>62</v>
      </c>
      <c r="GB22">
        <v>1.06934</v>
      </c>
      <c r="GC22">
        <v>2.41943</v>
      </c>
      <c r="GD22">
        <v>1.44775</v>
      </c>
      <c r="GE22">
        <v>2.32422</v>
      </c>
      <c r="GF22">
        <v>1.55151</v>
      </c>
      <c r="GG22">
        <v>2.3938</v>
      </c>
      <c r="GH22">
        <v>32.7091</v>
      </c>
      <c r="GI22">
        <v>24.2188</v>
      </c>
      <c r="GJ22">
        <v>18</v>
      </c>
      <c r="GK22">
        <v>630.1559999999999</v>
      </c>
      <c r="GL22">
        <v>454.644</v>
      </c>
      <c r="GM22">
        <v>18.5117</v>
      </c>
      <c r="GN22">
        <v>24.701</v>
      </c>
      <c r="GO22">
        <v>30.0001</v>
      </c>
      <c r="GP22">
        <v>24.7165</v>
      </c>
      <c r="GQ22">
        <v>24.6577</v>
      </c>
      <c r="GR22">
        <v>21.4008</v>
      </c>
      <c r="GS22">
        <v>33.4475</v>
      </c>
      <c r="GT22">
        <v>64.9131</v>
      </c>
      <c r="GU22">
        <v>18.8078</v>
      </c>
      <c r="GV22">
        <v>400</v>
      </c>
      <c r="GW22">
        <v>19.0912</v>
      </c>
      <c r="GX22">
        <v>100.685</v>
      </c>
      <c r="GY22">
        <v>101.639</v>
      </c>
    </row>
    <row r="23" spans="1:207">
      <c r="A23">
        <v>3</v>
      </c>
      <c r="B23">
        <v>1659639850.1</v>
      </c>
      <c r="C23">
        <v>862.5</v>
      </c>
      <c r="D23" t="s">
        <v>346</v>
      </c>
      <c r="E23" t="s">
        <v>347</v>
      </c>
      <c r="F23">
        <v>15</v>
      </c>
      <c r="G23">
        <v>1659639842.099999</v>
      </c>
      <c r="H23">
        <f>(I23)/1000</f>
        <v>0</v>
      </c>
      <c r="I23">
        <f>1000*AU23*AG23*(AQ23-AR23)/(100*$B$21*(1000-AG23*AQ23))</f>
        <v>0</v>
      </c>
      <c r="J23">
        <f>AU23*AG23*(AP23-AO23*(1000-AG23*AR23)/(1000-AG23*AQ23))/(100*$B$21)</f>
        <v>0</v>
      </c>
      <c r="K23">
        <f>AO23 - IF(AG23&gt;1, J23*$B$21*100.0/(AI23*BC23), 0)</f>
        <v>0</v>
      </c>
      <c r="L23">
        <f>((R23-H23/2)*K23-J23)/(R23+H23/2)</f>
        <v>0</v>
      </c>
      <c r="M23">
        <f>L23*(AV23+AW23)/1000.0</f>
        <v>0</v>
      </c>
      <c r="N23">
        <f>(AO23 - IF(AG23&gt;1, J23*$B$21*100.0/(AI23*BC23), 0))*(AV23+AW23)/1000.0</f>
        <v>0</v>
      </c>
      <c r="O23">
        <f>2.0/((1/Q23-1/P23)+SIGN(Q23)*SQRT((1/Q23-1/P23)*(1/Q23-1/P23) + 4*$C$7/(($C$7+1)*($C$7+1))*(2*1/Q23*1/P23-1/P23*1/P23)))</f>
        <v>0</v>
      </c>
      <c r="P23">
        <f>IF(LEFT($D$7,1)&lt;&gt;"0",IF(LEFT($D$7,1)="1",3.0,$E$7),$D$5+$E$5*(BC23*AV23/($K$5*1000))+$F$5*(BC23*AV23/($K$5*1000))*MAX(MIN($B$21,$J$5),$I$5)*MAX(MIN($B$21,$J$5),$I$5)+$G$5*MAX(MIN($B$21,$J$5),$I$5)*(BC23*AV23/($K$5*1000))+$H$5*(BC23*AV23/($K$5*1000))*(BC23*AV23/($K$5*1000)))</f>
        <v>0</v>
      </c>
      <c r="Q23">
        <f>H23*(1000-(1000*0.61365*exp(17.502*U23/(240.97+U23))/(AV23+AW23)+AQ23)/2)/(1000*0.61365*exp(17.502*U23/(240.97+U23))/(AV23+AW23)-AQ23)</f>
        <v>0</v>
      </c>
      <c r="R23">
        <f>1/(($C$7+1)/(O23/1.6)+1/(P23/1.37)) + $C$7/(($C$7+1)/(O23/1.6) + $C$7/(P23/1.37))</f>
        <v>0</v>
      </c>
      <c r="S23">
        <f>(AJ23*AM23)</f>
        <v>0</v>
      </c>
      <c r="T23">
        <f>(AX23+(S23+2*0.95*5.67E-8*(((AX23+$B$9)+273)^4-(AX23+273)^4)-44100*H23)/(1.84*29.3*P23+8*0.95*5.67E-8*(AX23+273)^3))</f>
        <v>0</v>
      </c>
      <c r="U23">
        <f>($C$9*AY23+$D$9*AZ23+$E$9*T23)</f>
        <v>0</v>
      </c>
      <c r="V23">
        <f>0.61365*exp(17.502*U23/(240.97+U23))</f>
        <v>0</v>
      </c>
      <c r="W23">
        <f>(X23/Y23*100)</f>
        <v>0</v>
      </c>
      <c r="X23">
        <f>AQ23*(AV23+AW23)/1000</f>
        <v>0</v>
      </c>
      <c r="Y23">
        <f>0.61365*exp(17.502*AX23/(240.97+AX23))</f>
        <v>0</v>
      </c>
      <c r="Z23">
        <f>(V23-AQ23*(AV23+AW23)/1000)</f>
        <v>0</v>
      </c>
      <c r="AA23">
        <f>(-H23*44100)</f>
        <v>0</v>
      </c>
      <c r="AB23">
        <f>2*29.3*P23*0.92*(AX23-U23)</f>
        <v>0</v>
      </c>
      <c r="AC23">
        <f>2*0.95*5.67E-8*(((AX23+$B$9)+273)^4-(U23+273)^4)</f>
        <v>0</v>
      </c>
      <c r="AD23">
        <f>S23+AC23+AA23+AB23</f>
        <v>0</v>
      </c>
      <c r="AE23">
        <v>0</v>
      </c>
      <c r="AF23">
        <v>0</v>
      </c>
      <c r="AG23">
        <f>IF(AE23*$H$15&gt;=AI23,1.0,(AI23/(AI23-AE23*$H$15)))</f>
        <v>0</v>
      </c>
      <c r="AH23">
        <f>(AG23-1)*100</f>
        <v>0</v>
      </c>
      <c r="AI23">
        <f>MAX(0,($B$15+$C$15*BC23)/(1+$D$15*BC23)*AV23/(AX23+273)*$E$15)</f>
        <v>0</v>
      </c>
      <c r="AJ23">
        <f>$B$13*BD23+$C$13*BE23+$F$13*BP23*(1-BS23)</f>
        <v>0</v>
      </c>
      <c r="AK23">
        <f>AJ23*AL23</f>
        <v>0</v>
      </c>
      <c r="AL23">
        <f>($B$13*$D$11+$C$13*$D$11+$F$13*((CC23+BU23)/MAX(CC23+BU23+CD23, 0.1)*$I$11+CD23/MAX(CC23+BU23+CD23, 0.1)*$J$11))/($B$13+$C$13+$F$13)</f>
        <v>0</v>
      </c>
      <c r="AM23">
        <f>($B$13*$K$11+$C$13*$K$11+$F$13*((CC23+BU23)/MAX(CC23+BU23+CD23, 0.1)*$P$11+CD23/MAX(CC23+BU23+CD23, 0.1)*$Q$11))/($B$13+$C$13+$F$13)</f>
        <v>0</v>
      </c>
      <c r="AN23">
        <v>1659639842.099999</v>
      </c>
      <c r="AO23">
        <v>397.1196129032259</v>
      </c>
      <c r="AP23">
        <v>400.0257419354838</v>
      </c>
      <c r="AQ23">
        <v>19.34518387096774</v>
      </c>
      <c r="AR23">
        <v>18.97150322580645</v>
      </c>
      <c r="AS23">
        <v>398.2346129032259</v>
      </c>
      <c r="AT23">
        <v>19.42257741935484</v>
      </c>
      <c r="AU23">
        <v>600.2431290322581</v>
      </c>
      <c r="AV23">
        <v>101.2717096774194</v>
      </c>
      <c r="AW23">
        <v>0.09983860645161292</v>
      </c>
      <c r="AX23">
        <v>22.48379354838709</v>
      </c>
      <c r="AY23">
        <v>22.60617419354839</v>
      </c>
      <c r="AZ23">
        <v>999.9000000000003</v>
      </c>
      <c r="BA23">
        <v>0</v>
      </c>
      <c r="BB23">
        <v>0</v>
      </c>
      <c r="BC23">
        <v>10010.04806451613</v>
      </c>
      <c r="BD23">
        <v>0</v>
      </c>
      <c r="BE23">
        <v>2.260914838709677</v>
      </c>
      <c r="BF23">
        <v>-2.991684516129032</v>
      </c>
      <c r="BG23">
        <v>404.8662258064516</v>
      </c>
      <c r="BH23">
        <v>407.7615161290324</v>
      </c>
      <c r="BI23">
        <v>0.373669935483871</v>
      </c>
      <c r="BJ23">
        <v>400.0257419354838</v>
      </c>
      <c r="BK23">
        <v>18.97150322580645</v>
      </c>
      <c r="BL23">
        <v>1.959119677419355</v>
      </c>
      <c r="BM23">
        <v>1.921278064516129</v>
      </c>
      <c r="BN23">
        <v>17.11775806451613</v>
      </c>
      <c r="BO23">
        <v>16.81006451612903</v>
      </c>
      <c r="BP23">
        <v>2000.004193548387</v>
      </c>
      <c r="BQ23">
        <v>0.9799999677419355</v>
      </c>
      <c r="BR23">
        <v>0.02000004516129031</v>
      </c>
      <c r="BS23">
        <v>0</v>
      </c>
      <c r="BT23">
        <v>1.937296774193548</v>
      </c>
      <c r="BU23">
        <v>0</v>
      </c>
      <c r="BV23">
        <v>4180.730322580645</v>
      </c>
      <c r="BW23">
        <v>19000.80322580645</v>
      </c>
      <c r="BX23">
        <v>37.57435483870967</v>
      </c>
      <c r="BY23">
        <v>38.52593548387095</v>
      </c>
      <c r="BZ23">
        <v>38.11467741935483</v>
      </c>
      <c r="CA23">
        <v>36.83635483870967</v>
      </c>
      <c r="CB23">
        <v>36.62674193548386</v>
      </c>
      <c r="CC23">
        <v>1960.003870967742</v>
      </c>
      <c r="CD23">
        <v>40.00096774193548</v>
      </c>
      <c r="CE23">
        <v>0</v>
      </c>
      <c r="CF23">
        <v>1659639846.6</v>
      </c>
      <c r="CG23">
        <v>0</v>
      </c>
      <c r="CH23">
        <v>1659639870.6</v>
      </c>
      <c r="CI23" t="s">
        <v>348</v>
      </c>
      <c r="CJ23">
        <v>1659639870.6</v>
      </c>
      <c r="CK23">
        <v>1659639796.6</v>
      </c>
      <c r="CL23">
        <v>3</v>
      </c>
      <c r="CM23">
        <v>0.089</v>
      </c>
      <c r="CN23">
        <v>-0.006</v>
      </c>
      <c r="CO23">
        <v>-1.115</v>
      </c>
      <c r="CP23">
        <v>-0.079</v>
      </c>
      <c r="CQ23">
        <v>400</v>
      </c>
      <c r="CR23">
        <v>19</v>
      </c>
      <c r="CS23">
        <v>0.36</v>
      </c>
      <c r="CT23">
        <v>0.6899999999999999</v>
      </c>
      <c r="CU23">
        <v>-2.9812</v>
      </c>
      <c r="CV23">
        <v>-0.1834851782363965</v>
      </c>
      <c r="CW23">
        <v>0.05238911370695252</v>
      </c>
      <c r="CX23">
        <v>0</v>
      </c>
      <c r="CY23">
        <v>0.3762356</v>
      </c>
      <c r="CZ23">
        <v>-0.05859246529080762</v>
      </c>
      <c r="DA23">
        <v>0.005945637042403444</v>
      </c>
      <c r="DB23">
        <v>1</v>
      </c>
      <c r="DC23">
        <v>1</v>
      </c>
      <c r="DD23">
        <v>2</v>
      </c>
      <c r="DE23" t="s">
        <v>345</v>
      </c>
      <c r="DF23">
        <v>3.21154</v>
      </c>
      <c r="DG23">
        <v>2.65736</v>
      </c>
      <c r="DH23">
        <v>0.10179</v>
      </c>
      <c r="DI23">
        <v>0.102467</v>
      </c>
      <c r="DJ23">
        <v>0.100096</v>
      </c>
      <c r="DK23">
        <v>0.09903240000000001</v>
      </c>
      <c r="DL23">
        <v>29732.2</v>
      </c>
      <c r="DM23">
        <v>28824.1</v>
      </c>
      <c r="DN23">
        <v>31691.9</v>
      </c>
      <c r="DO23">
        <v>30435.4</v>
      </c>
      <c r="DP23">
        <v>38272.2</v>
      </c>
      <c r="DQ23">
        <v>36303.3</v>
      </c>
      <c r="DR23">
        <v>44502.2</v>
      </c>
      <c r="DS23">
        <v>42558.2</v>
      </c>
      <c r="DT23">
        <v>2.2097</v>
      </c>
      <c r="DU23">
        <v>1.92113</v>
      </c>
      <c r="DV23">
        <v>0.0479892</v>
      </c>
      <c r="DW23">
        <v>0</v>
      </c>
      <c r="DX23">
        <v>21.8244</v>
      </c>
      <c r="DY23">
        <v>999.9</v>
      </c>
      <c r="DZ23">
        <v>70.3</v>
      </c>
      <c r="EA23">
        <v>27.4</v>
      </c>
      <c r="EB23">
        <v>25.4354</v>
      </c>
      <c r="EC23">
        <v>61.0991</v>
      </c>
      <c r="ED23">
        <v>19.403</v>
      </c>
      <c r="EE23">
        <v>1</v>
      </c>
      <c r="EF23">
        <v>-0.183727</v>
      </c>
      <c r="EG23">
        <v>1.75331</v>
      </c>
      <c r="EH23">
        <v>20.1314</v>
      </c>
      <c r="EI23">
        <v>5.22807</v>
      </c>
      <c r="EJ23">
        <v>11.9909</v>
      </c>
      <c r="EK23">
        <v>4.96745</v>
      </c>
      <c r="EL23">
        <v>3.297</v>
      </c>
      <c r="EM23">
        <v>685.2</v>
      </c>
      <c r="EN23">
        <v>3668.2</v>
      </c>
      <c r="EO23">
        <v>2616.9</v>
      </c>
      <c r="EP23">
        <v>2.7</v>
      </c>
      <c r="EQ23">
        <v>1.86752</v>
      </c>
      <c r="ER23">
        <v>1.86801</v>
      </c>
      <c r="ES23">
        <v>1.85928</v>
      </c>
      <c r="ET23">
        <v>1.86539</v>
      </c>
      <c r="EU23">
        <v>1.8634</v>
      </c>
      <c r="EV23">
        <v>1.86478</v>
      </c>
      <c r="EW23">
        <v>1.86021</v>
      </c>
      <c r="EX23">
        <v>1.86426</v>
      </c>
      <c r="EY23">
        <v>0</v>
      </c>
      <c r="EZ23">
        <v>0</v>
      </c>
      <c r="FA23">
        <v>0</v>
      </c>
      <c r="FB23">
        <v>0</v>
      </c>
      <c r="FC23" t="s">
        <v>338</v>
      </c>
      <c r="FD23" t="s">
        <v>339</v>
      </c>
      <c r="FE23" t="s">
        <v>340</v>
      </c>
      <c r="FF23" t="s">
        <v>340</v>
      </c>
      <c r="FG23" t="s">
        <v>340</v>
      </c>
      <c r="FH23" t="s">
        <v>340</v>
      </c>
      <c r="FI23">
        <v>0</v>
      </c>
      <c r="FJ23">
        <v>100</v>
      </c>
      <c r="FK23">
        <v>100</v>
      </c>
      <c r="FL23">
        <v>-1.115</v>
      </c>
      <c r="FM23">
        <v>-0.0774</v>
      </c>
      <c r="FN23">
        <v>-0.9067469063091949</v>
      </c>
      <c r="FO23">
        <v>-0.0004288572108516813</v>
      </c>
      <c r="FP23">
        <v>-9.298775811270514E-07</v>
      </c>
      <c r="FQ23">
        <v>3.855936630904132E-10</v>
      </c>
      <c r="FR23">
        <v>-0.1178108450162632</v>
      </c>
      <c r="FS23">
        <v>-0.001228956394211394</v>
      </c>
      <c r="FT23">
        <v>0.0001300461273041749</v>
      </c>
      <c r="FU23">
        <v>2.07731679356656E-06</v>
      </c>
      <c r="FV23">
        <v>2</v>
      </c>
      <c r="FW23">
        <v>2029</v>
      </c>
      <c r="FX23">
        <v>1</v>
      </c>
      <c r="FY23">
        <v>23</v>
      </c>
      <c r="FZ23">
        <v>0.9</v>
      </c>
      <c r="GA23">
        <v>0.9</v>
      </c>
      <c r="GB23">
        <v>1.06934</v>
      </c>
      <c r="GC23">
        <v>2.43286</v>
      </c>
      <c r="GD23">
        <v>1.44775</v>
      </c>
      <c r="GE23">
        <v>2.32056</v>
      </c>
      <c r="GF23">
        <v>1.55151</v>
      </c>
      <c r="GG23">
        <v>2.39624</v>
      </c>
      <c r="GH23">
        <v>32.9315</v>
      </c>
      <c r="GI23">
        <v>24.2188</v>
      </c>
      <c r="GJ23">
        <v>18</v>
      </c>
      <c r="GK23">
        <v>630.3</v>
      </c>
      <c r="GL23">
        <v>453.268</v>
      </c>
      <c r="GM23">
        <v>19.1652</v>
      </c>
      <c r="GN23">
        <v>24.7135</v>
      </c>
      <c r="GO23">
        <v>30.0001</v>
      </c>
      <c r="GP23">
        <v>24.7372</v>
      </c>
      <c r="GQ23">
        <v>24.6797</v>
      </c>
      <c r="GR23">
        <v>21.4035</v>
      </c>
      <c r="GS23">
        <v>33.8799</v>
      </c>
      <c r="GT23">
        <v>61.5361</v>
      </c>
      <c r="GU23">
        <v>19.1677</v>
      </c>
      <c r="GV23">
        <v>400</v>
      </c>
      <c r="GW23">
        <v>18.9345</v>
      </c>
      <c r="GX23">
        <v>100.688</v>
      </c>
      <c r="GY23">
        <v>101.635</v>
      </c>
    </row>
    <row r="24" spans="1:207">
      <c r="A24">
        <v>4</v>
      </c>
      <c r="B24">
        <v>1659640168.1</v>
      </c>
      <c r="C24">
        <v>1180.5</v>
      </c>
      <c r="D24" t="s">
        <v>349</v>
      </c>
      <c r="E24" t="s">
        <v>350</v>
      </c>
      <c r="F24">
        <v>15</v>
      </c>
      <c r="G24">
        <v>1659640160.349999</v>
      </c>
      <c r="H24">
        <f>(I24)/1000</f>
        <v>0</v>
      </c>
      <c r="I24">
        <f>1000*AU24*AG24*(AQ24-AR24)/(100*$B$21*(1000-AG24*AQ24))</f>
        <v>0</v>
      </c>
      <c r="J24">
        <f>AU24*AG24*(AP24-AO24*(1000-AG24*AR24)/(1000-AG24*AQ24))/(100*$B$21)</f>
        <v>0</v>
      </c>
      <c r="K24">
        <f>AO24 - IF(AG24&gt;1, J24*$B$21*100.0/(AI24*BC24), 0)</f>
        <v>0</v>
      </c>
      <c r="L24">
        <f>((R24-H24/2)*K24-J24)/(R24+H24/2)</f>
        <v>0</v>
      </c>
      <c r="M24">
        <f>L24*(AV24+AW24)/1000.0</f>
        <v>0</v>
      </c>
      <c r="N24">
        <f>(AO24 - IF(AG24&gt;1, J24*$B$21*100.0/(AI24*BC24), 0))*(AV24+AW24)/1000.0</f>
        <v>0</v>
      </c>
      <c r="O24">
        <f>2.0/((1/Q24-1/P24)+SIGN(Q24)*SQRT((1/Q24-1/P24)*(1/Q24-1/P24) + 4*$C$7/(($C$7+1)*($C$7+1))*(2*1/Q24*1/P24-1/P24*1/P24)))</f>
        <v>0</v>
      </c>
      <c r="P24">
        <f>IF(LEFT($D$7,1)&lt;&gt;"0",IF(LEFT($D$7,1)="1",3.0,$E$7),$D$5+$E$5*(BC24*AV24/($K$5*1000))+$F$5*(BC24*AV24/($K$5*1000))*MAX(MIN($B$21,$J$5),$I$5)*MAX(MIN($B$21,$J$5),$I$5)+$G$5*MAX(MIN($B$21,$J$5),$I$5)*(BC24*AV24/($K$5*1000))+$H$5*(BC24*AV24/($K$5*1000))*(BC24*AV24/($K$5*1000)))</f>
        <v>0</v>
      </c>
      <c r="Q24">
        <f>H24*(1000-(1000*0.61365*exp(17.502*U24/(240.97+U24))/(AV24+AW24)+AQ24)/2)/(1000*0.61365*exp(17.502*U24/(240.97+U24))/(AV24+AW24)-AQ24)</f>
        <v>0</v>
      </c>
      <c r="R24">
        <f>1/(($C$7+1)/(O24/1.6)+1/(P24/1.37)) + $C$7/(($C$7+1)/(O24/1.6) + $C$7/(P24/1.37))</f>
        <v>0</v>
      </c>
      <c r="S24">
        <f>(AJ24*AM24)</f>
        <v>0</v>
      </c>
      <c r="T24">
        <f>(AX24+(S24+2*0.95*5.67E-8*(((AX24+$B$9)+273)^4-(AX24+273)^4)-44100*H24)/(1.84*29.3*P24+8*0.95*5.67E-8*(AX24+273)^3))</f>
        <v>0</v>
      </c>
      <c r="U24">
        <f>($C$9*AY24+$D$9*AZ24+$E$9*T24)</f>
        <v>0</v>
      </c>
      <c r="V24">
        <f>0.61365*exp(17.502*U24/(240.97+U24))</f>
        <v>0</v>
      </c>
      <c r="W24">
        <f>(X24/Y24*100)</f>
        <v>0</v>
      </c>
      <c r="X24">
        <f>AQ24*(AV24+AW24)/1000</f>
        <v>0</v>
      </c>
      <c r="Y24">
        <f>0.61365*exp(17.502*AX24/(240.97+AX24))</f>
        <v>0</v>
      </c>
      <c r="Z24">
        <f>(V24-AQ24*(AV24+AW24)/1000)</f>
        <v>0</v>
      </c>
      <c r="AA24">
        <f>(-H24*44100)</f>
        <v>0</v>
      </c>
      <c r="AB24">
        <f>2*29.3*P24*0.92*(AX24-U24)</f>
        <v>0</v>
      </c>
      <c r="AC24">
        <f>2*0.95*5.67E-8*(((AX24+$B$9)+273)^4-(U24+273)^4)</f>
        <v>0</v>
      </c>
      <c r="AD24">
        <f>S24+AC24+AA24+AB24</f>
        <v>0</v>
      </c>
      <c r="AE24">
        <v>0</v>
      </c>
      <c r="AF24">
        <v>0</v>
      </c>
      <c r="AG24">
        <f>IF(AE24*$H$15&gt;=AI24,1.0,(AI24/(AI24-AE24*$H$15)))</f>
        <v>0</v>
      </c>
      <c r="AH24">
        <f>(AG24-1)*100</f>
        <v>0</v>
      </c>
      <c r="AI24">
        <f>MAX(0,($B$15+$C$15*BC24)/(1+$D$15*BC24)*AV24/(AX24+273)*$E$15)</f>
        <v>0</v>
      </c>
      <c r="AJ24">
        <f>$B$13*BD24+$C$13*BE24+$F$13*BP24*(1-BS24)</f>
        <v>0</v>
      </c>
      <c r="AK24">
        <f>AJ24*AL24</f>
        <v>0</v>
      </c>
      <c r="AL24">
        <f>($B$13*$D$11+$C$13*$D$11+$F$13*((CC24+BU24)/MAX(CC24+BU24+CD24, 0.1)*$I$11+CD24/MAX(CC24+BU24+CD24, 0.1)*$J$11))/($B$13+$C$13+$F$13)</f>
        <v>0</v>
      </c>
      <c r="AM24">
        <f>($B$13*$K$11+$C$13*$K$11+$F$13*((CC24+BU24)/MAX(CC24+BU24+CD24, 0.1)*$P$11+CD24/MAX(CC24+BU24+CD24, 0.1)*$Q$11))/($B$13+$C$13+$F$13)</f>
        <v>0</v>
      </c>
      <c r="AN24">
        <v>1659640160.349999</v>
      </c>
      <c r="AO24">
        <v>397.1675</v>
      </c>
      <c r="AP24">
        <v>399.9981666666667</v>
      </c>
      <c r="AQ24">
        <v>19.31187333333333</v>
      </c>
      <c r="AR24">
        <v>19.12583666666667</v>
      </c>
      <c r="AS24">
        <v>398.2595</v>
      </c>
      <c r="AT24">
        <v>19.38946666666667</v>
      </c>
      <c r="AU24">
        <v>600.2519333333333</v>
      </c>
      <c r="AV24">
        <v>101.2645333333333</v>
      </c>
      <c r="AW24">
        <v>0.09989688999999999</v>
      </c>
      <c r="AX24">
        <v>22.51022</v>
      </c>
      <c r="AY24">
        <v>22.48983999999999</v>
      </c>
      <c r="AZ24">
        <v>999.9000000000002</v>
      </c>
      <c r="BA24">
        <v>0</v>
      </c>
      <c r="BB24">
        <v>0</v>
      </c>
      <c r="BC24">
        <v>10007.812</v>
      </c>
      <c r="BD24">
        <v>0</v>
      </c>
      <c r="BE24">
        <v>2.26114</v>
      </c>
      <c r="BF24">
        <v>-2.850867333333333</v>
      </c>
      <c r="BG24">
        <v>404.968</v>
      </c>
      <c r="BH24">
        <v>407.7977333333333</v>
      </c>
      <c r="BI24">
        <v>0.1860375</v>
      </c>
      <c r="BJ24">
        <v>399.9981666666667</v>
      </c>
      <c r="BK24">
        <v>19.12583666666667</v>
      </c>
      <c r="BL24">
        <v>1.955608666666667</v>
      </c>
      <c r="BM24">
        <v>1.936770333333333</v>
      </c>
      <c r="BN24">
        <v>17.08943</v>
      </c>
      <c r="BO24">
        <v>16.93666333333333</v>
      </c>
      <c r="BP24">
        <v>1500.131333333333</v>
      </c>
      <c r="BQ24">
        <v>0.9730000333333332</v>
      </c>
      <c r="BR24">
        <v>0.02699979666666666</v>
      </c>
      <c r="BS24">
        <v>0</v>
      </c>
      <c r="BT24">
        <v>1.956186666666667</v>
      </c>
      <c r="BU24">
        <v>0</v>
      </c>
      <c r="BV24">
        <v>3085.280666666667</v>
      </c>
      <c r="BW24">
        <v>14219.68333333334</v>
      </c>
      <c r="BX24">
        <v>39.86226666666666</v>
      </c>
      <c r="BY24">
        <v>41.59559999999999</v>
      </c>
      <c r="BZ24">
        <v>40.60393333333333</v>
      </c>
      <c r="CA24">
        <v>40.63306666666666</v>
      </c>
      <c r="CB24">
        <v>39.02059999999999</v>
      </c>
      <c r="CC24">
        <v>1459.628</v>
      </c>
      <c r="CD24">
        <v>40.503</v>
      </c>
      <c r="CE24">
        <v>0</v>
      </c>
      <c r="CF24">
        <v>1659640164.6</v>
      </c>
      <c r="CG24">
        <v>0</v>
      </c>
      <c r="CH24">
        <v>1659640185.1</v>
      </c>
      <c r="CI24" t="s">
        <v>351</v>
      </c>
      <c r="CJ24">
        <v>1659640185.1</v>
      </c>
      <c r="CK24">
        <v>1659639796.6</v>
      </c>
      <c r="CL24">
        <v>4</v>
      </c>
      <c r="CM24">
        <v>0.023</v>
      </c>
      <c r="CN24">
        <v>-0.006</v>
      </c>
      <c r="CO24">
        <v>-1.092</v>
      </c>
      <c r="CP24">
        <v>-0.079</v>
      </c>
      <c r="CQ24">
        <v>400</v>
      </c>
      <c r="CR24">
        <v>19</v>
      </c>
      <c r="CS24">
        <v>0.36</v>
      </c>
      <c r="CT24">
        <v>0.6899999999999999</v>
      </c>
      <c r="CU24">
        <v>-2.846753</v>
      </c>
      <c r="CV24">
        <v>-0.2012854784240145</v>
      </c>
      <c r="CW24">
        <v>0.04456058438799923</v>
      </c>
      <c r="CX24">
        <v>0</v>
      </c>
      <c r="CY24">
        <v>0.18218725</v>
      </c>
      <c r="CZ24">
        <v>0.0668521801125703</v>
      </c>
      <c r="DA24">
        <v>0.006883299625724568</v>
      </c>
      <c r="DB24">
        <v>1</v>
      </c>
      <c r="DC24">
        <v>1</v>
      </c>
      <c r="DD24">
        <v>2</v>
      </c>
      <c r="DE24" t="s">
        <v>345</v>
      </c>
      <c r="DF24">
        <v>3.21153</v>
      </c>
      <c r="DG24">
        <v>2.65723</v>
      </c>
      <c r="DH24">
        <v>0.101801</v>
      </c>
      <c r="DI24">
        <v>0.102486</v>
      </c>
      <c r="DJ24">
        <v>0.100034</v>
      </c>
      <c r="DK24">
        <v>0.09962119999999999</v>
      </c>
      <c r="DL24">
        <v>29736.2</v>
      </c>
      <c r="DM24">
        <v>28824.3</v>
      </c>
      <c r="DN24">
        <v>31696.3</v>
      </c>
      <c r="DO24">
        <v>30435.9</v>
      </c>
      <c r="DP24">
        <v>38280.8</v>
      </c>
      <c r="DQ24">
        <v>36280.5</v>
      </c>
      <c r="DR24">
        <v>44509.1</v>
      </c>
      <c r="DS24">
        <v>42559.6</v>
      </c>
      <c r="DT24">
        <v>2.21038</v>
      </c>
      <c r="DU24">
        <v>1.91965</v>
      </c>
      <c r="DV24">
        <v>0.0398271</v>
      </c>
      <c r="DW24">
        <v>0</v>
      </c>
      <c r="DX24">
        <v>21.8299</v>
      </c>
      <c r="DY24">
        <v>999.9</v>
      </c>
      <c r="DZ24">
        <v>69.2</v>
      </c>
      <c r="EA24">
        <v>27.6</v>
      </c>
      <c r="EB24">
        <v>25.3348</v>
      </c>
      <c r="EC24">
        <v>61.3391</v>
      </c>
      <c r="ED24">
        <v>20.1643</v>
      </c>
      <c r="EE24">
        <v>1</v>
      </c>
      <c r="EF24">
        <v>-0.186966</v>
      </c>
      <c r="EG24">
        <v>2.04622</v>
      </c>
      <c r="EH24">
        <v>20.1318</v>
      </c>
      <c r="EI24">
        <v>5.22912</v>
      </c>
      <c r="EJ24">
        <v>11.9918</v>
      </c>
      <c r="EK24">
        <v>4.96765</v>
      </c>
      <c r="EL24">
        <v>3.297</v>
      </c>
      <c r="EM24">
        <v>692.7</v>
      </c>
      <c r="EN24">
        <v>3719.8</v>
      </c>
      <c r="EO24">
        <v>2721.2</v>
      </c>
      <c r="EP24">
        <v>2.8</v>
      </c>
      <c r="EQ24">
        <v>1.86752</v>
      </c>
      <c r="ER24">
        <v>1.868</v>
      </c>
      <c r="ES24">
        <v>1.85928</v>
      </c>
      <c r="ET24">
        <v>1.86542</v>
      </c>
      <c r="EU24">
        <v>1.8634</v>
      </c>
      <c r="EV24">
        <v>1.86478</v>
      </c>
      <c r="EW24">
        <v>1.8602</v>
      </c>
      <c r="EX24">
        <v>1.86426</v>
      </c>
      <c r="EY24">
        <v>0</v>
      </c>
      <c r="EZ24">
        <v>0</v>
      </c>
      <c r="FA24">
        <v>0</v>
      </c>
      <c r="FB24">
        <v>0</v>
      </c>
      <c r="FC24" t="s">
        <v>338</v>
      </c>
      <c r="FD24" t="s">
        <v>339</v>
      </c>
      <c r="FE24" t="s">
        <v>340</v>
      </c>
      <c r="FF24" t="s">
        <v>340</v>
      </c>
      <c r="FG24" t="s">
        <v>340</v>
      </c>
      <c r="FH24" t="s">
        <v>340</v>
      </c>
      <c r="FI24">
        <v>0</v>
      </c>
      <c r="FJ24">
        <v>100</v>
      </c>
      <c r="FK24">
        <v>100</v>
      </c>
      <c r="FL24">
        <v>-1.092</v>
      </c>
      <c r="FM24">
        <v>-0.0776</v>
      </c>
      <c r="FN24">
        <v>-0.8183385203272344</v>
      </c>
      <c r="FO24">
        <v>-0.0004288572108516813</v>
      </c>
      <c r="FP24">
        <v>-9.298775811270514E-07</v>
      </c>
      <c r="FQ24">
        <v>3.855936630904132E-10</v>
      </c>
      <c r="FR24">
        <v>-0.1178108450162632</v>
      </c>
      <c r="FS24">
        <v>-0.001228956394211394</v>
      </c>
      <c r="FT24">
        <v>0.0001300461273041749</v>
      </c>
      <c r="FU24">
        <v>2.07731679356656E-06</v>
      </c>
      <c r="FV24">
        <v>2</v>
      </c>
      <c r="FW24">
        <v>2029</v>
      </c>
      <c r="FX24">
        <v>1</v>
      </c>
      <c r="FY24">
        <v>23</v>
      </c>
      <c r="FZ24">
        <v>5</v>
      </c>
      <c r="GA24">
        <v>6.2</v>
      </c>
      <c r="GB24">
        <v>1.06934</v>
      </c>
      <c r="GC24">
        <v>2.4231</v>
      </c>
      <c r="GD24">
        <v>1.44775</v>
      </c>
      <c r="GE24">
        <v>2.32056</v>
      </c>
      <c r="GF24">
        <v>1.55151</v>
      </c>
      <c r="GG24">
        <v>2.36816</v>
      </c>
      <c r="GH24">
        <v>33.1992</v>
      </c>
      <c r="GI24">
        <v>24.2188</v>
      </c>
      <c r="GJ24">
        <v>18</v>
      </c>
      <c r="GK24">
        <v>630.37</v>
      </c>
      <c r="GL24">
        <v>452.098</v>
      </c>
      <c r="GM24">
        <v>18.9642</v>
      </c>
      <c r="GN24">
        <v>24.6637</v>
      </c>
      <c r="GO24">
        <v>30</v>
      </c>
      <c r="GP24">
        <v>24.7</v>
      </c>
      <c r="GQ24">
        <v>24.6469</v>
      </c>
      <c r="GR24">
        <v>21.4081</v>
      </c>
      <c r="GS24">
        <v>32.8879</v>
      </c>
      <c r="GT24">
        <v>56.3098</v>
      </c>
      <c r="GU24">
        <v>18.9597</v>
      </c>
      <c r="GV24">
        <v>400</v>
      </c>
      <c r="GW24">
        <v>19.1763</v>
      </c>
      <c r="GX24">
        <v>100.703</v>
      </c>
      <c r="GY24">
        <v>101.638</v>
      </c>
    </row>
    <row r="25" spans="1:207">
      <c r="A25">
        <v>5</v>
      </c>
      <c r="B25">
        <v>1659640218.6</v>
      </c>
      <c r="C25">
        <v>1231</v>
      </c>
      <c r="D25" t="s">
        <v>352</v>
      </c>
      <c r="E25" t="s">
        <v>353</v>
      </c>
      <c r="F25">
        <v>15</v>
      </c>
      <c r="G25">
        <v>1659640210.849999</v>
      </c>
      <c r="H25">
        <f>(I25)/1000</f>
        <v>0</v>
      </c>
      <c r="I25">
        <f>1000*AU25*AG25*(AQ25-AR25)/(100*$B$21*(1000-AG25*AQ25))</f>
        <v>0</v>
      </c>
      <c r="J25">
        <f>AU25*AG25*(AP25-AO25*(1000-AG25*AR25)/(1000-AG25*AQ25))/(100*$B$21)</f>
        <v>0</v>
      </c>
      <c r="K25">
        <f>AO25 - IF(AG25&gt;1, J25*$B$21*100.0/(AI25*BC25), 0)</f>
        <v>0</v>
      </c>
      <c r="L25">
        <f>((R25-H25/2)*K25-J25)/(R25+H25/2)</f>
        <v>0</v>
      </c>
      <c r="M25">
        <f>L25*(AV25+AW25)/1000.0</f>
        <v>0</v>
      </c>
      <c r="N25">
        <f>(AO25 - IF(AG25&gt;1, J25*$B$21*100.0/(AI25*BC25), 0))*(AV25+AW25)/1000.0</f>
        <v>0</v>
      </c>
      <c r="O25">
        <f>2.0/((1/Q25-1/P25)+SIGN(Q25)*SQRT((1/Q25-1/P25)*(1/Q25-1/P25) + 4*$C$7/(($C$7+1)*($C$7+1))*(2*1/Q25*1/P25-1/P25*1/P25)))</f>
        <v>0</v>
      </c>
      <c r="P25">
        <f>IF(LEFT($D$7,1)&lt;&gt;"0",IF(LEFT($D$7,1)="1",3.0,$E$7),$D$5+$E$5*(BC25*AV25/($K$5*1000))+$F$5*(BC25*AV25/($K$5*1000))*MAX(MIN($B$21,$J$5),$I$5)*MAX(MIN($B$21,$J$5),$I$5)+$G$5*MAX(MIN($B$21,$J$5),$I$5)*(BC25*AV25/($K$5*1000))+$H$5*(BC25*AV25/($K$5*1000))*(BC25*AV25/($K$5*1000)))</f>
        <v>0</v>
      </c>
      <c r="Q25">
        <f>H25*(1000-(1000*0.61365*exp(17.502*U25/(240.97+U25))/(AV25+AW25)+AQ25)/2)/(1000*0.61365*exp(17.502*U25/(240.97+U25))/(AV25+AW25)-AQ25)</f>
        <v>0</v>
      </c>
      <c r="R25">
        <f>1/(($C$7+1)/(O25/1.6)+1/(P25/1.37)) + $C$7/(($C$7+1)/(O25/1.6) + $C$7/(P25/1.37))</f>
        <v>0</v>
      </c>
      <c r="S25">
        <f>(AJ25*AM25)</f>
        <v>0</v>
      </c>
      <c r="T25">
        <f>(AX25+(S25+2*0.95*5.67E-8*(((AX25+$B$9)+273)^4-(AX25+273)^4)-44100*H25)/(1.84*29.3*P25+8*0.95*5.67E-8*(AX25+273)^3))</f>
        <v>0</v>
      </c>
      <c r="U25">
        <f>($C$9*AY25+$D$9*AZ25+$E$9*T25)</f>
        <v>0</v>
      </c>
      <c r="V25">
        <f>0.61365*exp(17.502*U25/(240.97+U25))</f>
        <v>0</v>
      </c>
      <c r="W25">
        <f>(X25/Y25*100)</f>
        <v>0</v>
      </c>
      <c r="X25">
        <f>AQ25*(AV25+AW25)/1000</f>
        <v>0</v>
      </c>
      <c r="Y25">
        <f>0.61365*exp(17.502*AX25/(240.97+AX25))</f>
        <v>0</v>
      </c>
      <c r="Z25">
        <f>(V25-AQ25*(AV25+AW25)/1000)</f>
        <v>0</v>
      </c>
      <c r="AA25">
        <f>(-H25*44100)</f>
        <v>0</v>
      </c>
      <c r="AB25">
        <f>2*29.3*P25*0.92*(AX25-U25)</f>
        <v>0</v>
      </c>
      <c r="AC25">
        <f>2*0.95*5.67E-8*(((AX25+$B$9)+273)^4-(U25+273)^4)</f>
        <v>0</v>
      </c>
      <c r="AD25">
        <f>S25+AC25+AA25+AB25</f>
        <v>0</v>
      </c>
      <c r="AE25">
        <v>0</v>
      </c>
      <c r="AF25">
        <v>0</v>
      </c>
      <c r="AG25">
        <f>IF(AE25*$H$15&gt;=AI25,1.0,(AI25/(AI25-AE25*$H$15)))</f>
        <v>0</v>
      </c>
      <c r="AH25">
        <f>(AG25-1)*100</f>
        <v>0</v>
      </c>
      <c r="AI25">
        <f>MAX(0,($B$15+$C$15*BC25)/(1+$D$15*BC25)*AV25/(AX25+273)*$E$15)</f>
        <v>0</v>
      </c>
      <c r="AJ25">
        <f>$B$13*BD25+$C$13*BE25+$F$13*BP25*(1-BS25)</f>
        <v>0</v>
      </c>
      <c r="AK25">
        <f>AJ25*AL25</f>
        <v>0</v>
      </c>
      <c r="AL25">
        <f>($B$13*$D$11+$C$13*$D$11+$F$13*((CC25+BU25)/MAX(CC25+BU25+CD25, 0.1)*$I$11+CD25/MAX(CC25+BU25+CD25, 0.1)*$J$11))/($B$13+$C$13+$F$13)</f>
        <v>0</v>
      </c>
      <c r="AM25">
        <f>($B$13*$K$11+$C$13*$K$11+$F$13*((CC25+BU25)/MAX(CC25+BU25+CD25, 0.1)*$P$11+CD25/MAX(CC25+BU25+CD25, 0.1)*$Q$11))/($B$13+$C$13+$F$13)</f>
        <v>0</v>
      </c>
      <c r="AN25">
        <v>1659640210.849999</v>
      </c>
      <c r="AO25">
        <v>397.0023</v>
      </c>
      <c r="AP25">
        <v>399.9892</v>
      </c>
      <c r="AQ25">
        <v>19.43567</v>
      </c>
      <c r="AR25">
        <v>19.05544</v>
      </c>
      <c r="AS25">
        <v>398.1593</v>
      </c>
      <c r="AT25">
        <v>19.51251999999999</v>
      </c>
      <c r="AU25">
        <v>600.2453666666667</v>
      </c>
      <c r="AV25">
        <v>101.2647666666666</v>
      </c>
      <c r="AW25">
        <v>0.09978400000000001</v>
      </c>
      <c r="AX25">
        <v>22.51114666666667</v>
      </c>
      <c r="AY25">
        <v>22.49707666666666</v>
      </c>
      <c r="AZ25">
        <v>999.9000000000002</v>
      </c>
      <c r="BA25">
        <v>0</v>
      </c>
      <c r="BB25">
        <v>0</v>
      </c>
      <c r="BC25">
        <v>10005.164</v>
      </c>
      <c r="BD25">
        <v>0</v>
      </c>
      <c r="BE25">
        <v>2.262318333333333</v>
      </c>
      <c r="BF25">
        <v>-2.919421333333333</v>
      </c>
      <c r="BG25">
        <v>404.9401000000001</v>
      </c>
      <c r="BH25">
        <v>407.7591999999999</v>
      </c>
      <c r="BI25">
        <v>0.3802359</v>
      </c>
      <c r="BJ25">
        <v>399.9892</v>
      </c>
      <c r="BK25">
        <v>19.05544</v>
      </c>
      <c r="BL25">
        <v>1.968148666666667</v>
      </c>
      <c r="BM25">
        <v>1.929644666666666</v>
      </c>
      <c r="BN25">
        <v>17.19038333333334</v>
      </c>
      <c r="BO25">
        <v>16.87853333333333</v>
      </c>
      <c r="BP25">
        <v>1500.004333333334</v>
      </c>
      <c r="BQ25">
        <v>0.9730024333333331</v>
      </c>
      <c r="BR25">
        <v>0.02699754666666666</v>
      </c>
      <c r="BS25">
        <v>0</v>
      </c>
      <c r="BT25">
        <v>1.991463333333333</v>
      </c>
      <c r="BU25">
        <v>0</v>
      </c>
      <c r="BV25">
        <v>3076.934</v>
      </c>
      <c r="BW25">
        <v>14218.50333333333</v>
      </c>
      <c r="BX25">
        <v>38.85189999999999</v>
      </c>
      <c r="BY25">
        <v>40.20603333333332</v>
      </c>
      <c r="BZ25">
        <v>39.72473333333333</v>
      </c>
      <c r="CA25">
        <v>38.87476666666666</v>
      </c>
      <c r="CB25">
        <v>37.9956</v>
      </c>
      <c r="CC25">
        <v>1459.506333333333</v>
      </c>
      <c r="CD25">
        <v>40.498</v>
      </c>
      <c r="CE25">
        <v>0</v>
      </c>
      <c r="CF25">
        <v>1659640215.6</v>
      </c>
      <c r="CG25">
        <v>0</v>
      </c>
      <c r="CH25">
        <v>1659640236.6</v>
      </c>
      <c r="CI25" t="s">
        <v>354</v>
      </c>
      <c r="CJ25">
        <v>1659640236.6</v>
      </c>
      <c r="CK25">
        <v>1659639796.6</v>
      </c>
      <c r="CL25">
        <v>5</v>
      </c>
      <c r="CM25">
        <v>-0.064</v>
      </c>
      <c r="CN25">
        <v>-0.006</v>
      </c>
      <c r="CO25">
        <v>-1.157</v>
      </c>
      <c r="CP25">
        <v>-0.079</v>
      </c>
      <c r="CQ25">
        <v>400</v>
      </c>
      <c r="CR25">
        <v>19</v>
      </c>
      <c r="CS25">
        <v>1.4</v>
      </c>
      <c r="CT25">
        <v>0.6899999999999999</v>
      </c>
      <c r="CU25">
        <v>-2.91289575</v>
      </c>
      <c r="CV25">
        <v>0.2050127954971911</v>
      </c>
      <c r="CW25">
        <v>0.1305814010471534</v>
      </c>
      <c r="CX25">
        <v>0</v>
      </c>
      <c r="CY25">
        <v>0.3669574</v>
      </c>
      <c r="CZ25">
        <v>0.1998332532833023</v>
      </c>
      <c r="DA25">
        <v>0.02711594630452715</v>
      </c>
      <c r="DB25">
        <v>0</v>
      </c>
      <c r="DC25">
        <v>0</v>
      </c>
      <c r="DD25">
        <v>2</v>
      </c>
      <c r="DE25" t="s">
        <v>337</v>
      </c>
      <c r="DF25">
        <v>3.21155</v>
      </c>
      <c r="DG25">
        <v>2.65669</v>
      </c>
      <c r="DH25">
        <v>0.101778</v>
      </c>
      <c r="DI25">
        <v>0.102472</v>
      </c>
      <c r="DJ25">
        <v>0.10027</v>
      </c>
      <c r="DK25">
        <v>0.0992654</v>
      </c>
      <c r="DL25">
        <v>29737.8</v>
      </c>
      <c r="DM25">
        <v>28824.6</v>
      </c>
      <c r="DN25">
        <v>31697.2</v>
      </c>
      <c r="DO25">
        <v>30435.8</v>
      </c>
      <c r="DP25">
        <v>38271.9</v>
      </c>
      <c r="DQ25">
        <v>36294.9</v>
      </c>
      <c r="DR25">
        <v>44510.6</v>
      </c>
      <c r="DS25">
        <v>42559.5</v>
      </c>
      <c r="DT25">
        <v>2.20972</v>
      </c>
      <c r="DU25">
        <v>1.91885</v>
      </c>
      <c r="DV25">
        <v>0.0415891</v>
      </c>
      <c r="DW25">
        <v>0</v>
      </c>
      <c r="DX25">
        <v>21.8107</v>
      </c>
      <c r="DY25">
        <v>999.9</v>
      </c>
      <c r="DZ25">
        <v>69</v>
      </c>
      <c r="EA25">
        <v>27.7</v>
      </c>
      <c r="EB25">
        <v>25.4084</v>
      </c>
      <c r="EC25">
        <v>61.1991</v>
      </c>
      <c r="ED25">
        <v>19.6114</v>
      </c>
      <c r="EE25">
        <v>1</v>
      </c>
      <c r="EF25">
        <v>-0.187591</v>
      </c>
      <c r="EG25">
        <v>1.92067</v>
      </c>
      <c r="EH25">
        <v>20.133</v>
      </c>
      <c r="EI25">
        <v>5.22538</v>
      </c>
      <c r="EJ25">
        <v>11.992</v>
      </c>
      <c r="EK25">
        <v>4.96685</v>
      </c>
      <c r="EL25">
        <v>3.29633</v>
      </c>
      <c r="EM25">
        <v>693.6</v>
      </c>
      <c r="EN25">
        <v>3725.9</v>
      </c>
      <c r="EO25">
        <v>2733.2</v>
      </c>
      <c r="EP25">
        <v>2.8</v>
      </c>
      <c r="EQ25">
        <v>1.86752</v>
      </c>
      <c r="ER25">
        <v>1.868</v>
      </c>
      <c r="ES25">
        <v>1.85928</v>
      </c>
      <c r="ET25">
        <v>1.86539</v>
      </c>
      <c r="EU25">
        <v>1.8634</v>
      </c>
      <c r="EV25">
        <v>1.86478</v>
      </c>
      <c r="EW25">
        <v>1.8602</v>
      </c>
      <c r="EX25">
        <v>1.8643</v>
      </c>
      <c r="EY25">
        <v>0</v>
      </c>
      <c r="EZ25">
        <v>0</v>
      </c>
      <c r="FA25">
        <v>0</v>
      </c>
      <c r="FB25">
        <v>0</v>
      </c>
      <c r="FC25" t="s">
        <v>338</v>
      </c>
      <c r="FD25" t="s">
        <v>339</v>
      </c>
      <c r="FE25" t="s">
        <v>340</v>
      </c>
      <c r="FF25" t="s">
        <v>340</v>
      </c>
      <c r="FG25" t="s">
        <v>340</v>
      </c>
      <c r="FH25" t="s">
        <v>340</v>
      </c>
      <c r="FI25">
        <v>0</v>
      </c>
      <c r="FJ25">
        <v>100</v>
      </c>
      <c r="FK25">
        <v>100</v>
      </c>
      <c r="FL25">
        <v>-1.157</v>
      </c>
      <c r="FM25">
        <v>-0.0771</v>
      </c>
      <c r="FN25">
        <v>-0.7957378599109115</v>
      </c>
      <c r="FO25">
        <v>-0.0004288572108516813</v>
      </c>
      <c r="FP25">
        <v>-9.298775811270514E-07</v>
      </c>
      <c r="FQ25">
        <v>3.855936630904132E-10</v>
      </c>
      <c r="FR25">
        <v>-0.1178108450162632</v>
      </c>
      <c r="FS25">
        <v>-0.001228956394211394</v>
      </c>
      <c r="FT25">
        <v>0.0001300461273041749</v>
      </c>
      <c r="FU25">
        <v>2.07731679356656E-06</v>
      </c>
      <c r="FV25">
        <v>2</v>
      </c>
      <c r="FW25">
        <v>2029</v>
      </c>
      <c r="FX25">
        <v>1</v>
      </c>
      <c r="FY25">
        <v>23</v>
      </c>
      <c r="FZ25">
        <v>0.6</v>
      </c>
      <c r="GA25">
        <v>7</v>
      </c>
      <c r="GB25">
        <v>1.06934</v>
      </c>
      <c r="GC25">
        <v>2.43286</v>
      </c>
      <c r="GD25">
        <v>1.44775</v>
      </c>
      <c r="GE25">
        <v>2.31812</v>
      </c>
      <c r="GF25">
        <v>1.55151</v>
      </c>
      <c r="GG25">
        <v>2.33521</v>
      </c>
      <c r="GH25">
        <v>33.2216</v>
      </c>
      <c r="GI25">
        <v>24.2276</v>
      </c>
      <c r="GJ25">
        <v>18</v>
      </c>
      <c r="GK25">
        <v>629.851</v>
      </c>
      <c r="GL25">
        <v>451.563</v>
      </c>
      <c r="GM25">
        <v>19.142</v>
      </c>
      <c r="GN25">
        <v>24.6596</v>
      </c>
      <c r="GO25">
        <v>30.0002</v>
      </c>
      <c r="GP25">
        <v>24.6959</v>
      </c>
      <c r="GQ25">
        <v>24.6407</v>
      </c>
      <c r="GR25">
        <v>21.4104</v>
      </c>
      <c r="GS25">
        <v>33.4016</v>
      </c>
      <c r="GT25">
        <v>55.5582</v>
      </c>
      <c r="GU25">
        <v>19.1326</v>
      </c>
      <c r="GV25">
        <v>400</v>
      </c>
      <c r="GW25">
        <v>19.0213</v>
      </c>
      <c r="GX25">
        <v>100.706</v>
      </c>
      <c r="GY25">
        <v>101.637</v>
      </c>
    </row>
    <row r="26" spans="1:207">
      <c r="A26">
        <v>6</v>
      </c>
      <c r="B26">
        <v>1659640514.6</v>
      </c>
      <c r="C26">
        <v>1527</v>
      </c>
      <c r="D26" t="s">
        <v>355</v>
      </c>
      <c r="E26" t="s">
        <v>356</v>
      </c>
      <c r="F26">
        <v>15</v>
      </c>
      <c r="G26">
        <v>1659640506.599999</v>
      </c>
      <c r="H26">
        <f>(I26)/1000</f>
        <v>0</v>
      </c>
      <c r="I26">
        <f>1000*AU26*AG26*(AQ26-AR26)/(100*$B$21*(1000-AG26*AQ26))</f>
        <v>0</v>
      </c>
      <c r="J26">
        <f>AU26*AG26*(AP26-AO26*(1000-AG26*AR26)/(1000-AG26*AQ26))/(100*$B$21)</f>
        <v>0</v>
      </c>
      <c r="K26">
        <f>AO26 - IF(AG26&gt;1, J26*$B$21*100.0/(AI26*BC26), 0)</f>
        <v>0</v>
      </c>
      <c r="L26">
        <f>((R26-H26/2)*K26-J26)/(R26+H26/2)</f>
        <v>0</v>
      </c>
      <c r="M26">
        <f>L26*(AV26+AW26)/1000.0</f>
        <v>0</v>
      </c>
      <c r="N26">
        <f>(AO26 - IF(AG26&gt;1, J26*$B$21*100.0/(AI26*BC26), 0))*(AV26+AW26)/1000.0</f>
        <v>0</v>
      </c>
      <c r="O26">
        <f>2.0/((1/Q26-1/P26)+SIGN(Q26)*SQRT((1/Q26-1/P26)*(1/Q26-1/P26) + 4*$C$7/(($C$7+1)*($C$7+1))*(2*1/Q26*1/P26-1/P26*1/P26)))</f>
        <v>0</v>
      </c>
      <c r="P26">
        <f>IF(LEFT($D$7,1)&lt;&gt;"0",IF(LEFT($D$7,1)="1",3.0,$E$7),$D$5+$E$5*(BC26*AV26/($K$5*1000))+$F$5*(BC26*AV26/($K$5*1000))*MAX(MIN($B$21,$J$5),$I$5)*MAX(MIN($B$21,$J$5),$I$5)+$G$5*MAX(MIN($B$21,$J$5),$I$5)*(BC26*AV26/($K$5*1000))+$H$5*(BC26*AV26/($K$5*1000))*(BC26*AV26/($K$5*1000)))</f>
        <v>0</v>
      </c>
      <c r="Q26">
        <f>H26*(1000-(1000*0.61365*exp(17.502*U26/(240.97+U26))/(AV26+AW26)+AQ26)/2)/(1000*0.61365*exp(17.502*U26/(240.97+U26))/(AV26+AW26)-AQ26)</f>
        <v>0</v>
      </c>
      <c r="R26">
        <f>1/(($C$7+1)/(O26/1.6)+1/(P26/1.37)) + $C$7/(($C$7+1)/(O26/1.6) + $C$7/(P26/1.37))</f>
        <v>0</v>
      </c>
      <c r="S26">
        <f>(AJ26*AM26)</f>
        <v>0</v>
      </c>
      <c r="T26">
        <f>(AX26+(S26+2*0.95*5.67E-8*(((AX26+$B$9)+273)^4-(AX26+273)^4)-44100*H26)/(1.84*29.3*P26+8*0.95*5.67E-8*(AX26+273)^3))</f>
        <v>0</v>
      </c>
      <c r="U26">
        <f>($C$9*AY26+$D$9*AZ26+$E$9*T26)</f>
        <v>0</v>
      </c>
      <c r="V26">
        <f>0.61365*exp(17.502*U26/(240.97+U26))</f>
        <v>0</v>
      </c>
      <c r="W26">
        <f>(X26/Y26*100)</f>
        <v>0</v>
      </c>
      <c r="X26">
        <f>AQ26*(AV26+AW26)/1000</f>
        <v>0</v>
      </c>
      <c r="Y26">
        <f>0.61365*exp(17.502*AX26/(240.97+AX26))</f>
        <v>0</v>
      </c>
      <c r="Z26">
        <f>(V26-AQ26*(AV26+AW26)/1000)</f>
        <v>0</v>
      </c>
      <c r="AA26">
        <f>(-H26*44100)</f>
        <v>0</v>
      </c>
      <c r="AB26">
        <f>2*29.3*P26*0.92*(AX26-U26)</f>
        <v>0</v>
      </c>
      <c r="AC26">
        <f>2*0.95*5.67E-8*(((AX26+$B$9)+273)^4-(U26+273)^4)</f>
        <v>0</v>
      </c>
      <c r="AD26">
        <f>S26+AC26+AA26+AB26</f>
        <v>0</v>
      </c>
      <c r="AE26">
        <v>0</v>
      </c>
      <c r="AF26">
        <v>0</v>
      </c>
      <c r="AG26">
        <f>IF(AE26*$H$15&gt;=AI26,1.0,(AI26/(AI26-AE26*$H$15)))</f>
        <v>0</v>
      </c>
      <c r="AH26">
        <f>(AG26-1)*100</f>
        <v>0</v>
      </c>
      <c r="AI26">
        <f>MAX(0,($B$15+$C$15*BC26)/(1+$D$15*BC26)*AV26/(AX26+273)*$E$15)</f>
        <v>0</v>
      </c>
      <c r="AJ26">
        <f>$B$13*BD26+$C$13*BE26+$F$13*BP26*(1-BS26)</f>
        <v>0</v>
      </c>
      <c r="AK26">
        <f>AJ26*AL26</f>
        <v>0</v>
      </c>
      <c r="AL26">
        <f>($B$13*$D$11+$C$13*$D$11+$F$13*((CC26+BU26)/MAX(CC26+BU26+CD26, 0.1)*$I$11+CD26/MAX(CC26+BU26+CD26, 0.1)*$J$11))/($B$13+$C$13+$F$13)</f>
        <v>0</v>
      </c>
      <c r="AM26">
        <f>($B$13*$K$11+$C$13*$K$11+$F$13*((CC26+BU26)/MAX(CC26+BU26+CD26, 0.1)*$P$11+CD26/MAX(CC26+BU26+CD26, 0.1)*$Q$11))/($B$13+$C$13+$F$13)</f>
        <v>0</v>
      </c>
      <c r="AN26">
        <v>1659640506.599999</v>
      </c>
      <c r="AO26">
        <v>397.166806451613</v>
      </c>
      <c r="AP26">
        <v>400.0183870967742</v>
      </c>
      <c r="AQ26">
        <v>19.41520967741936</v>
      </c>
      <c r="AR26">
        <v>19.1799064516129</v>
      </c>
      <c r="AS26">
        <v>398.235806451613</v>
      </c>
      <c r="AT26">
        <v>19.49218387096774</v>
      </c>
      <c r="AU26">
        <v>600.2598064516129</v>
      </c>
      <c r="AV26">
        <v>101.2600645161291</v>
      </c>
      <c r="AW26">
        <v>0.1000212806451613</v>
      </c>
      <c r="AX26">
        <v>22.48146774193548</v>
      </c>
      <c r="AY26">
        <v>22.46736774193548</v>
      </c>
      <c r="AZ26">
        <v>999.9000000000003</v>
      </c>
      <c r="BA26">
        <v>0</v>
      </c>
      <c r="BB26">
        <v>0</v>
      </c>
      <c r="BC26">
        <v>10004.60032258065</v>
      </c>
      <c r="BD26">
        <v>0</v>
      </c>
      <c r="BE26">
        <v>2.317670000000001</v>
      </c>
      <c r="BF26">
        <v>-2.93628</v>
      </c>
      <c r="BG26">
        <v>404.944258064516</v>
      </c>
      <c r="BH26">
        <v>407.8407419354839</v>
      </c>
      <c r="BI26">
        <v>0.2352966451612903</v>
      </c>
      <c r="BJ26">
        <v>400.0183870967742</v>
      </c>
      <c r="BK26">
        <v>19.1799064516129</v>
      </c>
      <c r="BL26">
        <v>1.965982903225806</v>
      </c>
      <c r="BM26">
        <v>1.942157096774194</v>
      </c>
      <c r="BN26">
        <v>17.173</v>
      </c>
      <c r="BO26">
        <v>16.98048387096775</v>
      </c>
      <c r="BP26">
        <v>1249.988709677419</v>
      </c>
      <c r="BQ26">
        <v>0.9680019354838708</v>
      </c>
      <c r="BR26">
        <v>0.03199829677419354</v>
      </c>
      <c r="BS26">
        <v>0</v>
      </c>
      <c r="BT26">
        <v>2.005522580645161</v>
      </c>
      <c r="BU26">
        <v>0</v>
      </c>
      <c r="BV26">
        <v>2565.945161290323</v>
      </c>
      <c r="BW26">
        <v>11829.47096774193</v>
      </c>
      <c r="BX26">
        <v>37.65696774193548</v>
      </c>
      <c r="BY26">
        <v>40.49164516129031</v>
      </c>
      <c r="BZ26">
        <v>38.82835483870966</v>
      </c>
      <c r="CA26">
        <v>38.97551612903225</v>
      </c>
      <c r="CB26">
        <v>37.31841935483871</v>
      </c>
      <c r="CC26">
        <v>1209.989032258064</v>
      </c>
      <c r="CD26">
        <v>40.00096774193548</v>
      </c>
      <c r="CE26">
        <v>0</v>
      </c>
      <c r="CF26">
        <v>1659640511.4</v>
      </c>
      <c r="CG26">
        <v>0</v>
      </c>
      <c r="CH26">
        <v>1659640535.1</v>
      </c>
      <c r="CI26" t="s">
        <v>357</v>
      </c>
      <c r="CJ26">
        <v>1659640535.1</v>
      </c>
      <c r="CK26">
        <v>1659639796.6</v>
      </c>
      <c r="CL26">
        <v>6</v>
      </c>
      <c r="CM26">
        <v>0.08699999999999999</v>
      </c>
      <c r="CN26">
        <v>-0.006</v>
      </c>
      <c r="CO26">
        <v>-1.069</v>
      </c>
      <c r="CP26">
        <v>-0.079</v>
      </c>
      <c r="CQ26">
        <v>400</v>
      </c>
      <c r="CR26">
        <v>19</v>
      </c>
      <c r="CS26">
        <v>0.53</v>
      </c>
      <c r="CT26">
        <v>0.6899999999999999</v>
      </c>
      <c r="CU26">
        <v>-2.915309268292683</v>
      </c>
      <c r="CV26">
        <v>-0.1808324738675978</v>
      </c>
      <c r="CW26">
        <v>0.057380189807907</v>
      </c>
      <c r="CX26">
        <v>0</v>
      </c>
      <c r="CY26">
        <v>0.2245713658536585</v>
      </c>
      <c r="CZ26">
        <v>0.1988779860627177</v>
      </c>
      <c r="DA26">
        <v>0.02007985238109681</v>
      </c>
      <c r="DB26">
        <v>0</v>
      </c>
      <c r="DC26">
        <v>0</v>
      </c>
      <c r="DD26">
        <v>2</v>
      </c>
      <c r="DE26" t="s">
        <v>337</v>
      </c>
      <c r="DF26">
        <v>3.21148</v>
      </c>
      <c r="DG26">
        <v>2.65718</v>
      </c>
      <c r="DH26">
        <v>0.101804</v>
      </c>
      <c r="DI26">
        <v>0.102489</v>
      </c>
      <c r="DJ26">
        <v>0.100464</v>
      </c>
      <c r="DK26">
        <v>0.09982099999999999</v>
      </c>
      <c r="DL26">
        <v>29740.2</v>
      </c>
      <c r="DM26">
        <v>28824.6</v>
      </c>
      <c r="DN26">
        <v>31700.4</v>
      </c>
      <c r="DO26">
        <v>30436.1</v>
      </c>
      <c r="DP26">
        <v>38267.7</v>
      </c>
      <c r="DQ26">
        <v>36272.8</v>
      </c>
      <c r="DR26">
        <v>44515.3</v>
      </c>
      <c r="DS26">
        <v>42560.2</v>
      </c>
      <c r="DT26">
        <v>2.21095</v>
      </c>
      <c r="DU26">
        <v>1.9178</v>
      </c>
      <c r="DV26">
        <v>0.0416785</v>
      </c>
      <c r="DW26">
        <v>0</v>
      </c>
      <c r="DX26">
        <v>21.7909</v>
      </c>
      <c r="DY26">
        <v>999.9</v>
      </c>
      <c r="DZ26">
        <v>68.09999999999999</v>
      </c>
      <c r="EA26">
        <v>27.9</v>
      </c>
      <c r="EB26">
        <v>25.3738</v>
      </c>
      <c r="EC26">
        <v>61.2091</v>
      </c>
      <c r="ED26">
        <v>19.9079</v>
      </c>
      <c r="EE26">
        <v>1</v>
      </c>
      <c r="EF26">
        <v>-0.19139</v>
      </c>
      <c r="EG26">
        <v>1.44036</v>
      </c>
      <c r="EH26">
        <v>20.142</v>
      </c>
      <c r="EI26">
        <v>5.22897</v>
      </c>
      <c r="EJ26">
        <v>11.992</v>
      </c>
      <c r="EK26">
        <v>4.9678</v>
      </c>
      <c r="EL26">
        <v>3.297</v>
      </c>
      <c r="EM26">
        <v>700.5</v>
      </c>
      <c r="EN26">
        <v>3773.7</v>
      </c>
      <c r="EO26">
        <v>2822.5</v>
      </c>
      <c r="EP26">
        <v>2.9</v>
      </c>
      <c r="EQ26">
        <v>1.86752</v>
      </c>
      <c r="ER26">
        <v>1.868</v>
      </c>
      <c r="ES26">
        <v>1.85928</v>
      </c>
      <c r="ET26">
        <v>1.8654</v>
      </c>
      <c r="EU26">
        <v>1.8634</v>
      </c>
      <c r="EV26">
        <v>1.86478</v>
      </c>
      <c r="EW26">
        <v>1.8602</v>
      </c>
      <c r="EX26">
        <v>1.86431</v>
      </c>
      <c r="EY26">
        <v>0</v>
      </c>
      <c r="EZ26">
        <v>0</v>
      </c>
      <c r="FA26">
        <v>0</v>
      </c>
      <c r="FB26">
        <v>0</v>
      </c>
      <c r="FC26" t="s">
        <v>338</v>
      </c>
      <c r="FD26" t="s">
        <v>339</v>
      </c>
      <c r="FE26" t="s">
        <v>340</v>
      </c>
      <c r="FF26" t="s">
        <v>340</v>
      </c>
      <c r="FG26" t="s">
        <v>340</v>
      </c>
      <c r="FH26" t="s">
        <v>340</v>
      </c>
      <c r="FI26">
        <v>0</v>
      </c>
      <c r="FJ26">
        <v>100</v>
      </c>
      <c r="FK26">
        <v>100</v>
      </c>
      <c r="FL26">
        <v>-1.069</v>
      </c>
      <c r="FM26">
        <v>-0.0769</v>
      </c>
      <c r="FN26">
        <v>-0.8597633601017705</v>
      </c>
      <c r="FO26">
        <v>-0.0004288572108516813</v>
      </c>
      <c r="FP26">
        <v>-9.298775811270514E-07</v>
      </c>
      <c r="FQ26">
        <v>3.855936630904132E-10</v>
      </c>
      <c r="FR26">
        <v>-0.1178108450162632</v>
      </c>
      <c r="FS26">
        <v>-0.001228956394211394</v>
      </c>
      <c r="FT26">
        <v>0.0001300461273041749</v>
      </c>
      <c r="FU26">
        <v>2.07731679356656E-06</v>
      </c>
      <c r="FV26">
        <v>2</v>
      </c>
      <c r="FW26">
        <v>2029</v>
      </c>
      <c r="FX26">
        <v>1</v>
      </c>
      <c r="FY26">
        <v>23</v>
      </c>
      <c r="FZ26">
        <v>4.6</v>
      </c>
      <c r="GA26">
        <v>12</v>
      </c>
      <c r="GB26">
        <v>1.06934</v>
      </c>
      <c r="GC26">
        <v>2.42188</v>
      </c>
      <c r="GD26">
        <v>1.44775</v>
      </c>
      <c r="GE26">
        <v>2.32056</v>
      </c>
      <c r="GF26">
        <v>1.55151</v>
      </c>
      <c r="GG26">
        <v>2.40845</v>
      </c>
      <c r="GH26">
        <v>33.4008</v>
      </c>
      <c r="GI26">
        <v>24.2276</v>
      </c>
      <c r="GJ26">
        <v>18</v>
      </c>
      <c r="GK26">
        <v>630.274</v>
      </c>
      <c r="GL26">
        <v>450.602</v>
      </c>
      <c r="GM26">
        <v>19.6597</v>
      </c>
      <c r="GN26">
        <v>24.6119</v>
      </c>
      <c r="GO26">
        <v>30</v>
      </c>
      <c r="GP26">
        <v>24.6547</v>
      </c>
      <c r="GQ26">
        <v>24.6019</v>
      </c>
      <c r="GR26">
        <v>21.4169</v>
      </c>
      <c r="GS26">
        <v>32.6798</v>
      </c>
      <c r="GT26">
        <v>50.2915</v>
      </c>
      <c r="GU26">
        <v>19.6644</v>
      </c>
      <c r="GV26">
        <v>400</v>
      </c>
      <c r="GW26">
        <v>19.0692</v>
      </c>
      <c r="GX26">
        <v>100.716</v>
      </c>
      <c r="GY26">
        <v>101.639</v>
      </c>
    </row>
    <row r="27" spans="1:207">
      <c r="A27">
        <v>7</v>
      </c>
      <c r="B27">
        <v>1659640780</v>
      </c>
      <c r="C27">
        <v>1792.400000095367</v>
      </c>
      <c r="D27" t="s">
        <v>358</v>
      </c>
      <c r="E27" t="s">
        <v>359</v>
      </c>
      <c r="F27">
        <v>15</v>
      </c>
      <c r="G27">
        <v>1659640772.25</v>
      </c>
      <c r="H27">
        <f>(I27)/1000</f>
        <v>0</v>
      </c>
      <c r="I27">
        <f>1000*AU27*AG27*(AQ27-AR27)/(100*$B$21*(1000-AG27*AQ27))</f>
        <v>0</v>
      </c>
      <c r="J27">
        <f>AU27*AG27*(AP27-AO27*(1000-AG27*AR27)/(1000-AG27*AQ27))/(100*$B$21)</f>
        <v>0</v>
      </c>
      <c r="K27">
        <f>AO27 - IF(AG27&gt;1, J27*$B$21*100.0/(AI27*BC27), 0)</f>
        <v>0</v>
      </c>
      <c r="L27">
        <f>((R27-H27/2)*K27-J27)/(R27+H27/2)</f>
        <v>0</v>
      </c>
      <c r="M27">
        <f>L27*(AV27+AW27)/1000.0</f>
        <v>0</v>
      </c>
      <c r="N27">
        <f>(AO27 - IF(AG27&gt;1, J27*$B$21*100.0/(AI27*BC27), 0))*(AV27+AW27)/1000.0</f>
        <v>0</v>
      </c>
      <c r="O27">
        <f>2.0/((1/Q27-1/P27)+SIGN(Q27)*SQRT((1/Q27-1/P27)*(1/Q27-1/P27) + 4*$C$7/(($C$7+1)*($C$7+1))*(2*1/Q27*1/P27-1/P27*1/P27)))</f>
        <v>0</v>
      </c>
      <c r="P27">
        <f>IF(LEFT($D$7,1)&lt;&gt;"0",IF(LEFT($D$7,1)="1",3.0,$E$7),$D$5+$E$5*(BC27*AV27/($K$5*1000))+$F$5*(BC27*AV27/($K$5*1000))*MAX(MIN($B$21,$J$5),$I$5)*MAX(MIN($B$21,$J$5),$I$5)+$G$5*MAX(MIN($B$21,$J$5),$I$5)*(BC27*AV27/($K$5*1000))+$H$5*(BC27*AV27/($K$5*1000))*(BC27*AV27/($K$5*1000)))</f>
        <v>0</v>
      </c>
      <c r="Q27">
        <f>H27*(1000-(1000*0.61365*exp(17.502*U27/(240.97+U27))/(AV27+AW27)+AQ27)/2)/(1000*0.61365*exp(17.502*U27/(240.97+U27))/(AV27+AW27)-AQ27)</f>
        <v>0</v>
      </c>
      <c r="R27">
        <f>1/(($C$7+1)/(O27/1.6)+1/(P27/1.37)) + $C$7/(($C$7+1)/(O27/1.6) + $C$7/(P27/1.37))</f>
        <v>0</v>
      </c>
      <c r="S27">
        <f>(AJ27*AM27)</f>
        <v>0</v>
      </c>
      <c r="T27">
        <f>(AX27+(S27+2*0.95*5.67E-8*(((AX27+$B$9)+273)^4-(AX27+273)^4)-44100*H27)/(1.84*29.3*P27+8*0.95*5.67E-8*(AX27+273)^3))</f>
        <v>0</v>
      </c>
      <c r="U27">
        <f>($C$9*AY27+$D$9*AZ27+$E$9*T27)</f>
        <v>0</v>
      </c>
      <c r="V27">
        <f>0.61365*exp(17.502*U27/(240.97+U27))</f>
        <v>0</v>
      </c>
      <c r="W27">
        <f>(X27/Y27*100)</f>
        <v>0</v>
      </c>
      <c r="X27">
        <f>AQ27*(AV27+AW27)/1000</f>
        <v>0</v>
      </c>
      <c r="Y27">
        <f>0.61365*exp(17.502*AX27/(240.97+AX27))</f>
        <v>0</v>
      </c>
      <c r="Z27">
        <f>(V27-AQ27*(AV27+AW27)/1000)</f>
        <v>0</v>
      </c>
      <c r="AA27">
        <f>(-H27*44100)</f>
        <v>0</v>
      </c>
      <c r="AB27">
        <f>2*29.3*P27*0.92*(AX27-U27)</f>
        <v>0</v>
      </c>
      <c r="AC27">
        <f>2*0.95*5.67E-8*(((AX27+$B$9)+273)^4-(U27+273)^4)</f>
        <v>0</v>
      </c>
      <c r="AD27">
        <f>S27+AC27+AA27+AB27</f>
        <v>0</v>
      </c>
      <c r="AE27">
        <v>0</v>
      </c>
      <c r="AF27">
        <v>0</v>
      </c>
      <c r="AG27">
        <f>IF(AE27*$H$15&gt;=AI27,1.0,(AI27/(AI27-AE27*$H$15)))</f>
        <v>0</v>
      </c>
      <c r="AH27">
        <f>(AG27-1)*100</f>
        <v>0</v>
      </c>
      <c r="AI27">
        <f>MAX(0,($B$15+$C$15*BC27)/(1+$D$15*BC27)*AV27/(AX27+273)*$E$15)</f>
        <v>0</v>
      </c>
      <c r="AJ27">
        <f>$B$13*BD27+$C$13*BE27+$F$13*BP27*(1-BS27)</f>
        <v>0</v>
      </c>
      <c r="AK27">
        <f>AJ27*AL27</f>
        <v>0</v>
      </c>
      <c r="AL27">
        <f>($B$13*$D$11+$C$13*$D$11+$F$13*((CC27+BU27)/MAX(CC27+BU27+CD27, 0.1)*$I$11+CD27/MAX(CC27+BU27+CD27, 0.1)*$J$11))/($B$13+$C$13+$F$13)</f>
        <v>0</v>
      </c>
      <c r="AM27">
        <f>($B$13*$K$11+$C$13*$K$11+$F$13*((CC27+BU27)/MAX(CC27+BU27+CD27, 0.1)*$P$11+CD27/MAX(CC27+BU27+CD27, 0.1)*$Q$11))/($B$13+$C$13+$F$13)</f>
        <v>0</v>
      </c>
      <c r="AN27">
        <v>1659640772.25</v>
      </c>
      <c r="AO27">
        <v>397.1072</v>
      </c>
      <c r="AP27">
        <v>400.0038666666666</v>
      </c>
      <c r="AQ27">
        <v>19.38239666666667</v>
      </c>
      <c r="AR27">
        <v>19.08551666666666</v>
      </c>
      <c r="AS27">
        <v>398.1692</v>
      </c>
      <c r="AT27">
        <v>19.45955666666667</v>
      </c>
      <c r="AU27">
        <v>600.2587000000001</v>
      </c>
      <c r="AV27">
        <v>101.2533666666667</v>
      </c>
      <c r="AW27">
        <v>0.1000237733333333</v>
      </c>
      <c r="AX27">
        <v>22.46864666666666</v>
      </c>
      <c r="AY27">
        <v>22.38986666666667</v>
      </c>
      <c r="AZ27">
        <v>999.9000000000002</v>
      </c>
      <c r="BA27">
        <v>0</v>
      </c>
      <c r="BB27">
        <v>0</v>
      </c>
      <c r="BC27">
        <v>10002.50466666667</v>
      </c>
      <c r="BD27">
        <v>0</v>
      </c>
      <c r="BE27">
        <v>2.317670000000001</v>
      </c>
      <c r="BF27">
        <v>-2.900993</v>
      </c>
      <c r="BG27">
        <v>404.9518333333334</v>
      </c>
      <c r="BH27">
        <v>407.7866666666667</v>
      </c>
      <c r="BI27">
        <v>0.2968700666666667</v>
      </c>
      <c r="BJ27">
        <v>400.0038666666666</v>
      </c>
      <c r="BK27">
        <v>19.08551666666666</v>
      </c>
      <c r="BL27">
        <v>1.962531</v>
      </c>
      <c r="BM27">
        <v>1.932472</v>
      </c>
      <c r="BN27">
        <v>17.14522333333333</v>
      </c>
      <c r="BO27">
        <v>16.90163</v>
      </c>
      <c r="BP27">
        <v>999.9889333333334</v>
      </c>
      <c r="BQ27">
        <v>0.9600074666666667</v>
      </c>
      <c r="BR27">
        <v>0.03999256666666666</v>
      </c>
      <c r="BS27">
        <v>0</v>
      </c>
      <c r="BT27">
        <v>2.036846666666667</v>
      </c>
      <c r="BU27">
        <v>0</v>
      </c>
      <c r="BV27">
        <v>2088.208666666667</v>
      </c>
      <c r="BW27">
        <v>9439.084333333332</v>
      </c>
      <c r="BX27">
        <v>36.48313333333333</v>
      </c>
      <c r="BY27">
        <v>38.71646666666666</v>
      </c>
      <c r="BZ27">
        <v>37.90386666666666</v>
      </c>
      <c r="CA27">
        <v>37.10393333333333</v>
      </c>
      <c r="CB27">
        <v>36.0622</v>
      </c>
      <c r="CC27">
        <v>959.9960000000002</v>
      </c>
      <c r="CD27">
        <v>39.99</v>
      </c>
      <c r="CE27">
        <v>0</v>
      </c>
      <c r="CF27">
        <v>1659640776.6</v>
      </c>
      <c r="CG27">
        <v>0</v>
      </c>
      <c r="CH27">
        <v>1659640800</v>
      </c>
      <c r="CI27" t="s">
        <v>360</v>
      </c>
      <c r="CJ27">
        <v>1659640800</v>
      </c>
      <c r="CK27">
        <v>1659639796.6</v>
      </c>
      <c r="CL27">
        <v>7</v>
      </c>
      <c r="CM27">
        <v>0.007</v>
      </c>
      <c r="CN27">
        <v>-0.006</v>
      </c>
      <c r="CO27">
        <v>-1.062</v>
      </c>
      <c r="CP27">
        <v>-0.079</v>
      </c>
      <c r="CQ27">
        <v>400</v>
      </c>
      <c r="CR27">
        <v>19</v>
      </c>
      <c r="CS27">
        <v>0.22</v>
      </c>
      <c r="CT27">
        <v>0.6899999999999999</v>
      </c>
      <c r="CU27">
        <v>-2.908493414634147</v>
      </c>
      <c r="CV27">
        <v>-0.0161698954703774</v>
      </c>
      <c r="CW27">
        <v>0.03134063913692578</v>
      </c>
      <c r="CX27">
        <v>1</v>
      </c>
      <c r="CY27">
        <v>0.2943344146341463</v>
      </c>
      <c r="CZ27">
        <v>0.05398425783972136</v>
      </c>
      <c r="DA27">
        <v>0.005553516323896584</v>
      </c>
      <c r="DB27">
        <v>1</v>
      </c>
      <c r="DC27">
        <v>2</v>
      </c>
      <c r="DD27">
        <v>2</v>
      </c>
      <c r="DE27" t="s">
        <v>361</v>
      </c>
      <c r="DF27">
        <v>3.21171</v>
      </c>
      <c r="DG27">
        <v>2.65755</v>
      </c>
      <c r="DH27">
        <v>0.101802</v>
      </c>
      <c r="DI27">
        <v>0.102482</v>
      </c>
      <c r="DJ27">
        <v>0.100282</v>
      </c>
      <c r="DK27">
        <v>0.09947259999999999</v>
      </c>
      <c r="DL27">
        <v>29743.6</v>
      </c>
      <c r="DM27">
        <v>28825.6</v>
      </c>
      <c r="DN27">
        <v>31703.6</v>
      </c>
      <c r="DO27">
        <v>30436.6</v>
      </c>
      <c r="DP27">
        <v>38279.8</v>
      </c>
      <c r="DQ27">
        <v>36288</v>
      </c>
      <c r="DR27">
        <v>44520.3</v>
      </c>
      <c r="DS27">
        <v>42561.4</v>
      </c>
      <c r="DT27">
        <v>2.2116</v>
      </c>
      <c r="DU27">
        <v>1.91625</v>
      </c>
      <c r="DV27">
        <v>0.0417158</v>
      </c>
      <c r="DW27">
        <v>0</v>
      </c>
      <c r="DX27">
        <v>21.7045</v>
      </c>
      <c r="DY27">
        <v>999.9</v>
      </c>
      <c r="DZ27">
        <v>67.3</v>
      </c>
      <c r="EA27">
        <v>28</v>
      </c>
      <c r="EB27">
        <v>25.2232</v>
      </c>
      <c r="EC27">
        <v>61.0092</v>
      </c>
      <c r="ED27">
        <v>19.6194</v>
      </c>
      <c r="EE27">
        <v>1</v>
      </c>
      <c r="EF27">
        <v>-0.195046</v>
      </c>
      <c r="EG27">
        <v>1.23108</v>
      </c>
      <c r="EH27">
        <v>20.1435</v>
      </c>
      <c r="EI27">
        <v>5.22867</v>
      </c>
      <c r="EJ27">
        <v>11.992</v>
      </c>
      <c r="EK27">
        <v>4.9676</v>
      </c>
      <c r="EL27">
        <v>3.297</v>
      </c>
      <c r="EM27">
        <v>706.5</v>
      </c>
      <c r="EN27">
        <v>3814</v>
      </c>
      <c r="EO27">
        <v>2892.8</v>
      </c>
      <c r="EP27">
        <v>2.9</v>
      </c>
      <c r="EQ27">
        <v>1.86752</v>
      </c>
      <c r="ER27">
        <v>1.86798</v>
      </c>
      <c r="ES27">
        <v>1.85928</v>
      </c>
      <c r="ET27">
        <v>1.86541</v>
      </c>
      <c r="EU27">
        <v>1.8634</v>
      </c>
      <c r="EV27">
        <v>1.86478</v>
      </c>
      <c r="EW27">
        <v>1.8602</v>
      </c>
      <c r="EX27">
        <v>1.8643</v>
      </c>
      <c r="EY27">
        <v>0</v>
      </c>
      <c r="EZ27">
        <v>0</v>
      </c>
      <c r="FA27">
        <v>0</v>
      </c>
      <c r="FB27">
        <v>0</v>
      </c>
      <c r="FC27" t="s">
        <v>338</v>
      </c>
      <c r="FD27" t="s">
        <v>339</v>
      </c>
      <c r="FE27" t="s">
        <v>340</v>
      </c>
      <c r="FF27" t="s">
        <v>340</v>
      </c>
      <c r="FG27" t="s">
        <v>340</v>
      </c>
      <c r="FH27" t="s">
        <v>340</v>
      </c>
      <c r="FI27">
        <v>0</v>
      </c>
      <c r="FJ27">
        <v>100</v>
      </c>
      <c r="FK27">
        <v>100</v>
      </c>
      <c r="FL27">
        <v>-1.062</v>
      </c>
      <c r="FM27">
        <v>-0.0771</v>
      </c>
      <c r="FN27">
        <v>-0.7723858770276282</v>
      </c>
      <c r="FO27">
        <v>-0.0004288572108516813</v>
      </c>
      <c r="FP27">
        <v>-9.298775811270514E-07</v>
      </c>
      <c r="FQ27">
        <v>3.855936630904132E-10</v>
      </c>
      <c r="FR27">
        <v>-0.1178108450162632</v>
      </c>
      <c r="FS27">
        <v>-0.001228956394211394</v>
      </c>
      <c r="FT27">
        <v>0.0001300461273041749</v>
      </c>
      <c r="FU27">
        <v>2.07731679356656E-06</v>
      </c>
      <c r="FV27">
        <v>2</v>
      </c>
      <c r="FW27">
        <v>2029</v>
      </c>
      <c r="FX27">
        <v>1</v>
      </c>
      <c r="FY27">
        <v>23</v>
      </c>
      <c r="FZ27">
        <v>4.1</v>
      </c>
      <c r="GA27">
        <v>16.4</v>
      </c>
      <c r="GB27">
        <v>1.07056</v>
      </c>
      <c r="GC27">
        <v>2.4353</v>
      </c>
      <c r="GD27">
        <v>1.44775</v>
      </c>
      <c r="GE27">
        <v>2.31567</v>
      </c>
      <c r="GF27">
        <v>1.55151</v>
      </c>
      <c r="GG27">
        <v>2.39502</v>
      </c>
      <c r="GH27">
        <v>33.5355</v>
      </c>
      <c r="GI27">
        <v>24.2276</v>
      </c>
      <c r="GJ27">
        <v>18</v>
      </c>
      <c r="GK27">
        <v>630.265</v>
      </c>
      <c r="GL27">
        <v>449.309</v>
      </c>
      <c r="GM27">
        <v>19.8486</v>
      </c>
      <c r="GN27">
        <v>24.5686</v>
      </c>
      <c r="GO27">
        <v>30</v>
      </c>
      <c r="GP27">
        <v>24.6121</v>
      </c>
      <c r="GQ27">
        <v>24.559</v>
      </c>
      <c r="GR27">
        <v>21.4189</v>
      </c>
      <c r="GS27">
        <v>32.6864</v>
      </c>
      <c r="GT27">
        <v>46.1575</v>
      </c>
      <c r="GU27">
        <v>19.8591</v>
      </c>
      <c r="GV27">
        <v>400</v>
      </c>
      <c r="GW27">
        <v>19.013</v>
      </c>
      <c r="GX27">
        <v>100.727</v>
      </c>
      <c r="GY27">
        <v>101.641</v>
      </c>
    </row>
    <row r="28" spans="1:207">
      <c r="A28">
        <v>8</v>
      </c>
      <c r="B28">
        <v>1659641251</v>
      </c>
      <c r="C28">
        <v>2263.400000095367</v>
      </c>
      <c r="D28" t="s">
        <v>362</v>
      </c>
      <c r="E28" t="s">
        <v>363</v>
      </c>
      <c r="F28">
        <v>15</v>
      </c>
      <c r="G28">
        <v>1659641243</v>
      </c>
      <c r="H28">
        <f>(I28)/1000</f>
        <v>0</v>
      </c>
      <c r="I28">
        <f>1000*AU28*AG28*(AQ28-AR28)/(100*$B$21*(1000-AG28*AQ28))</f>
        <v>0</v>
      </c>
      <c r="J28">
        <f>AU28*AG28*(AP28-AO28*(1000-AG28*AR28)/(1000-AG28*AQ28))/(100*$B$21)</f>
        <v>0</v>
      </c>
      <c r="K28">
        <f>AO28 - IF(AG28&gt;1, J28*$B$21*100.0/(AI28*BC28), 0)</f>
        <v>0</v>
      </c>
      <c r="L28">
        <f>((R28-H28/2)*K28-J28)/(R28+H28/2)</f>
        <v>0</v>
      </c>
      <c r="M28">
        <f>L28*(AV28+AW28)/1000.0</f>
        <v>0</v>
      </c>
      <c r="N28">
        <f>(AO28 - IF(AG28&gt;1, J28*$B$21*100.0/(AI28*BC28), 0))*(AV28+AW28)/1000.0</f>
        <v>0</v>
      </c>
      <c r="O28">
        <f>2.0/((1/Q28-1/P28)+SIGN(Q28)*SQRT((1/Q28-1/P28)*(1/Q28-1/P28) + 4*$C$7/(($C$7+1)*($C$7+1))*(2*1/Q28*1/P28-1/P28*1/P28)))</f>
        <v>0</v>
      </c>
      <c r="P28">
        <f>IF(LEFT($D$7,1)&lt;&gt;"0",IF(LEFT($D$7,1)="1",3.0,$E$7),$D$5+$E$5*(BC28*AV28/($K$5*1000))+$F$5*(BC28*AV28/($K$5*1000))*MAX(MIN($B$21,$J$5),$I$5)*MAX(MIN($B$21,$J$5),$I$5)+$G$5*MAX(MIN($B$21,$J$5),$I$5)*(BC28*AV28/($K$5*1000))+$H$5*(BC28*AV28/($K$5*1000))*(BC28*AV28/($K$5*1000)))</f>
        <v>0</v>
      </c>
      <c r="Q28">
        <f>H28*(1000-(1000*0.61365*exp(17.502*U28/(240.97+U28))/(AV28+AW28)+AQ28)/2)/(1000*0.61365*exp(17.502*U28/(240.97+U28))/(AV28+AW28)-AQ28)</f>
        <v>0</v>
      </c>
      <c r="R28">
        <f>1/(($C$7+1)/(O28/1.6)+1/(P28/1.37)) + $C$7/(($C$7+1)/(O28/1.6) + $C$7/(P28/1.37))</f>
        <v>0</v>
      </c>
      <c r="S28">
        <f>(AJ28*AM28)</f>
        <v>0</v>
      </c>
      <c r="T28">
        <f>(AX28+(S28+2*0.95*5.67E-8*(((AX28+$B$9)+273)^4-(AX28+273)^4)-44100*H28)/(1.84*29.3*P28+8*0.95*5.67E-8*(AX28+273)^3))</f>
        <v>0</v>
      </c>
      <c r="U28">
        <f>($C$9*AY28+$D$9*AZ28+$E$9*T28)</f>
        <v>0</v>
      </c>
      <c r="V28">
        <f>0.61365*exp(17.502*U28/(240.97+U28))</f>
        <v>0</v>
      </c>
      <c r="W28">
        <f>(X28/Y28*100)</f>
        <v>0</v>
      </c>
      <c r="X28">
        <f>AQ28*(AV28+AW28)/1000</f>
        <v>0</v>
      </c>
      <c r="Y28">
        <f>0.61365*exp(17.502*AX28/(240.97+AX28))</f>
        <v>0</v>
      </c>
      <c r="Z28">
        <f>(V28-AQ28*(AV28+AW28)/1000)</f>
        <v>0</v>
      </c>
      <c r="AA28">
        <f>(-H28*44100)</f>
        <v>0</v>
      </c>
      <c r="AB28">
        <f>2*29.3*P28*0.92*(AX28-U28)</f>
        <v>0</v>
      </c>
      <c r="AC28">
        <f>2*0.95*5.67E-8*(((AX28+$B$9)+273)^4-(U28+273)^4)</f>
        <v>0</v>
      </c>
      <c r="AD28">
        <f>S28+AC28+AA28+AB28</f>
        <v>0</v>
      </c>
      <c r="AE28">
        <v>0</v>
      </c>
      <c r="AF28">
        <v>0</v>
      </c>
      <c r="AG28">
        <f>IF(AE28*$H$15&gt;=AI28,1.0,(AI28/(AI28-AE28*$H$15)))</f>
        <v>0</v>
      </c>
      <c r="AH28">
        <f>(AG28-1)*100</f>
        <v>0</v>
      </c>
      <c r="AI28">
        <f>MAX(0,($B$15+$C$15*BC28)/(1+$D$15*BC28)*AV28/(AX28+273)*$E$15)</f>
        <v>0</v>
      </c>
      <c r="AJ28">
        <f>$B$13*BD28+$C$13*BE28+$F$13*BP28*(1-BS28)</f>
        <v>0</v>
      </c>
      <c r="AK28">
        <f>AJ28*AL28</f>
        <v>0</v>
      </c>
      <c r="AL28">
        <f>($B$13*$D$11+$C$13*$D$11+$F$13*((CC28+BU28)/MAX(CC28+BU28+CD28, 0.1)*$I$11+CD28/MAX(CC28+BU28+CD28, 0.1)*$J$11))/($B$13+$C$13+$F$13)</f>
        <v>0</v>
      </c>
      <c r="AM28">
        <f>($B$13*$K$11+$C$13*$K$11+$F$13*((CC28+BU28)/MAX(CC28+BU28+CD28, 0.1)*$P$11+CD28/MAX(CC28+BU28+CD28, 0.1)*$Q$11))/($B$13+$C$13+$F$13)</f>
        <v>0</v>
      </c>
      <c r="AN28">
        <v>1659641243</v>
      </c>
      <c r="AO28">
        <v>397.059193548387</v>
      </c>
      <c r="AP28">
        <v>399.9956129032258</v>
      </c>
      <c r="AQ28">
        <v>19.29221290322581</v>
      </c>
      <c r="AR28">
        <v>19.0391064516129</v>
      </c>
      <c r="AS28">
        <v>398.125193548387</v>
      </c>
      <c r="AT28">
        <v>19.36992903225806</v>
      </c>
      <c r="AU28">
        <v>600.2505483870967</v>
      </c>
      <c r="AV28">
        <v>101.2498709677419</v>
      </c>
      <c r="AW28">
        <v>0.1000415709677419</v>
      </c>
      <c r="AX28">
        <v>22.4732870967742</v>
      </c>
      <c r="AY28">
        <v>22.36120967741936</v>
      </c>
      <c r="AZ28">
        <v>999.9000000000003</v>
      </c>
      <c r="BA28">
        <v>0</v>
      </c>
      <c r="BB28">
        <v>0</v>
      </c>
      <c r="BC28">
        <v>10003.46161290323</v>
      </c>
      <c r="BD28">
        <v>0</v>
      </c>
      <c r="BE28">
        <v>2.31179</v>
      </c>
      <c r="BF28">
        <v>-2.929309032258065</v>
      </c>
      <c r="BG28">
        <v>404.8772580645162</v>
      </c>
      <c r="BH28">
        <v>407.7589677419355</v>
      </c>
      <c r="BI28">
        <v>0.253100870967742</v>
      </c>
      <c r="BJ28">
        <v>399.9956129032258</v>
      </c>
      <c r="BK28">
        <v>19.0391064516129</v>
      </c>
      <c r="BL28">
        <v>1.953333548387097</v>
      </c>
      <c r="BM28">
        <v>1.927707096774194</v>
      </c>
      <c r="BN28">
        <v>17.07103548387097</v>
      </c>
      <c r="BO28">
        <v>16.8627064516129</v>
      </c>
      <c r="BP28">
        <v>750.0252903225808</v>
      </c>
      <c r="BQ28">
        <v>0.9470098387096777</v>
      </c>
      <c r="BR28">
        <v>0.05299026451612904</v>
      </c>
      <c r="BS28">
        <v>0</v>
      </c>
      <c r="BT28">
        <v>2.027283870967742</v>
      </c>
      <c r="BU28">
        <v>0</v>
      </c>
      <c r="BV28">
        <v>1680.246451612903</v>
      </c>
      <c r="BW28">
        <v>7049.791935483872</v>
      </c>
      <c r="BX28">
        <v>35.74170967741935</v>
      </c>
      <c r="BY28">
        <v>38.46351612903226</v>
      </c>
      <c r="BZ28">
        <v>37.40496774193547</v>
      </c>
      <c r="CA28">
        <v>37.00983870967742</v>
      </c>
      <c r="CB28">
        <v>35.52390322580644</v>
      </c>
      <c r="CC28">
        <v>710.2816129032258</v>
      </c>
      <c r="CD28">
        <v>39.74193548387097</v>
      </c>
      <c r="CE28">
        <v>0</v>
      </c>
      <c r="CF28">
        <v>1659641247.6</v>
      </c>
      <c r="CG28">
        <v>0</v>
      </c>
      <c r="CH28">
        <v>1659641268</v>
      </c>
      <c r="CI28" t="s">
        <v>364</v>
      </c>
      <c r="CJ28">
        <v>1659641268</v>
      </c>
      <c r="CK28">
        <v>1659639796.6</v>
      </c>
      <c r="CL28">
        <v>8</v>
      </c>
      <c r="CM28">
        <v>-0.005</v>
      </c>
      <c r="CN28">
        <v>-0.006</v>
      </c>
      <c r="CO28">
        <v>-1.066</v>
      </c>
      <c r="CP28">
        <v>-0.079</v>
      </c>
      <c r="CQ28">
        <v>400</v>
      </c>
      <c r="CR28">
        <v>19</v>
      </c>
      <c r="CS28">
        <v>0.21</v>
      </c>
      <c r="CT28">
        <v>0.6899999999999999</v>
      </c>
      <c r="CU28">
        <v>-2.931969024390244</v>
      </c>
      <c r="CV28">
        <v>-0.1104616724738672</v>
      </c>
      <c r="CW28">
        <v>0.06333343508012322</v>
      </c>
      <c r="CX28">
        <v>0</v>
      </c>
      <c r="CY28">
        <v>0.2577579756097561</v>
      </c>
      <c r="CZ28">
        <v>-0.08467802090592369</v>
      </c>
      <c r="DA28">
        <v>0.01106519825902818</v>
      </c>
      <c r="DB28">
        <v>1</v>
      </c>
      <c r="DC28">
        <v>1</v>
      </c>
      <c r="DD28">
        <v>2</v>
      </c>
      <c r="DE28" t="s">
        <v>345</v>
      </c>
      <c r="DF28">
        <v>3.21171</v>
      </c>
      <c r="DG28">
        <v>2.65739</v>
      </c>
      <c r="DH28">
        <v>0.101814</v>
      </c>
      <c r="DI28">
        <v>0.102496</v>
      </c>
      <c r="DJ28">
        <v>0.100023</v>
      </c>
      <c r="DK28">
        <v>0.09937120000000001</v>
      </c>
      <c r="DL28">
        <v>29750.4</v>
      </c>
      <c r="DM28">
        <v>28829.5</v>
      </c>
      <c r="DN28">
        <v>31710.7</v>
      </c>
      <c r="DO28">
        <v>30440.5</v>
      </c>
      <c r="DP28">
        <v>38300.2</v>
      </c>
      <c r="DQ28">
        <v>36297.2</v>
      </c>
      <c r="DR28">
        <v>44531.2</v>
      </c>
      <c r="DS28">
        <v>42567.6</v>
      </c>
      <c r="DT28">
        <v>2.21312</v>
      </c>
      <c r="DU28">
        <v>1.9152</v>
      </c>
      <c r="DV28">
        <v>0.0385344</v>
      </c>
      <c r="DW28">
        <v>0</v>
      </c>
      <c r="DX28">
        <v>21.7158</v>
      </c>
      <c r="DY28">
        <v>999.9</v>
      </c>
      <c r="DZ28">
        <v>65.90000000000001</v>
      </c>
      <c r="EA28">
        <v>28.3</v>
      </c>
      <c r="EB28">
        <v>25.1348</v>
      </c>
      <c r="EC28">
        <v>60.8592</v>
      </c>
      <c r="ED28">
        <v>19.7196</v>
      </c>
      <c r="EE28">
        <v>1</v>
      </c>
      <c r="EF28">
        <v>-0.203013</v>
      </c>
      <c r="EG28">
        <v>1.13652</v>
      </c>
      <c r="EH28">
        <v>20.146</v>
      </c>
      <c r="EI28">
        <v>5.22822</v>
      </c>
      <c r="EJ28">
        <v>11.992</v>
      </c>
      <c r="EK28">
        <v>4.96765</v>
      </c>
      <c r="EL28">
        <v>3.297</v>
      </c>
      <c r="EM28">
        <v>717.3</v>
      </c>
      <c r="EN28">
        <v>3887.3</v>
      </c>
      <c r="EO28">
        <v>3005.4</v>
      </c>
      <c r="EP28">
        <v>3.1</v>
      </c>
      <c r="EQ28">
        <v>1.86752</v>
      </c>
      <c r="ER28">
        <v>1.86803</v>
      </c>
      <c r="ES28">
        <v>1.8593</v>
      </c>
      <c r="ET28">
        <v>1.86541</v>
      </c>
      <c r="EU28">
        <v>1.8634</v>
      </c>
      <c r="EV28">
        <v>1.86478</v>
      </c>
      <c r="EW28">
        <v>1.8602</v>
      </c>
      <c r="EX28">
        <v>1.86432</v>
      </c>
      <c r="EY28">
        <v>0</v>
      </c>
      <c r="EZ28">
        <v>0</v>
      </c>
      <c r="FA28">
        <v>0</v>
      </c>
      <c r="FB28">
        <v>0</v>
      </c>
      <c r="FC28" t="s">
        <v>338</v>
      </c>
      <c r="FD28" t="s">
        <v>339</v>
      </c>
      <c r="FE28" t="s">
        <v>340</v>
      </c>
      <c r="FF28" t="s">
        <v>340</v>
      </c>
      <c r="FG28" t="s">
        <v>340</v>
      </c>
      <c r="FH28" t="s">
        <v>340</v>
      </c>
      <c r="FI28">
        <v>0</v>
      </c>
      <c r="FJ28">
        <v>100</v>
      </c>
      <c r="FK28">
        <v>100</v>
      </c>
      <c r="FL28">
        <v>-1.066</v>
      </c>
      <c r="FM28">
        <v>-0.0776</v>
      </c>
      <c r="FN28">
        <v>-0.7650755507519511</v>
      </c>
      <c r="FO28">
        <v>-0.0004288572108516813</v>
      </c>
      <c r="FP28">
        <v>-9.298775811270514E-07</v>
      </c>
      <c r="FQ28">
        <v>3.855936630904132E-10</v>
      </c>
      <c r="FR28">
        <v>-0.1178108450162632</v>
      </c>
      <c r="FS28">
        <v>-0.001228956394211394</v>
      </c>
      <c r="FT28">
        <v>0.0001300461273041749</v>
      </c>
      <c r="FU28">
        <v>2.07731679356656E-06</v>
      </c>
      <c r="FV28">
        <v>2</v>
      </c>
      <c r="FW28">
        <v>2029</v>
      </c>
      <c r="FX28">
        <v>1</v>
      </c>
      <c r="FY28">
        <v>23</v>
      </c>
      <c r="FZ28">
        <v>7.5</v>
      </c>
      <c r="GA28">
        <v>24.2</v>
      </c>
      <c r="GB28">
        <v>1.07056</v>
      </c>
      <c r="GC28">
        <v>2.44263</v>
      </c>
      <c r="GD28">
        <v>1.44775</v>
      </c>
      <c r="GE28">
        <v>2.31567</v>
      </c>
      <c r="GF28">
        <v>1.55151</v>
      </c>
      <c r="GG28">
        <v>2.37305</v>
      </c>
      <c r="GH28">
        <v>33.6479</v>
      </c>
      <c r="GI28">
        <v>24.2364</v>
      </c>
      <c r="GJ28">
        <v>18</v>
      </c>
      <c r="GK28">
        <v>630.2</v>
      </c>
      <c r="GL28">
        <v>447.81</v>
      </c>
      <c r="GM28">
        <v>20.0351</v>
      </c>
      <c r="GN28">
        <v>24.4632</v>
      </c>
      <c r="GO28">
        <v>29.9999</v>
      </c>
      <c r="GP28">
        <v>24.5089</v>
      </c>
      <c r="GQ28">
        <v>24.4551</v>
      </c>
      <c r="GR28">
        <v>21.4221</v>
      </c>
      <c r="GS28">
        <v>32.4236</v>
      </c>
      <c r="GT28">
        <v>38.2731</v>
      </c>
      <c r="GU28">
        <v>20.0418</v>
      </c>
      <c r="GV28">
        <v>400</v>
      </c>
      <c r="GW28">
        <v>19.0712</v>
      </c>
      <c r="GX28">
        <v>100.751</v>
      </c>
      <c r="GY28">
        <v>101.655</v>
      </c>
    </row>
    <row r="29" spans="1:207">
      <c r="A29">
        <v>9</v>
      </c>
      <c r="B29">
        <v>1659641479.5</v>
      </c>
      <c r="C29">
        <v>2491.900000095367</v>
      </c>
      <c r="D29" t="s">
        <v>365</v>
      </c>
      <c r="E29" t="s">
        <v>366</v>
      </c>
      <c r="F29">
        <v>15</v>
      </c>
      <c r="G29">
        <v>1659641471.75</v>
      </c>
      <c r="H29">
        <f>(I29)/1000</f>
        <v>0</v>
      </c>
      <c r="I29">
        <f>1000*AU29*AG29*(AQ29-AR29)/(100*$B$21*(1000-AG29*AQ29))</f>
        <v>0</v>
      </c>
      <c r="J29">
        <f>AU29*AG29*(AP29-AO29*(1000-AG29*AR29)/(1000-AG29*AQ29))/(100*$B$21)</f>
        <v>0</v>
      </c>
      <c r="K29">
        <f>AO29 - IF(AG29&gt;1, J29*$B$21*100.0/(AI29*BC29), 0)</f>
        <v>0</v>
      </c>
      <c r="L29">
        <f>((R29-H29/2)*K29-J29)/(R29+H29/2)</f>
        <v>0</v>
      </c>
      <c r="M29">
        <f>L29*(AV29+AW29)/1000.0</f>
        <v>0</v>
      </c>
      <c r="N29">
        <f>(AO29 - IF(AG29&gt;1, J29*$B$21*100.0/(AI29*BC29), 0))*(AV29+AW29)/1000.0</f>
        <v>0</v>
      </c>
      <c r="O29">
        <f>2.0/((1/Q29-1/P29)+SIGN(Q29)*SQRT((1/Q29-1/P29)*(1/Q29-1/P29) + 4*$C$7/(($C$7+1)*($C$7+1))*(2*1/Q29*1/P29-1/P29*1/P29)))</f>
        <v>0</v>
      </c>
      <c r="P29">
        <f>IF(LEFT($D$7,1)&lt;&gt;"0",IF(LEFT($D$7,1)="1",3.0,$E$7),$D$5+$E$5*(BC29*AV29/($K$5*1000))+$F$5*(BC29*AV29/($K$5*1000))*MAX(MIN($B$21,$J$5),$I$5)*MAX(MIN($B$21,$J$5),$I$5)+$G$5*MAX(MIN($B$21,$J$5),$I$5)*(BC29*AV29/($K$5*1000))+$H$5*(BC29*AV29/($K$5*1000))*(BC29*AV29/($K$5*1000)))</f>
        <v>0</v>
      </c>
      <c r="Q29">
        <f>H29*(1000-(1000*0.61365*exp(17.502*U29/(240.97+U29))/(AV29+AW29)+AQ29)/2)/(1000*0.61365*exp(17.502*U29/(240.97+U29))/(AV29+AW29)-AQ29)</f>
        <v>0</v>
      </c>
      <c r="R29">
        <f>1/(($C$7+1)/(O29/1.6)+1/(P29/1.37)) + $C$7/(($C$7+1)/(O29/1.6) + $C$7/(P29/1.37))</f>
        <v>0</v>
      </c>
      <c r="S29">
        <f>(AJ29*AM29)</f>
        <v>0</v>
      </c>
      <c r="T29">
        <f>(AX29+(S29+2*0.95*5.67E-8*(((AX29+$B$9)+273)^4-(AX29+273)^4)-44100*H29)/(1.84*29.3*P29+8*0.95*5.67E-8*(AX29+273)^3))</f>
        <v>0</v>
      </c>
      <c r="U29">
        <f>($C$9*AY29+$D$9*AZ29+$E$9*T29)</f>
        <v>0</v>
      </c>
      <c r="V29">
        <f>0.61365*exp(17.502*U29/(240.97+U29))</f>
        <v>0</v>
      </c>
      <c r="W29">
        <f>(X29/Y29*100)</f>
        <v>0</v>
      </c>
      <c r="X29">
        <f>AQ29*(AV29+AW29)/1000</f>
        <v>0</v>
      </c>
      <c r="Y29">
        <f>0.61365*exp(17.502*AX29/(240.97+AX29))</f>
        <v>0</v>
      </c>
      <c r="Z29">
        <f>(V29-AQ29*(AV29+AW29)/1000)</f>
        <v>0</v>
      </c>
      <c r="AA29">
        <f>(-H29*44100)</f>
        <v>0</v>
      </c>
      <c r="AB29">
        <f>2*29.3*P29*0.92*(AX29-U29)</f>
        <v>0</v>
      </c>
      <c r="AC29">
        <f>2*0.95*5.67E-8*(((AX29+$B$9)+273)^4-(U29+273)^4)</f>
        <v>0</v>
      </c>
      <c r="AD29">
        <f>S29+AC29+AA29+AB29</f>
        <v>0</v>
      </c>
      <c r="AE29">
        <v>0</v>
      </c>
      <c r="AF29">
        <v>0</v>
      </c>
      <c r="AG29">
        <f>IF(AE29*$H$15&gt;=AI29,1.0,(AI29/(AI29-AE29*$H$15)))</f>
        <v>0</v>
      </c>
      <c r="AH29">
        <f>(AG29-1)*100</f>
        <v>0</v>
      </c>
      <c r="AI29">
        <f>MAX(0,($B$15+$C$15*BC29)/(1+$D$15*BC29)*AV29/(AX29+273)*$E$15)</f>
        <v>0</v>
      </c>
      <c r="AJ29">
        <f>$B$13*BD29+$C$13*BE29+$F$13*BP29*(1-BS29)</f>
        <v>0</v>
      </c>
      <c r="AK29">
        <f>AJ29*AL29</f>
        <v>0</v>
      </c>
      <c r="AL29">
        <f>($B$13*$D$11+$C$13*$D$11+$F$13*((CC29+BU29)/MAX(CC29+BU29+CD29, 0.1)*$I$11+CD29/MAX(CC29+BU29+CD29, 0.1)*$J$11))/($B$13+$C$13+$F$13)</f>
        <v>0</v>
      </c>
      <c r="AM29">
        <f>($B$13*$K$11+$C$13*$K$11+$F$13*((CC29+BU29)/MAX(CC29+BU29+CD29, 0.1)*$P$11+CD29/MAX(CC29+BU29+CD29, 0.1)*$Q$11))/($B$13+$C$13+$F$13)</f>
        <v>0</v>
      </c>
      <c r="AN29">
        <v>1659641471.75</v>
      </c>
      <c r="AO29">
        <v>397.1391</v>
      </c>
      <c r="AP29">
        <v>399.9897333333333</v>
      </c>
      <c r="AQ29">
        <v>19.32582333333334</v>
      </c>
      <c r="AR29">
        <v>19.05370333333333</v>
      </c>
      <c r="AS29">
        <v>398.1981</v>
      </c>
      <c r="AT29">
        <v>19.40334333333334</v>
      </c>
      <c r="AU29">
        <v>600.2715000000001</v>
      </c>
      <c r="AV29">
        <v>101.2521333333334</v>
      </c>
      <c r="AW29">
        <v>0.09994524666666667</v>
      </c>
      <c r="AX29">
        <v>22.50833</v>
      </c>
      <c r="AY29">
        <v>22.35123</v>
      </c>
      <c r="AZ29">
        <v>999.9000000000002</v>
      </c>
      <c r="BA29">
        <v>0</v>
      </c>
      <c r="BB29">
        <v>0</v>
      </c>
      <c r="BC29">
        <v>10008.80566666667</v>
      </c>
      <c r="BD29">
        <v>0</v>
      </c>
      <c r="BE29">
        <v>2.283051</v>
      </c>
      <c r="BF29">
        <v>-2.854943</v>
      </c>
      <c r="BG29">
        <v>404.9610333333334</v>
      </c>
      <c r="BH29">
        <v>407.7590666666666</v>
      </c>
      <c r="BI29">
        <v>0.272131</v>
      </c>
      <c r="BJ29">
        <v>399.9897333333333</v>
      </c>
      <c r="BK29">
        <v>19.05370333333333</v>
      </c>
      <c r="BL29">
        <v>1.956781</v>
      </c>
      <c r="BM29">
        <v>1.929228333333334</v>
      </c>
      <c r="BN29">
        <v>17.09889333333333</v>
      </c>
      <c r="BO29">
        <v>16.87514333333333</v>
      </c>
      <c r="BP29">
        <v>499.9791</v>
      </c>
      <c r="BQ29">
        <v>0.9200019333333335</v>
      </c>
      <c r="BR29">
        <v>0.07999829999999999</v>
      </c>
      <c r="BS29">
        <v>0</v>
      </c>
      <c r="BT29">
        <v>2.022776666666667</v>
      </c>
      <c r="BU29">
        <v>0</v>
      </c>
      <c r="BV29">
        <v>1286.598</v>
      </c>
      <c r="BW29">
        <v>4658.175000000001</v>
      </c>
      <c r="BX29">
        <v>36.37483333333333</v>
      </c>
      <c r="BY29">
        <v>41.09356666666666</v>
      </c>
      <c r="BZ29">
        <v>38.60816666666666</v>
      </c>
      <c r="CA29">
        <v>40.00179999999999</v>
      </c>
      <c r="CB29">
        <v>36.69963333333333</v>
      </c>
      <c r="CC29">
        <v>459.982</v>
      </c>
      <c r="CD29">
        <v>39.99533333333333</v>
      </c>
      <c r="CE29">
        <v>0</v>
      </c>
      <c r="CF29">
        <v>1659641476.2</v>
      </c>
      <c r="CG29">
        <v>0</v>
      </c>
      <c r="CH29">
        <v>1659641496.5</v>
      </c>
      <c r="CI29" t="s">
        <v>367</v>
      </c>
      <c r="CJ29">
        <v>1659641496.5</v>
      </c>
      <c r="CK29">
        <v>1659639796.6</v>
      </c>
      <c r="CL29">
        <v>9</v>
      </c>
      <c r="CM29">
        <v>0.008</v>
      </c>
      <c r="CN29">
        <v>-0.006</v>
      </c>
      <c r="CO29">
        <v>-1.059</v>
      </c>
      <c r="CP29">
        <v>-0.079</v>
      </c>
      <c r="CQ29">
        <v>400</v>
      </c>
      <c r="CR29">
        <v>19</v>
      </c>
      <c r="CS29">
        <v>0.35</v>
      </c>
      <c r="CT29">
        <v>0.6899999999999999</v>
      </c>
      <c r="CU29">
        <v>-2.864731463414634</v>
      </c>
      <c r="CV29">
        <v>0.1706354006968586</v>
      </c>
      <c r="CW29">
        <v>0.0488511418625302</v>
      </c>
      <c r="CX29">
        <v>0</v>
      </c>
      <c r="CY29">
        <v>0.2731079024390244</v>
      </c>
      <c r="CZ29">
        <v>-0.02361068989547021</v>
      </c>
      <c r="DA29">
        <v>0.008477861225927894</v>
      </c>
      <c r="DB29">
        <v>1</v>
      </c>
      <c r="DC29">
        <v>1</v>
      </c>
      <c r="DD29">
        <v>2</v>
      </c>
      <c r="DE29" t="s">
        <v>345</v>
      </c>
      <c r="DF29">
        <v>3.21147</v>
      </c>
      <c r="DG29">
        <v>2.65706</v>
      </c>
      <c r="DH29">
        <v>0.101835</v>
      </c>
      <c r="DI29">
        <v>0.102525</v>
      </c>
      <c r="DJ29">
        <v>0.100055</v>
      </c>
      <c r="DK29">
        <v>0.0993695</v>
      </c>
      <c r="DL29">
        <v>29752</v>
      </c>
      <c r="DM29">
        <v>28828.8</v>
      </c>
      <c r="DN29">
        <v>31713</v>
      </c>
      <c r="DO29">
        <v>30440.5</v>
      </c>
      <c r="DP29">
        <v>38302</v>
      </c>
      <c r="DQ29">
        <v>36297.7</v>
      </c>
      <c r="DR29">
        <v>44534.9</v>
      </c>
      <c r="DS29">
        <v>42568.1</v>
      </c>
      <c r="DT29">
        <v>2.21327</v>
      </c>
      <c r="DU29">
        <v>1.91455</v>
      </c>
      <c r="DV29">
        <v>0.0388101</v>
      </c>
      <c r="DW29">
        <v>0</v>
      </c>
      <c r="DX29">
        <v>21.7045</v>
      </c>
      <c r="DY29">
        <v>999.9</v>
      </c>
      <c r="DZ29">
        <v>65.3</v>
      </c>
      <c r="EA29">
        <v>28.4</v>
      </c>
      <c r="EB29">
        <v>25.0498</v>
      </c>
      <c r="EC29">
        <v>61.0092</v>
      </c>
      <c r="ED29">
        <v>20.2604</v>
      </c>
      <c r="EE29">
        <v>1</v>
      </c>
      <c r="EF29">
        <v>-0.205328</v>
      </c>
      <c r="EG29">
        <v>1.16011</v>
      </c>
      <c r="EH29">
        <v>20.1493</v>
      </c>
      <c r="EI29">
        <v>5.22717</v>
      </c>
      <c r="EJ29">
        <v>11.992</v>
      </c>
      <c r="EK29">
        <v>4.96745</v>
      </c>
      <c r="EL29">
        <v>3.297</v>
      </c>
      <c r="EM29">
        <v>722.2</v>
      </c>
      <c r="EN29">
        <v>3920.5</v>
      </c>
      <c r="EO29">
        <v>3051</v>
      </c>
      <c r="EP29">
        <v>3.1</v>
      </c>
      <c r="EQ29">
        <v>1.86752</v>
      </c>
      <c r="ER29">
        <v>1.86803</v>
      </c>
      <c r="ES29">
        <v>1.85932</v>
      </c>
      <c r="ET29">
        <v>1.8654</v>
      </c>
      <c r="EU29">
        <v>1.8634</v>
      </c>
      <c r="EV29">
        <v>1.86478</v>
      </c>
      <c r="EW29">
        <v>1.8602</v>
      </c>
      <c r="EX29">
        <v>1.86432</v>
      </c>
      <c r="EY29">
        <v>0</v>
      </c>
      <c r="EZ29">
        <v>0</v>
      </c>
      <c r="FA29">
        <v>0</v>
      </c>
      <c r="FB29">
        <v>0</v>
      </c>
      <c r="FC29" t="s">
        <v>338</v>
      </c>
      <c r="FD29" t="s">
        <v>339</v>
      </c>
      <c r="FE29" t="s">
        <v>340</v>
      </c>
      <c r="FF29" t="s">
        <v>340</v>
      </c>
      <c r="FG29" t="s">
        <v>340</v>
      </c>
      <c r="FH29" t="s">
        <v>340</v>
      </c>
      <c r="FI29">
        <v>0</v>
      </c>
      <c r="FJ29">
        <v>100</v>
      </c>
      <c r="FK29">
        <v>100</v>
      </c>
      <c r="FL29">
        <v>-1.059</v>
      </c>
      <c r="FM29">
        <v>-0.0776</v>
      </c>
      <c r="FN29">
        <v>-0.7694993046770429</v>
      </c>
      <c r="FO29">
        <v>-0.0004288572108516813</v>
      </c>
      <c r="FP29">
        <v>-9.298775811270514E-07</v>
      </c>
      <c r="FQ29">
        <v>3.855936630904132E-10</v>
      </c>
      <c r="FR29">
        <v>-0.1178108450162632</v>
      </c>
      <c r="FS29">
        <v>-0.001228956394211394</v>
      </c>
      <c r="FT29">
        <v>0.0001300461273041749</v>
      </c>
      <c r="FU29">
        <v>2.07731679356656E-06</v>
      </c>
      <c r="FV29">
        <v>2</v>
      </c>
      <c r="FW29">
        <v>2029</v>
      </c>
      <c r="FX29">
        <v>1</v>
      </c>
      <c r="FY29">
        <v>23</v>
      </c>
      <c r="FZ29">
        <v>3.5</v>
      </c>
      <c r="GA29">
        <v>28</v>
      </c>
      <c r="GB29">
        <v>1.07056</v>
      </c>
      <c r="GC29">
        <v>2.43042</v>
      </c>
      <c r="GD29">
        <v>1.44775</v>
      </c>
      <c r="GE29">
        <v>2.31689</v>
      </c>
      <c r="GF29">
        <v>1.55151</v>
      </c>
      <c r="GG29">
        <v>2.41943</v>
      </c>
      <c r="GH29">
        <v>33.693</v>
      </c>
      <c r="GI29">
        <v>24.2364</v>
      </c>
      <c r="GJ29">
        <v>18</v>
      </c>
      <c r="GK29">
        <v>629.914</v>
      </c>
      <c r="GL29">
        <v>447.132</v>
      </c>
      <c r="GM29">
        <v>20.3152</v>
      </c>
      <c r="GN29">
        <v>24.4286</v>
      </c>
      <c r="GO29">
        <v>30</v>
      </c>
      <c r="GP29">
        <v>24.4742</v>
      </c>
      <c r="GQ29">
        <v>24.4206</v>
      </c>
      <c r="GR29">
        <v>21.4281</v>
      </c>
      <c r="GS29">
        <v>32.368</v>
      </c>
      <c r="GT29">
        <v>34.5392</v>
      </c>
      <c r="GU29">
        <v>20.3081</v>
      </c>
      <c r="GV29">
        <v>400</v>
      </c>
      <c r="GW29">
        <v>19.0166</v>
      </c>
      <c r="GX29">
        <v>100.759</v>
      </c>
      <c r="GY29">
        <v>101.656</v>
      </c>
    </row>
    <row r="30" spans="1:207">
      <c r="A30">
        <v>10</v>
      </c>
      <c r="B30">
        <v>1659641679</v>
      </c>
      <c r="C30">
        <v>2691.400000095367</v>
      </c>
      <c r="D30" t="s">
        <v>368</v>
      </c>
      <c r="E30" t="s">
        <v>369</v>
      </c>
      <c r="F30">
        <v>15</v>
      </c>
      <c r="G30">
        <v>1659641671.25</v>
      </c>
      <c r="H30">
        <f>(I30)/1000</f>
        <v>0</v>
      </c>
      <c r="I30">
        <f>1000*AU30*AG30*(AQ30-AR30)/(100*$B$21*(1000-AG30*AQ30))</f>
        <v>0</v>
      </c>
      <c r="J30">
        <f>AU30*AG30*(AP30-AO30*(1000-AG30*AR30)/(1000-AG30*AQ30))/(100*$B$21)</f>
        <v>0</v>
      </c>
      <c r="K30">
        <f>AO30 - IF(AG30&gt;1, J30*$B$21*100.0/(AI30*BC30), 0)</f>
        <v>0</v>
      </c>
      <c r="L30">
        <f>((R30-H30/2)*K30-J30)/(R30+H30/2)</f>
        <v>0</v>
      </c>
      <c r="M30">
        <f>L30*(AV30+AW30)/1000.0</f>
        <v>0</v>
      </c>
      <c r="N30">
        <f>(AO30 - IF(AG30&gt;1, J30*$B$21*100.0/(AI30*BC30), 0))*(AV30+AW30)/1000.0</f>
        <v>0</v>
      </c>
      <c r="O30">
        <f>2.0/((1/Q30-1/P30)+SIGN(Q30)*SQRT((1/Q30-1/P30)*(1/Q30-1/P30) + 4*$C$7/(($C$7+1)*($C$7+1))*(2*1/Q30*1/P30-1/P30*1/P30)))</f>
        <v>0</v>
      </c>
      <c r="P30">
        <f>IF(LEFT($D$7,1)&lt;&gt;"0",IF(LEFT($D$7,1)="1",3.0,$E$7),$D$5+$E$5*(BC30*AV30/($K$5*1000))+$F$5*(BC30*AV30/($K$5*1000))*MAX(MIN($B$21,$J$5),$I$5)*MAX(MIN($B$21,$J$5),$I$5)+$G$5*MAX(MIN($B$21,$J$5),$I$5)*(BC30*AV30/($K$5*1000))+$H$5*(BC30*AV30/($K$5*1000))*(BC30*AV30/($K$5*1000)))</f>
        <v>0</v>
      </c>
      <c r="Q30">
        <f>H30*(1000-(1000*0.61365*exp(17.502*U30/(240.97+U30))/(AV30+AW30)+AQ30)/2)/(1000*0.61365*exp(17.502*U30/(240.97+U30))/(AV30+AW30)-AQ30)</f>
        <v>0</v>
      </c>
      <c r="R30">
        <f>1/(($C$7+1)/(O30/1.6)+1/(P30/1.37)) + $C$7/(($C$7+1)/(O30/1.6) + $C$7/(P30/1.37))</f>
        <v>0</v>
      </c>
      <c r="S30">
        <f>(AJ30*AM30)</f>
        <v>0</v>
      </c>
      <c r="T30">
        <f>(AX30+(S30+2*0.95*5.67E-8*(((AX30+$B$9)+273)^4-(AX30+273)^4)-44100*H30)/(1.84*29.3*P30+8*0.95*5.67E-8*(AX30+273)^3))</f>
        <v>0</v>
      </c>
      <c r="U30">
        <f>($C$9*AY30+$D$9*AZ30+$E$9*T30)</f>
        <v>0</v>
      </c>
      <c r="V30">
        <f>0.61365*exp(17.502*U30/(240.97+U30))</f>
        <v>0</v>
      </c>
      <c r="W30">
        <f>(X30/Y30*100)</f>
        <v>0</v>
      </c>
      <c r="X30">
        <f>AQ30*(AV30+AW30)/1000</f>
        <v>0</v>
      </c>
      <c r="Y30">
        <f>0.61365*exp(17.502*AX30/(240.97+AX30))</f>
        <v>0</v>
      </c>
      <c r="Z30">
        <f>(V30-AQ30*(AV30+AW30)/1000)</f>
        <v>0</v>
      </c>
      <c r="AA30">
        <f>(-H30*44100)</f>
        <v>0</v>
      </c>
      <c r="AB30">
        <f>2*29.3*P30*0.92*(AX30-U30)</f>
        <v>0</v>
      </c>
      <c r="AC30">
        <f>2*0.95*5.67E-8*(((AX30+$B$9)+273)^4-(U30+273)^4)</f>
        <v>0</v>
      </c>
      <c r="AD30">
        <f>S30+AC30+AA30+AB30</f>
        <v>0</v>
      </c>
      <c r="AE30">
        <v>0</v>
      </c>
      <c r="AF30">
        <v>0</v>
      </c>
      <c r="AG30">
        <f>IF(AE30*$H$15&gt;=AI30,1.0,(AI30/(AI30-AE30*$H$15)))</f>
        <v>0</v>
      </c>
      <c r="AH30">
        <f>(AG30-1)*100</f>
        <v>0</v>
      </c>
      <c r="AI30">
        <f>MAX(0,($B$15+$C$15*BC30)/(1+$D$15*BC30)*AV30/(AX30+273)*$E$15)</f>
        <v>0</v>
      </c>
      <c r="AJ30">
        <f>$B$13*BD30+$C$13*BE30+$F$13*BP30*(1-BS30)</f>
        <v>0</v>
      </c>
      <c r="AK30">
        <f>AJ30*AL30</f>
        <v>0</v>
      </c>
      <c r="AL30">
        <f>($B$13*$D$11+$C$13*$D$11+$F$13*((CC30+BU30)/MAX(CC30+BU30+CD30, 0.1)*$I$11+CD30/MAX(CC30+BU30+CD30, 0.1)*$J$11))/($B$13+$C$13+$F$13)</f>
        <v>0</v>
      </c>
      <c r="AM30">
        <f>($B$13*$K$11+$C$13*$K$11+$F$13*((CC30+BU30)/MAX(CC30+BU30+CD30, 0.1)*$P$11+CD30/MAX(CC30+BU30+CD30, 0.1)*$Q$11))/($B$13+$C$13+$F$13)</f>
        <v>0</v>
      </c>
      <c r="AN30">
        <v>1659641671.25</v>
      </c>
      <c r="AO30">
        <v>397.6525666666667</v>
      </c>
      <c r="AP30">
        <v>399.9950666666667</v>
      </c>
      <c r="AQ30">
        <v>19.33439666666667</v>
      </c>
      <c r="AR30">
        <v>19.09778</v>
      </c>
      <c r="AS30">
        <v>398.7275666666667</v>
      </c>
      <c r="AT30">
        <v>19.41186666666666</v>
      </c>
      <c r="AU30">
        <v>600.2541666666667</v>
      </c>
      <c r="AV30">
        <v>101.2541</v>
      </c>
      <c r="AW30">
        <v>0.1001090066666667</v>
      </c>
      <c r="AX30">
        <v>22.49471333333334</v>
      </c>
      <c r="AY30">
        <v>22.27138333333333</v>
      </c>
      <c r="AZ30">
        <v>999.9000000000002</v>
      </c>
      <c r="BA30">
        <v>0</v>
      </c>
      <c r="BB30">
        <v>0</v>
      </c>
      <c r="BC30">
        <v>9992.898333333334</v>
      </c>
      <c r="BD30">
        <v>0</v>
      </c>
      <c r="BE30">
        <v>2.26114</v>
      </c>
      <c r="BF30">
        <v>-2.323748666666667</v>
      </c>
      <c r="BG30">
        <v>405.5116333333334</v>
      </c>
      <c r="BH30">
        <v>407.7828333333333</v>
      </c>
      <c r="BI30">
        <v>0.2366109333333333</v>
      </c>
      <c r="BJ30">
        <v>399.9950666666667</v>
      </c>
      <c r="BK30">
        <v>19.09778</v>
      </c>
      <c r="BL30">
        <v>1.957686666666667</v>
      </c>
      <c r="BM30">
        <v>1.933728</v>
      </c>
      <c r="BN30">
        <v>17.10620333333333</v>
      </c>
      <c r="BO30">
        <v>16.91187666666666</v>
      </c>
      <c r="BP30">
        <v>249.9654</v>
      </c>
      <c r="BQ30">
        <v>0.9000046666666666</v>
      </c>
      <c r="BR30">
        <v>0.09999506666666667</v>
      </c>
      <c r="BS30">
        <v>0</v>
      </c>
      <c r="BT30">
        <v>2.070946666666667</v>
      </c>
      <c r="BU30">
        <v>0</v>
      </c>
      <c r="BV30">
        <v>750.3800333333334</v>
      </c>
      <c r="BW30">
        <v>2313.564333333333</v>
      </c>
      <c r="BX30">
        <v>35.68306666666665</v>
      </c>
      <c r="BY30">
        <v>39.46639999999999</v>
      </c>
      <c r="BZ30">
        <v>37.92893333333333</v>
      </c>
      <c r="CA30">
        <v>38.33726666666666</v>
      </c>
      <c r="CB30">
        <v>35.77893333333333</v>
      </c>
      <c r="CC30">
        <v>224.9703333333334</v>
      </c>
      <c r="CD30">
        <v>24.99166666666667</v>
      </c>
      <c r="CE30">
        <v>0</v>
      </c>
      <c r="CF30">
        <v>1659641676</v>
      </c>
      <c r="CG30">
        <v>0</v>
      </c>
      <c r="CH30">
        <v>1659641703.5</v>
      </c>
      <c r="CI30" t="s">
        <v>370</v>
      </c>
      <c r="CJ30">
        <v>1659641703.5</v>
      </c>
      <c r="CK30">
        <v>1659639796.6</v>
      </c>
      <c r="CL30">
        <v>10</v>
      </c>
      <c r="CM30">
        <v>-0.016</v>
      </c>
      <c r="CN30">
        <v>-0.006</v>
      </c>
      <c r="CO30">
        <v>-1.075</v>
      </c>
      <c r="CP30">
        <v>-0.079</v>
      </c>
      <c r="CQ30">
        <v>400</v>
      </c>
      <c r="CR30">
        <v>19</v>
      </c>
      <c r="CS30">
        <v>0.3</v>
      </c>
      <c r="CT30">
        <v>0.6899999999999999</v>
      </c>
      <c r="CU30">
        <v>-2.33970925</v>
      </c>
      <c r="CV30">
        <v>0.1539236397748601</v>
      </c>
      <c r="CW30">
        <v>0.03700863239755694</v>
      </c>
      <c r="CX30">
        <v>0</v>
      </c>
      <c r="CY30">
        <v>0.23436715</v>
      </c>
      <c r="CZ30">
        <v>0.03284535084427778</v>
      </c>
      <c r="DA30">
        <v>0.004390243572684778</v>
      </c>
      <c r="DB30">
        <v>1</v>
      </c>
      <c r="DC30">
        <v>1</v>
      </c>
      <c r="DD30">
        <v>2</v>
      </c>
      <c r="DE30" t="s">
        <v>345</v>
      </c>
      <c r="DF30">
        <v>3.21203</v>
      </c>
      <c r="DG30">
        <v>2.65727</v>
      </c>
      <c r="DH30">
        <v>0.101948</v>
      </c>
      <c r="DI30">
        <v>0.102535</v>
      </c>
      <c r="DJ30">
        <v>0.100153</v>
      </c>
      <c r="DK30">
        <v>0.0995718</v>
      </c>
      <c r="DL30">
        <v>29750.7</v>
      </c>
      <c r="DM30">
        <v>28828.7</v>
      </c>
      <c r="DN30">
        <v>31715.5</v>
      </c>
      <c r="DO30">
        <v>30440.6</v>
      </c>
      <c r="DP30">
        <v>38301.2</v>
      </c>
      <c r="DQ30">
        <v>36289.9</v>
      </c>
      <c r="DR30">
        <v>44538.9</v>
      </c>
      <c r="DS30">
        <v>42568.6</v>
      </c>
      <c r="DT30">
        <v>2.21408</v>
      </c>
      <c r="DU30">
        <v>1.91405</v>
      </c>
      <c r="DV30">
        <v>0.0363886</v>
      </c>
      <c r="DW30">
        <v>0</v>
      </c>
      <c r="DX30">
        <v>21.6752</v>
      </c>
      <c r="DY30">
        <v>999.9</v>
      </c>
      <c r="DZ30">
        <v>64.8</v>
      </c>
      <c r="EA30">
        <v>28.5</v>
      </c>
      <c r="EB30">
        <v>25.0024</v>
      </c>
      <c r="EC30">
        <v>60.5392</v>
      </c>
      <c r="ED30">
        <v>19.8197</v>
      </c>
      <c r="EE30">
        <v>1</v>
      </c>
      <c r="EF30">
        <v>-0.207279</v>
      </c>
      <c r="EG30">
        <v>1.04911</v>
      </c>
      <c r="EH30">
        <v>20.1501</v>
      </c>
      <c r="EI30">
        <v>5.22792</v>
      </c>
      <c r="EJ30">
        <v>11.9918</v>
      </c>
      <c r="EK30">
        <v>4.96765</v>
      </c>
      <c r="EL30">
        <v>3.297</v>
      </c>
      <c r="EM30">
        <v>726.8</v>
      </c>
      <c r="EN30">
        <v>3950.3</v>
      </c>
      <c r="EO30">
        <v>3089.1</v>
      </c>
      <c r="EP30">
        <v>3.2</v>
      </c>
      <c r="EQ30">
        <v>1.86752</v>
      </c>
      <c r="ER30">
        <v>1.868</v>
      </c>
      <c r="ES30">
        <v>1.85928</v>
      </c>
      <c r="ET30">
        <v>1.86541</v>
      </c>
      <c r="EU30">
        <v>1.8634</v>
      </c>
      <c r="EV30">
        <v>1.86478</v>
      </c>
      <c r="EW30">
        <v>1.8602</v>
      </c>
      <c r="EX30">
        <v>1.86432</v>
      </c>
      <c r="EY30">
        <v>0</v>
      </c>
      <c r="EZ30">
        <v>0</v>
      </c>
      <c r="FA30">
        <v>0</v>
      </c>
      <c r="FB30">
        <v>0</v>
      </c>
      <c r="FC30" t="s">
        <v>338</v>
      </c>
      <c r="FD30" t="s">
        <v>339</v>
      </c>
      <c r="FE30" t="s">
        <v>340</v>
      </c>
      <c r="FF30" t="s">
        <v>340</v>
      </c>
      <c r="FG30" t="s">
        <v>340</v>
      </c>
      <c r="FH30" t="s">
        <v>340</v>
      </c>
      <c r="FI30">
        <v>0</v>
      </c>
      <c r="FJ30">
        <v>100</v>
      </c>
      <c r="FK30">
        <v>100</v>
      </c>
      <c r="FL30">
        <v>-1.075</v>
      </c>
      <c r="FM30">
        <v>-0.0775</v>
      </c>
      <c r="FN30">
        <v>-0.761892285424985</v>
      </c>
      <c r="FO30">
        <v>-0.0004288572108516813</v>
      </c>
      <c r="FP30">
        <v>-9.298775811270514E-07</v>
      </c>
      <c r="FQ30">
        <v>3.855936630904132E-10</v>
      </c>
      <c r="FR30">
        <v>-0.1178108450162632</v>
      </c>
      <c r="FS30">
        <v>-0.001228956394211394</v>
      </c>
      <c r="FT30">
        <v>0.0001300461273041749</v>
      </c>
      <c r="FU30">
        <v>2.07731679356656E-06</v>
      </c>
      <c r="FV30">
        <v>2</v>
      </c>
      <c r="FW30">
        <v>2029</v>
      </c>
      <c r="FX30">
        <v>1</v>
      </c>
      <c r="FY30">
        <v>23</v>
      </c>
      <c r="FZ30">
        <v>3</v>
      </c>
      <c r="GA30">
        <v>31.4</v>
      </c>
      <c r="GB30">
        <v>1.07056</v>
      </c>
      <c r="GC30">
        <v>2.44263</v>
      </c>
      <c r="GD30">
        <v>1.44897</v>
      </c>
      <c r="GE30">
        <v>2.31567</v>
      </c>
      <c r="GF30">
        <v>1.55151</v>
      </c>
      <c r="GG30">
        <v>2.31812</v>
      </c>
      <c r="GH30">
        <v>33.7381</v>
      </c>
      <c r="GI30">
        <v>24.2364</v>
      </c>
      <c r="GJ30">
        <v>18</v>
      </c>
      <c r="GK30">
        <v>630.216</v>
      </c>
      <c r="GL30">
        <v>446.63</v>
      </c>
      <c r="GM30">
        <v>20.3914</v>
      </c>
      <c r="GN30">
        <v>24.4081</v>
      </c>
      <c r="GO30">
        <v>30</v>
      </c>
      <c r="GP30">
        <v>24.4497</v>
      </c>
      <c r="GQ30">
        <v>24.3962</v>
      </c>
      <c r="GR30">
        <v>21.4312</v>
      </c>
      <c r="GS30">
        <v>31.7915</v>
      </c>
      <c r="GT30">
        <v>31.9186</v>
      </c>
      <c r="GU30">
        <v>20.3939</v>
      </c>
      <c r="GV30">
        <v>400</v>
      </c>
      <c r="GW30">
        <v>19.1498</v>
      </c>
      <c r="GX30">
        <v>100.767</v>
      </c>
      <c r="GY30">
        <v>101.657</v>
      </c>
    </row>
    <row r="31" spans="1:207">
      <c r="A31">
        <v>11</v>
      </c>
      <c r="B31">
        <v>1659641893</v>
      </c>
      <c r="C31">
        <v>2905.400000095367</v>
      </c>
      <c r="D31" t="s">
        <v>371</v>
      </c>
      <c r="E31" t="s">
        <v>372</v>
      </c>
      <c r="F31">
        <v>15</v>
      </c>
      <c r="G31">
        <v>1659641885.25</v>
      </c>
      <c r="H31">
        <f>(I31)/1000</f>
        <v>0</v>
      </c>
      <c r="I31">
        <f>1000*AU31*AG31*(AQ31-AR31)/(100*$B$21*(1000-AG31*AQ31))</f>
        <v>0</v>
      </c>
      <c r="J31">
        <f>AU31*AG31*(AP31-AO31*(1000-AG31*AR31)/(1000-AG31*AQ31))/(100*$B$21)</f>
        <v>0</v>
      </c>
      <c r="K31">
        <f>AO31 - IF(AG31&gt;1, J31*$B$21*100.0/(AI31*BC31), 0)</f>
        <v>0</v>
      </c>
      <c r="L31">
        <f>((R31-H31/2)*K31-J31)/(R31+H31/2)</f>
        <v>0</v>
      </c>
      <c r="M31">
        <f>L31*(AV31+AW31)/1000.0</f>
        <v>0</v>
      </c>
      <c r="N31">
        <f>(AO31 - IF(AG31&gt;1, J31*$B$21*100.0/(AI31*BC31), 0))*(AV31+AW31)/1000.0</f>
        <v>0</v>
      </c>
      <c r="O31">
        <f>2.0/((1/Q31-1/P31)+SIGN(Q31)*SQRT((1/Q31-1/P31)*(1/Q31-1/P31) + 4*$C$7/(($C$7+1)*($C$7+1))*(2*1/Q31*1/P31-1/P31*1/P31)))</f>
        <v>0</v>
      </c>
      <c r="P31">
        <f>IF(LEFT($D$7,1)&lt;&gt;"0",IF(LEFT($D$7,1)="1",3.0,$E$7),$D$5+$E$5*(BC31*AV31/($K$5*1000))+$F$5*(BC31*AV31/($K$5*1000))*MAX(MIN($B$21,$J$5),$I$5)*MAX(MIN($B$21,$J$5),$I$5)+$G$5*MAX(MIN($B$21,$J$5),$I$5)*(BC31*AV31/($K$5*1000))+$H$5*(BC31*AV31/($K$5*1000))*(BC31*AV31/($K$5*1000)))</f>
        <v>0</v>
      </c>
      <c r="Q31">
        <f>H31*(1000-(1000*0.61365*exp(17.502*U31/(240.97+U31))/(AV31+AW31)+AQ31)/2)/(1000*0.61365*exp(17.502*U31/(240.97+U31))/(AV31+AW31)-AQ31)</f>
        <v>0</v>
      </c>
      <c r="R31">
        <f>1/(($C$7+1)/(O31/1.6)+1/(P31/1.37)) + $C$7/(($C$7+1)/(O31/1.6) + $C$7/(P31/1.37))</f>
        <v>0</v>
      </c>
      <c r="S31">
        <f>(AJ31*AM31)</f>
        <v>0</v>
      </c>
      <c r="T31">
        <f>(AX31+(S31+2*0.95*5.67E-8*(((AX31+$B$9)+273)^4-(AX31+273)^4)-44100*H31)/(1.84*29.3*P31+8*0.95*5.67E-8*(AX31+273)^3))</f>
        <v>0</v>
      </c>
      <c r="U31">
        <f>($C$9*AY31+$D$9*AZ31+$E$9*T31)</f>
        <v>0</v>
      </c>
      <c r="V31">
        <f>0.61365*exp(17.502*U31/(240.97+U31))</f>
        <v>0</v>
      </c>
      <c r="W31">
        <f>(X31/Y31*100)</f>
        <v>0</v>
      </c>
      <c r="X31">
        <f>AQ31*(AV31+AW31)/1000</f>
        <v>0</v>
      </c>
      <c r="Y31">
        <f>0.61365*exp(17.502*AX31/(240.97+AX31))</f>
        <v>0</v>
      </c>
      <c r="Z31">
        <f>(V31-AQ31*(AV31+AW31)/1000)</f>
        <v>0</v>
      </c>
      <c r="AA31">
        <f>(-H31*44100)</f>
        <v>0</v>
      </c>
      <c r="AB31">
        <f>2*29.3*P31*0.92*(AX31-U31)</f>
        <v>0</v>
      </c>
      <c r="AC31">
        <f>2*0.95*5.67E-8*(((AX31+$B$9)+273)^4-(U31+273)^4)</f>
        <v>0</v>
      </c>
      <c r="AD31">
        <f>S31+AC31+AA31+AB31</f>
        <v>0</v>
      </c>
      <c r="AE31">
        <v>0</v>
      </c>
      <c r="AF31">
        <v>0</v>
      </c>
      <c r="AG31">
        <f>IF(AE31*$H$15&gt;=AI31,1.0,(AI31/(AI31-AE31*$H$15)))</f>
        <v>0</v>
      </c>
      <c r="AH31">
        <f>(AG31-1)*100</f>
        <v>0</v>
      </c>
      <c r="AI31">
        <f>MAX(0,($B$15+$C$15*BC31)/(1+$D$15*BC31)*AV31/(AX31+273)*$E$15)</f>
        <v>0</v>
      </c>
      <c r="AJ31">
        <f>$B$13*BD31+$C$13*BE31+$F$13*BP31*(1-BS31)</f>
        <v>0</v>
      </c>
      <c r="AK31">
        <f>AJ31*AL31</f>
        <v>0</v>
      </c>
      <c r="AL31">
        <f>($B$13*$D$11+$C$13*$D$11+$F$13*((CC31+BU31)/MAX(CC31+BU31+CD31, 0.1)*$I$11+CD31/MAX(CC31+BU31+CD31, 0.1)*$J$11))/($B$13+$C$13+$F$13)</f>
        <v>0</v>
      </c>
      <c r="AM31">
        <f>($B$13*$K$11+$C$13*$K$11+$F$13*((CC31+BU31)/MAX(CC31+BU31+CD31, 0.1)*$P$11+CD31/MAX(CC31+BU31+CD31, 0.1)*$Q$11))/($B$13+$C$13+$F$13)</f>
        <v>0</v>
      </c>
      <c r="AN31">
        <v>1659641885.25</v>
      </c>
      <c r="AO31">
        <v>400.3731</v>
      </c>
      <c r="AP31">
        <v>399.9959333333334</v>
      </c>
      <c r="AQ31">
        <v>19.29113333333333</v>
      </c>
      <c r="AR31">
        <v>19.06174</v>
      </c>
      <c r="AS31">
        <v>401.4170999999999</v>
      </c>
      <c r="AT31">
        <v>19.36886</v>
      </c>
      <c r="AU31">
        <v>600.2485333333334</v>
      </c>
      <c r="AV31">
        <v>101.2526666666667</v>
      </c>
      <c r="AW31">
        <v>0.1000455433333334</v>
      </c>
      <c r="AX31">
        <v>22.48656</v>
      </c>
      <c r="AY31">
        <v>22.26236333333333</v>
      </c>
      <c r="AZ31">
        <v>999.9000000000002</v>
      </c>
      <c r="BA31">
        <v>0</v>
      </c>
      <c r="BB31">
        <v>0</v>
      </c>
      <c r="BC31">
        <v>9994.307999999999</v>
      </c>
      <c r="BD31">
        <v>0</v>
      </c>
      <c r="BE31">
        <v>2.295107333333333</v>
      </c>
      <c r="BF31">
        <v>0.3458373333333333</v>
      </c>
      <c r="BG31">
        <v>408.2168</v>
      </c>
      <c r="BH31">
        <v>407.7688</v>
      </c>
      <c r="BI31">
        <v>0.2293846666666667</v>
      </c>
      <c r="BJ31">
        <v>399.9959333333334</v>
      </c>
      <c r="BK31">
        <v>19.06174</v>
      </c>
      <c r="BL31">
        <v>1.95328</v>
      </c>
      <c r="BM31">
        <v>1.930053333333333</v>
      </c>
      <c r="BN31">
        <v>17.07061</v>
      </c>
      <c r="BO31">
        <v>16.88188333333333</v>
      </c>
      <c r="BP31">
        <v>0</v>
      </c>
      <c r="BQ31">
        <v>0</v>
      </c>
      <c r="BR31">
        <v>0</v>
      </c>
      <c r="BS31">
        <v>0</v>
      </c>
      <c r="BT31">
        <v>2.014943333333333</v>
      </c>
      <c r="BU31">
        <v>0</v>
      </c>
      <c r="BV31">
        <v>46.13788333333333</v>
      </c>
      <c r="BW31">
        <v>-0.51524</v>
      </c>
      <c r="BX31">
        <v>34.562</v>
      </c>
      <c r="BY31">
        <v>40.4414</v>
      </c>
      <c r="BZ31">
        <v>37.53306666666666</v>
      </c>
      <c r="CA31">
        <v>39.17893333333333</v>
      </c>
      <c r="CB31">
        <v>35.3624</v>
      </c>
      <c r="CC31">
        <v>0</v>
      </c>
      <c r="CD31">
        <v>0</v>
      </c>
      <c r="CE31">
        <v>0</v>
      </c>
      <c r="CF31">
        <v>1659641889.6</v>
      </c>
      <c r="CG31">
        <v>0</v>
      </c>
      <c r="CH31">
        <v>1659641910</v>
      </c>
      <c r="CI31" t="s">
        <v>373</v>
      </c>
      <c r="CJ31">
        <v>1659641910</v>
      </c>
      <c r="CK31">
        <v>1659639796.6</v>
      </c>
      <c r="CL31">
        <v>11</v>
      </c>
      <c r="CM31">
        <v>0.031</v>
      </c>
      <c r="CN31">
        <v>-0.006</v>
      </c>
      <c r="CO31">
        <v>-1.044</v>
      </c>
      <c r="CP31">
        <v>-0.079</v>
      </c>
      <c r="CQ31">
        <v>400</v>
      </c>
      <c r="CR31">
        <v>19</v>
      </c>
      <c r="CS31">
        <v>1.03</v>
      </c>
      <c r="CT31">
        <v>0.6899999999999999</v>
      </c>
      <c r="CU31">
        <v>0.3577746341463415</v>
      </c>
      <c r="CV31">
        <v>-0.03688314982578289</v>
      </c>
      <c r="CW31">
        <v>0.0427341091987711</v>
      </c>
      <c r="CX31">
        <v>1</v>
      </c>
      <c r="CY31">
        <v>0.2349380731707317</v>
      </c>
      <c r="CZ31">
        <v>-0.1530034494773514</v>
      </c>
      <c r="DA31">
        <v>0.02228142082038607</v>
      </c>
      <c r="DB31">
        <v>0</v>
      </c>
      <c r="DC31">
        <v>1</v>
      </c>
      <c r="DD31">
        <v>2</v>
      </c>
      <c r="DE31" t="s">
        <v>345</v>
      </c>
      <c r="DF31">
        <v>3.21173</v>
      </c>
      <c r="DG31">
        <v>2.65763</v>
      </c>
      <c r="DH31">
        <v>0.102476</v>
      </c>
      <c r="DI31">
        <v>0.102534</v>
      </c>
      <c r="DJ31">
        <v>0.10004</v>
      </c>
      <c r="DK31">
        <v>0.09968</v>
      </c>
      <c r="DL31">
        <v>29734.4</v>
      </c>
      <c r="DM31">
        <v>28828.3</v>
      </c>
      <c r="DN31">
        <v>31716.7</v>
      </c>
      <c r="DO31">
        <v>30440</v>
      </c>
      <c r="DP31">
        <v>38307.8</v>
      </c>
      <c r="DQ31">
        <v>36284.7</v>
      </c>
      <c r="DR31">
        <v>44540.9</v>
      </c>
      <c r="DS31">
        <v>42567.7</v>
      </c>
      <c r="DT31">
        <v>2.21427</v>
      </c>
      <c r="DU31">
        <v>1.91313</v>
      </c>
      <c r="DV31">
        <v>0.0357702</v>
      </c>
      <c r="DW31">
        <v>0</v>
      </c>
      <c r="DX31">
        <v>21.677</v>
      </c>
      <c r="DY31">
        <v>999.9</v>
      </c>
      <c r="DZ31">
        <v>64.2</v>
      </c>
      <c r="EA31">
        <v>28.6</v>
      </c>
      <c r="EB31">
        <v>24.915</v>
      </c>
      <c r="EC31">
        <v>61.3092</v>
      </c>
      <c r="ED31">
        <v>20.0641</v>
      </c>
      <c r="EE31">
        <v>1</v>
      </c>
      <c r="EF31">
        <v>-0.208989</v>
      </c>
      <c r="EG31">
        <v>0.734733</v>
      </c>
      <c r="EH31">
        <v>20.1559</v>
      </c>
      <c r="EI31">
        <v>5.22807</v>
      </c>
      <c r="EJ31">
        <v>11.992</v>
      </c>
      <c r="EK31">
        <v>4.96765</v>
      </c>
      <c r="EL31">
        <v>3.297</v>
      </c>
      <c r="EM31">
        <v>731.7</v>
      </c>
      <c r="EN31">
        <v>3982.7</v>
      </c>
      <c r="EO31">
        <v>3127.4</v>
      </c>
      <c r="EP31">
        <v>3.2</v>
      </c>
      <c r="EQ31">
        <v>1.86753</v>
      </c>
      <c r="ER31">
        <v>1.86808</v>
      </c>
      <c r="ES31">
        <v>1.8593</v>
      </c>
      <c r="ET31">
        <v>1.86544</v>
      </c>
      <c r="EU31">
        <v>1.8634</v>
      </c>
      <c r="EV31">
        <v>1.86478</v>
      </c>
      <c r="EW31">
        <v>1.8602</v>
      </c>
      <c r="EX31">
        <v>1.86432</v>
      </c>
      <c r="EY31">
        <v>0</v>
      </c>
      <c r="EZ31">
        <v>0</v>
      </c>
      <c r="FA31">
        <v>0</v>
      </c>
      <c r="FB31">
        <v>0</v>
      </c>
      <c r="FC31" t="s">
        <v>338</v>
      </c>
      <c r="FD31" t="s">
        <v>339</v>
      </c>
      <c r="FE31" t="s">
        <v>340</v>
      </c>
      <c r="FF31" t="s">
        <v>340</v>
      </c>
      <c r="FG31" t="s">
        <v>340</v>
      </c>
      <c r="FH31" t="s">
        <v>340</v>
      </c>
      <c r="FI31">
        <v>0</v>
      </c>
      <c r="FJ31">
        <v>100</v>
      </c>
      <c r="FK31">
        <v>100</v>
      </c>
      <c r="FL31">
        <v>-1.044</v>
      </c>
      <c r="FM31">
        <v>-0.07770000000000001</v>
      </c>
      <c r="FN31">
        <v>-0.7782639030444898</v>
      </c>
      <c r="FO31">
        <v>-0.0004288572108516813</v>
      </c>
      <c r="FP31">
        <v>-9.298775811270514E-07</v>
      </c>
      <c r="FQ31">
        <v>3.855936630904132E-10</v>
      </c>
      <c r="FR31">
        <v>-0.1178108450162632</v>
      </c>
      <c r="FS31">
        <v>-0.001228956394211394</v>
      </c>
      <c r="FT31">
        <v>0.0001300461273041749</v>
      </c>
      <c r="FU31">
        <v>2.07731679356656E-06</v>
      </c>
      <c r="FV31">
        <v>2</v>
      </c>
      <c r="FW31">
        <v>2029</v>
      </c>
      <c r="FX31">
        <v>1</v>
      </c>
      <c r="FY31">
        <v>23</v>
      </c>
      <c r="FZ31">
        <v>3.2</v>
      </c>
      <c r="GA31">
        <v>34.9</v>
      </c>
      <c r="GB31">
        <v>1.07056</v>
      </c>
      <c r="GC31">
        <v>2.43774</v>
      </c>
      <c r="GD31">
        <v>1.44775</v>
      </c>
      <c r="GE31">
        <v>2.31689</v>
      </c>
      <c r="GF31">
        <v>1.55151</v>
      </c>
      <c r="GG31">
        <v>2.40601</v>
      </c>
      <c r="GH31">
        <v>33.7832</v>
      </c>
      <c r="GI31">
        <v>24.2451</v>
      </c>
      <c r="GJ31">
        <v>18</v>
      </c>
      <c r="GK31">
        <v>630.176</v>
      </c>
      <c r="GL31">
        <v>445.941</v>
      </c>
      <c r="GM31">
        <v>20.9146</v>
      </c>
      <c r="GN31">
        <v>24.3937</v>
      </c>
      <c r="GO31">
        <v>30</v>
      </c>
      <c r="GP31">
        <v>24.4334</v>
      </c>
      <c r="GQ31">
        <v>24.3798</v>
      </c>
      <c r="GR31">
        <v>21.433</v>
      </c>
      <c r="GS31">
        <v>31.5556</v>
      </c>
      <c r="GT31">
        <v>28.9293</v>
      </c>
      <c r="GU31">
        <v>20.9175</v>
      </c>
      <c r="GV31">
        <v>400</v>
      </c>
      <c r="GW31">
        <v>19.1009</v>
      </c>
      <c r="GX31">
        <v>100.772</v>
      </c>
      <c r="GY31">
        <v>101.655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341</v>
      </c>
      <c r="B17" t="s">
        <v>342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2022-08-03T19:38:38Z</dcterms:created>
  <dcterms:modified xsi:type="dcterms:W3CDTF">2022-08-03T19:38:38Z</dcterms:modified>
</cp:coreProperties>
</file>