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<sst xmlns="http://schemas.openxmlformats.org/spreadsheetml/2006/main" count="833" uniqueCount="363">
  <si>
    <t>File opened</t>
  </si>
  <si>
    <t>2022-08-04 12:24:29</t>
  </si>
  <si>
    <t>Console s/n</t>
  </si>
  <si>
    <t>68C-022579</t>
  </si>
  <si>
    <t>Console ver</t>
  </si>
  <si>
    <t>Bluestem v.2.0.04</t>
  </si>
  <si>
    <t>Scripts ver</t>
  </si>
  <si>
    <t>2021.08  2.0.04, Aug 2021</t>
  </si>
  <si>
    <t>Head s/n</t>
  </si>
  <si>
    <t>68H-422569</t>
  </si>
  <si>
    <t>Head ver</t>
  </si>
  <si>
    <t>1.4.7</t>
  </si>
  <si>
    <t>Head cal</t>
  </si>
  <si>
    <t>{"oxygen": "21", "co2azero": "0.953182", "co2aspan1": "1.0007", "co2aspan2": "-0.0241478", "co2aspan2a": "0.320658", "co2aspan2b": "0.318399", "co2aspanconc1": "2491", "co2aspanconc2": "303.6", "co2bzero": "0.942748", "co2bspan1": "1.00024", "co2bspan2": "-0.0240419", "co2bspan2a": "0.321302", "co2bspan2b": "0.318896", "co2bspanconc1": "2491", "co2bspanconc2": "303.6", "h2oazero": "1.04539", "h2oaspan1": "1.00536", "h2oaspan2": "0", "h2oaspan2a": "0.0681292", "h2oaspan2b": "0.0684947", "h2oaspanconc1": "12.16", "h2oaspanconc2": "0", "h2obzero": "1.05523", "h2obspan1": "1.00305", "h2obspan2": "0", "h2obspan2a": "0.0685762", "h2obspan2b": "0.0687854", "h2obspanconc1": "12.16", "h2obspanconc2": "0", "tazero": "0.154137", "tbzero": "0.259335", "flowmeterzero": "1.00474", "flowazero": "0.303", "flowbzero": "0.30288", "chamberpressurezero": "2.50771", "ssa_ref": "37836.8", "ssb_ref": "35909.7"}</t>
  </si>
  <si>
    <t>CO2 rangematch</t>
  </si>
  <si>
    <t>Fri Mar  4 10:34</t>
  </si>
  <si>
    <t>H2O rangematch</t>
  </si>
  <si>
    <t>Fri Mar  4 10:21</t>
  </si>
  <si>
    <t>Chamber type</t>
  </si>
  <si>
    <t>6800-01A</t>
  </si>
  <si>
    <t>Chamber s/n</t>
  </si>
  <si>
    <t>MPF-842225</t>
  </si>
  <si>
    <t>Chamber rev</t>
  </si>
  <si>
    <t>0</t>
  </si>
  <si>
    <t>Chamber cal</t>
  </si>
  <si>
    <t>Fluorometer</t>
  </si>
  <si>
    <t>Flr. Version</t>
  </si>
  <si>
    <t>12:24:29</t>
  </si>
  <si>
    <t>Stability Definition:	ΔCO2 (Meas2): Slp&lt;0.1 Per=20	ΔH2O (Meas2): Slp&lt;0.1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</si>
  <si>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</si>
  <si>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</si>
  <si>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</si>
  <si>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</si>
  <si>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</si>
  <si>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</si>
  <si>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</si>
  <si>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</si>
  <si>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</si>
  <si>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</si>
  <si>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</si>
  <si>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</si>
  <si>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</si>
  <si>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</si>
  <si>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</si>
  <si>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</si>
  <si>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</si>
  <si>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</si>
  <si>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</si>
  <si>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</si>
  <si>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</si>
  <si>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</si>
  <si>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</si>
  <si>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</si>
  <si>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</si>
  <si>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</si>
  <si>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</si>
  <si>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</si>
  <si>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</si>
  <si>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</si>
  <si>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</si>
  <si>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</si>
  <si>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</si>
  <si>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</si>
  <si>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</si>
  <si>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</si>
  <si>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</si>
  <si>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</si>
  <si>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</si>
  <si>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</si>
  <si>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</si>
  <si>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</si>
  <si>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</si>
  <si>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</si>
  <si>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</si>
  <si>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</si>
  <si>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</si>
  <si>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</si>
  <si>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</si>
  <si>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</si>
  <si>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</si>
  <si>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</si>
  <si>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</si>
  <si>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</si>
  <si>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</si>
  <si>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</si>
  <si>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</si>
  <si>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</si>
  <si>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3.08187 81.0096 379.709 621.437 875.649 1074.37 1265.96 1411.58</t>
  </si>
  <si>
    <t>Fs_true</t>
  </si>
  <si>
    <t>0.320995 99.2039 402.432 601.502 802.743 1000.99 1202.32 1401.14</t>
  </si>
  <si>
    <t>leak_wt</t>
  </si>
  <si>
    <t>SysObs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</si>
  <si>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</si>
  <si>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</si>
  <si>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</si>
  <si>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</si>
  <si>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</si>
  <si>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</si>
  <si>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</si>
  <si>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</si>
  <si>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</si>
  <si>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</si>
  <si>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</si>
  <si>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</si>
  <si>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</si>
  <si>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</si>
  <si>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</si>
  <si>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</si>
  <si>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</si>
  <si>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</si>
  <si>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</si>
  <si>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</si>
  <si>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</si>
  <si>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</si>
  <si>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</si>
  <si>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</si>
  <si>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</si>
  <si>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</si>
  <si>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</si>
  <si>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</si>
  <si>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</si>
  <si>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</si>
  <si>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</si>
  <si>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</si>
  <si>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</si>
  <si>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</si>
  <si>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</si>
  <si>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</si>
  <si>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</si>
  <si>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</si>
  <si>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</si>
  <si>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</si>
  <si>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</si>
  <si>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</si>
  <si>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</si>
  <si>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</si>
  <si>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</si>
  <si>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</si>
  <si>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</si>
  <si>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</si>
  <si>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</si>
  <si>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</si>
  <si>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</si>
  <si>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</si>
  <si>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</si>
  <si>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</si>
  <si>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</si>
  <si>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</si>
  <si>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</si>
  <si>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</si>
  <si>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</si>
  <si>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</si>
  <si>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</si>
  <si>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</si>
  <si>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</si>
  <si>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</si>
  <si>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</si>
  <si>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</si>
  <si>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</si>
  <si>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</si>
  <si>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</si>
  <si>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</si>
  <si>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</si>
  <si>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</si>
  <si>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</si>
  <si>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</si>
  <si>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</si>
  <si>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</si>
  <si>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</si>
  <si>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</si>
  <si>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</si>
  <si>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</si>
  <si>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</si>
  <si>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</si>
  <si>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</si>
  <si>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</si>
  <si>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</si>
  <si>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</si>
  <si>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</si>
  <si>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</si>
  <si>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</si>
  <si>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</si>
  <si>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</si>
  <si>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</si>
  <si>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</si>
  <si>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</si>
  <si>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</si>
  <si>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</si>
  <si>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</si>
  <si>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</si>
  <si>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</si>
  <si>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</si>
  <si>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</si>
  <si>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</si>
  <si>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</si>
  <si>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</si>
  <si>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</si>
  <si>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</si>
  <si>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</si>
  <si>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</si>
  <si>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</si>
  <si>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</si>
  <si>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</si>
  <si>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</si>
  <si>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</si>
  <si>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</si>
  <si>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</si>
  <si>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</si>
  <si>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</si>
  <si>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</si>
  <si>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</si>
  <si>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</si>
  <si>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</si>
  <si>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</si>
  <si>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</si>
  <si>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</si>
  <si>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</si>
  <si>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</si>
  <si>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</si>
  <si>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</si>
  <si>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</si>
  <si>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</si>
  <si>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</si>
  <si>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</si>
  <si>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</si>
  <si>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</si>
  <si>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</si>
  <si>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</si>
  <si>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</si>
  <si>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</si>
  <si>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</si>
  <si>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</si>
  <si>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</si>
  <si>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</si>
  <si>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</si>
  <si>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</si>
  <si>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</si>
  <si>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</si>
  <si>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</si>
  <si>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</si>
  <si>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</si>
  <si>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</si>
  <si>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</si>
  <si>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</si>
  <si>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</si>
  <si>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</si>
  <si>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</si>
  <si>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</si>
  <si>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</si>
  <si>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</si>
  <si>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</si>
  <si>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</si>
  <si>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</si>
  <si>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</si>
  <si>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</si>
  <si>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</si>
  <si>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</si>
  <si>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</si>
  <si>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</si>
  <si>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</si>
  <si>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</si>
  <si>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</si>
  <si>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</si>
  <si>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</si>
  <si>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</si>
  <si>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</si>
  <si>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</si>
  <si>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</si>
  <si>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</si>
  <si>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</si>
  <si>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</si>
  <si>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</si>
  <si>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</si>
  <si>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</si>
  <si>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</si>
  <si>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</si>
  <si>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</si>
  <si>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</si>
  <si>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</si>
  <si>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</si>
  <si>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</si>
  <si>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</si>
  <si>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</si>
  <si>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</si>
  <si>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</si>
  <si>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</si>
  <si>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</si>
  <si>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</si>
  <si>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</si>
  <si>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</si>
  <si>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</si>
  <si>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</si>
  <si>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</si>
  <si>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</si>
  <si>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</si>
  <si>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</si>
  <si>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</si>
  <si>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</si>
  <si>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</si>
  <si>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</si>
  <si>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</si>
  <si>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</si>
  <si>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</si>
  <si>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</si>
  <si>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</si>
  <si>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</si>
  <si>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</si>
  <si>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</si>
  <si>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</si>
  <si>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</si>
  <si>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</si>
  <si>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</si>
  <si>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</si>
  <si>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</si>
  <si>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</si>
  <si>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</si>
  <si>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</si>
  <si>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</si>
  <si>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</si>
  <si>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</si>
  <si>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</si>
  <si>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</si>
  <si>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</si>
  <si>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</si>
  <si>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</si>
  <si>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</si>
  <si>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</si>
  <si>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</si>
  <si>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</si>
  <si>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</si>
  <si>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</si>
  <si>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</si>
  <si>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20220805 12:30:07</t>
  </si>
  <si>
    <t>12:30:07</t>
  </si>
  <si>
    <t>12:26:45</t>
  </si>
  <si>
    <t>2/2</t>
  </si>
  <si>
    <t>00000000</t>
  </si>
  <si>
    <t>iiiiiiii</t>
  </si>
  <si>
    <t>off</t>
  </si>
  <si>
    <t>20220805 12:34:25</t>
  </si>
  <si>
    <t>12:34:25</t>
  </si>
  <si>
    <t>12:31:07</t>
  </si>
  <si>
    <t>20220805 12:38:28</t>
  </si>
  <si>
    <t>12:38:28</t>
  </si>
  <si>
    <t>12:35:41</t>
  </si>
  <si>
    <t>20220805 12:42:29</t>
  </si>
  <si>
    <t>12:42:29</t>
  </si>
  <si>
    <t>12:39:16</t>
  </si>
  <si>
    <t>20220805 12:47:26</t>
  </si>
  <si>
    <t>12:47:26</t>
  </si>
  <si>
    <t>12:43:18</t>
  </si>
  <si>
    <t>20220805 12:51:28</t>
  </si>
  <si>
    <t>12:51:28</t>
  </si>
  <si>
    <t>12:48:16</t>
  </si>
  <si>
    <t>20220805 12:55:28</t>
  </si>
  <si>
    <t>12:55:28</t>
  </si>
  <si>
    <t>12:52:19</t>
  </si>
  <si>
    <t>20220805 12:59:32</t>
  </si>
  <si>
    <t>12:59:32</t>
  </si>
  <si>
    <t>12:56:19</t>
  </si>
  <si>
    <t>20220805 13:03:32</t>
  </si>
  <si>
    <t>13:03:32</t>
  </si>
  <si>
    <t>13:00:30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</si>
</sst>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Y27"/>
  <sheetViews>
    <sheetView tabSelected="1" workbookViewId="0"/>
  </sheetViews>
  <sheetFormatPr defaultRowHeight="15"/>
  <sheetData>
    <row r="2" spans="1:207">
      <c r="A2" t="s">
        <v>29</v>
      </c>
      <c r="B2" t="s">
        <v>30</v>
      </c>
      <c r="C2" t="s">
        <v>32</v>
      </c>
    </row>
    <row r="3" spans="1:207">
      <c r="B3" t="s">
        <v>31</v>
      </c>
      <c r="C3">
        <v>21</v>
      </c>
    </row>
    <row r="4" spans="1:207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07">
      <c r="B5" t="s">
        <v>19</v>
      </c>
      <c r="C5" t="s">
        <v>36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07">
      <c r="A6" t="s">
        <v>45</v>
      </c>
      <c r="B6" t="s">
        <v>46</v>
      </c>
      <c r="C6" t="s">
        <v>47</v>
      </c>
      <c r="D6" t="s">
        <v>48</v>
      </c>
      <c r="E6" t="s">
        <v>50</v>
      </c>
    </row>
    <row r="7" spans="1:207">
      <c r="B7">
        <v>6</v>
      </c>
      <c r="C7">
        <v>0.5</v>
      </c>
      <c r="D7" t="s">
        <v>49</v>
      </c>
      <c r="E7">
        <v>2</v>
      </c>
    </row>
    <row r="8" spans="1:207">
      <c r="A8" t="s">
        <v>51</v>
      </c>
      <c r="B8" t="s">
        <v>52</v>
      </c>
      <c r="C8" t="s">
        <v>53</v>
      </c>
      <c r="D8" t="s">
        <v>54</v>
      </c>
      <c r="E8" t="s">
        <v>55</v>
      </c>
    </row>
    <row r="9" spans="1:207">
      <c r="B9">
        <v>0</v>
      </c>
      <c r="C9">
        <v>1</v>
      </c>
      <c r="D9">
        <v>0</v>
      </c>
      <c r="E9">
        <v>0</v>
      </c>
    </row>
    <row r="10" spans="1:207">
      <c r="A10" t="s">
        <v>56</v>
      </c>
      <c r="B10" t="s">
        <v>57</v>
      </c>
      <c r="C10" t="s">
        <v>59</v>
      </c>
      <c r="D10" t="s">
        <v>61</v>
      </c>
      <c r="E10" t="s">
        <v>62</v>
      </c>
      <c r="F10" t="s">
        <v>63</v>
      </c>
      <c r="G10" t="s">
        <v>64</v>
      </c>
      <c r="H10" t="s">
        <v>65</v>
      </c>
      <c r="I10" t="s">
        <v>66</v>
      </c>
      <c r="J10" t="s">
        <v>67</v>
      </c>
      <c r="K10" t="s">
        <v>68</v>
      </c>
      <c r="L10" t="s">
        <v>69</v>
      </c>
      <c r="M10" t="s">
        <v>70</v>
      </c>
      <c r="N10" t="s">
        <v>71</v>
      </c>
      <c r="O10" t="s">
        <v>72</v>
      </c>
      <c r="P10" t="s">
        <v>73</v>
      </c>
      <c r="Q10" t="s">
        <v>74</v>
      </c>
    </row>
    <row r="11" spans="1:207">
      <c r="B11" t="s">
        <v>58</v>
      </c>
      <c r="C11" t="s">
        <v>60</v>
      </c>
      <c r="D11">
        <v>0.76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0.1725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07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</row>
    <row r="13" spans="1:207">
      <c r="B13">
        <v>0</v>
      </c>
      <c r="C13">
        <v>0</v>
      </c>
      <c r="D13">
        <v>0</v>
      </c>
      <c r="E13">
        <v>0</v>
      </c>
      <c r="F13">
        <v>1</v>
      </c>
    </row>
    <row r="14" spans="1:207">
      <c r="A14" t="s">
        <v>81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 t="s">
        <v>88</v>
      </c>
      <c r="H14" t="s">
        <v>90</v>
      </c>
    </row>
    <row r="15" spans="1:207">
      <c r="B15">
        <v>-6276</v>
      </c>
      <c r="C15">
        <v>6.6</v>
      </c>
      <c r="D15">
        <v>1.709E-05</v>
      </c>
      <c r="E15">
        <v>3.11</v>
      </c>
      <c r="F15" t="s">
        <v>87</v>
      </c>
      <c r="G15" t="s">
        <v>89</v>
      </c>
      <c r="H15">
        <v>0</v>
      </c>
    </row>
    <row r="16" spans="1:207">
      <c r="A16" t="s">
        <v>91</v>
      </c>
      <c r="B16" t="s">
        <v>91</v>
      </c>
      <c r="C16" t="s">
        <v>91</v>
      </c>
      <c r="D16" t="s">
        <v>91</v>
      </c>
      <c r="E16" t="s">
        <v>91</v>
      </c>
      <c r="F16" t="s">
        <v>91</v>
      </c>
      <c r="G16" t="s">
        <v>92</v>
      </c>
      <c r="H16" t="s">
        <v>92</v>
      </c>
      <c r="I16" t="s">
        <v>92</v>
      </c>
      <c r="J16" t="s">
        <v>92</v>
      </c>
      <c r="K16" t="s">
        <v>92</v>
      </c>
      <c r="L16" t="s">
        <v>92</v>
      </c>
      <c r="M16" t="s">
        <v>92</v>
      </c>
      <c r="N16" t="s">
        <v>92</v>
      </c>
      <c r="O16" t="s">
        <v>92</v>
      </c>
      <c r="P16" t="s">
        <v>92</v>
      </c>
      <c r="Q16" t="s">
        <v>92</v>
      </c>
      <c r="R16" t="s">
        <v>92</v>
      </c>
      <c r="S16" t="s">
        <v>92</v>
      </c>
      <c r="T16" t="s">
        <v>92</v>
      </c>
      <c r="U16" t="s">
        <v>92</v>
      </c>
      <c r="V16" t="s">
        <v>92</v>
      </c>
      <c r="W16" t="s">
        <v>92</v>
      </c>
      <c r="X16" t="s">
        <v>92</v>
      </c>
      <c r="Y16" t="s">
        <v>92</v>
      </c>
      <c r="Z16" t="s">
        <v>92</v>
      </c>
      <c r="AA16" t="s">
        <v>92</v>
      </c>
      <c r="AB16" t="s">
        <v>92</v>
      </c>
      <c r="AC16" t="s">
        <v>92</v>
      </c>
      <c r="AD16" t="s">
        <v>92</v>
      </c>
      <c r="AE16" t="s">
        <v>93</v>
      </c>
      <c r="AF16" t="s">
        <v>93</v>
      </c>
      <c r="AG16" t="s">
        <v>93</v>
      </c>
      <c r="AH16" t="s">
        <v>93</v>
      </c>
      <c r="AI16" t="s">
        <v>93</v>
      </c>
      <c r="AJ16" t="s">
        <v>94</v>
      </c>
      <c r="AK16" t="s">
        <v>94</v>
      </c>
      <c r="AL16" t="s">
        <v>94</v>
      </c>
      <c r="AM16" t="s">
        <v>94</v>
      </c>
      <c r="AN16" t="s">
        <v>95</v>
      </c>
      <c r="AO16" t="s">
        <v>95</v>
      </c>
      <c r="AP16" t="s">
        <v>95</v>
      </c>
      <c r="AQ16" t="s">
        <v>95</v>
      </c>
      <c r="AR16" t="s">
        <v>95</v>
      </c>
      <c r="AS16" t="s">
        <v>95</v>
      </c>
      <c r="AT16" t="s">
        <v>95</v>
      </c>
      <c r="AU16" t="s">
        <v>95</v>
      </c>
      <c r="AV16" t="s">
        <v>95</v>
      </c>
      <c r="AW16" t="s">
        <v>95</v>
      </c>
      <c r="AX16" t="s">
        <v>95</v>
      </c>
      <c r="AY16" t="s">
        <v>95</v>
      </c>
      <c r="AZ16" t="s">
        <v>95</v>
      </c>
      <c r="BA16" t="s">
        <v>95</v>
      </c>
      <c r="BB16" t="s">
        <v>95</v>
      </c>
      <c r="BC16" t="s">
        <v>95</v>
      </c>
      <c r="BD16" t="s">
        <v>95</v>
      </c>
      <c r="BE16" t="s">
        <v>95</v>
      </c>
      <c r="BF16" t="s">
        <v>96</v>
      </c>
      <c r="BG16" t="s">
        <v>96</v>
      </c>
      <c r="BH16" t="s">
        <v>96</v>
      </c>
      <c r="BI16" t="s">
        <v>96</v>
      </c>
      <c r="BJ16" t="s">
        <v>96</v>
      </c>
      <c r="BK16" t="s">
        <v>96</v>
      </c>
      <c r="BL16" t="s">
        <v>96</v>
      </c>
      <c r="BM16" t="s">
        <v>96</v>
      </c>
      <c r="BN16" t="s">
        <v>96</v>
      </c>
      <c r="BO16" t="s">
        <v>96</v>
      </c>
      <c r="BP16" t="s">
        <v>97</v>
      </c>
      <c r="BQ16" t="s">
        <v>97</v>
      </c>
      <c r="BR16" t="s">
        <v>97</v>
      </c>
      <c r="BS16" t="s">
        <v>97</v>
      </c>
      <c r="BT16" t="s">
        <v>97</v>
      </c>
      <c r="BU16" t="s">
        <v>97</v>
      </c>
      <c r="BV16" t="s">
        <v>97</v>
      </c>
      <c r="BW16" t="s">
        <v>97</v>
      </c>
      <c r="BX16" t="s">
        <v>97</v>
      </c>
      <c r="BY16" t="s">
        <v>97</v>
      </c>
      <c r="BZ16" t="s">
        <v>97</v>
      </c>
      <c r="CA16" t="s">
        <v>97</v>
      </c>
      <c r="CB16" t="s">
        <v>97</v>
      </c>
      <c r="CC16" t="s">
        <v>97</v>
      </c>
      <c r="CD16" t="s">
        <v>97</v>
      </c>
      <c r="CE16" t="s">
        <v>97</v>
      </c>
      <c r="CF16" t="s">
        <v>97</v>
      </c>
      <c r="CG16" t="s">
        <v>97</v>
      </c>
      <c r="CH16" t="s">
        <v>98</v>
      </c>
      <c r="CI16" t="s">
        <v>98</v>
      </c>
      <c r="CJ16" t="s">
        <v>98</v>
      </c>
      <c r="CK16" t="s">
        <v>98</v>
      </c>
      <c r="CL16" t="s">
        <v>98</v>
      </c>
      <c r="CM16" t="s">
        <v>98</v>
      </c>
      <c r="CN16" t="s">
        <v>98</v>
      </c>
      <c r="CO16" t="s">
        <v>98</v>
      </c>
      <c r="CP16" t="s">
        <v>98</v>
      </c>
      <c r="CQ16" t="s">
        <v>98</v>
      </c>
      <c r="CR16" t="s">
        <v>98</v>
      </c>
      <c r="CS16" t="s">
        <v>98</v>
      </c>
      <c r="CT16" t="s">
        <v>98</v>
      </c>
      <c r="CU16" t="s">
        <v>99</v>
      </c>
      <c r="CV16" t="s">
        <v>99</v>
      </c>
      <c r="CW16" t="s">
        <v>99</v>
      </c>
      <c r="CX16" t="s">
        <v>99</v>
      </c>
      <c r="CY16" t="s">
        <v>99</v>
      </c>
      <c r="CZ16" t="s">
        <v>99</v>
      </c>
      <c r="DA16" t="s">
        <v>99</v>
      </c>
      <c r="DB16" t="s">
        <v>99</v>
      </c>
      <c r="DC16" t="s">
        <v>99</v>
      </c>
      <c r="DD16" t="s">
        <v>99</v>
      </c>
      <c r="DE16" t="s">
        <v>99</v>
      </c>
      <c r="DF16" t="s">
        <v>100</v>
      </c>
      <c r="DG16" t="s">
        <v>100</v>
      </c>
      <c r="DH16" t="s">
        <v>100</v>
      </c>
      <c r="DI16" t="s">
        <v>100</v>
      </c>
      <c r="DJ16" t="s">
        <v>100</v>
      </c>
      <c r="DK16" t="s">
        <v>100</v>
      </c>
      <c r="DL16" t="s">
        <v>100</v>
      </c>
      <c r="DM16" t="s">
        <v>100</v>
      </c>
      <c r="DN16" t="s">
        <v>100</v>
      </c>
      <c r="DO16" t="s">
        <v>100</v>
      </c>
      <c r="DP16" t="s">
        <v>100</v>
      </c>
      <c r="DQ16" t="s">
        <v>100</v>
      </c>
      <c r="DR16" t="s">
        <v>100</v>
      </c>
      <c r="DS16" t="s">
        <v>100</v>
      </c>
      <c r="DT16" t="s">
        <v>100</v>
      </c>
      <c r="DU16" t="s">
        <v>100</v>
      </c>
      <c r="DV16" t="s">
        <v>100</v>
      </c>
      <c r="DW16" t="s">
        <v>100</v>
      </c>
      <c r="DX16" t="s">
        <v>101</v>
      </c>
      <c r="DY16" t="s">
        <v>101</v>
      </c>
      <c r="DZ16" t="s">
        <v>101</v>
      </c>
      <c r="EA16" t="s">
        <v>101</v>
      </c>
      <c r="EB16" t="s">
        <v>101</v>
      </c>
      <c r="EC16" t="s">
        <v>101</v>
      </c>
      <c r="ED16" t="s">
        <v>101</v>
      </c>
      <c r="EE16" t="s">
        <v>101</v>
      </c>
      <c r="EF16" t="s">
        <v>101</v>
      </c>
      <c r="EG16" t="s">
        <v>101</v>
      </c>
      <c r="EH16" t="s">
        <v>101</v>
      </c>
      <c r="EI16" t="s">
        <v>101</v>
      </c>
      <c r="EJ16" t="s">
        <v>101</v>
      </c>
      <c r="EK16" t="s">
        <v>101</v>
      </c>
      <c r="EL16" t="s">
        <v>101</v>
      </c>
      <c r="EM16" t="s">
        <v>101</v>
      </c>
      <c r="EN16" t="s">
        <v>101</v>
      </c>
      <c r="EO16" t="s">
        <v>101</v>
      </c>
      <c r="EP16" t="s">
        <v>101</v>
      </c>
      <c r="EQ16" t="s">
        <v>102</v>
      </c>
      <c r="ER16" t="s">
        <v>102</v>
      </c>
      <c r="ES16" t="s">
        <v>102</v>
      </c>
      <c r="ET16" t="s">
        <v>102</v>
      </c>
      <c r="EU16" t="s">
        <v>102</v>
      </c>
      <c r="EV16" t="s">
        <v>102</v>
      </c>
      <c r="EW16" t="s">
        <v>102</v>
      </c>
      <c r="EX16" t="s">
        <v>102</v>
      </c>
      <c r="EY16" t="s">
        <v>102</v>
      </c>
      <c r="EZ16" t="s">
        <v>102</v>
      </c>
      <c r="FA16" t="s">
        <v>102</v>
      </c>
      <c r="FB16" t="s">
        <v>102</v>
      </c>
      <c r="FC16" t="s">
        <v>102</v>
      </c>
      <c r="FD16" t="s">
        <v>102</v>
      </c>
      <c r="FE16" t="s">
        <v>102</v>
      </c>
      <c r="FF16" t="s">
        <v>102</v>
      </c>
      <c r="FG16" t="s">
        <v>102</v>
      </c>
      <c r="FH16" t="s">
        <v>102</v>
      </c>
      <c r="FI16" t="s">
        <v>102</v>
      </c>
      <c r="FJ16" t="s">
        <v>103</v>
      </c>
      <c r="FK16" t="s">
        <v>103</v>
      </c>
      <c r="FL16" t="s">
        <v>103</v>
      </c>
      <c r="FM16" t="s">
        <v>103</v>
      </c>
      <c r="FN16" t="s">
        <v>103</v>
      </c>
      <c r="FO16" t="s">
        <v>103</v>
      </c>
      <c r="FP16" t="s">
        <v>103</v>
      </c>
      <c r="FQ16" t="s">
        <v>103</v>
      </c>
      <c r="FR16" t="s">
        <v>103</v>
      </c>
      <c r="FS16" t="s">
        <v>103</v>
      </c>
      <c r="FT16" t="s">
        <v>103</v>
      </c>
      <c r="FU16" t="s">
        <v>103</v>
      </c>
      <c r="FV16" t="s">
        <v>103</v>
      </c>
      <c r="FW16" t="s">
        <v>103</v>
      </c>
      <c r="FX16" t="s">
        <v>103</v>
      </c>
      <c r="FY16" t="s">
        <v>103</v>
      </c>
      <c r="FZ16" t="s">
        <v>103</v>
      </c>
      <c r="GA16" t="s">
        <v>103</v>
      </c>
      <c r="GB16" t="s">
        <v>104</v>
      </c>
      <c r="GC16" t="s">
        <v>104</v>
      </c>
      <c r="GD16" t="s">
        <v>104</v>
      </c>
      <c r="GE16" t="s">
        <v>104</v>
      </c>
      <c r="GF16" t="s">
        <v>104</v>
      </c>
      <c r="GG16" t="s">
        <v>104</v>
      </c>
      <c r="GH16" t="s">
        <v>104</v>
      </c>
      <c r="GI16" t="s">
        <v>104</v>
      </c>
      <c r="GJ16" t="s">
        <v>105</v>
      </c>
      <c r="GK16" t="s">
        <v>105</v>
      </c>
      <c r="GL16" t="s">
        <v>105</v>
      </c>
      <c r="GM16" t="s">
        <v>105</v>
      </c>
      <c r="GN16" t="s">
        <v>105</v>
      </c>
      <c r="GO16" t="s">
        <v>105</v>
      </c>
      <c r="GP16" t="s">
        <v>105</v>
      </c>
      <c r="GQ16" t="s">
        <v>105</v>
      </c>
      <c r="GR16" t="s">
        <v>105</v>
      </c>
      <c r="GS16" t="s">
        <v>105</v>
      </c>
      <c r="GT16" t="s">
        <v>105</v>
      </c>
      <c r="GU16" t="s">
        <v>105</v>
      </c>
      <c r="GV16" t="s">
        <v>105</v>
      </c>
      <c r="GW16" t="s">
        <v>105</v>
      </c>
      <c r="GX16" t="s">
        <v>105</v>
      </c>
      <c r="GY16" t="s">
        <v>105</v>
      </c>
    </row>
    <row r="17" spans="1:207">
      <c r="A17" t="s">
        <v>106</v>
      </c>
      <c r="B17" t="s">
        <v>107</v>
      </c>
      <c r="C17" t="s">
        <v>108</v>
      </c>
      <c r="D17" t="s">
        <v>109</v>
      </c>
      <c r="E17" t="s">
        <v>110</v>
      </c>
      <c r="F17" t="s">
        <v>111</v>
      </c>
      <c r="G17" t="s">
        <v>112</v>
      </c>
      <c r="H17" t="s">
        <v>113</v>
      </c>
      <c r="I17" t="s">
        <v>114</v>
      </c>
      <c r="J17" t="s">
        <v>115</v>
      </c>
      <c r="K17" t="s">
        <v>116</v>
      </c>
      <c r="L17" t="s">
        <v>117</v>
      </c>
      <c r="M17" t="s">
        <v>118</v>
      </c>
      <c r="N17" t="s">
        <v>119</v>
      </c>
      <c r="O17" t="s">
        <v>120</v>
      </c>
      <c r="P17" t="s">
        <v>121</v>
      </c>
      <c r="Q17" t="s">
        <v>122</v>
      </c>
      <c r="R17" t="s">
        <v>123</v>
      </c>
      <c r="S17" t="s">
        <v>124</v>
      </c>
      <c r="T17" t="s">
        <v>125</v>
      </c>
      <c r="U17" t="s">
        <v>126</v>
      </c>
      <c r="V17" t="s">
        <v>127</v>
      </c>
      <c r="W17" t="s">
        <v>128</v>
      </c>
      <c r="X17" t="s">
        <v>129</v>
      </c>
      <c r="Y17" t="s">
        <v>130</v>
      </c>
      <c r="Z17" t="s">
        <v>131</v>
      </c>
      <c r="AA17" t="s">
        <v>132</v>
      </c>
      <c r="AB17" t="s">
        <v>133</v>
      </c>
      <c r="AC17" t="s">
        <v>134</v>
      </c>
      <c r="AD17" t="s">
        <v>135</v>
      </c>
      <c r="AE17" t="s">
        <v>93</v>
      </c>
      <c r="AF17" t="s">
        <v>136</v>
      </c>
      <c r="AG17" t="s">
        <v>137</v>
      </c>
      <c r="AH17" t="s">
        <v>138</v>
      </c>
      <c r="AI17" t="s">
        <v>139</v>
      </c>
      <c r="AJ17" t="s">
        <v>140</v>
      </c>
      <c r="AK17" t="s">
        <v>141</v>
      </c>
      <c r="AL17" t="s">
        <v>142</v>
      </c>
      <c r="AM17" t="s">
        <v>143</v>
      </c>
      <c r="AN17" t="s">
        <v>112</v>
      </c>
      <c r="AO17" t="s">
        <v>144</v>
      </c>
      <c r="AP17" t="s">
        <v>145</v>
      </c>
      <c r="AQ17" t="s">
        <v>146</v>
      </c>
      <c r="AR17" t="s">
        <v>147</v>
      </c>
      <c r="AS17" t="s">
        <v>148</v>
      </c>
      <c r="AT17" t="s">
        <v>149</v>
      </c>
      <c r="AU17" t="s">
        <v>150</v>
      </c>
      <c r="AV17" t="s">
        <v>151</v>
      </c>
      <c r="AW17" t="s">
        <v>152</v>
      </c>
      <c r="AX17" t="s">
        <v>153</v>
      </c>
      <c r="AY17" t="s">
        <v>154</v>
      </c>
      <c r="AZ17" t="s">
        <v>155</v>
      </c>
      <c r="BA17" t="s">
        <v>156</v>
      </c>
      <c r="BB17" t="s">
        <v>157</v>
      </c>
      <c r="BC17" t="s">
        <v>158</v>
      </c>
      <c r="BD17" t="s">
        <v>159</v>
      </c>
      <c r="BE17" t="s">
        <v>160</v>
      </c>
      <c r="BF17" t="s">
        <v>161</v>
      </c>
      <c r="BG17" t="s">
        <v>162</v>
      </c>
      <c r="BH17" t="s">
        <v>163</v>
      </c>
      <c r="BI17" t="s">
        <v>164</v>
      </c>
      <c r="BJ17" t="s">
        <v>165</v>
      </c>
      <c r="BK17" t="s">
        <v>166</v>
      </c>
      <c r="BL17" t="s">
        <v>167</v>
      </c>
      <c r="BM17" t="s">
        <v>168</v>
      </c>
      <c r="BN17" t="s">
        <v>169</v>
      </c>
      <c r="BO17" t="s">
        <v>170</v>
      </c>
      <c r="BP17" t="s">
        <v>171</v>
      </c>
      <c r="BQ17" t="s">
        <v>172</v>
      </c>
      <c r="BR17" t="s">
        <v>173</v>
      </c>
      <c r="BS17" t="s">
        <v>174</v>
      </c>
      <c r="BT17" t="s">
        <v>175</v>
      </c>
      <c r="BU17" t="s">
        <v>176</v>
      </c>
      <c r="BV17" t="s">
        <v>177</v>
      </c>
      <c r="BW17" t="s">
        <v>178</v>
      </c>
      <c r="BX17" t="s">
        <v>179</v>
      </c>
      <c r="BY17" t="s">
        <v>180</v>
      </c>
      <c r="BZ17" t="s">
        <v>181</v>
      </c>
      <c r="CA17" t="s">
        <v>182</v>
      </c>
      <c r="CB17" t="s">
        <v>183</v>
      </c>
      <c r="CC17" t="s">
        <v>184</v>
      </c>
      <c r="CD17" t="s">
        <v>185</v>
      </c>
      <c r="CE17" t="s">
        <v>186</v>
      </c>
      <c r="CF17" t="s">
        <v>187</v>
      </c>
      <c r="CG17" t="s">
        <v>188</v>
      </c>
      <c r="CH17" t="s">
        <v>107</v>
      </c>
      <c r="CI17" t="s">
        <v>110</v>
      </c>
      <c r="CJ17" t="s">
        <v>189</v>
      </c>
      <c r="CK17" t="s">
        <v>190</v>
      </c>
      <c r="CL17" t="s">
        <v>191</v>
      </c>
      <c r="CM17" t="s">
        <v>192</v>
      </c>
      <c r="CN17" t="s">
        <v>193</v>
      </c>
      <c r="CO17" t="s">
        <v>194</v>
      </c>
      <c r="CP17" t="s">
        <v>195</v>
      </c>
      <c r="CQ17" t="s">
        <v>196</v>
      </c>
      <c r="CR17" t="s">
        <v>197</v>
      </c>
      <c r="CS17" t="s">
        <v>198</v>
      </c>
      <c r="CT17" t="s">
        <v>199</v>
      </c>
      <c r="CU17" t="s">
        <v>200</v>
      </c>
      <c r="CV17" t="s">
        <v>201</v>
      </c>
      <c r="CW17" t="s">
        <v>202</v>
      </c>
      <c r="CX17" t="s">
        <v>203</v>
      </c>
      <c r="CY17" t="s">
        <v>204</v>
      </c>
      <c r="CZ17" t="s">
        <v>205</v>
      </c>
      <c r="DA17" t="s">
        <v>206</v>
      </c>
      <c r="DB17" t="s">
        <v>207</v>
      </c>
      <c r="DC17" t="s">
        <v>208</v>
      </c>
      <c r="DD17" t="s">
        <v>209</v>
      </c>
      <c r="DE17" t="s">
        <v>210</v>
      </c>
      <c r="DF17" t="s">
        <v>211</v>
      </c>
      <c r="DG17" t="s">
        <v>212</v>
      </c>
      <c r="DH17" t="s">
        <v>213</v>
      </c>
      <c r="DI17" t="s">
        <v>214</v>
      </c>
      <c r="DJ17" t="s">
        <v>215</v>
      </c>
      <c r="DK17" t="s">
        <v>216</v>
      </c>
      <c r="DL17" t="s">
        <v>217</v>
      </c>
      <c r="DM17" t="s">
        <v>218</v>
      </c>
      <c r="DN17" t="s">
        <v>219</v>
      </c>
      <c r="DO17" t="s">
        <v>220</v>
      </c>
      <c r="DP17" t="s">
        <v>221</v>
      </c>
      <c r="DQ17" t="s">
        <v>222</v>
      </c>
      <c r="DR17" t="s">
        <v>223</v>
      </c>
      <c r="DS17" t="s">
        <v>224</v>
      </c>
      <c r="DT17" t="s">
        <v>225</v>
      </c>
      <c r="DU17" t="s">
        <v>226</v>
      </c>
      <c r="DV17" t="s">
        <v>227</v>
      </c>
      <c r="DW17" t="s">
        <v>228</v>
      </c>
      <c r="DX17" t="s">
        <v>229</v>
      </c>
      <c r="DY17" t="s">
        <v>230</v>
      </c>
      <c r="DZ17" t="s">
        <v>231</v>
      </c>
      <c r="EA17" t="s">
        <v>232</v>
      </c>
      <c r="EB17" t="s">
        <v>233</v>
      </c>
      <c r="EC17" t="s">
        <v>234</v>
      </c>
      <c r="ED17" t="s">
        <v>235</v>
      </c>
      <c r="EE17" t="s">
        <v>236</v>
      </c>
      <c r="EF17" t="s">
        <v>237</v>
      </c>
      <c r="EG17" t="s">
        <v>238</v>
      </c>
      <c r="EH17" t="s">
        <v>239</v>
      </c>
      <c r="EI17" t="s">
        <v>240</v>
      </c>
      <c r="EJ17" t="s">
        <v>241</v>
      </c>
      <c r="EK17" t="s">
        <v>242</v>
      </c>
      <c r="EL17" t="s">
        <v>243</v>
      </c>
      <c r="EM17" t="s">
        <v>244</v>
      </c>
      <c r="EN17" t="s">
        <v>245</v>
      </c>
      <c r="EO17" t="s">
        <v>246</v>
      </c>
      <c r="EP17" t="s">
        <v>247</v>
      </c>
      <c r="EQ17" t="s">
        <v>248</v>
      </c>
      <c r="ER17" t="s">
        <v>249</v>
      </c>
      <c r="ES17" t="s">
        <v>250</v>
      </c>
      <c r="ET17" t="s">
        <v>251</v>
      </c>
      <c r="EU17" t="s">
        <v>252</v>
      </c>
      <c r="EV17" t="s">
        <v>253</v>
      </c>
      <c r="EW17" t="s">
        <v>254</v>
      </c>
      <c r="EX17" t="s">
        <v>255</v>
      </c>
      <c r="EY17" t="s">
        <v>256</v>
      </c>
      <c r="EZ17" t="s">
        <v>257</v>
      </c>
      <c r="FA17" t="s">
        <v>258</v>
      </c>
      <c r="FB17" t="s">
        <v>259</v>
      </c>
      <c r="FC17" t="s">
        <v>260</v>
      </c>
      <c r="FD17" t="s">
        <v>261</v>
      </c>
      <c r="FE17" t="s">
        <v>262</v>
      </c>
      <c r="FF17" t="s">
        <v>263</v>
      </c>
      <c r="FG17" t="s">
        <v>264</v>
      </c>
      <c r="FH17" t="s">
        <v>265</v>
      </c>
      <c r="FI17" t="s">
        <v>266</v>
      </c>
      <c r="FJ17" t="s">
        <v>267</v>
      </c>
      <c r="FK17" t="s">
        <v>268</v>
      </c>
      <c r="FL17" t="s">
        <v>269</v>
      </c>
      <c r="FM17" t="s">
        <v>270</v>
      </c>
      <c r="FN17" t="s">
        <v>271</v>
      </c>
      <c r="FO17" t="s">
        <v>272</v>
      </c>
      <c r="FP17" t="s">
        <v>273</v>
      </c>
      <c r="FQ17" t="s">
        <v>274</v>
      </c>
      <c r="FR17" t="s">
        <v>275</v>
      </c>
      <c r="FS17" t="s">
        <v>276</v>
      </c>
      <c r="FT17" t="s">
        <v>277</v>
      </c>
      <c r="FU17" t="s">
        <v>278</v>
      </c>
      <c r="FV17" t="s">
        <v>279</v>
      </c>
      <c r="FW17" t="s">
        <v>280</v>
      </c>
      <c r="FX17" t="s">
        <v>281</v>
      </c>
      <c r="FY17" t="s">
        <v>282</v>
      </c>
      <c r="FZ17" t="s">
        <v>283</v>
      </c>
      <c r="GA17" t="s">
        <v>284</v>
      </c>
      <c r="GB17" t="s">
        <v>285</v>
      </c>
      <c r="GC17" t="s">
        <v>286</v>
      </c>
      <c r="GD17" t="s">
        <v>287</v>
      </c>
      <c r="GE17" t="s">
        <v>288</v>
      </c>
      <c r="GF17" t="s">
        <v>289</v>
      </c>
      <c r="GG17" t="s">
        <v>290</v>
      </c>
      <c r="GH17" t="s">
        <v>291</v>
      </c>
      <c r="GI17" t="s">
        <v>292</v>
      </c>
      <c r="GJ17" t="s">
        <v>293</v>
      </c>
      <c r="GK17" t="s">
        <v>294</v>
      </c>
      <c r="GL17" t="s">
        <v>295</v>
      </c>
      <c r="GM17" t="s">
        <v>296</v>
      </c>
      <c r="GN17" t="s">
        <v>297</v>
      </c>
      <c r="GO17" t="s">
        <v>298</v>
      </c>
      <c r="GP17" t="s">
        <v>299</v>
      </c>
      <c r="GQ17" t="s">
        <v>300</v>
      </c>
      <c r="GR17" t="s">
        <v>301</v>
      </c>
      <c r="GS17" t="s">
        <v>302</v>
      </c>
      <c r="GT17" t="s">
        <v>303</v>
      </c>
      <c r="GU17" t="s">
        <v>304</v>
      </c>
      <c r="GV17" t="s">
        <v>305</v>
      </c>
      <c r="GW17" t="s">
        <v>306</v>
      </c>
      <c r="GX17" t="s">
        <v>307</v>
      </c>
      <c r="GY17" t="s">
        <v>308</v>
      </c>
    </row>
    <row r="18" spans="1:207">
      <c r="B18" t="s">
        <v>309</v>
      </c>
      <c r="C18" t="s">
        <v>309</v>
      </c>
      <c r="F18" t="s">
        <v>309</v>
      </c>
      <c r="G18" t="s">
        <v>309</v>
      </c>
      <c r="H18" t="s">
        <v>310</v>
      </c>
      <c r="I18" t="s">
        <v>311</v>
      </c>
      <c r="J18" t="s">
        <v>312</v>
      </c>
      <c r="K18" t="s">
        <v>313</v>
      </c>
      <c r="L18" t="s">
        <v>313</v>
      </c>
      <c r="M18" t="s">
        <v>151</v>
      </c>
      <c r="N18" t="s">
        <v>151</v>
      </c>
      <c r="O18" t="s">
        <v>310</v>
      </c>
      <c r="P18" t="s">
        <v>310</v>
      </c>
      <c r="Q18" t="s">
        <v>310</v>
      </c>
      <c r="R18" t="s">
        <v>310</v>
      </c>
      <c r="S18" t="s">
        <v>314</v>
      </c>
      <c r="T18" t="s">
        <v>315</v>
      </c>
      <c r="U18" t="s">
        <v>315</v>
      </c>
      <c r="V18" t="s">
        <v>316</v>
      </c>
      <c r="W18" t="s">
        <v>317</v>
      </c>
      <c r="X18" t="s">
        <v>316</v>
      </c>
      <c r="Y18" t="s">
        <v>316</v>
      </c>
      <c r="Z18" t="s">
        <v>316</v>
      </c>
      <c r="AA18" t="s">
        <v>314</v>
      </c>
      <c r="AB18" t="s">
        <v>314</v>
      </c>
      <c r="AC18" t="s">
        <v>314</v>
      </c>
      <c r="AD18" t="s">
        <v>314</v>
      </c>
      <c r="AE18" t="s">
        <v>318</v>
      </c>
      <c r="AF18" t="s">
        <v>317</v>
      </c>
      <c r="AH18" t="s">
        <v>317</v>
      </c>
      <c r="AI18" t="s">
        <v>318</v>
      </c>
      <c r="AJ18" t="s">
        <v>312</v>
      </c>
      <c r="AK18" t="s">
        <v>312</v>
      </c>
      <c r="AM18" t="s">
        <v>319</v>
      </c>
      <c r="AN18" t="s">
        <v>309</v>
      </c>
      <c r="AO18" t="s">
        <v>313</v>
      </c>
      <c r="AP18" t="s">
        <v>313</v>
      </c>
      <c r="AQ18" t="s">
        <v>320</v>
      </c>
      <c r="AR18" t="s">
        <v>320</v>
      </c>
      <c r="AS18" t="s">
        <v>313</v>
      </c>
      <c r="AT18" t="s">
        <v>320</v>
      </c>
      <c r="AU18" t="s">
        <v>318</v>
      </c>
      <c r="AV18" t="s">
        <v>316</v>
      </c>
      <c r="AW18" t="s">
        <v>316</v>
      </c>
      <c r="AX18" t="s">
        <v>315</v>
      </c>
      <c r="AY18" t="s">
        <v>315</v>
      </c>
      <c r="AZ18" t="s">
        <v>315</v>
      </c>
      <c r="BA18" t="s">
        <v>315</v>
      </c>
      <c r="BB18" t="s">
        <v>315</v>
      </c>
      <c r="BC18" t="s">
        <v>321</v>
      </c>
      <c r="BD18" t="s">
        <v>312</v>
      </c>
      <c r="BE18" t="s">
        <v>312</v>
      </c>
      <c r="BF18" t="s">
        <v>313</v>
      </c>
      <c r="BG18" t="s">
        <v>313</v>
      </c>
      <c r="BH18" t="s">
        <v>313</v>
      </c>
      <c r="BI18" t="s">
        <v>320</v>
      </c>
      <c r="BJ18" t="s">
        <v>313</v>
      </c>
      <c r="BK18" t="s">
        <v>320</v>
      </c>
      <c r="BL18" t="s">
        <v>316</v>
      </c>
      <c r="BM18" t="s">
        <v>316</v>
      </c>
      <c r="BN18" t="s">
        <v>315</v>
      </c>
      <c r="BO18" t="s">
        <v>315</v>
      </c>
      <c r="BP18" t="s">
        <v>312</v>
      </c>
      <c r="BU18" t="s">
        <v>312</v>
      </c>
      <c r="BX18" t="s">
        <v>315</v>
      </c>
      <c r="BY18" t="s">
        <v>315</v>
      </c>
      <c r="BZ18" t="s">
        <v>315</v>
      </c>
      <c r="CA18" t="s">
        <v>315</v>
      </c>
      <c r="CB18" t="s">
        <v>315</v>
      </c>
      <c r="CC18" t="s">
        <v>312</v>
      </c>
      <c r="CD18" t="s">
        <v>312</v>
      </c>
      <c r="CE18" t="s">
        <v>312</v>
      </c>
      <c r="CF18" t="s">
        <v>309</v>
      </c>
      <c r="CH18" t="s">
        <v>322</v>
      </c>
      <c r="CJ18" t="s">
        <v>309</v>
      </c>
      <c r="CK18" t="s">
        <v>309</v>
      </c>
      <c r="CM18" t="s">
        <v>323</v>
      </c>
      <c r="CN18" t="s">
        <v>324</v>
      </c>
      <c r="CO18" t="s">
        <v>323</v>
      </c>
      <c r="CP18" t="s">
        <v>324</v>
      </c>
      <c r="CQ18" t="s">
        <v>323</v>
      </c>
      <c r="CR18" t="s">
        <v>324</v>
      </c>
      <c r="CS18" t="s">
        <v>317</v>
      </c>
      <c r="CT18" t="s">
        <v>317</v>
      </c>
      <c r="CU18" t="s">
        <v>313</v>
      </c>
      <c r="CV18" t="s">
        <v>325</v>
      </c>
      <c r="CW18" t="s">
        <v>313</v>
      </c>
      <c r="CY18" t="s">
        <v>320</v>
      </c>
      <c r="CZ18" t="s">
        <v>326</v>
      </c>
      <c r="DA18" t="s">
        <v>320</v>
      </c>
      <c r="DF18" t="s">
        <v>327</v>
      </c>
      <c r="DG18" t="s">
        <v>327</v>
      </c>
      <c r="DT18" t="s">
        <v>327</v>
      </c>
      <c r="DU18" t="s">
        <v>327</v>
      </c>
      <c r="DV18" t="s">
        <v>328</v>
      </c>
      <c r="DW18" t="s">
        <v>328</v>
      </c>
      <c r="DX18" t="s">
        <v>315</v>
      </c>
      <c r="DY18" t="s">
        <v>315</v>
      </c>
      <c r="DZ18" t="s">
        <v>317</v>
      </c>
      <c r="EA18" t="s">
        <v>315</v>
      </c>
      <c r="EB18" t="s">
        <v>320</v>
      </c>
      <c r="EC18" t="s">
        <v>317</v>
      </c>
      <c r="ED18" t="s">
        <v>317</v>
      </c>
      <c r="EF18" t="s">
        <v>327</v>
      </c>
      <c r="EG18" t="s">
        <v>327</v>
      </c>
      <c r="EH18" t="s">
        <v>327</v>
      </c>
      <c r="EI18" t="s">
        <v>327</v>
      </c>
      <c r="EJ18" t="s">
        <v>327</v>
      </c>
      <c r="EK18" t="s">
        <v>327</v>
      </c>
      <c r="EL18" t="s">
        <v>327</v>
      </c>
      <c r="EM18" t="s">
        <v>329</v>
      </c>
      <c r="EN18" t="s">
        <v>329</v>
      </c>
      <c r="EO18" t="s">
        <v>329</v>
      </c>
      <c r="EP18" t="s">
        <v>330</v>
      </c>
      <c r="EQ18" t="s">
        <v>327</v>
      </c>
      <c r="ER18" t="s">
        <v>327</v>
      </c>
      <c r="ES18" t="s">
        <v>327</v>
      </c>
      <c r="ET18" t="s">
        <v>327</v>
      </c>
      <c r="EU18" t="s">
        <v>327</v>
      </c>
      <c r="EV18" t="s">
        <v>327</v>
      </c>
      <c r="EW18" t="s">
        <v>327</v>
      </c>
      <c r="EX18" t="s">
        <v>327</v>
      </c>
      <c r="EY18" t="s">
        <v>327</v>
      </c>
      <c r="EZ18" t="s">
        <v>327</v>
      </c>
      <c r="FA18" t="s">
        <v>327</v>
      </c>
      <c r="FB18" t="s">
        <v>327</v>
      </c>
      <c r="FI18" t="s">
        <v>327</v>
      </c>
      <c r="FJ18" t="s">
        <v>317</v>
      </c>
      <c r="FK18" t="s">
        <v>317</v>
      </c>
      <c r="FL18" t="s">
        <v>323</v>
      </c>
      <c r="FM18" t="s">
        <v>324</v>
      </c>
      <c r="FN18" t="s">
        <v>324</v>
      </c>
      <c r="FR18" t="s">
        <v>324</v>
      </c>
      <c r="FV18" t="s">
        <v>313</v>
      </c>
      <c r="FW18" t="s">
        <v>313</v>
      </c>
      <c r="FX18" t="s">
        <v>320</v>
      </c>
      <c r="FY18" t="s">
        <v>320</v>
      </c>
      <c r="FZ18" t="s">
        <v>331</v>
      </c>
      <c r="GA18" t="s">
        <v>331</v>
      </c>
      <c r="GB18" t="s">
        <v>327</v>
      </c>
      <c r="GC18" t="s">
        <v>327</v>
      </c>
      <c r="GD18" t="s">
        <v>327</v>
      </c>
      <c r="GE18" t="s">
        <v>327</v>
      </c>
      <c r="GF18" t="s">
        <v>327</v>
      </c>
      <c r="GG18" t="s">
        <v>327</v>
      </c>
      <c r="GH18" t="s">
        <v>315</v>
      </c>
      <c r="GI18" t="s">
        <v>327</v>
      </c>
      <c r="GK18" t="s">
        <v>318</v>
      </c>
      <c r="GL18" t="s">
        <v>318</v>
      </c>
      <c r="GM18" t="s">
        <v>315</v>
      </c>
      <c r="GN18" t="s">
        <v>315</v>
      </c>
      <c r="GO18" t="s">
        <v>315</v>
      </c>
      <c r="GP18" t="s">
        <v>315</v>
      </c>
      <c r="GQ18" t="s">
        <v>315</v>
      </c>
      <c r="GR18" t="s">
        <v>317</v>
      </c>
      <c r="GS18" t="s">
        <v>317</v>
      </c>
      <c r="GT18" t="s">
        <v>317</v>
      </c>
      <c r="GU18" t="s">
        <v>315</v>
      </c>
      <c r="GV18" t="s">
        <v>313</v>
      </c>
      <c r="GW18" t="s">
        <v>320</v>
      </c>
      <c r="GX18" t="s">
        <v>317</v>
      </c>
      <c r="GY18" t="s">
        <v>317</v>
      </c>
    </row>
    <row r="19" spans="1:207">
      <c r="A19">
        <v>1</v>
      </c>
      <c r="B19">
        <v>1659727807.5</v>
      </c>
      <c r="C19">
        <v>0</v>
      </c>
      <c r="D19" t="s">
        <v>332</v>
      </c>
      <c r="E19" t="s">
        <v>333</v>
      </c>
      <c r="F19">
        <v>15</v>
      </c>
      <c r="G19">
        <v>1659727799.5</v>
      </c>
      <c r="H19">
        <f>(I19)/1000</f>
        <v>0</v>
      </c>
      <c r="I19">
        <f>1000*AU19*AG19*(AQ19-AR19)/(100*$B$7*(1000-AG19*AQ19))</f>
        <v>0</v>
      </c>
      <c r="J19">
        <f>AU19*AG19*(AP19-AO19*(1000-AG19*AR19)/(1000-AG19*AQ19))/(100*$B$7)</f>
        <v>0</v>
      </c>
      <c r="K19">
        <f>AO19 - IF(AG19&gt;1, J19*$B$7*100.0/(AI19*BC19), 0)</f>
        <v>0</v>
      </c>
      <c r="L19">
        <f>((R19-H19/2)*K19-J19)/(R19+H19/2)</f>
        <v>0</v>
      </c>
      <c r="M19">
        <f>L19*(AV19+AW19)/1000.0</f>
        <v>0</v>
      </c>
      <c r="N19">
        <f>(AO19 - IF(AG19&gt;1, J19*$B$7*100.0/(AI19*BC19), 0))*(AV19+AW19)/1000.0</f>
        <v>0</v>
      </c>
      <c r="O19">
        <f>2.0/((1/Q19-1/P19)+SIGN(Q19)*SQRT((1/Q19-1/P19)*(1/Q19-1/P19) + 4*$C$7/(($C$7+1)*($C$7+1))*(2*1/Q19*1/P19-1/P19*1/P19)))</f>
        <v>0</v>
      </c>
      <c r="P19">
        <f>IF(LEFT($D$7,1)&lt;&gt;"0",IF(LEFT($D$7,1)="1",3.0,$E$7),$D$5+$E$5*(BC19*AV19/($K$5*1000))+$F$5*(BC19*AV19/($K$5*1000))*MAX(MIN($B$7,$J$5),$I$5)*MAX(MIN($B$7,$J$5),$I$5)+$G$5*MAX(MIN($B$7,$J$5),$I$5)*(BC19*AV19/($K$5*1000))+$H$5*(BC19*AV19/($K$5*1000))*(BC19*AV19/($K$5*1000)))</f>
        <v>0</v>
      </c>
      <c r="Q19">
        <f>H19*(1000-(1000*0.61365*exp(17.502*U19/(240.97+U19))/(AV19+AW19)+AQ19)/2)/(1000*0.61365*exp(17.502*U19/(240.97+U19))/(AV19+AW19)-AQ19)</f>
        <v>0</v>
      </c>
      <c r="R19">
        <f>1/(($C$7+1)/(O19/1.6)+1/(P19/1.37)) + $C$7/(($C$7+1)/(O19/1.6) + $C$7/(P19/1.37))</f>
        <v>0</v>
      </c>
      <c r="S19">
        <f>(AJ19*AM19)</f>
        <v>0</v>
      </c>
      <c r="T19">
        <f>(AX19+(S19+2*0.95*5.67E-8*(((AX19+$B$9)+273)^4-(AX19+273)^4)-44100*H19)/(1.84*29.3*P19+8*0.95*5.67E-8*(AX19+273)^3))</f>
        <v>0</v>
      </c>
      <c r="U19">
        <f>($C$9*AY19+$D$9*AZ19+$E$9*T19)</f>
        <v>0</v>
      </c>
      <c r="V19">
        <f>0.61365*exp(17.502*U19/(240.97+U19))</f>
        <v>0</v>
      </c>
      <c r="W19">
        <f>(X19/Y19*100)</f>
        <v>0</v>
      </c>
      <c r="X19">
        <f>AQ19*(AV19+AW19)/1000</f>
        <v>0</v>
      </c>
      <c r="Y19">
        <f>0.61365*exp(17.502*AX19/(240.97+AX19))</f>
        <v>0</v>
      </c>
      <c r="Z19">
        <f>(V19-AQ19*(AV19+AW19)/1000)</f>
        <v>0</v>
      </c>
      <c r="AA19">
        <f>(-H19*44100)</f>
        <v>0</v>
      </c>
      <c r="AB19">
        <f>2*29.3*P19*0.92*(AX19-U19)</f>
        <v>0</v>
      </c>
      <c r="AC19">
        <f>2*0.95*5.67E-8*(((AX19+$B$9)+273)^4-(U19+273)^4)</f>
        <v>0</v>
      </c>
      <c r="AD19">
        <f>S19+AC19+AA19+AB19</f>
        <v>0</v>
      </c>
      <c r="AE19">
        <v>0</v>
      </c>
      <c r="AF19">
        <v>0</v>
      </c>
      <c r="AG19">
        <f>IF(AE19*$H$15&gt;=AI19,1.0,(AI19/(AI19-AE19*$H$15)))</f>
        <v>0</v>
      </c>
      <c r="AH19">
        <f>(AG19-1)*100</f>
        <v>0</v>
      </c>
      <c r="AI19">
        <f>MAX(0,($B$15+$C$15*BC19)/(1+$D$15*BC19)*AV19/(AX19+273)*$E$15)</f>
        <v>0</v>
      </c>
      <c r="AJ19">
        <f>$B$13*BD19+$C$13*BE19+$F$13*BP19*(1-BS19)</f>
        <v>0</v>
      </c>
      <c r="AK19">
        <f>AJ19*AL19</f>
        <v>0</v>
      </c>
      <c r="AL19">
        <f>($B$13*$D$11+$C$13*$D$11+$F$13*((CC19+BU19)/MAX(CC19+BU19+CD19, 0.1)*$I$11+CD19/MAX(CC19+BU19+CD19, 0.1)*$J$11))/($B$13+$C$13+$F$13)</f>
        <v>0</v>
      </c>
      <c r="AM19">
        <f>($B$13*$K$11+$C$13*$K$11+$F$13*((CC19+BU19)/MAX(CC19+BU19+CD19, 0.1)*$P$11+CD19/MAX(CC19+BU19+CD19, 0.1)*$Q$11))/($B$13+$C$13+$F$13)</f>
        <v>0</v>
      </c>
      <c r="AN19">
        <v>1659727799.5</v>
      </c>
      <c r="AO19">
        <v>396.8754838709678</v>
      </c>
      <c r="AP19">
        <v>399.9875806451612</v>
      </c>
      <c r="AQ19">
        <v>19.80584516129032</v>
      </c>
      <c r="AR19">
        <v>19.50447419354839</v>
      </c>
      <c r="AS19">
        <v>398.1073870967742</v>
      </c>
      <c r="AT19">
        <v>19.88806774193548</v>
      </c>
      <c r="AU19">
        <v>600.2813548387097</v>
      </c>
      <c r="AV19">
        <v>101.2643225806452</v>
      </c>
      <c r="AW19">
        <v>0.09990091290322581</v>
      </c>
      <c r="AX19">
        <v>22.48309677419355</v>
      </c>
      <c r="AY19">
        <v>22.73974193548387</v>
      </c>
      <c r="AZ19">
        <v>999.9000000000003</v>
      </c>
      <c r="BA19">
        <v>0</v>
      </c>
      <c r="BB19">
        <v>0</v>
      </c>
      <c r="BC19">
        <v>10003.99032258064</v>
      </c>
      <c r="BD19">
        <v>0</v>
      </c>
      <c r="BE19">
        <v>2.259180322580645</v>
      </c>
      <c r="BF19">
        <v>-3.11202935483871</v>
      </c>
      <c r="BG19">
        <v>404.8948064516129</v>
      </c>
      <c r="BH19">
        <v>407.9442580645161</v>
      </c>
      <c r="BI19">
        <v>0.301379064516129</v>
      </c>
      <c r="BJ19">
        <v>399.9875806451612</v>
      </c>
      <c r="BK19">
        <v>19.50447419354839</v>
      </c>
      <c r="BL19">
        <v>2.005625161290322</v>
      </c>
      <c r="BM19">
        <v>1.975105161290323</v>
      </c>
      <c r="BN19">
        <v>17.48881935483871</v>
      </c>
      <c r="BO19">
        <v>17.24616774193548</v>
      </c>
      <c r="BP19">
        <v>2000.012580645161</v>
      </c>
      <c r="BQ19">
        <v>0.9800049032258065</v>
      </c>
      <c r="BR19">
        <v>0.01999519032258065</v>
      </c>
      <c r="BS19">
        <v>0</v>
      </c>
      <c r="BT19">
        <v>2.067429032258064</v>
      </c>
      <c r="BU19">
        <v>0</v>
      </c>
      <c r="BV19">
        <v>4246.887741935484</v>
      </c>
      <c r="BW19">
        <v>19000.91290322581</v>
      </c>
      <c r="BX19">
        <v>37.12674193548386</v>
      </c>
      <c r="BY19">
        <v>38.10461290322579</v>
      </c>
      <c r="BZ19">
        <v>37.66103225806452</v>
      </c>
      <c r="CA19">
        <v>36.4816129032258</v>
      </c>
      <c r="CB19">
        <v>36.22354838709677</v>
      </c>
      <c r="CC19">
        <v>1960.022580645161</v>
      </c>
      <c r="CD19">
        <v>39.99129032258065</v>
      </c>
      <c r="CE19">
        <v>0</v>
      </c>
      <c r="CF19">
        <v>1659727804.7</v>
      </c>
      <c r="CG19">
        <v>0</v>
      </c>
      <c r="CH19">
        <v>1659727605</v>
      </c>
      <c r="CI19" t="s">
        <v>334</v>
      </c>
      <c r="CJ19">
        <v>1659727605</v>
      </c>
      <c r="CK19">
        <v>1659727602</v>
      </c>
      <c r="CL19">
        <v>1</v>
      </c>
      <c r="CM19">
        <v>-0.349</v>
      </c>
      <c r="CN19">
        <v>-0.026</v>
      </c>
      <c r="CO19">
        <v>-1.235</v>
      </c>
      <c r="CP19">
        <v>-0.078</v>
      </c>
      <c r="CQ19">
        <v>400</v>
      </c>
      <c r="CR19">
        <v>20</v>
      </c>
      <c r="CS19">
        <v>0.6</v>
      </c>
      <c r="CT19">
        <v>0.08</v>
      </c>
      <c r="CU19">
        <v>-3.1083905</v>
      </c>
      <c r="CV19">
        <v>0.02020030018762146</v>
      </c>
      <c r="CW19">
        <v>0.02920663614232218</v>
      </c>
      <c r="CX19">
        <v>1</v>
      </c>
      <c r="CY19">
        <v>0.29753555</v>
      </c>
      <c r="CZ19">
        <v>0.02640434521575934</v>
      </c>
      <c r="DA19">
        <v>0.009628425922626188</v>
      </c>
      <c r="DB19">
        <v>1</v>
      </c>
      <c r="DC19">
        <v>2</v>
      </c>
      <c r="DD19">
        <v>2</v>
      </c>
      <c r="DE19" t="s">
        <v>335</v>
      </c>
      <c r="DF19">
        <v>3.21169</v>
      </c>
      <c r="DG19">
        <v>2.65731</v>
      </c>
      <c r="DH19">
        <v>0.101779</v>
      </c>
      <c r="DI19">
        <v>0.102489</v>
      </c>
      <c r="DJ19">
        <v>0.101801</v>
      </c>
      <c r="DK19">
        <v>0.101036</v>
      </c>
      <c r="DL19">
        <v>29721.6</v>
      </c>
      <c r="DM19">
        <v>28836.6</v>
      </c>
      <c r="DN19">
        <v>31679.8</v>
      </c>
      <c r="DO19">
        <v>30448.8</v>
      </c>
      <c r="DP19">
        <v>38183.3</v>
      </c>
      <c r="DQ19">
        <v>36233</v>
      </c>
      <c r="DR19">
        <v>44483.9</v>
      </c>
      <c r="DS19">
        <v>42571.4</v>
      </c>
      <c r="DT19">
        <v>2.21003</v>
      </c>
      <c r="DU19">
        <v>1.93795</v>
      </c>
      <c r="DV19">
        <v>0.0564344</v>
      </c>
      <c r="DW19">
        <v>0</v>
      </c>
      <c r="DX19">
        <v>21.8181</v>
      </c>
      <c r="DY19">
        <v>999.9</v>
      </c>
      <c r="DZ19">
        <v>74.40000000000001</v>
      </c>
      <c r="EA19">
        <v>26.1</v>
      </c>
      <c r="EB19">
        <v>24.9389</v>
      </c>
      <c r="EC19">
        <v>61.06</v>
      </c>
      <c r="ED19">
        <v>21.6787</v>
      </c>
      <c r="EE19">
        <v>1</v>
      </c>
      <c r="EF19">
        <v>-0.189685</v>
      </c>
      <c r="EG19">
        <v>1.63057</v>
      </c>
      <c r="EH19">
        <v>20.1324</v>
      </c>
      <c r="EI19">
        <v>5.22598</v>
      </c>
      <c r="EJ19">
        <v>11.992</v>
      </c>
      <c r="EK19">
        <v>4.96755</v>
      </c>
      <c r="EL19">
        <v>3.297</v>
      </c>
      <c r="EM19">
        <v>943.3</v>
      </c>
      <c r="EN19">
        <v>5487.1</v>
      </c>
      <c r="EO19">
        <v>4038</v>
      </c>
      <c r="EP19">
        <v>6</v>
      </c>
      <c r="EQ19">
        <v>1.86751</v>
      </c>
      <c r="ER19">
        <v>1.868</v>
      </c>
      <c r="ES19">
        <v>1.85926</v>
      </c>
      <c r="ET19">
        <v>1.86539</v>
      </c>
      <c r="EU19">
        <v>1.8634</v>
      </c>
      <c r="EV19">
        <v>1.86476</v>
      </c>
      <c r="EW19">
        <v>1.86019</v>
      </c>
      <c r="EX19">
        <v>1.86417</v>
      </c>
      <c r="EY19">
        <v>0</v>
      </c>
      <c r="EZ19">
        <v>0</v>
      </c>
      <c r="FA19">
        <v>0</v>
      </c>
      <c r="FB19">
        <v>0</v>
      </c>
      <c r="FC19" t="s">
        <v>336</v>
      </c>
      <c r="FD19" t="s">
        <v>337</v>
      </c>
      <c r="FE19" t="s">
        <v>338</v>
      </c>
      <c r="FF19" t="s">
        <v>338</v>
      </c>
      <c r="FG19" t="s">
        <v>338</v>
      </c>
      <c r="FH19" t="s">
        <v>338</v>
      </c>
      <c r="FI19">
        <v>0</v>
      </c>
      <c r="FJ19">
        <v>100</v>
      </c>
      <c r="FK19">
        <v>100</v>
      </c>
      <c r="FL19">
        <v>-1.232</v>
      </c>
      <c r="FM19">
        <v>-0.0823</v>
      </c>
      <c r="FN19">
        <v>-0.9380653933081986</v>
      </c>
      <c r="FO19">
        <v>-0.0004288572108516813</v>
      </c>
      <c r="FP19">
        <v>-9.298775811270514E-07</v>
      </c>
      <c r="FQ19">
        <v>3.855936630904132E-10</v>
      </c>
      <c r="FR19">
        <v>-0.1255516364269524</v>
      </c>
      <c r="FS19">
        <v>-0.001228956394211394</v>
      </c>
      <c r="FT19">
        <v>0.0001300461273041749</v>
      </c>
      <c r="FU19">
        <v>2.07731679356656E-06</v>
      </c>
      <c r="FV19">
        <v>2</v>
      </c>
      <c r="FW19">
        <v>2029</v>
      </c>
      <c r="FX19">
        <v>1</v>
      </c>
      <c r="FY19">
        <v>23</v>
      </c>
      <c r="FZ19">
        <v>3.4</v>
      </c>
      <c r="GA19">
        <v>3.4</v>
      </c>
      <c r="GB19">
        <v>1.073</v>
      </c>
      <c r="GC19">
        <v>2.41943</v>
      </c>
      <c r="GD19">
        <v>1.44775</v>
      </c>
      <c r="GE19">
        <v>2.33032</v>
      </c>
      <c r="GF19">
        <v>1.55151</v>
      </c>
      <c r="GG19">
        <v>2.40601</v>
      </c>
      <c r="GH19">
        <v>32.3328</v>
      </c>
      <c r="GI19">
        <v>24.2188</v>
      </c>
      <c r="GJ19">
        <v>18</v>
      </c>
      <c r="GK19">
        <v>629.6950000000001</v>
      </c>
      <c r="GL19">
        <v>462.907</v>
      </c>
      <c r="GM19">
        <v>19.2486</v>
      </c>
      <c r="GN19">
        <v>24.6347</v>
      </c>
      <c r="GO19">
        <v>30</v>
      </c>
      <c r="GP19">
        <v>24.6629</v>
      </c>
      <c r="GQ19">
        <v>24.6039</v>
      </c>
      <c r="GR19">
        <v>21.4883</v>
      </c>
      <c r="GS19">
        <v>29.4992</v>
      </c>
      <c r="GT19">
        <v>94.3163</v>
      </c>
      <c r="GU19">
        <v>19.2592</v>
      </c>
      <c r="GV19">
        <v>400</v>
      </c>
      <c r="GW19">
        <v>19.4447</v>
      </c>
      <c r="GX19">
        <v>100.648</v>
      </c>
      <c r="GY19">
        <v>101.672</v>
      </c>
    </row>
    <row r="20" spans="1:207">
      <c r="A20">
        <v>2</v>
      </c>
      <c r="B20">
        <v>1659728065.5</v>
      </c>
      <c r="C20">
        <v>258</v>
      </c>
      <c r="D20" t="s">
        <v>339</v>
      </c>
      <c r="E20" t="s">
        <v>340</v>
      </c>
      <c r="F20">
        <v>15</v>
      </c>
      <c r="G20">
        <v>1659728057.75</v>
      </c>
      <c r="H20">
        <f>(I20)/1000</f>
        <v>0</v>
      </c>
      <c r="I20">
        <f>1000*AU20*AG20*(AQ20-AR20)/(100*$B$7*(1000-AG20*AQ20))</f>
        <v>0</v>
      </c>
      <c r="J20">
        <f>AU20*AG20*(AP20-AO20*(1000-AG20*AR20)/(1000-AG20*AQ20))/(100*$B$7)</f>
        <v>0</v>
      </c>
      <c r="K20">
        <f>AO20 - IF(AG20&gt;1, J20*$B$7*100.0/(AI20*BC20), 0)</f>
        <v>0</v>
      </c>
      <c r="L20">
        <f>((R20-H20/2)*K20-J20)/(R20+H20/2)</f>
        <v>0</v>
      </c>
      <c r="M20">
        <f>L20*(AV20+AW20)/1000.0</f>
        <v>0</v>
      </c>
      <c r="N20">
        <f>(AO20 - IF(AG20&gt;1, J20*$B$7*100.0/(AI20*BC20), 0))*(AV20+AW20)/1000.0</f>
        <v>0</v>
      </c>
      <c r="O20">
        <f>2.0/((1/Q20-1/P20)+SIGN(Q20)*SQRT((1/Q20-1/P20)*(1/Q20-1/P20) + 4*$C$7/(($C$7+1)*($C$7+1))*(2*1/Q20*1/P20-1/P20*1/P20)))</f>
        <v>0</v>
      </c>
      <c r="P20">
        <f>IF(LEFT($D$7,1)&lt;&gt;"0",IF(LEFT($D$7,1)="1",3.0,$E$7),$D$5+$E$5*(BC20*AV20/($K$5*1000))+$F$5*(BC20*AV20/($K$5*1000))*MAX(MIN($B$7,$J$5),$I$5)*MAX(MIN($B$7,$J$5),$I$5)+$G$5*MAX(MIN($B$7,$J$5),$I$5)*(BC20*AV20/($K$5*1000))+$H$5*(BC20*AV20/($K$5*1000))*(BC20*AV20/($K$5*1000)))</f>
        <v>0</v>
      </c>
      <c r="Q20">
        <f>H20*(1000-(1000*0.61365*exp(17.502*U20/(240.97+U20))/(AV20+AW20)+AQ20)/2)/(1000*0.61365*exp(17.502*U20/(240.97+U20))/(AV20+AW20)-AQ20)</f>
        <v>0</v>
      </c>
      <c r="R20">
        <f>1/(($C$7+1)/(O20/1.6)+1/(P20/1.37)) + $C$7/(($C$7+1)/(O20/1.6) + $C$7/(P20/1.37))</f>
        <v>0</v>
      </c>
      <c r="S20">
        <f>(AJ20*AM20)</f>
        <v>0</v>
      </c>
      <c r="T20">
        <f>(AX20+(S20+2*0.95*5.67E-8*(((AX20+$B$9)+273)^4-(AX20+273)^4)-44100*H20)/(1.84*29.3*P20+8*0.95*5.67E-8*(AX20+273)^3))</f>
        <v>0</v>
      </c>
      <c r="U20">
        <f>($C$9*AY20+$D$9*AZ20+$E$9*T20)</f>
        <v>0</v>
      </c>
      <c r="V20">
        <f>0.61365*exp(17.502*U20/(240.97+U20))</f>
        <v>0</v>
      </c>
      <c r="W20">
        <f>(X20/Y20*100)</f>
        <v>0</v>
      </c>
      <c r="X20">
        <f>AQ20*(AV20+AW20)/1000</f>
        <v>0</v>
      </c>
      <c r="Y20">
        <f>0.61365*exp(17.502*AX20/(240.97+AX20))</f>
        <v>0</v>
      </c>
      <c r="Z20">
        <f>(V20-AQ20*(AV20+AW20)/1000)</f>
        <v>0</v>
      </c>
      <c r="AA20">
        <f>(-H20*44100)</f>
        <v>0</v>
      </c>
      <c r="AB20">
        <f>2*29.3*P20*0.92*(AX20-U20)</f>
        <v>0</v>
      </c>
      <c r="AC20">
        <f>2*0.95*5.67E-8*(((AX20+$B$9)+273)^4-(U20+273)^4)</f>
        <v>0</v>
      </c>
      <c r="AD20">
        <f>S20+AC20+AA20+AB20</f>
        <v>0</v>
      </c>
      <c r="AE20">
        <v>0</v>
      </c>
      <c r="AF20">
        <v>0</v>
      </c>
      <c r="AG20">
        <f>IF(AE20*$H$15&gt;=AI20,1.0,(AI20/(AI20-AE20*$H$15)))</f>
        <v>0</v>
      </c>
      <c r="AH20">
        <f>(AG20-1)*100</f>
        <v>0</v>
      </c>
      <c r="AI20">
        <f>MAX(0,($B$15+$C$15*BC20)/(1+$D$15*BC20)*AV20/(AX20+273)*$E$15)</f>
        <v>0</v>
      </c>
      <c r="AJ20">
        <f>$B$13*BD20+$C$13*BE20+$F$13*BP20*(1-BS20)</f>
        <v>0</v>
      </c>
      <c r="AK20">
        <f>AJ20*AL20</f>
        <v>0</v>
      </c>
      <c r="AL20">
        <f>($B$13*$D$11+$C$13*$D$11+$F$13*((CC20+BU20)/MAX(CC20+BU20+CD20, 0.1)*$I$11+CD20/MAX(CC20+BU20+CD20, 0.1)*$J$11))/($B$13+$C$13+$F$13)</f>
        <v>0</v>
      </c>
      <c r="AM20">
        <f>($B$13*$K$11+$C$13*$K$11+$F$13*((CC20+BU20)/MAX(CC20+BU20+CD20, 0.1)*$P$11+CD20/MAX(CC20+BU20+CD20, 0.1)*$Q$11))/($B$13+$C$13+$F$13)</f>
        <v>0</v>
      </c>
      <c r="AN20">
        <v>1659728057.75</v>
      </c>
      <c r="AO20">
        <v>396.0805333333334</v>
      </c>
      <c r="AP20">
        <v>399.9833333333333</v>
      </c>
      <c r="AQ20">
        <v>19.64129666666667</v>
      </c>
      <c r="AR20">
        <v>19.48767</v>
      </c>
      <c r="AS20">
        <v>397.3438666666667</v>
      </c>
      <c r="AT20">
        <v>19.72711666666667</v>
      </c>
      <c r="AU20">
        <v>600.2907666666666</v>
      </c>
      <c r="AV20">
        <v>101.2613</v>
      </c>
      <c r="AW20">
        <v>0.10002245</v>
      </c>
      <c r="AX20">
        <v>22.51158</v>
      </c>
      <c r="AY20">
        <v>22.65425666666667</v>
      </c>
      <c r="AZ20">
        <v>999.9000000000002</v>
      </c>
      <c r="BA20">
        <v>0</v>
      </c>
      <c r="BB20">
        <v>0</v>
      </c>
      <c r="BC20">
        <v>9995.853333333333</v>
      </c>
      <c r="BD20">
        <v>0</v>
      </c>
      <c r="BE20">
        <v>2.229677333333333</v>
      </c>
      <c r="BF20">
        <v>-3.902727666666666</v>
      </c>
      <c r="BG20">
        <v>404.0159333333334</v>
      </c>
      <c r="BH20">
        <v>407.9329666666666</v>
      </c>
      <c r="BI20">
        <v>0.1536257333333333</v>
      </c>
      <c r="BJ20">
        <v>399.9833333333333</v>
      </c>
      <c r="BK20">
        <v>19.48767</v>
      </c>
      <c r="BL20">
        <v>1.988904</v>
      </c>
      <c r="BM20">
        <v>1.973348</v>
      </c>
      <c r="BN20">
        <v>17.35627</v>
      </c>
      <c r="BO20">
        <v>17.23208</v>
      </c>
      <c r="BP20">
        <v>1750.112666666667</v>
      </c>
      <c r="BQ20">
        <v>0.9769971333333333</v>
      </c>
      <c r="BR20">
        <v>0.02300270333333333</v>
      </c>
      <c r="BS20">
        <v>0</v>
      </c>
      <c r="BT20">
        <v>1.98869</v>
      </c>
      <c r="BU20">
        <v>0</v>
      </c>
      <c r="BV20">
        <v>3465.676333333333</v>
      </c>
      <c r="BW20">
        <v>16610.65666666667</v>
      </c>
      <c r="BX20">
        <v>40.27893333333333</v>
      </c>
      <c r="BY20">
        <v>41.30386666666666</v>
      </c>
      <c r="BZ20">
        <v>40.72053333333334</v>
      </c>
      <c r="CA20">
        <v>40.32886666666665</v>
      </c>
      <c r="CB20">
        <v>39.21639999999999</v>
      </c>
      <c r="CC20">
        <v>1709.855666666667</v>
      </c>
      <c r="CD20">
        <v>40.25699999999999</v>
      </c>
      <c r="CE20">
        <v>0</v>
      </c>
      <c r="CF20">
        <v>1659728062.7</v>
      </c>
      <c r="CG20">
        <v>0</v>
      </c>
      <c r="CH20">
        <v>1659727867.5</v>
      </c>
      <c r="CI20" t="s">
        <v>341</v>
      </c>
      <c r="CJ20">
        <v>1659727867.5</v>
      </c>
      <c r="CK20">
        <v>1659727859</v>
      </c>
      <c r="CL20">
        <v>2</v>
      </c>
      <c r="CM20">
        <v>-0.032</v>
      </c>
      <c r="CN20">
        <v>-0.003</v>
      </c>
      <c r="CO20">
        <v>-1.267</v>
      </c>
      <c r="CP20">
        <v>-0.08699999999999999</v>
      </c>
      <c r="CQ20">
        <v>400</v>
      </c>
      <c r="CR20">
        <v>19</v>
      </c>
      <c r="CS20">
        <v>0.39</v>
      </c>
      <c r="CT20">
        <v>0.17</v>
      </c>
      <c r="CU20">
        <v>-3.894733</v>
      </c>
      <c r="CV20">
        <v>-0.09847159474671038</v>
      </c>
      <c r="CW20">
        <v>0.02455304820180173</v>
      </c>
      <c r="CX20">
        <v>1</v>
      </c>
      <c r="CY20">
        <v>0.15350995</v>
      </c>
      <c r="CZ20">
        <v>0.006602701688555272</v>
      </c>
      <c r="DA20">
        <v>0.0012208381741656</v>
      </c>
      <c r="DB20">
        <v>1</v>
      </c>
      <c r="DC20">
        <v>2</v>
      </c>
      <c r="DD20">
        <v>2</v>
      </c>
      <c r="DE20" t="s">
        <v>335</v>
      </c>
      <c r="DF20">
        <v>3.21136</v>
      </c>
      <c r="DG20">
        <v>2.65723</v>
      </c>
      <c r="DH20">
        <v>0.101644</v>
      </c>
      <c r="DI20">
        <v>0.102509</v>
      </c>
      <c r="DJ20">
        <v>0.101284</v>
      </c>
      <c r="DK20">
        <v>0.100986</v>
      </c>
      <c r="DL20">
        <v>29729.6</v>
      </c>
      <c r="DM20">
        <v>28835.4</v>
      </c>
      <c r="DN20">
        <v>31683.3</v>
      </c>
      <c r="DO20">
        <v>30448</v>
      </c>
      <c r="DP20">
        <v>38209.8</v>
      </c>
      <c r="DQ20">
        <v>36234.7</v>
      </c>
      <c r="DR20">
        <v>44488.9</v>
      </c>
      <c r="DS20">
        <v>42571.1</v>
      </c>
      <c r="DT20">
        <v>2.21063</v>
      </c>
      <c r="DU20">
        <v>1.93537</v>
      </c>
      <c r="DV20">
        <v>0.0516884</v>
      </c>
      <c r="DW20">
        <v>0</v>
      </c>
      <c r="DX20">
        <v>21.7901</v>
      </c>
      <c r="DY20">
        <v>999.9</v>
      </c>
      <c r="DZ20">
        <v>73.8</v>
      </c>
      <c r="EA20">
        <v>26.3</v>
      </c>
      <c r="EB20">
        <v>25.0303</v>
      </c>
      <c r="EC20">
        <v>60.88</v>
      </c>
      <c r="ED20">
        <v>22.2115</v>
      </c>
      <c r="EE20">
        <v>1</v>
      </c>
      <c r="EF20">
        <v>-0.191959</v>
      </c>
      <c r="EG20">
        <v>2.05703</v>
      </c>
      <c r="EH20">
        <v>20.1293</v>
      </c>
      <c r="EI20">
        <v>5.22837</v>
      </c>
      <c r="EJ20">
        <v>11.992</v>
      </c>
      <c r="EK20">
        <v>4.9677</v>
      </c>
      <c r="EL20">
        <v>3.297</v>
      </c>
      <c r="EM20">
        <v>949</v>
      </c>
      <c r="EN20">
        <v>5521.8</v>
      </c>
      <c r="EO20">
        <v>4155.7</v>
      </c>
      <c r="EP20">
        <v>6.1</v>
      </c>
      <c r="EQ20">
        <v>1.86752</v>
      </c>
      <c r="ER20">
        <v>1.86798</v>
      </c>
      <c r="ES20">
        <v>1.85926</v>
      </c>
      <c r="ET20">
        <v>1.86539</v>
      </c>
      <c r="EU20">
        <v>1.8634</v>
      </c>
      <c r="EV20">
        <v>1.86469</v>
      </c>
      <c r="EW20">
        <v>1.86015</v>
      </c>
      <c r="EX20">
        <v>1.8642</v>
      </c>
      <c r="EY20">
        <v>0</v>
      </c>
      <c r="EZ20">
        <v>0</v>
      </c>
      <c r="FA20">
        <v>0</v>
      </c>
      <c r="FB20">
        <v>0</v>
      </c>
      <c r="FC20" t="s">
        <v>336</v>
      </c>
      <c r="FD20" t="s">
        <v>337</v>
      </c>
      <c r="FE20" t="s">
        <v>338</v>
      </c>
      <c r="FF20" t="s">
        <v>338</v>
      </c>
      <c r="FG20" t="s">
        <v>338</v>
      </c>
      <c r="FH20" t="s">
        <v>338</v>
      </c>
      <c r="FI20">
        <v>0</v>
      </c>
      <c r="FJ20">
        <v>100</v>
      </c>
      <c r="FK20">
        <v>100</v>
      </c>
      <c r="FL20">
        <v>-1.263</v>
      </c>
      <c r="FM20">
        <v>-0.0858</v>
      </c>
      <c r="FN20">
        <v>-0.9703212592466459</v>
      </c>
      <c r="FO20">
        <v>-0.0004288572108516813</v>
      </c>
      <c r="FP20">
        <v>-9.298775811270514E-07</v>
      </c>
      <c r="FQ20">
        <v>3.855936630904132E-10</v>
      </c>
      <c r="FR20">
        <v>-0.1281311868506972</v>
      </c>
      <c r="FS20">
        <v>-0.001228956394211394</v>
      </c>
      <c r="FT20">
        <v>0.0001300461273041749</v>
      </c>
      <c r="FU20">
        <v>2.07731679356656E-06</v>
      </c>
      <c r="FV20">
        <v>2</v>
      </c>
      <c r="FW20">
        <v>2029</v>
      </c>
      <c r="FX20">
        <v>1</v>
      </c>
      <c r="FY20">
        <v>23</v>
      </c>
      <c r="FZ20">
        <v>3.3</v>
      </c>
      <c r="GA20">
        <v>3.4</v>
      </c>
      <c r="GB20">
        <v>1.07422</v>
      </c>
      <c r="GC20">
        <v>2.41333</v>
      </c>
      <c r="GD20">
        <v>1.44775</v>
      </c>
      <c r="GE20">
        <v>2.33032</v>
      </c>
      <c r="GF20">
        <v>1.55151</v>
      </c>
      <c r="GG20">
        <v>2.41211</v>
      </c>
      <c r="GH20">
        <v>32.5539</v>
      </c>
      <c r="GI20">
        <v>24.2276</v>
      </c>
      <c r="GJ20">
        <v>18</v>
      </c>
      <c r="GK20">
        <v>629.712</v>
      </c>
      <c r="GL20">
        <v>461.041</v>
      </c>
      <c r="GM20">
        <v>18.7739</v>
      </c>
      <c r="GN20">
        <v>24.5871</v>
      </c>
      <c r="GO20">
        <v>30</v>
      </c>
      <c r="GP20">
        <v>24.6258</v>
      </c>
      <c r="GQ20">
        <v>24.5712</v>
      </c>
      <c r="GR20">
        <v>21.4973</v>
      </c>
      <c r="GS20">
        <v>29.7501</v>
      </c>
      <c r="GT20">
        <v>91.71080000000001</v>
      </c>
      <c r="GU20">
        <v>18.7737</v>
      </c>
      <c r="GV20">
        <v>400</v>
      </c>
      <c r="GW20">
        <v>19.4461</v>
      </c>
      <c r="GX20">
        <v>100.659</v>
      </c>
      <c r="GY20">
        <v>101.67</v>
      </c>
    </row>
    <row r="21" spans="1:207">
      <c r="A21">
        <v>3</v>
      </c>
      <c r="B21">
        <v>1659728308.5</v>
      </c>
      <c r="C21">
        <v>501</v>
      </c>
      <c r="D21" t="s">
        <v>342</v>
      </c>
      <c r="E21" t="s">
        <v>343</v>
      </c>
      <c r="F21">
        <v>15</v>
      </c>
      <c r="G21">
        <v>1659728300.75</v>
      </c>
      <c r="H21">
        <f>(I21)/1000</f>
        <v>0</v>
      </c>
      <c r="I21">
        <f>1000*AU21*AG21*(AQ21-AR21)/(100*$B$7*(1000-AG21*AQ21))</f>
        <v>0</v>
      </c>
      <c r="J21">
        <f>AU21*AG21*(AP21-AO21*(1000-AG21*AR21)/(1000-AG21*AQ21))/(100*$B$7)</f>
        <v>0</v>
      </c>
      <c r="K21">
        <f>AO21 - IF(AG21&gt;1, J21*$B$7*100.0/(AI21*BC21), 0)</f>
        <v>0</v>
      </c>
      <c r="L21">
        <f>((R21-H21/2)*K21-J21)/(R21+H21/2)</f>
        <v>0</v>
      </c>
      <c r="M21">
        <f>L21*(AV21+AW21)/1000.0</f>
        <v>0</v>
      </c>
      <c r="N21">
        <f>(AO21 - IF(AG21&gt;1, J21*$B$7*100.0/(AI21*BC21), 0))*(AV21+AW21)/1000.0</f>
        <v>0</v>
      </c>
      <c r="O21">
        <f>2.0/((1/Q21-1/P21)+SIGN(Q21)*SQRT((1/Q21-1/P21)*(1/Q21-1/P21) + 4*$C$7/(($C$7+1)*($C$7+1))*(2*1/Q21*1/P21-1/P21*1/P21)))</f>
        <v>0</v>
      </c>
      <c r="P21">
        <f>IF(LEFT($D$7,1)&lt;&gt;"0",IF(LEFT($D$7,1)="1",3.0,$E$7),$D$5+$E$5*(BC21*AV21/($K$5*1000))+$F$5*(BC21*AV21/($K$5*1000))*MAX(MIN($B$7,$J$5),$I$5)*MAX(MIN($B$7,$J$5),$I$5)+$G$5*MAX(MIN($B$7,$J$5),$I$5)*(BC21*AV21/($K$5*1000))+$H$5*(BC21*AV21/($K$5*1000))*(BC21*AV21/($K$5*1000)))</f>
        <v>0</v>
      </c>
      <c r="Q21">
        <f>H21*(1000-(1000*0.61365*exp(17.502*U21/(240.97+U21))/(AV21+AW21)+AQ21)/2)/(1000*0.61365*exp(17.502*U21/(240.97+U21))/(AV21+AW21)-AQ21)</f>
        <v>0</v>
      </c>
      <c r="R21">
        <f>1/(($C$7+1)/(O21/1.6)+1/(P21/1.37)) + $C$7/(($C$7+1)/(O21/1.6) + $C$7/(P21/1.37))</f>
        <v>0</v>
      </c>
      <c r="S21">
        <f>(AJ21*AM21)</f>
        <v>0</v>
      </c>
      <c r="T21">
        <f>(AX21+(S21+2*0.95*5.67E-8*(((AX21+$B$9)+273)^4-(AX21+273)^4)-44100*H21)/(1.84*29.3*P21+8*0.95*5.67E-8*(AX21+273)^3))</f>
        <v>0</v>
      </c>
      <c r="U21">
        <f>($C$9*AY21+$D$9*AZ21+$E$9*T21)</f>
        <v>0</v>
      </c>
      <c r="V21">
        <f>0.61365*exp(17.502*U21/(240.97+U21))</f>
        <v>0</v>
      </c>
      <c r="W21">
        <f>(X21/Y21*100)</f>
        <v>0</v>
      </c>
      <c r="X21">
        <f>AQ21*(AV21+AW21)/1000</f>
        <v>0</v>
      </c>
      <c r="Y21">
        <f>0.61365*exp(17.502*AX21/(240.97+AX21))</f>
        <v>0</v>
      </c>
      <c r="Z21">
        <f>(V21-AQ21*(AV21+AW21)/1000)</f>
        <v>0</v>
      </c>
      <c r="AA21">
        <f>(-H21*44100)</f>
        <v>0</v>
      </c>
      <c r="AB21">
        <f>2*29.3*P21*0.92*(AX21-U21)</f>
        <v>0</v>
      </c>
      <c r="AC21">
        <f>2*0.95*5.67E-8*(((AX21+$B$9)+273)^4-(U21+273)^4)</f>
        <v>0</v>
      </c>
      <c r="AD21">
        <f>S21+AC21+AA21+AB21</f>
        <v>0</v>
      </c>
      <c r="AE21">
        <v>0</v>
      </c>
      <c r="AF21">
        <v>0</v>
      </c>
      <c r="AG21">
        <f>IF(AE21*$H$15&gt;=AI21,1.0,(AI21/(AI21-AE21*$H$15)))</f>
        <v>0</v>
      </c>
      <c r="AH21">
        <f>(AG21-1)*100</f>
        <v>0</v>
      </c>
      <c r="AI21">
        <f>MAX(0,($B$15+$C$15*BC21)/(1+$D$15*BC21)*AV21/(AX21+273)*$E$15)</f>
        <v>0</v>
      </c>
      <c r="AJ21">
        <f>$B$13*BD21+$C$13*BE21+$F$13*BP21*(1-BS21)</f>
        <v>0</v>
      </c>
      <c r="AK21">
        <f>AJ21*AL21</f>
        <v>0</v>
      </c>
      <c r="AL21">
        <f>($B$13*$D$11+$C$13*$D$11+$F$13*((CC21+BU21)/MAX(CC21+BU21+CD21, 0.1)*$I$11+CD21/MAX(CC21+BU21+CD21, 0.1)*$J$11))/($B$13+$C$13+$F$13)</f>
        <v>0</v>
      </c>
      <c r="AM21">
        <f>($B$13*$K$11+$C$13*$K$11+$F$13*((CC21+BU21)/MAX(CC21+BU21+CD21, 0.1)*$P$11+CD21/MAX(CC21+BU21+CD21, 0.1)*$Q$11))/($B$13+$C$13+$F$13)</f>
        <v>0</v>
      </c>
      <c r="AN21">
        <v>1659728300.75</v>
      </c>
      <c r="AO21">
        <v>395.4786</v>
      </c>
      <c r="AP21">
        <v>399.9921333333333</v>
      </c>
      <c r="AQ21">
        <v>19.67218333333333</v>
      </c>
      <c r="AR21">
        <v>19.31421666666667</v>
      </c>
      <c r="AS21">
        <v>396.7116666666666</v>
      </c>
      <c r="AT21">
        <v>19.75709999999999</v>
      </c>
      <c r="AU21">
        <v>600.2614333333333</v>
      </c>
      <c r="AV21">
        <v>101.2567</v>
      </c>
      <c r="AW21">
        <v>0.10004174</v>
      </c>
      <c r="AX21">
        <v>22.49848</v>
      </c>
      <c r="AY21">
        <v>22.65371333333333</v>
      </c>
      <c r="AZ21">
        <v>999.9000000000002</v>
      </c>
      <c r="BA21">
        <v>0</v>
      </c>
      <c r="BB21">
        <v>0</v>
      </c>
      <c r="BC21">
        <v>9990.707333333332</v>
      </c>
      <c r="BD21">
        <v>0</v>
      </c>
      <c r="BE21">
        <v>2.204619999999999</v>
      </c>
      <c r="BF21">
        <v>-4.513559999999999</v>
      </c>
      <c r="BG21">
        <v>403.4146666666666</v>
      </c>
      <c r="BH21">
        <v>407.8697999999999</v>
      </c>
      <c r="BI21">
        <v>0.3579588999999999</v>
      </c>
      <c r="BJ21">
        <v>399.9921333333333</v>
      </c>
      <c r="BK21">
        <v>19.31421666666667</v>
      </c>
      <c r="BL21">
        <v>1.991939</v>
      </c>
      <c r="BM21">
        <v>1.955694333333334</v>
      </c>
      <c r="BN21">
        <v>17.38040666666666</v>
      </c>
      <c r="BO21">
        <v>17.09011666666667</v>
      </c>
      <c r="BP21">
        <v>1499.926</v>
      </c>
      <c r="BQ21">
        <v>0.9730019333333332</v>
      </c>
      <c r="BR21">
        <v>0.02699786666666667</v>
      </c>
      <c r="BS21">
        <v>0</v>
      </c>
      <c r="BT21">
        <v>2.076963333333333</v>
      </c>
      <c r="BU21">
        <v>0</v>
      </c>
      <c r="BV21">
        <v>2928.914666666668</v>
      </c>
      <c r="BW21">
        <v>14217.74333333333</v>
      </c>
      <c r="BX21">
        <v>36.34133333333332</v>
      </c>
      <c r="BY21">
        <v>38.12066666666666</v>
      </c>
      <c r="BZ21">
        <v>37.32053333333332</v>
      </c>
      <c r="CA21">
        <v>36.39553333333333</v>
      </c>
      <c r="CB21">
        <v>35.79139999999999</v>
      </c>
      <c r="CC21">
        <v>1459.430666666667</v>
      </c>
      <c r="CD21">
        <v>40.49533333333333</v>
      </c>
      <c r="CE21">
        <v>0</v>
      </c>
      <c r="CF21">
        <v>1659728305.7</v>
      </c>
      <c r="CG21">
        <v>0</v>
      </c>
      <c r="CH21">
        <v>1659728141.5</v>
      </c>
      <c r="CI21" t="s">
        <v>344</v>
      </c>
      <c r="CJ21">
        <v>1659728139</v>
      </c>
      <c r="CK21">
        <v>1659728141.5</v>
      </c>
      <c r="CL21">
        <v>3</v>
      </c>
      <c r="CM21">
        <v>0.03</v>
      </c>
      <c r="CN21">
        <v>0.001</v>
      </c>
      <c r="CO21">
        <v>-1.237</v>
      </c>
      <c r="CP21">
        <v>-0.08799999999999999</v>
      </c>
      <c r="CQ21">
        <v>400</v>
      </c>
      <c r="CR21">
        <v>19</v>
      </c>
      <c r="CS21">
        <v>0.48</v>
      </c>
      <c r="CT21">
        <v>0.16</v>
      </c>
      <c r="CU21">
        <v>-4.52209775</v>
      </c>
      <c r="CV21">
        <v>-0.07605332082550099</v>
      </c>
      <c r="CW21">
        <v>0.0489921398026</v>
      </c>
      <c r="CX21">
        <v>1</v>
      </c>
      <c r="CY21">
        <v>0.35878605</v>
      </c>
      <c r="CZ21">
        <v>-0.01257302814258889</v>
      </c>
      <c r="DA21">
        <v>0.001811803313690531</v>
      </c>
      <c r="DB21">
        <v>1</v>
      </c>
      <c r="DC21">
        <v>2</v>
      </c>
      <c r="DD21">
        <v>2</v>
      </c>
      <c r="DE21" t="s">
        <v>335</v>
      </c>
      <c r="DF21">
        <v>3.21154</v>
      </c>
      <c r="DG21">
        <v>2.65753</v>
      </c>
      <c r="DH21">
        <v>0.101517</v>
      </c>
      <c r="DI21">
        <v>0.102497</v>
      </c>
      <c r="DJ21">
        <v>0.101385</v>
      </c>
      <c r="DK21">
        <v>0.100337</v>
      </c>
      <c r="DL21">
        <v>29736.2</v>
      </c>
      <c r="DM21">
        <v>28836</v>
      </c>
      <c r="DN21">
        <v>31685.7</v>
      </c>
      <c r="DO21">
        <v>30447.9</v>
      </c>
      <c r="DP21">
        <v>38209.3</v>
      </c>
      <c r="DQ21">
        <v>36261.3</v>
      </c>
      <c r="DR21">
        <v>44493.5</v>
      </c>
      <c r="DS21">
        <v>42571.4</v>
      </c>
      <c r="DT21">
        <v>2.21168</v>
      </c>
      <c r="DU21">
        <v>1.9322</v>
      </c>
      <c r="DV21">
        <v>0.0536814</v>
      </c>
      <c r="DW21">
        <v>0</v>
      </c>
      <c r="DX21">
        <v>21.7711</v>
      </c>
      <c r="DY21">
        <v>999.9</v>
      </c>
      <c r="DZ21">
        <v>73.2</v>
      </c>
      <c r="EA21">
        <v>26.6</v>
      </c>
      <c r="EB21">
        <v>25.2724</v>
      </c>
      <c r="EC21">
        <v>61</v>
      </c>
      <c r="ED21">
        <v>22.4119</v>
      </c>
      <c r="EE21">
        <v>1</v>
      </c>
      <c r="EF21">
        <v>-0.196049</v>
      </c>
      <c r="EG21">
        <v>1.4105</v>
      </c>
      <c r="EH21">
        <v>20.1397</v>
      </c>
      <c r="EI21">
        <v>5.22777</v>
      </c>
      <c r="EJ21">
        <v>11.992</v>
      </c>
      <c r="EK21">
        <v>4.96745</v>
      </c>
      <c r="EL21">
        <v>3.297</v>
      </c>
      <c r="EM21">
        <v>954.7</v>
      </c>
      <c r="EN21">
        <v>5558</v>
      </c>
      <c r="EO21">
        <v>4272</v>
      </c>
      <c r="EP21">
        <v>6.2</v>
      </c>
      <c r="EQ21">
        <v>1.86749</v>
      </c>
      <c r="ER21">
        <v>1.86799</v>
      </c>
      <c r="ES21">
        <v>1.85926</v>
      </c>
      <c r="ET21">
        <v>1.86539</v>
      </c>
      <c r="EU21">
        <v>1.8634</v>
      </c>
      <c r="EV21">
        <v>1.8647</v>
      </c>
      <c r="EW21">
        <v>1.86016</v>
      </c>
      <c r="EX21">
        <v>1.86423</v>
      </c>
      <c r="EY21">
        <v>0</v>
      </c>
      <c r="EZ21">
        <v>0</v>
      </c>
      <c r="FA21">
        <v>0</v>
      </c>
      <c r="FB21">
        <v>0</v>
      </c>
      <c r="FC21" t="s">
        <v>336</v>
      </c>
      <c r="FD21" t="s">
        <v>337</v>
      </c>
      <c r="FE21" t="s">
        <v>338</v>
      </c>
      <c r="FF21" t="s">
        <v>338</v>
      </c>
      <c r="FG21" t="s">
        <v>338</v>
      </c>
      <c r="FH21" t="s">
        <v>338</v>
      </c>
      <c r="FI21">
        <v>0</v>
      </c>
      <c r="FJ21">
        <v>100</v>
      </c>
      <c r="FK21">
        <v>100</v>
      </c>
      <c r="FL21">
        <v>-1.233</v>
      </c>
      <c r="FM21">
        <v>-0.0849</v>
      </c>
      <c r="FN21">
        <v>-0.9406154539798166</v>
      </c>
      <c r="FO21">
        <v>-0.0004288572108516813</v>
      </c>
      <c r="FP21">
        <v>-9.298775811270514E-07</v>
      </c>
      <c r="FQ21">
        <v>3.855936630904132E-10</v>
      </c>
      <c r="FR21">
        <v>-0.1274364808258884</v>
      </c>
      <c r="FS21">
        <v>-0.001228956394211394</v>
      </c>
      <c r="FT21">
        <v>0.0001300461273041749</v>
      </c>
      <c r="FU21">
        <v>2.07731679356656E-06</v>
      </c>
      <c r="FV21">
        <v>2</v>
      </c>
      <c r="FW21">
        <v>2029</v>
      </c>
      <c r="FX21">
        <v>1</v>
      </c>
      <c r="FY21">
        <v>23</v>
      </c>
      <c r="FZ21">
        <v>2.8</v>
      </c>
      <c r="GA21">
        <v>2.8</v>
      </c>
      <c r="GB21">
        <v>1.07422</v>
      </c>
      <c r="GC21">
        <v>2.42554</v>
      </c>
      <c r="GD21">
        <v>1.44775</v>
      </c>
      <c r="GE21">
        <v>2.3291</v>
      </c>
      <c r="GF21">
        <v>1.55151</v>
      </c>
      <c r="GG21">
        <v>2.31689</v>
      </c>
      <c r="GH21">
        <v>32.7091</v>
      </c>
      <c r="GI21">
        <v>24.2188</v>
      </c>
      <c r="GJ21">
        <v>18</v>
      </c>
      <c r="GK21">
        <v>630.119</v>
      </c>
      <c r="GL21">
        <v>458.819</v>
      </c>
      <c r="GM21">
        <v>19.6675</v>
      </c>
      <c r="GN21">
        <v>24.5489</v>
      </c>
      <c r="GO21">
        <v>30</v>
      </c>
      <c r="GP21">
        <v>24.5945</v>
      </c>
      <c r="GQ21">
        <v>24.5391</v>
      </c>
      <c r="GR21">
        <v>21.5002</v>
      </c>
      <c r="GS21">
        <v>30.7351</v>
      </c>
      <c r="GT21">
        <v>88.343</v>
      </c>
      <c r="GU21">
        <v>19.6672</v>
      </c>
      <c r="GV21">
        <v>400</v>
      </c>
      <c r="GW21">
        <v>19.2686</v>
      </c>
      <c r="GX21">
        <v>100.668</v>
      </c>
      <c r="GY21">
        <v>101.671</v>
      </c>
    </row>
    <row r="22" spans="1:207">
      <c r="A22">
        <v>4</v>
      </c>
      <c r="B22">
        <v>1659728549</v>
      </c>
      <c r="C22">
        <v>741.5</v>
      </c>
      <c r="D22" t="s">
        <v>345</v>
      </c>
      <c r="E22" t="s">
        <v>346</v>
      </c>
      <c r="F22">
        <v>15</v>
      </c>
      <c r="G22">
        <v>1659728541.25</v>
      </c>
      <c r="H22">
        <f>(I22)/1000</f>
        <v>0</v>
      </c>
      <c r="I22">
        <f>1000*AU22*AG22*(AQ22-AR22)/(100*$B$7*(1000-AG22*AQ22))</f>
        <v>0</v>
      </c>
      <c r="J22">
        <f>AU22*AG22*(AP22-AO22*(1000-AG22*AR22)/(1000-AG22*AQ22))/(100*$B$7)</f>
        <v>0</v>
      </c>
      <c r="K22">
        <f>AO22 - IF(AG22&gt;1, J22*$B$7*100.0/(AI22*BC22), 0)</f>
        <v>0</v>
      </c>
      <c r="L22">
        <f>((R22-H22/2)*K22-J22)/(R22+H22/2)</f>
        <v>0</v>
      </c>
      <c r="M22">
        <f>L22*(AV22+AW22)/1000.0</f>
        <v>0</v>
      </c>
      <c r="N22">
        <f>(AO22 - IF(AG22&gt;1, J22*$B$7*100.0/(AI22*BC22), 0))*(AV22+AW22)/1000.0</f>
        <v>0</v>
      </c>
      <c r="O22">
        <f>2.0/((1/Q22-1/P22)+SIGN(Q22)*SQRT((1/Q22-1/P22)*(1/Q22-1/P22) + 4*$C$7/(($C$7+1)*($C$7+1))*(2*1/Q22*1/P22-1/P22*1/P22)))</f>
        <v>0</v>
      </c>
      <c r="P22">
        <f>IF(LEFT($D$7,1)&lt;&gt;"0",IF(LEFT($D$7,1)="1",3.0,$E$7),$D$5+$E$5*(BC22*AV22/($K$5*1000))+$F$5*(BC22*AV22/($K$5*1000))*MAX(MIN($B$7,$J$5),$I$5)*MAX(MIN($B$7,$J$5),$I$5)+$G$5*MAX(MIN($B$7,$J$5),$I$5)*(BC22*AV22/($K$5*1000))+$H$5*(BC22*AV22/($K$5*1000))*(BC22*AV22/($K$5*1000)))</f>
        <v>0</v>
      </c>
      <c r="Q22">
        <f>H22*(1000-(1000*0.61365*exp(17.502*U22/(240.97+U22))/(AV22+AW22)+AQ22)/2)/(1000*0.61365*exp(17.502*U22/(240.97+U22))/(AV22+AW22)-AQ22)</f>
        <v>0</v>
      </c>
      <c r="R22">
        <f>1/(($C$7+1)/(O22/1.6)+1/(P22/1.37)) + $C$7/(($C$7+1)/(O22/1.6) + $C$7/(P22/1.37))</f>
        <v>0</v>
      </c>
      <c r="S22">
        <f>(AJ22*AM22)</f>
        <v>0</v>
      </c>
      <c r="T22">
        <f>(AX22+(S22+2*0.95*5.67E-8*(((AX22+$B$9)+273)^4-(AX22+273)^4)-44100*H22)/(1.84*29.3*P22+8*0.95*5.67E-8*(AX22+273)^3))</f>
        <v>0</v>
      </c>
      <c r="U22">
        <f>($C$9*AY22+$D$9*AZ22+$E$9*T22)</f>
        <v>0</v>
      </c>
      <c r="V22">
        <f>0.61365*exp(17.502*U22/(240.97+U22))</f>
        <v>0</v>
      </c>
      <c r="W22">
        <f>(X22/Y22*100)</f>
        <v>0</v>
      </c>
      <c r="X22">
        <f>AQ22*(AV22+AW22)/1000</f>
        <v>0</v>
      </c>
      <c r="Y22">
        <f>0.61365*exp(17.502*AX22/(240.97+AX22))</f>
        <v>0</v>
      </c>
      <c r="Z22">
        <f>(V22-AQ22*(AV22+AW22)/1000)</f>
        <v>0</v>
      </c>
      <c r="AA22">
        <f>(-H22*44100)</f>
        <v>0</v>
      </c>
      <c r="AB22">
        <f>2*29.3*P22*0.92*(AX22-U22)</f>
        <v>0</v>
      </c>
      <c r="AC22">
        <f>2*0.95*5.67E-8*(((AX22+$B$9)+273)^4-(U22+273)^4)</f>
        <v>0</v>
      </c>
      <c r="AD22">
        <f>S22+AC22+AA22+AB22</f>
        <v>0</v>
      </c>
      <c r="AE22">
        <v>0</v>
      </c>
      <c r="AF22">
        <v>0</v>
      </c>
      <c r="AG22">
        <f>IF(AE22*$H$15&gt;=AI22,1.0,(AI22/(AI22-AE22*$H$15)))</f>
        <v>0</v>
      </c>
      <c r="AH22">
        <f>(AG22-1)*100</f>
        <v>0</v>
      </c>
      <c r="AI22">
        <f>MAX(0,($B$15+$C$15*BC22)/(1+$D$15*BC22)*AV22/(AX22+273)*$E$15)</f>
        <v>0</v>
      </c>
      <c r="AJ22">
        <f>$B$13*BD22+$C$13*BE22+$F$13*BP22*(1-BS22)</f>
        <v>0</v>
      </c>
      <c r="AK22">
        <f>AJ22*AL22</f>
        <v>0</v>
      </c>
      <c r="AL22">
        <f>($B$13*$D$11+$C$13*$D$11+$F$13*((CC22+BU22)/MAX(CC22+BU22+CD22, 0.1)*$I$11+CD22/MAX(CC22+BU22+CD22, 0.1)*$J$11))/($B$13+$C$13+$F$13)</f>
        <v>0</v>
      </c>
      <c r="AM22">
        <f>($B$13*$K$11+$C$13*$K$11+$F$13*((CC22+BU22)/MAX(CC22+BU22+CD22, 0.1)*$P$11+CD22/MAX(CC22+BU22+CD22, 0.1)*$Q$11))/($B$13+$C$13+$F$13)</f>
        <v>0</v>
      </c>
      <c r="AN22">
        <v>1659728541.25</v>
      </c>
      <c r="AO22">
        <v>395.0292</v>
      </c>
      <c r="AP22">
        <v>399.9979666666667</v>
      </c>
      <c r="AQ22">
        <v>19.66689666666667</v>
      </c>
      <c r="AR22">
        <v>19.32997666666667</v>
      </c>
      <c r="AS22">
        <v>396.2734666666666</v>
      </c>
      <c r="AT22">
        <v>19.75032333333333</v>
      </c>
      <c r="AU22">
        <v>600.2766999999999</v>
      </c>
      <c r="AV22">
        <v>101.2516</v>
      </c>
      <c r="AW22">
        <v>0.09993879333333333</v>
      </c>
      <c r="AX22">
        <v>22.51715</v>
      </c>
      <c r="AY22">
        <v>22.57079666666666</v>
      </c>
      <c r="AZ22">
        <v>999.9000000000002</v>
      </c>
      <c r="BA22">
        <v>0</v>
      </c>
      <c r="BB22">
        <v>0</v>
      </c>
      <c r="BC22">
        <v>10003.68833333333</v>
      </c>
      <c r="BD22">
        <v>0</v>
      </c>
      <c r="BE22">
        <v>2.241688666666667</v>
      </c>
      <c r="BF22">
        <v>-4.968798333333333</v>
      </c>
      <c r="BG22">
        <v>402.9540333333333</v>
      </c>
      <c r="BH22">
        <v>407.8824</v>
      </c>
      <c r="BI22">
        <v>0.3369308666666667</v>
      </c>
      <c r="BJ22">
        <v>399.9979666666667</v>
      </c>
      <c r="BK22">
        <v>19.32997666666667</v>
      </c>
      <c r="BL22">
        <v>1.991302666666667</v>
      </c>
      <c r="BM22">
        <v>1.95719</v>
      </c>
      <c r="BN22">
        <v>17.37536666666667</v>
      </c>
      <c r="BO22">
        <v>17.10218</v>
      </c>
      <c r="BP22">
        <v>1250.076666666667</v>
      </c>
      <c r="BQ22">
        <v>0.9680009999999999</v>
      </c>
      <c r="BR22">
        <v>0.03199897000000001</v>
      </c>
      <c r="BS22">
        <v>0</v>
      </c>
      <c r="BT22">
        <v>1.999343333333333</v>
      </c>
      <c r="BU22">
        <v>0</v>
      </c>
      <c r="BV22">
        <v>2432.975666666666</v>
      </c>
      <c r="BW22">
        <v>11830.31666666667</v>
      </c>
      <c r="BX22">
        <v>39.23113333333333</v>
      </c>
      <c r="BY22">
        <v>41.84559999999998</v>
      </c>
      <c r="BZ22">
        <v>40.2872</v>
      </c>
      <c r="CA22">
        <v>40.8976</v>
      </c>
      <c r="CB22">
        <v>38.71433333333332</v>
      </c>
      <c r="CC22">
        <v>1210.075</v>
      </c>
      <c r="CD22">
        <v>40.001</v>
      </c>
      <c r="CE22">
        <v>0</v>
      </c>
      <c r="CF22">
        <v>1659728546.3</v>
      </c>
      <c r="CG22">
        <v>0</v>
      </c>
      <c r="CH22">
        <v>1659728356</v>
      </c>
      <c r="CI22" t="s">
        <v>347</v>
      </c>
      <c r="CJ22">
        <v>1659728356</v>
      </c>
      <c r="CK22">
        <v>1659728356</v>
      </c>
      <c r="CL22">
        <v>4</v>
      </c>
      <c r="CM22">
        <v>-0.012</v>
      </c>
      <c r="CN22">
        <v>0.002</v>
      </c>
      <c r="CO22">
        <v>-1.249</v>
      </c>
      <c r="CP22">
        <v>-0.08599999999999999</v>
      </c>
      <c r="CQ22">
        <v>400</v>
      </c>
      <c r="CR22">
        <v>19</v>
      </c>
      <c r="CS22">
        <v>0.3</v>
      </c>
      <c r="CT22">
        <v>0.17</v>
      </c>
      <c r="CU22">
        <v>-4.9677055</v>
      </c>
      <c r="CV22">
        <v>-0.06128825515947514</v>
      </c>
      <c r="CW22">
        <v>0.03116069318468382</v>
      </c>
      <c r="CX22">
        <v>1</v>
      </c>
      <c r="CY22">
        <v>0.335484975</v>
      </c>
      <c r="CZ22">
        <v>0.02650407129455835</v>
      </c>
      <c r="DA22">
        <v>0.002758856579160104</v>
      </c>
      <c r="DB22">
        <v>1</v>
      </c>
      <c r="DC22">
        <v>2</v>
      </c>
      <c r="DD22">
        <v>2</v>
      </c>
      <c r="DE22" t="s">
        <v>335</v>
      </c>
      <c r="DF22">
        <v>3.21141</v>
      </c>
      <c r="DG22">
        <v>2.65742</v>
      </c>
      <c r="DH22">
        <v>0.101435</v>
      </c>
      <c r="DI22">
        <v>0.102503</v>
      </c>
      <c r="DJ22">
        <v>0.101361</v>
      </c>
      <c r="DK22">
        <v>0.100389</v>
      </c>
      <c r="DL22">
        <v>29741.6</v>
      </c>
      <c r="DM22">
        <v>28833.9</v>
      </c>
      <c r="DN22">
        <v>31688.5</v>
      </c>
      <c r="DO22">
        <v>30445.8</v>
      </c>
      <c r="DP22">
        <v>38213.8</v>
      </c>
      <c r="DQ22">
        <v>36257.4</v>
      </c>
      <c r="DR22">
        <v>44497.5</v>
      </c>
      <c r="DS22">
        <v>42569.3</v>
      </c>
      <c r="DT22">
        <v>2.2116</v>
      </c>
      <c r="DU22">
        <v>1.93015</v>
      </c>
      <c r="DV22">
        <v>0.0498816</v>
      </c>
      <c r="DW22">
        <v>0</v>
      </c>
      <c r="DX22">
        <v>21.741</v>
      </c>
      <c r="DY22">
        <v>999.9</v>
      </c>
      <c r="DZ22">
        <v>72.59999999999999</v>
      </c>
      <c r="EA22">
        <v>26.7</v>
      </c>
      <c r="EB22">
        <v>25.2146</v>
      </c>
      <c r="EC22">
        <v>61.02</v>
      </c>
      <c r="ED22">
        <v>21.855</v>
      </c>
      <c r="EE22">
        <v>1</v>
      </c>
      <c r="EF22">
        <v>-0.196494</v>
      </c>
      <c r="EG22">
        <v>1.707</v>
      </c>
      <c r="EH22">
        <v>20.1369</v>
      </c>
      <c r="EI22">
        <v>5.22792</v>
      </c>
      <c r="EJ22">
        <v>11.992</v>
      </c>
      <c r="EK22">
        <v>4.9674</v>
      </c>
      <c r="EL22">
        <v>3.297</v>
      </c>
      <c r="EM22">
        <v>960</v>
      </c>
      <c r="EN22">
        <v>5591.9</v>
      </c>
      <c r="EO22">
        <v>4376.4</v>
      </c>
      <c r="EP22">
        <v>6.2</v>
      </c>
      <c r="EQ22">
        <v>1.86752</v>
      </c>
      <c r="ER22">
        <v>1.86799</v>
      </c>
      <c r="ES22">
        <v>1.85928</v>
      </c>
      <c r="ET22">
        <v>1.86539</v>
      </c>
      <c r="EU22">
        <v>1.8634</v>
      </c>
      <c r="EV22">
        <v>1.86475</v>
      </c>
      <c r="EW22">
        <v>1.86019</v>
      </c>
      <c r="EX22">
        <v>1.86422</v>
      </c>
      <c r="EY22">
        <v>0</v>
      </c>
      <c r="EZ22">
        <v>0</v>
      </c>
      <c r="FA22">
        <v>0</v>
      </c>
      <c r="FB22">
        <v>0</v>
      </c>
      <c r="FC22" t="s">
        <v>336</v>
      </c>
      <c r="FD22" t="s">
        <v>337</v>
      </c>
      <c r="FE22" t="s">
        <v>338</v>
      </c>
      <c r="FF22" t="s">
        <v>338</v>
      </c>
      <c r="FG22" t="s">
        <v>338</v>
      </c>
      <c r="FH22" t="s">
        <v>338</v>
      </c>
      <c r="FI22">
        <v>0</v>
      </c>
      <c r="FJ22">
        <v>100</v>
      </c>
      <c r="FK22">
        <v>100</v>
      </c>
      <c r="FL22">
        <v>-1.245</v>
      </c>
      <c r="FM22">
        <v>-0.0834</v>
      </c>
      <c r="FN22">
        <v>-0.9523461370203483</v>
      </c>
      <c r="FO22">
        <v>-0.0004288572108516813</v>
      </c>
      <c r="FP22">
        <v>-9.298775811270514E-07</v>
      </c>
      <c r="FQ22">
        <v>3.855936630904132E-10</v>
      </c>
      <c r="FR22">
        <v>-0.1258819012953135</v>
      </c>
      <c r="FS22">
        <v>-0.001228956394211394</v>
      </c>
      <c r="FT22">
        <v>0.0001300461273041749</v>
      </c>
      <c r="FU22">
        <v>2.07731679356656E-06</v>
      </c>
      <c r="FV22">
        <v>2</v>
      </c>
      <c r="FW22">
        <v>2029</v>
      </c>
      <c r="FX22">
        <v>1</v>
      </c>
      <c r="FY22">
        <v>23</v>
      </c>
      <c r="FZ22">
        <v>3.2</v>
      </c>
      <c r="GA22">
        <v>3.2</v>
      </c>
      <c r="GB22">
        <v>1.07422</v>
      </c>
      <c r="GC22">
        <v>2.42188</v>
      </c>
      <c r="GD22">
        <v>1.44775</v>
      </c>
      <c r="GE22">
        <v>2.32422</v>
      </c>
      <c r="GF22">
        <v>1.55151</v>
      </c>
      <c r="GG22">
        <v>2.39014</v>
      </c>
      <c r="GH22">
        <v>32.7758</v>
      </c>
      <c r="GI22">
        <v>24.2276</v>
      </c>
      <c r="GJ22">
        <v>18</v>
      </c>
      <c r="GK22">
        <v>629.838</v>
      </c>
      <c r="GL22">
        <v>457.405</v>
      </c>
      <c r="GM22">
        <v>19.4085</v>
      </c>
      <c r="GN22">
        <v>24.5355</v>
      </c>
      <c r="GO22">
        <v>30.0001</v>
      </c>
      <c r="GP22">
        <v>24.5745</v>
      </c>
      <c r="GQ22">
        <v>24.5202</v>
      </c>
      <c r="GR22">
        <v>21.5098</v>
      </c>
      <c r="GS22">
        <v>30.9432</v>
      </c>
      <c r="GT22">
        <v>84.97069999999999</v>
      </c>
      <c r="GU22">
        <v>19.3959</v>
      </c>
      <c r="GV22">
        <v>400</v>
      </c>
      <c r="GW22">
        <v>19.3417</v>
      </c>
      <c r="GX22">
        <v>100.677</v>
      </c>
      <c r="GY22">
        <v>101.665</v>
      </c>
    </row>
    <row r="23" spans="1:207">
      <c r="A23">
        <v>5</v>
      </c>
      <c r="B23">
        <v>1659728846.6</v>
      </c>
      <c r="C23">
        <v>1039.099999904633</v>
      </c>
      <c r="D23" t="s">
        <v>348</v>
      </c>
      <c r="E23" t="s">
        <v>349</v>
      </c>
      <c r="F23">
        <v>15</v>
      </c>
      <c r="G23">
        <v>1659728838.849999</v>
      </c>
      <c r="H23">
        <f>(I23)/1000</f>
        <v>0</v>
      </c>
      <c r="I23">
        <f>1000*AU23*AG23*(AQ23-AR23)/(100*$B$7*(1000-AG23*AQ23))</f>
        <v>0</v>
      </c>
      <c r="J23">
        <f>AU23*AG23*(AP23-AO23*(1000-AG23*AR23)/(1000-AG23*AQ23))/(100*$B$7)</f>
        <v>0</v>
      </c>
      <c r="K23">
        <f>AO23 - IF(AG23&gt;1, J23*$B$7*100.0/(AI23*BC23), 0)</f>
        <v>0</v>
      </c>
      <c r="L23">
        <f>((R23-H23/2)*K23-J23)/(R23+H23/2)</f>
        <v>0</v>
      </c>
      <c r="M23">
        <f>L23*(AV23+AW23)/1000.0</f>
        <v>0</v>
      </c>
      <c r="N23">
        <f>(AO23 - IF(AG23&gt;1, J23*$B$7*100.0/(AI23*BC23), 0))*(AV23+AW23)/1000.0</f>
        <v>0</v>
      </c>
      <c r="O23">
        <f>2.0/((1/Q23-1/P23)+SIGN(Q23)*SQRT((1/Q23-1/P23)*(1/Q23-1/P23) + 4*$C$7/(($C$7+1)*($C$7+1))*(2*1/Q23*1/P23-1/P23*1/P23)))</f>
        <v>0</v>
      </c>
      <c r="P23">
        <f>IF(LEFT($D$7,1)&lt;&gt;"0",IF(LEFT($D$7,1)="1",3.0,$E$7),$D$5+$E$5*(BC23*AV23/($K$5*1000))+$F$5*(BC23*AV23/($K$5*1000))*MAX(MIN($B$7,$J$5),$I$5)*MAX(MIN($B$7,$J$5),$I$5)+$G$5*MAX(MIN($B$7,$J$5),$I$5)*(BC23*AV23/($K$5*1000))+$H$5*(BC23*AV23/($K$5*1000))*(BC23*AV23/($K$5*1000)))</f>
        <v>0</v>
      </c>
      <c r="Q23">
        <f>H23*(1000-(1000*0.61365*exp(17.502*U23/(240.97+U23))/(AV23+AW23)+AQ23)/2)/(1000*0.61365*exp(17.502*U23/(240.97+U23))/(AV23+AW23)-AQ23)</f>
        <v>0</v>
      </c>
      <c r="R23">
        <f>1/(($C$7+1)/(O23/1.6)+1/(P23/1.37)) + $C$7/(($C$7+1)/(O23/1.6) + $C$7/(P23/1.37))</f>
        <v>0</v>
      </c>
      <c r="S23">
        <f>(AJ23*AM23)</f>
        <v>0</v>
      </c>
      <c r="T23">
        <f>(AX23+(S23+2*0.95*5.67E-8*(((AX23+$B$9)+273)^4-(AX23+273)^4)-44100*H23)/(1.84*29.3*P23+8*0.95*5.67E-8*(AX23+273)^3))</f>
        <v>0</v>
      </c>
      <c r="U23">
        <f>($C$9*AY23+$D$9*AZ23+$E$9*T23)</f>
        <v>0</v>
      </c>
      <c r="V23">
        <f>0.61365*exp(17.502*U23/(240.97+U23))</f>
        <v>0</v>
      </c>
      <c r="W23">
        <f>(X23/Y23*100)</f>
        <v>0</v>
      </c>
      <c r="X23">
        <f>AQ23*(AV23+AW23)/1000</f>
        <v>0</v>
      </c>
      <c r="Y23">
        <f>0.61365*exp(17.502*AX23/(240.97+AX23))</f>
        <v>0</v>
      </c>
      <c r="Z23">
        <f>(V23-AQ23*(AV23+AW23)/1000)</f>
        <v>0</v>
      </c>
      <c r="AA23">
        <f>(-H23*44100)</f>
        <v>0</v>
      </c>
      <c r="AB23">
        <f>2*29.3*P23*0.92*(AX23-U23)</f>
        <v>0</v>
      </c>
      <c r="AC23">
        <f>2*0.95*5.67E-8*(((AX23+$B$9)+273)^4-(U23+273)^4)</f>
        <v>0</v>
      </c>
      <c r="AD23">
        <f>S23+AC23+AA23+AB23</f>
        <v>0</v>
      </c>
      <c r="AE23">
        <v>0</v>
      </c>
      <c r="AF23">
        <v>0</v>
      </c>
      <c r="AG23">
        <f>IF(AE23*$H$15&gt;=AI23,1.0,(AI23/(AI23-AE23*$H$15)))</f>
        <v>0</v>
      </c>
      <c r="AH23">
        <f>(AG23-1)*100</f>
        <v>0</v>
      </c>
      <c r="AI23">
        <f>MAX(0,($B$15+$C$15*BC23)/(1+$D$15*BC23)*AV23/(AX23+273)*$E$15)</f>
        <v>0</v>
      </c>
      <c r="AJ23">
        <f>$B$13*BD23+$C$13*BE23+$F$13*BP23*(1-BS23)</f>
        <v>0</v>
      </c>
      <c r="AK23">
        <f>AJ23*AL23</f>
        <v>0</v>
      </c>
      <c r="AL23">
        <f>($B$13*$D$11+$C$13*$D$11+$F$13*((CC23+BU23)/MAX(CC23+BU23+CD23, 0.1)*$I$11+CD23/MAX(CC23+BU23+CD23, 0.1)*$J$11))/($B$13+$C$13+$F$13)</f>
        <v>0</v>
      </c>
      <c r="AM23">
        <f>($B$13*$K$11+$C$13*$K$11+$F$13*((CC23+BU23)/MAX(CC23+BU23+CD23, 0.1)*$P$11+CD23/MAX(CC23+BU23+CD23, 0.1)*$Q$11))/($B$13+$C$13+$F$13)</f>
        <v>0</v>
      </c>
      <c r="AN23">
        <v>1659728838.849999</v>
      </c>
      <c r="AO23">
        <v>394.5363333333333</v>
      </c>
      <c r="AP23">
        <v>399.9946</v>
      </c>
      <c r="AQ23">
        <v>19.75325333333334</v>
      </c>
      <c r="AR23">
        <v>19.21883333333333</v>
      </c>
      <c r="AS23">
        <v>395.8013000000001</v>
      </c>
      <c r="AT23">
        <v>19.83489333333334</v>
      </c>
      <c r="AU23">
        <v>600.2754333333334</v>
      </c>
      <c r="AV23">
        <v>101.2509</v>
      </c>
      <c r="AW23">
        <v>0.0998412</v>
      </c>
      <c r="AX23">
        <v>22.48232666666667</v>
      </c>
      <c r="AY23">
        <v>22.53207666666667</v>
      </c>
      <c r="AZ23">
        <v>999.9000000000002</v>
      </c>
      <c r="BA23">
        <v>0</v>
      </c>
      <c r="BB23">
        <v>0</v>
      </c>
      <c r="BC23">
        <v>10007.86</v>
      </c>
      <c r="BD23">
        <v>0</v>
      </c>
      <c r="BE23">
        <v>2.204619999999999</v>
      </c>
      <c r="BF23">
        <v>-5.458233666666668</v>
      </c>
      <c r="BG23">
        <v>402.4867666666667</v>
      </c>
      <c r="BH23">
        <v>407.8326</v>
      </c>
      <c r="BI23">
        <v>0.5344055333333333</v>
      </c>
      <c r="BJ23">
        <v>399.9946</v>
      </c>
      <c r="BK23">
        <v>19.21883333333333</v>
      </c>
      <c r="BL23">
        <v>2.000033333333334</v>
      </c>
      <c r="BM23">
        <v>1.945923333333333</v>
      </c>
      <c r="BN23">
        <v>17.44458666666667</v>
      </c>
      <c r="BO23">
        <v>17.01104</v>
      </c>
      <c r="BP23">
        <v>999.9880333333334</v>
      </c>
      <c r="BQ23">
        <v>0.9600018333333334</v>
      </c>
      <c r="BR23">
        <v>0.03999818333333335</v>
      </c>
      <c r="BS23">
        <v>0</v>
      </c>
      <c r="BT23">
        <v>2.143763333333333</v>
      </c>
      <c r="BU23">
        <v>0</v>
      </c>
      <c r="BV23">
        <v>2055.599666666667</v>
      </c>
      <c r="BW23">
        <v>9439.059000000003</v>
      </c>
      <c r="BX23">
        <v>36.85806666666666</v>
      </c>
      <c r="BY23">
        <v>40.29566666666666</v>
      </c>
      <c r="BZ23">
        <v>38.37053333333332</v>
      </c>
      <c r="CA23">
        <v>38.69966666666665</v>
      </c>
      <c r="CB23">
        <v>36.72059999999999</v>
      </c>
      <c r="CC23">
        <v>959.9899999999999</v>
      </c>
      <c r="CD23">
        <v>40.00033333333333</v>
      </c>
      <c r="CE23">
        <v>0</v>
      </c>
      <c r="CF23">
        <v>1659728843.9</v>
      </c>
      <c r="CG23">
        <v>0</v>
      </c>
      <c r="CH23">
        <v>1659728598.5</v>
      </c>
      <c r="CI23" t="s">
        <v>350</v>
      </c>
      <c r="CJ23">
        <v>1659728597</v>
      </c>
      <c r="CK23">
        <v>1659728598.5</v>
      </c>
      <c r="CL23">
        <v>5</v>
      </c>
      <c r="CM23">
        <v>-0.021</v>
      </c>
      <c r="CN23">
        <v>0.001</v>
      </c>
      <c r="CO23">
        <v>-1.27</v>
      </c>
      <c r="CP23">
        <v>-0.08400000000000001</v>
      </c>
      <c r="CQ23">
        <v>400</v>
      </c>
      <c r="CR23">
        <v>19</v>
      </c>
      <c r="CS23">
        <v>0.22</v>
      </c>
      <c r="CT23">
        <v>0.13</v>
      </c>
      <c r="CU23">
        <v>-5.455171463414633</v>
      </c>
      <c r="CV23">
        <v>-0.07213400696863488</v>
      </c>
      <c r="CW23">
        <v>0.03134203159018067</v>
      </c>
      <c r="CX23">
        <v>1</v>
      </c>
      <c r="CY23">
        <v>0.5301323658536585</v>
      </c>
      <c r="CZ23">
        <v>0.09573903135888509</v>
      </c>
      <c r="DA23">
        <v>0.01436353127950681</v>
      </c>
      <c r="DB23">
        <v>1</v>
      </c>
      <c r="DC23">
        <v>2</v>
      </c>
      <c r="DD23">
        <v>2</v>
      </c>
      <c r="DE23" t="s">
        <v>335</v>
      </c>
      <c r="DF23">
        <v>3.21159</v>
      </c>
      <c r="DG23">
        <v>2.65705</v>
      </c>
      <c r="DH23">
        <v>0.101345</v>
      </c>
      <c r="DI23">
        <v>0.102506</v>
      </c>
      <c r="DJ23">
        <v>0.101557</v>
      </c>
      <c r="DK23">
        <v>0.0999022</v>
      </c>
      <c r="DL23">
        <v>29748.5</v>
      </c>
      <c r="DM23">
        <v>28832.8</v>
      </c>
      <c r="DN23">
        <v>31692.3</v>
      </c>
      <c r="DO23">
        <v>30444.5</v>
      </c>
      <c r="DP23">
        <v>38210.6</v>
      </c>
      <c r="DQ23">
        <v>36276.6</v>
      </c>
      <c r="DR23">
        <v>44503.6</v>
      </c>
      <c r="DS23">
        <v>42568.6</v>
      </c>
      <c r="DT23">
        <v>2.21255</v>
      </c>
      <c r="DU23">
        <v>1.9281</v>
      </c>
      <c r="DV23">
        <v>0.0496954</v>
      </c>
      <c r="DW23">
        <v>0</v>
      </c>
      <c r="DX23">
        <v>21.7192</v>
      </c>
      <c r="DY23">
        <v>999.9</v>
      </c>
      <c r="DZ23">
        <v>72</v>
      </c>
      <c r="EA23">
        <v>27</v>
      </c>
      <c r="EB23">
        <v>25.4488</v>
      </c>
      <c r="EC23">
        <v>60.8782</v>
      </c>
      <c r="ED23">
        <v>21.9712</v>
      </c>
      <c r="EE23">
        <v>1</v>
      </c>
      <c r="EF23">
        <v>-0.200419</v>
      </c>
      <c r="EG23">
        <v>1.16634</v>
      </c>
      <c r="EH23">
        <v>20.1459</v>
      </c>
      <c r="EI23">
        <v>5.22852</v>
      </c>
      <c r="EJ23">
        <v>11.992</v>
      </c>
      <c r="EK23">
        <v>4.96765</v>
      </c>
      <c r="EL23">
        <v>3.297</v>
      </c>
      <c r="EM23">
        <v>967</v>
      </c>
      <c r="EN23">
        <v>5637.3</v>
      </c>
      <c r="EO23">
        <v>4509.1</v>
      </c>
      <c r="EP23">
        <v>6.3</v>
      </c>
      <c r="EQ23">
        <v>1.86752</v>
      </c>
      <c r="ER23">
        <v>1.86799</v>
      </c>
      <c r="ES23">
        <v>1.85927</v>
      </c>
      <c r="ET23">
        <v>1.86539</v>
      </c>
      <c r="EU23">
        <v>1.8634</v>
      </c>
      <c r="EV23">
        <v>1.86477</v>
      </c>
      <c r="EW23">
        <v>1.86019</v>
      </c>
      <c r="EX23">
        <v>1.86421</v>
      </c>
      <c r="EY23">
        <v>0</v>
      </c>
      <c r="EZ23">
        <v>0</v>
      </c>
      <c r="FA23">
        <v>0</v>
      </c>
      <c r="FB23">
        <v>0</v>
      </c>
      <c r="FC23" t="s">
        <v>336</v>
      </c>
      <c r="FD23" t="s">
        <v>337</v>
      </c>
      <c r="FE23" t="s">
        <v>338</v>
      </c>
      <c r="FF23" t="s">
        <v>338</v>
      </c>
      <c r="FG23" t="s">
        <v>338</v>
      </c>
      <c r="FH23" t="s">
        <v>338</v>
      </c>
      <c r="FI23">
        <v>0</v>
      </c>
      <c r="FJ23">
        <v>100</v>
      </c>
      <c r="FK23">
        <v>100</v>
      </c>
      <c r="FL23">
        <v>-1.265</v>
      </c>
      <c r="FM23">
        <v>-0.0819</v>
      </c>
      <c r="FN23">
        <v>-0.9734841762239219</v>
      </c>
      <c r="FO23">
        <v>-0.0004288572108516813</v>
      </c>
      <c r="FP23">
        <v>-9.298775811270514E-07</v>
      </c>
      <c r="FQ23">
        <v>3.855936630904132E-10</v>
      </c>
      <c r="FR23">
        <v>-0.1246406499236691</v>
      </c>
      <c r="FS23">
        <v>-0.001228956394211394</v>
      </c>
      <c r="FT23">
        <v>0.0001300461273041749</v>
      </c>
      <c r="FU23">
        <v>2.07731679356656E-06</v>
      </c>
      <c r="FV23">
        <v>2</v>
      </c>
      <c r="FW23">
        <v>2029</v>
      </c>
      <c r="FX23">
        <v>1</v>
      </c>
      <c r="FY23">
        <v>23</v>
      </c>
      <c r="FZ23">
        <v>4.2</v>
      </c>
      <c r="GA23">
        <v>4.1</v>
      </c>
      <c r="GB23">
        <v>1.07544</v>
      </c>
      <c r="GC23">
        <v>2.43164</v>
      </c>
      <c r="GD23">
        <v>1.44775</v>
      </c>
      <c r="GE23">
        <v>2.323</v>
      </c>
      <c r="GF23">
        <v>1.55151</v>
      </c>
      <c r="GG23">
        <v>2.27173</v>
      </c>
      <c r="GH23">
        <v>32.8202</v>
      </c>
      <c r="GI23">
        <v>24.2276</v>
      </c>
      <c r="GJ23">
        <v>18</v>
      </c>
      <c r="GK23">
        <v>630.109</v>
      </c>
      <c r="GL23">
        <v>455.843</v>
      </c>
      <c r="GM23">
        <v>20.0342</v>
      </c>
      <c r="GN23">
        <v>24.4944</v>
      </c>
      <c r="GO23">
        <v>30.0001</v>
      </c>
      <c r="GP23">
        <v>24.5376</v>
      </c>
      <c r="GQ23">
        <v>24.4835</v>
      </c>
      <c r="GR23">
        <v>21.5123</v>
      </c>
      <c r="GS23">
        <v>31.7407</v>
      </c>
      <c r="GT23">
        <v>80.4662</v>
      </c>
      <c r="GU23">
        <v>20.0334</v>
      </c>
      <c r="GV23">
        <v>400</v>
      </c>
      <c r="GW23">
        <v>19.1603</v>
      </c>
      <c r="GX23">
        <v>100.69</v>
      </c>
      <c r="GY23">
        <v>101.662</v>
      </c>
    </row>
    <row r="24" spans="1:207">
      <c r="A24">
        <v>6</v>
      </c>
      <c r="B24">
        <v>1659729088.1</v>
      </c>
      <c r="C24">
        <v>1280.599999904633</v>
      </c>
      <c r="D24" t="s">
        <v>351</v>
      </c>
      <c r="E24" t="s">
        <v>352</v>
      </c>
      <c r="F24">
        <v>15</v>
      </c>
      <c r="G24">
        <v>1659729080.349999</v>
      </c>
      <c r="H24">
        <f>(I24)/1000</f>
        <v>0</v>
      </c>
      <c r="I24">
        <f>1000*AU24*AG24*(AQ24-AR24)/(100*$B$7*(1000-AG24*AQ24))</f>
        <v>0</v>
      </c>
      <c r="J24">
        <f>AU24*AG24*(AP24-AO24*(1000-AG24*AR24)/(1000-AG24*AQ24))/(100*$B$7)</f>
        <v>0</v>
      </c>
      <c r="K24">
        <f>AO24 - IF(AG24&gt;1, J24*$B$7*100.0/(AI24*BC24), 0)</f>
        <v>0</v>
      </c>
      <c r="L24">
        <f>((R24-H24/2)*K24-J24)/(R24+H24/2)</f>
        <v>0</v>
      </c>
      <c r="M24">
        <f>L24*(AV24+AW24)/1000.0</f>
        <v>0</v>
      </c>
      <c r="N24">
        <f>(AO24 - IF(AG24&gt;1, J24*$B$7*100.0/(AI24*BC24), 0))*(AV24+AW24)/1000.0</f>
        <v>0</v>
      </c>
      <c r="O24">
        <f>2.0/((1/Q24-1/P24)+SIGN(Q24)*SQRT((1/Q24-1/P24)*(1/Q24-1/P24) + 4*$C$7/(($C$7+1)*($C$7+1))*(2*1/Q24*1/P24-1/P24*1/P24)))</f>
        <v>0</v>
      </c>
      <c r="P24">
        <f>IF(LEFT($D$7,1)&lt;&gt;"0",IF(LEFT($D$7,1)="1",3.0,$E$7),$D$5+$E$5*(BC24*AV24/($K$5*1000))+$F$5*(BC24*AV24/($K$5*1000))*MAX(MIN($B$7,$J$5),$I$5)*MAX(MIN($B$7,$J$5),$I$5)+$G$5*MAX(MIN($B$7,$J$5),$I$5)*(BC24*AV24/($K$5*1000))+$H$5*(BC24*AV24/($K$5*1000))*(BC24*AV24/($K$5*1000)))</f>
        <v>0</v>
      </c>
      <c r="Q24">
        <f>H24*(1000-(1000*0.61365*exp(17.502*U24/(240.97+U24))/(AV24+AW24)+AQ24)/2)/(1000*0.61365*exp(17.502*U24/(240.97+U24))/(AV24+AW24)-AQ24)</f>
        <v>0</v>
      </c>
      <c r="R24">
        <f>1/(($C$7+1)/(O24/1.6)+1/(P24/1.37)) + $C$7/(($C$7+1)/(O24/1.6) + $C$7/(P24/1.37))</f>
        <v>0</v>
      </c>
      <c r="S24">
        <f>(AJ24*AM24)</f>
        <v>0</v>
      </c>
      <c r="T24">
        <f>(AX24+(S24+2*0.95*5.67E-8*(((AX24+$B$9)+273)^4-(AX24+273)^4)-44100*H24)/(1.84*29.3*P24+8*0.95*5.67E-8*(AX24+273)^3))</f>
        <v>0</v>
      </c>
      <c r="U24">
        <f>($C$9*AY24+$D$9*AZ24+$E$9*T24)</f>
        <v>0</v>
      </c>
      <c r="V24">
        <f>0.61365*exp(17.502*U24/(240.97+U24))</f>
        <v>0</v>
      </c>
      <c r="W24">
        <f>(X24/Y24*100)</f>
        <v>0</v>
      </c>
      <c r="X24">
        <f>AQ24*(AV24+AW24)/1000</f>
        <v>0</v>
      </c>
      <c r="Y24">
        <f>0.61365*exp(17.502*AX24/(240.97+AX24))</f>
        <v>0</v>
      </c>
      <c r="Z24">
        <f>(V24-AQ24*(AV24+AW24)/1000)</f>
        <v>0</v>
      </c>
      <c r="AA24">
        <f>(-H24*44100)</f>
        <v>0</v>
      </c>
      <c r="AB24">
        <f>2*29.3*P24*0.92*(AX24-U24)</f>
        <v>0</v>
      </c>
      <c r="AC24">
        <f>2*0.95*5.67E-8*(((AX24+$B$9)+273)^4-(U24+273)^4)</f>
        <v>0</v>
      </c>
      <c r="AD24">
        <f>S24+AC24+AA24+AB24</f>
        <v>0</v>
      </c>
      <c r="AE24">
        <v>0</v>
      </c>
      <c r="AF24">
        <v>0</v>
      </c>
      <c r="AG24">
        <f>IF(AE24*$H$15&gt;=AI24,1.0,(AI24/(AI24-AE24*$H$15)))</f>
        <v>0</v>
      </c>
      <c r="AH24">
        <f>(AG24-1)*100</f>
        <v>0</v>
      </c>
      <c r="AI24">
        <f>MAX(0,($B$15+$C$15*BC24)/(1+$D$15*BC24)*AV24/(AX24+273)*$E$15)</f>
        <v>0</v>
      </c>
      <c r="AJ24">
        <f>$B$13*BD24+$C$13*BE24+$F$13*BP24*(1-BS24)</f>
        <v>0</v>
      </c>
      <c r="AK24">
        <f>AJ24*AL24</f>
        <v>0</v>
      </c>
      <c r="AL24">
        <f>($B$13*$D$11+$C$13*$D$11+$F$13*((CC24+BU24)/MAX(CC24+BU24+CD24, 0.1)*$I$11+CD24/MAX(CC24+BU24+CD24, 0.1)*$J$11))/($B$13+$C$13+$F$13)</f>
        <v>0</v>
      </c>
      <c r="AM24">
        <f>($B$13*$K$11+$C$13*$K$11+$F$13*((CC24+BU24)/MAX(CC24+BU24+CD24, 0.1)*$P$11+CD24/MAX(CC24+BU24+CD24, 0.1)*$Q$11))/($B$13+$C$13+$F$13)</f>
        <v>0</v>
      </c>
      <c r="AN24">
        <v>1659729080.349999</v>
      </c>
      <c r="AO24">
        <v>394.4857666666667</v>
      </c>
      <c r="AP24">
        <v>399.9835333333333</v>
      </c>
      <c r="AQ24">
        <v>19.72820333333333</v>
      </c>
      <c r="AR24">
        <v>19.25714</v>
      </c>
      <c r="AS24">
        <v>395.7075666666667</v>
      </c>
      <c r="AT24">
        <v>19.80905666666667</v>
      </c>
      <c r="AU24">
        <v>600.2735666666666</v>
      </c>
      <c r="AV24">
        <v>101.2482333333333</v>
      </c>
      <c r="AW24">
        <v>0.09991625666666668</v>
      </c>
      <c r="AX24">
        <v>22.49101333333333</v>
      </c>
      <c r="AY24">
        <v>22.44928</v>
      </c>
      <c r="AZ24">
        <v>999.9000000000002</v>
      </c>
      <c r="BA24">
        <v>0</v>
      </c>
      <c r="BB24">
        <v>0</v>
      </c>
      <c r="BC24">
        <v>9997.172</v>
      </c>
      <c r="BD24">
        <v>0</v>
      </c>
      <c r="BE24">
        <v>2.204619999999999</v>
      </c>
      <c r="BF24">
        <v>-5.497766666666668</v>
      </c>
      <c r="BG24">
        <v>402.4249333333333</v>
      </c>
      <c r="BH24">
        <v>407.8374000000001</v>
      </c>
      <c r="BI24">
        <v>0.4710795999999999</v>
      </c>
      <c r="BJ24">
        <v>399.9835333333333</v>
      </c>
      <c r="BK24">
        <v>19.25714</v>
      </c>
      <c r="BL24">
        <v>1.997448333333333</v>
      </c>
      <c r="BM24">
        <v>1.949752333333333</v>
      </c>
      <c r="BN24">
        <v>17.42412666666667</v>
      </c>
      <c r="BO24">
        <v>17.04206666666667</v>
      </c>
      <c r="BP24">
        <v>750.0033333333334</v>
      </c>
      <c r="BQ24">
        <v>0.9469873333333335</v>
      </c>
      <c r="BR24">
        <v>0.05301291666666665</v>
      </c>
      <c r="BS24">
        <v>0</v>
      </c>
      <c r="BT24">
        <v>2.171996666666666</v>
      </c>
      <c r="BU24">
        <v>0</v>
      </c>
      <c r="BV24">
        <v>1694.358</v>
      </c>
      <c r="BW24">
        <v>7049.533333333332</v>
      </c>
      <c r="BX24">
        <v>36.7227</v>
      </c>
      <c r="BY24">
        <v>39.45183333333331</v>
      </c>
      <c r="BZ24">
        <v>38.39353333333333</v>
      </c>
      <c r="CA24">
        <v>38.11636666666666</v>
      </c>
      <c r="CB24">
        <v>36.44973333333333</v>
      </c>
      <c r="CC24">
        <v>710.2430000000002</v>
      </c>
      <c r="CD24">
        <v>39.76033333333333</v>
      </c>
      <c r="CE24">
        <v>0</v>
      </c>
      <c r="CF24">
        <v>1659729085.1</v>
      </c>
      <c r="CG24">
        <v>0</v>
      </c>
      <c r="CH24">
        <v>1659728896.1</v>
      </c>
      <c r="CI24" t="s">
        <v>353</v>
      </c>
      <c r="CJ24">
        <v>1659728896.1</v>
      </c>
      <c r="CK24">
        <v>1659728896.1</v>
      </c>
      <c r="CL24">
        <v>6</v>
      </c>
      <c r="CM24">
        <v>0.043</v>
      </c>
      <c r="CN24">
        <v>0.001</v>
      </c>
      <c r="CO24">
        <v>-1.227</v>
      </c>
      <c r="CP24">
        <v>-0.08400000000000001</v>
      </c>
      <c r="CQ24">
        <v>400</v>
      </c>
      <c r="CR24">
        <v>19</v>
      </c>
      <c r="CS24">
        <v>0.44</v>
      </c>
      <c r="CT24">
        <v>0.15</v>
      </c>
      <c r="CU24">
        <v>-5.498438</v>
      </c>
      <c r="CV24">
        <v>0.006372833020646647</v>
      </c>
      <c r="CW24">
        <v>0.03449892238896746</v>
      </c>
      <c r="CX24">
        <v>1</v>
      </c>
      <c r="CY24">
        <v>0.4662356499999999</v>
      </c>
      <c r="CZ24">
        <v>0.07134387242026126</v>
      </c>
      <c r="DA24">
        <v>0.009035555230726</v>
      </c>
      <c r="DB24">
        <v>1</v>
      </c>
      <c r="DC24">
        <v>2</v>
      </c>
      <c r="DD24">
        <v>2</v>
      </c>
      <c r="DE24" t="s">
        <v>335</v>
      </c>
      <c r="DF24">
        <v>3.2113</v>
      </c>
      <c r="DG24">
        <v>2.65709</v>
      </c>
      <c r="DH24">
        <v>0.101337</v>
      </c>
      <c r="DI24">
        <v>0.102504</v>
      </c>
      <c r="DJ24">
        <v>0.101571</v>
      </c>
      <c r="DK24">
        <v>0.100139</v>
      </c>
      <c r="DL24">
        <v>29750.8</v>
      </c>
      <c r="DM24">
        <v>28832.5</v>
      </c>
      <c r="DN24">
        <v>31694.5</v>
      </c>
      <c r="DO24">
        <v>30444</v>
      </c>
      <c r="DP24">
        <v>38212.6</v>
      </c>
      <c r="DQ24">
        <v>36266.6</v>
      </c>
      <c r="DR24">
        <v>44506.6</v>
      </c>
      <c r="DS24">
        <v>42568.3</v>
      </c>
      <c r="DT24">
        <v>2.2125</v>
      </c>
      <c r="DU24">
        <v>1.92663</v>
      </c>
      <c r="DV24">
        <v>0.0447519</v>
      </c>
      <c r="DW24">
        <v>0</v>
      </c>
      <c r="DX24">
        <v>21.699</v>
      </c>
      <c r="DY24">
        <v>999.9</v>
      </c>
      <c r="DZ24">
        <v>71.5</v>
      </c>
      <c r="EA24">
        <v>27.1</v>
      </c>
      <c r="EB24">
        <v>25.4229</v>
      </c>
      <c r="EC24">
        <v>61.1282</v>
      </c>
      <c r="ED24">
        <v>23.0569</v>
      </c>
      <c r="EE24">
        <v>1</v>
      </c>
      <c r="EF24">
        <v>-0.201491</v>
      </c>
      <c r="EG24">
        <v>1.30155</v>
      </c>
      <c r="EH24">
        <v>20.1444</v>
      </c>
      <c r="EI24">
        <v>5.22882</v>
      </c>
      <c r="EJ24">
        <v>11.992</v>
      </c>
      <c r="EK24">
        <v>4.96745</v>
      </c>
      <c r="EL24">
        <v>3.297</v>
      </c>
      <c r="EM24">
        <v>972.5</v>
      </c>
      <c r="EN24">
        <v>5673.3</v>
      </c>
      <c r="EO24">
        <v>4609.2</v>
      </c>
      <c r="EP24">
        <v>6.4</v>
      </c>
      <c r="EQ24">
        <v>1.8675</v>
      </c>
      <c r="ER24">
        <v>1.86798</v>
      </c>
      <c r="ES24">
        <v>1.85925</v>
      </c>
      <c r="ET24">
        <v>1.86539</v>
      </c>
      <c r="EU24">
        <v>1.8634</v>
      </c>
      <c r="EV24">
        <v>1.86475</v>
      </c>
      <c r="EW24">
        <v>1.86018</v>
      </c>
      <c r="EX24">
        <v>1.8642</v>
      </c>
      <c r="EY24">
        <v>0</v>
      </c>
      <c r="EZ24">
        <v>0</v>
      </c>
      <c r="FA24">
        <v>0</v>
      </c>
      <c r="FB24">
        <v>0</v>
      </c>
      <c r="FC24" t="s">
        <v>336</v>
      </c>
      <c r="FD24" t="s">
        <v>337</v>
      </c>
      <c r="FE24" t="s">
        <v>338</v>
      </c>
      <c r="FF24" t="s">
        <v>338</v>
      </c>
      <c r="FG24" t="s">
        <v>338</v>
      </c>
      <c r="FH24" t="s">
        <v>338</v>
      </c>
      <c r="FI24">
        <v>0</v>
      </c>
      <c r="FJ24">
        <v>100</v>
      </c>
      <c r="FK24">
        <v>100</v>
      </c>
      <c r="FL24">
        <v>-1.222</v>
      </c>
      <c r="FM24">
        <v>-0.0808</v>
      </c>
      <c r="FN24">
        <v>-0.9303472247683926</v>
      </c>
      <c r="FO24">
        <v>-0.0004288572108516813</v>
      </c>
      <c r="FP24">
        <v>-9.298775811270514E-07</v>
      </c>
      <c r="FQ24">
        <v>3.855936630904132E-10</v>
      </c>
      <c r="FR24">
        <v>-0.1236692160123301</v>
      </c>
      <c r="FS24">
        <v>-0.001228956394211394</v>
      </c>
      <c r="FT24">
        <v>0.0001300461273041749</v>
      </c>
      <c r="FU24">
        <v>2.07731679356656E-06</v>
      </c>
      <c r="FV24">
        <v>2</v>
      </c>
      <c r="FW24">
        <v>2029</v>
      </c>
      <c r="FX24">
        <v>1</v>
      </c>
      <c r="FY24">
        <v>23</v>
      </c>
      <c r="FZ24">
        <v>3.2</v>
      </c>
      <c r="GA24">
        <v>3.2</v>
      </c>
      <c r="GB24">
        <v>1.07422</v>
      </c>
      <c r="GC24">
        <v>2.41699</v>
      </c>
      <c r="GD24">
        <v>1.44775</v>
      </c>
      <c r="GE24">
        <v>2.32178</v>
      </c>
      <c r="GF24">
        <v>1.55151</v>
      </c>
      <c r="GG24">
        <v>2.40112</v>
      </c>
      <c r="GH24">
        <v>32.8647</v>
      </c>
      <c r="GI24">
        <v>24.2276</v>
      </c>
      <c r="GJ24">
        <v>18</v>
      </c>
      <c r="GK24">
        <v>629.8630000000001</v>
      </c>
      <c r="GL24">
        <v>454.773</v>
      </c>
      <c r="GM24">
        <v>19.9116</v>
      </c>
      <c r="GN24">
        <v>24.4799</v>
      </c>
      <c r="GO24">
        <v>30.0001</v>
      </c>
      <c r="GP24">
        <v>24.5192</v>
      </c>
      <c r="GQ24">
        <v>24.4632</v>
      </c>
      <c r="GR24">
        <v>21.5148</v>
      </c>
      <c r="GS24">
        <v>31.4637</v>
      </c>
      <c r="GT24">
        <v>76.7097</v>
      </c>
      <c r="GU24">
        <v>19.9154</v>
      </c>
      <c r="GV24">
        <v>400</v>
      </c>
      <c r="GW24">
        <v>19.2432</v>
      </c>
      <c r="GX24">
        <v>100.697</v>
      </c>
      <c r="GY24">
        <v>101.661</v>
      </c>
    </row>
    <row r="25" spans="1:207">
      <c r="A25">
        <v>7</v>
      </c>
      <c r="B25">
        <v>1659729328.6</v>
      </c>
      <c r="C25">
        <v>1521.099999904633</v>
      </c>
      <c r="D25" t="s">
        <v>354</v>
      </c>
      <c r="E25" t="s">
        <v>355</v>
      </c>
      <c r="F25">
        <v>15</v>
      </c>
      <c r="G25">
        <v>1659729320.849999</v>
      </c>
      <c r="H25">
        <f>(I25)/1000</f>
        <v>0</v>
      </c>
      <c r="I25">
        <f>1000*AU25*AG25*(AQ25-AR25)/(100*$B$7*(1000-AG25*AQ25))</f>
        <v>0</v>
      </c>
      <c r="J25">
        <f>AU25*AG25*(AP25-AO25*(1000-AG25*AR25)/(1000-AG25*AQ25))/(100*$B$7)</f>
        <v>0</v>
      </c>
      <c r="K25">
        <f>AO25 - IF(AG25&gt;1, J25*$B$7*100.0/(AI25*BC25), 0)</f>
        <v>0</v>
      </c>
      <c r="L25">
        <f>((R25-H25/2)*K25-J25)/(R25+H25/2)</f>
        <v>0</v>
      </c>
      <c r="M25">
        <f>L25*(AV25+AW25)/1000.0</f>
        <v>0</v>
      </c>
      <c r="N25">
        <f>(AO25 - IF(AG25&gt;1, J25*$B$7*100.0/(AI25*BC25), 0))*(AV25+AW25)/1000.0</f>
        <v>0</v>
      </c>
      <c r="O25">
        <f>2.0/((1/Q25-1/P25)+SIGN(Q25)*SQRT((1/Q25-1/P25)*(1/Q25-1/P25) + 4*$C$7/(($C$7+1)*($C$7+1))*(2*1/Q25*1/P25-1/P25*1/P25)))</f>
        <v>0</v>
      </c>
      <c r="P25">
        <f>IF(LEFT($D$7,1)&lt;&gt;"0",IF(LEFT($D$7,1)="1",3.0,$E$7),$D$5+$E$5*(BC25*AV25/($K$5*1000))+$F$5*(BC25*AV25/($K$5*1000))*MAX(MIN($B$7,$J$5),$I$5)*MAX(MIN($B$7,$J$5),$I$5)+$G$5*MAX(MIN($B$7,$J$5),$I$5)*(BC25*AV25/($K$5*1000))+$H$5*(BC25*AV25/($K$5*1000))*(BC25*AV25/($K$5*1000)))</f>
        <v>0</v>
      </c>
      <c r="Q25">
        <f>H25*(1000-(1000*0.61365*exp(17.502*U25/(240.97+U25))/(AV25+AW25)+AQ25)/2)/(1000*0.61365*exp(17.502*U25/(240.97+U25))/(AV25+AW25)-AQ25)</f>
        <v>0</v>
      </c>
      <c r="R25">
        <f>1/(($C$7+1)/(O25/1.6)+1/(P25/1.37)) + $C$7/(($C$7+1)/(O25/1.6) + $C$7/(P25/1.37))</f>
        <v>0</v>
      </c>
      <c r="S25">
        <f>(AJ25*AM25)</f>
        <v>0</v>
      </c>
      <c r="T25">
        <f>(AX25+(S25+2*0.95*5.67E-8*(((AX25+$B$9)+273)^4-(AX25+273)^4)-44100*H25)/(1.84*29.3*P25+8*0.95*5.67E-8*(AX25+273)^3))</f>
        <v>0</v>
      </c>
      <c r="U25">
        <f>($C$9*AY25+$D$9*AZ25+$E$9*T25)</f>
        <v>0</v>
      </c>
      <c r="V25">
        <f>0.61365*exp(17.502*U25/(240.97+U25))</f>
        <v>0</v>
      </c>
      <c r="W25">
        <f>(X25/Y25*100)</f>
        <v>0</v>
      </c>
      <c r="X25">
        <f>AQ25*(AV25+AW25)/1000</f>
        <v>0</v>
      </c>
      <c r="Y25">
        <f>0.61365*exp(17.502*AX25/(240.97+AX25))</f>
        <v>0</v>
      </c>
      <c r="Z25">
        <f>(V25-AQ25*(AV25+AW25)/1000)</f>
        <v>0</v>
      </c>
      <c r="AA25">
        <f>(-H25*44100)</f>
        <v>0</v>
      </c>
      <c r="AB25">
        <f>2*29.3*P25*0.92*(AX25-U25)</f>
        <v>0</v>
      </c>
      <c r="AC25">
        <f>2*0.95*5.67E-8*(((AX25+$B$9)+273)^4-(U25+273)^4)</f>
        <v>0</v>
      </c>
      <c r="AD25">
        <f>S25+AC25+AA25+AB25</f>
        <v>0</v>
      </c>
      <c r="AE25">
        <v>0</v>
      </c>
      <c r="AF25">
        <v>0</v>
      </c>
      <c r="AG25">
        <f>IF(AE25*$H$15&gt;=AI25,1.0,(AI25/(AI25-AE25*$H$15)))</f>
        <v>0</v>
      </c>
      <c r="AH25">
        <f>(AG25-1)*100</f>
        <v>0</v>
      </c>
      <c r="AI25">
        <f>MAX(0,($B$15+$C$15*BC25)/(1+$D$15*BC25)*AV25/(AX25+273)*$E$15)</f>
        <v>0</v>
      </c>
      <c r="AJ25">
        <f>$B$13*BD25+$C$13*BE25+$F$13*BP25*(1-BS25)</f>
        <v>0</v>
      </c>
      <c r="AK25">
        <f>AJ25*AL25</f>
        <v>0</v>
      </c>
      <c r="AL25">
        <f>($B$13*$D$11+$C$13*$D$11+$F$13*((CC25+BU25)/MAX(CC25+BU25+CD25, 0.1)*$I$11+CD25/MAX(CC25+BU25+CD25, 0.1)*$J$11))/($B$13+$C$13+$F$13)</f>
        <v>0</v>
      </c>
      <c r="AM25">
        <f>($B$13*$K$11+$C$13*$K$11+$F$13*((CC25+BU25)/MAX(CC25+BU25+CD25, 0.1)*$P$11+CD25/MAX(CC25+BU25+CD25, 0.1)*$Q$11))/($B$13+$C$13+$F$13)</f>
        <v>0</v>
      </c>
      <c r="AN25">
        <v>1659729320.849999</v>
      </c>
      <c r="AO25">
        <v>394.9781666666667</v>
      </c>
      <c r="AP25">
        <v>399.9973</v>
      </c>
      <c r="AQ25">
        <v>19.61305666666666</v>
      </c>
      <c r="AR25">
        <v>19.14163</v>
      </c>
      <c r="AS25">
        <v>396.1698</v>
      </c>
      <c r="AT25">
        <v>19.69450333333333</v>
      </c>
      <c r="AU25">
        <v>600.2704000000001</v>
      </c>
      <c r="AV25">
        <v>101.2485</v>
      </c>
      <c r="AW25">
        <v>0.09996925999999999</v>
      </c>
      <c r="AX25">
        <v>22.50637666666667</v>
      </c>
      <c r="AY25">
        <v>22.44637</v>
      </c>
      <c r="AZ25">
        <v>999.9000000000002</v>
      </c>
      <c r="BA25">
        <v>0</v>
      </c>
      <c r="BB25">
        <v>0</v>
      </c>
      <c r="BC25">
        <v>10004.66666666667</v>
      </c>
      <c r="BD25">
        <v>0</v>
      </c>
      <c r="BE25">
        <v>2.204619999999999</v>
      </c>
      <c r="BF25">
        <v>-5.019103999999999</v>
      </c>
      <c r="BG25">
        <v>402.8798666666667</v>
      </c>
      <c r="BH25">
        <v>407.8032666666667</v>
      </c>
      <c r="BI25">
        <v>0.4714253666666667</v>
      </c>
      <c r="BJ25">
        <v>399.9973</v>
      </c>
      <c r="BK25">
        <v>19.14163</v>
      </c>
      <c r="BL25">
        <v>1.985791</v>
      </c>
      <c r="BM25">
        <v>1.938061333333333</v>
      </c>
      <c r="BN25">
        <v>17.33149</v>
      </c>
      <c r="BO25">
        <v>16.94717333333334</v>
      </c>
      <c r="BP25">
        <v>499.9987333333333</v>
      </c>
      <c r="BQ25">
        <v>0.9199918999999998</v>
      </c>
      <c r="BR25">
        <v>0.08000837666666666</v>
      </c>
      <c r="BS25">
        <v>0</v>
      </c>
      <c r="BT25">
        <v>2.08431</v>
      </c>
      <c r="BU25">
        <v>0</v>
      </c>
      <c r="BV25">
        <v>1283.810333333334</v>
      </c>
      <c r="BW25">
        <v>4658.342</v>
      </c>
      <c r="BX25">
        <v>36.104</v>
      </c>
      <c r="BY25">
        <v>40.80399999999999</v>
      </c>
      <c r="BZ25">
        <v>38.29973333333333</v>
      </c>
      <c r="CA25">
        <v>39.49973333333332</v>
      </c>
      <c r="CB25">
        <v>36.40393333333333</v>
      </c>
      <c r="CC25">
        <v>459.9939999999999</v>
      </c>
      <c r="CD25">
        <v>40.00133333333333</v>
      </c>
      <c r="CE25">
        <v>0</v>
      </c>
      <c r="CF25">
        <v>1659729325.7</v>
      </c>
      <c r="CG25">
        <v>0</v>
      </c>
      <c r="CH25">
        <v>1659729139.6</v>
      </c>
      <c r="CI25" t="s">
        <v>356</v>
      </c>
      <c r="CJ25">
        <v>1659729139.6</v>
      </c>
      <c r="CK25">
        <v>1659729136.6</v>
      </c>
      <c r="CL25">
        <v>7</v>
      </c>
      <c r="CM25">
        <v>0.031</v>
      </c>
      <c r="CN25">
        <v>0</v>
      </c>
      <c r="CO25">
        <v>-1.197</v>
      </c>
      <c r="CP25">
        <v>-0.08400000000000001</v>
      </c>
      <c r="CQ25">
        <v>400</v>
      </c>
      <c r="CR25">
        <v>19</v>
      </c>
      <c r="CS25">
        <v>0.48</v>
      </c>
      <c r="CT25">
        <v>0.29</v>
      </c>
      <c r="CU25">
        <v>-5.028098250000001</v>
      </c>
      <c r="CV25">
        <v>-0.01852333958723061</v>
      </c>
      <c r="CW25">
        <v>0.04785992357325176</v>
      </c>
      <c r="CX25">
        <v>1</v>
      </c>
      <c r="CY25">
        <v>0.4728369</v>
      </c>
      <c r="CZ25">
        <v>-0.01272344465290966</v>
      </c>
      <c r="DA25">
        <v>0.004369275362116697</v>
      </c>
      <c r="DB25">
        <v>1</v>
      </c>
      <c r="DC25">
        <v>2</v>
      </c>
      <c r="DD25">
        <v>2</v>
      </c>
      <c r="DE25" t="s">
        <v>335</v>
      </c>
      <c r="DF25">
        <v>3.21193</v>
      </c>
      <c r="DG25">
        <v>2.65727</v>
      </c>
      <c r="DH25">
        <v>0.10144</v>
      </c>
      <c r="DI25">
        <v>0.102521</v>
      </c>
      <c r="DJ25">
        <v>0.101162</v>
      </c>
      <c r="DK25">
        <v>0.0997045</v>
      </c>
      <c r="DL25">
        <v>29749</v>
      </c>
      <c r="DM25">
        <v>28830</v>
      </c>
      <c r="DN25">
        <v>31696.2</v>
      </c>
      <c r="DO25">
        <v>30441.9</v>
      </c>
      <c r="DP25">
        <v>38232.5</v>
      </c>
      <c r="DQ25">
        <v>36281.9</v>
      </c>
      <c r="DR25">
        <v>44509.3</v>
      </c>
      <c r="DS25">
        <v>42565.5</v>
      </c>
      <c r="DT25">
        <v>2.21318</v>
      </c>
      <c r="DU25">
        <v>1.92447</v>
      </c>
      <c r="DV25">
        <v>0.0436753</v>
      </c>
      <c r="DW25">
        <v>0</v>
      </c>
      <c r="DX25">
        <v>21.7353</v>
      </c>
      <c r="DY25">
        <v>999.9</v>
      </c>
      <c r="DZ25">
        <v>70.90000000000001</v>
      </c>
      <c r="EA25">
        <v>27.3</v>
      </c>
      <c r="EB25">
        <v>25.5092</v>
      </c>
      <c r="EC25">
        <v>60.9783</v>
      </c>
      <c r="ED25">
        <v>22.5921</v>
      </c>
      <c r="EE25">
        <v>1</v>
      </c>
      <c r="EF25">
        <v>-0.201878</v>
      </c>
      <c r="EG25">
        <v>1.12475</v>
      </c>
      <c r="EH25">
        <v>20.15</v>
      </c>
      <c r="EI25">
        <v>5.22897</v>
      </c>
      <c r="EJ25">
        <v>11.992</v>
      </c>
      <c r="EK25">
        <v>4.9678</v>
      </c>
      <c r="EL25">
        <v>3.297</v>
      </c>
      <c r="EM25">
        <v>978</v>
      </c>
      <c r="EN25">
        <v>5709.7</v>
      </c>
      <c r="EO25">
        <v>4705</v>
      </c>
      <c r="EP25">
        <v>6.5</v>
      </c>
      <c r="EQ25">
        <v>1.86751</v>
      </c>
      <c r="ER25">
        <v>1.86798</v>
      </c>
      <c r="ES25">
        <v>1.85927</v>
      </c>
      <c r="ET25">
        <v>1.86539</v>
      </c>
      <c r="EU25">
        <v>1.8634</v>
      </c>
      <c r="EV25">
        <v>1.86477</v>
      </c>
      <c r="EW25">
        <v>1.8602</v>
      </c>
      <c r="EX25">
        <v>1.86425</v>
      </c>
      <c r="EY25">
        <v>0</v>
      </c>
      <c r="EZ25">
        <v>0</v>
      </c>
      <c r="FA25">
        <v>0</v>
      </c>
      <c r="FB25">
        <v>0</v>
      </c>
      <c r="FC25" t="s">
        <v>336</v>
      </c>
      <c r="FD25" t="s">
        <v>337</v>
      </c>
      <c r="FE25" t="s">
        <v>338</v>
      </c>
      <c r="FF25" t="s">
        <v>338</v>
      </c>
      <c r="FG25" t="s">
        <v>338</v>
      </c>
      <c r="FH25" t="s">
        <v>338</v>
      </c>
      <c r="FI25">
        <v>0</v>
      </c>
      <c r="FJ25">
        <v>100</v>
      </c>
      <c r="FK25">
        <v>100</v>
      </c>
      <c r="FL25">
        <v>-1.192</v>
      </c>
      <c r="FM25">
        <v>-0.0815</v>
      </c>
      <c r="FN25">
        <v>-0.8997367784746291</v>
      </c>
      <c r="FO25">
        <v>-0.0004288572108516813</v>
      </c>
      <c r="FP25">
        <v>-9.298775811270514E-07</v>
      </c>
      <c r="FQ25">
        <v>3.855936630904132E-10</v>
      </c>
      <c r="FR25">
        <v>-0.1235556066293257</v>
      </c>
      <c r="FS25">
        <v>-0.001228956394211394</v>
      </c>
      <c r="FT25">
        <v>0.0001300461273041749</v>
      </c>
      <c r="FU25">
        <v>2.07731679356656E-06</v>
      </c>
      <c r="FV25">
        <v>2</v>
      </c>
      <c r="FW25">
        <v>2029</v>
      </c>
      <c r="FX25">
        <v>1</v>
      </c>
      <c r="FY25">
        <v>23</v>
      </c>
      <c r="FZ25">
        <v>3.1</v>
      </c>
      <c r="GA25">
        <v>3.2</v>
      </c>
      <c r="GB25">
        <v>1.07422</v>
      </c>
      <c r="GC25">
        <v>2.41699</v>
      </c>
      <c r="GD25">
        <v>1.44775</v>
      </c>
      <c r="GE25">
        <v>2.323</v>
      </c>
      <c r="GF25">
        <v>1.55151</v>
      </c>
      <c r="GG25">
        <v>2.40234</v>
      </c>
      <c r="GH25">
        <v>32.9537</v>
      </c>
      <c r="GI25">
        <v>24.2364</v>
      </c>
      <c r="GJ25">
        <v>18</v>
      </c>
      <c r="GK25">
        <v>630.284</v>
      </c>
      <c r="GL25">
        <v>453.418</v>
      </c>
      <c r="GM25">
        <v>20.3307</v>
      </c>
      <c r="GN25">
        <v>24.4758</v>
      </c>
      <c r="GO25">
        <v>30.0002</v>
      </c>
      <c r="GP25">
        <v>24.5131</v>
      </c>
      <c r="GQ25">
        <v>24.4571</v>
      </c>
      <c r="GR25">
        <v>21.5145</v>
      </c>
      <c r="GS25">
        <v>31.9163</v>
      </c>
      <c r="GT25">
        <v>72.5735</v>
      </c>
      <c r="GU25">
        <v>20.3259</v>
      </c>
      <c r="GV25">
        <v>400</v>
      </c>
      <c r="GW25">
        <v>19.1334</v>
      </c>
      <c r="GX25">
        <v>100.703</v>
      </c>
      <c r="GY25">
        <v>101.654</v>
      </c>
    </row>
    <row r="26" spans="1:207">
      <c r="A26">
        <v>8</v>
      </c>
      <c r="B26">
        <v>1659729572.1</v>
      </c>
      <c r="C26">
        <v>1764.599999904633</v>
      </c>
      <c r="D26" t="s">
        <v>357</v>
      </c>
      <c r="E26" t="s">
        <v>358</v>
      </c>
      <c r="F26">
        <v>15</v>
      </c>
      <c r="G26">
        <v>1659729564.349999</v>
      </c>
      <c r="H26">
        <f>(I26)/1000</f>
        <v>0</v>
      </c>
      <c r="I26">
        <f>1000*AU26*AG26*(AQ26-AR26)/(100*$B$7*(1000-AG26*AQ26))</f>
        <v>0</v>
      </c>
      <c r="J26">
        <f>AU26*AG26*(AP26-AO26*(1000-AG26*AR26)/(1000-AG26*AQ26))/(100*$B$7)</f>
        <v>0</v>
      </c>
      <c r="K26">
        <f>AO26 - IF(AG26&gt;1, J26*$B$7*100.0/(AI26*BC26), 0)</f>
        <v>0</v>
      </c>
      <c r="L26">
        <f>((R26-H26/2)*K26-J26)/(R26+H26/2)</f>
        <v>0</v>
      </c>
      <c r="M26">
        <f>L26*(AV26+AW26)/1000.0</f>
        <v>0</v>
      </c>
      <c r="N26">
        <f>(AO26 - IF(AG26&gt;1, J26*$B$7*100.0/(AI26*BC26), 0))*(AV26+AW26)/1000.0</f>
        <v>0</v>
      </c>
      <c r="O26">
        <f>2.0/((1/Q26-1/P26)+SIGN(Q26)*SQRT((1/Q26-1/P26)*(1/Q26-1/P26) + 4*$C$7/(($C$7+1)*($C$7+1))*(2*1/Q26*1/P26-1/P26*1/P26)))</f>
        <v>0</v>
      </c>
      <c r="P26">
        <f>IF(LEFT($D$7,1)&lt;&gt;"0",IF(LEFT($D$7,1)="1",3.0,$E$7),$D$5+$E$5*(BC26*AV26/($K$5*1000))+$F$5*(BC26*AV26/($K$5*1000))*MAX(MIN($B$7,$J$5),$I$5)*MAX(MIN($B$7,$J$5),$I$5)+$G$5*MAX(MIN($B$7,$J$5),$I$5)*(BC26*AV26/($K$5*1000))+$H$5*(BC26*AV26/($K$5*1000))*(BC26*AV26/($K$5*1000)))</f>
        <v>0</v>
      </c>
      <c r="Q26">
        <f>H26*(1000-(1000*0.61365*exp(17.502*U26/(240.97+U26))/(AV26+AW26)+AQ26)/2)/(1000*0.61365*exp(17.502*U26/(240.97+U26))/(AV26+AW26)-AQ26)</f>
        <v>0</v>
      </c>
      <c r="R26">
        <f>1/(($C$7+1)/(O26/1.6)+1/(P26/1.37)) + $C$7/(($C$7+1)/(O26/1.6) + $C$7/(P26/1.37))</f>
        <v>0</v>
      </c>
      <c r="S26">
        <f>(AJ26*AM26)</f>
        <v>0</v>
      </c>
      <c r="T26">
        <f>(AX26+(S26+2*0.95*5.67E-8*(((AX26+$B$9)+273)^4-(AX26+273)^4)-44100*H26)/(1.84*29.3*P26+8*0.95*5.67E-8*(AX26+273)^3))</f>
        <v>0</v>
      </c>
      <c r="U26">
        <f>($C$9*AY26+$D$9*AZ26+$E$9*T26)</f>
        <v>0</v>
      </c>
      <c r="V26">
        <f>0.61365*exp(17.502*U26/(240.97+U26))</f>
        <v>0</v>
      </c>
      <c r="W26">
        <f>(X26/Y26*100)</f>
        <v>0</v>
      </c>
      <c r="X26">
        <f>AQ26*(AV26+AW26)/1000</f>
        <v>0</v>
      </c>
      <c r="Y26">
        <f>0.61365*exp(17.502*AX26/(240.97+AX26))</f>
        <v>0</v>
      </c>
      <c r="Z26">
        <f>(V26-AQ26*(AV26+AW26)/1000)</f>
        <v>0</v>
      </c>
      <c r="AA26">
        <f>(-H26*44100)</f>
        <v>0</v>
      </c>
      <c r="AB26">
        <f>2*29.3*P26*0.92*(AX26-U26)</f>
        <v>0</v>
      </c>
      <c r="AC26">
        <f>2*0.95*5.67E-8*(((AX26+$B$9)+273)^4-(U26+273)^4)</f>
        <v>0</v>
      </c>
      <c r="AD26">
        <f>S26+AC26+AA26+AB26</f>
        <v>0</v>
      </c>
      <c r="AE26">
        <v>0</v>
      </c>
      <c r="AF26">
        <v>0</v>
      </c>
      <c r="AG26">
        <f>IF(AE26*$H$15&gt;=AI26,1.0,(AI26/(AI26-AE26*$H$15)))</f>
        <v>0</v>
      </c>
      <c r="AH26">
        <f>(AG26-1)*100</f>
        <v>0</v>
      </c>
      <c r="AI26">
        <f>MAX(0,($B$15+$C$15*BC26)/(1+$D$15*BC26)*AV26/(AX26+273)*$E$15)</f>
        <v>0</v>
      </c>
      <c r="AJ26">
        <f>$B$13*BD26+$C$13*BE26+$F$13*BP26*(1-BS26)</f>
        <v>0</v>
      </c>
      <c r="AK26">
        <f>AJ26*AL26</f>
        <v>0</v>
      </c>
      <c r="AL26">
        <f>($B$13*$D$11+$C$13*$D$11+$F$13*((CC26+BU26)/MAX(CC26+BU26+CD26, 0.1)*$I$11+CD26/MAX(CC26+BU26+CD26, 0.1)*$J$11))/($B$13+$C$13+$F$13)</f>
        <v>0</v>
      </c>
      <c r="AM26">
        <f>($B$13*$K$11+$C$13*$K$11+$F$13*((CC26+BU26)/MAX(CC26+BU26+CD26, 0.1)*$P$11+CD26/MAX(CC26+BU26+CD26, 0.1)*$Q$11))/($B$13+$C$13+$F$13)</f>
        <v>0</v>
      </c>
      <c r="AN26">
        <v>1659729564.349999</v>
      </c>
      <c r="AO26">
        <v>396.6416666666667</v>
      </c>
      <c r="AP26">
        <v>400.0027333333332</v>
      </c>
      <c r="AQ26">
        <v>19.66238666666667</v>
      </c>
      <c r="AR26">
        <v>19.22469333333333</v>
      </c>
      <c r="AS26">
        <v>397.8448333333333</v>
      </c>
      <c r="AT26">
        <v>19.74076000000001</v>
      </c>
      <c r="AU26">
        <v>600.2862333333334</v>
      </c>
      <c r="AV26">
        <v>101.2539333333334</v>
      </c>
      <c r="AW26">
        <v>0.1000572233333333</v>
      </c>
      <c r="AX26">
        <v>22.48398</v>
      </c>
      <c r="AY26">
        <v>22.34760333333333</v>
      </c>
      <c r="AZ26">
        <v>999.9000000000002</v>
      </c>
      <c r="BA26">
        <v>0</v>
      </c>
      <c r="BB26">
        <v>0</v>
      </c>
      <c r="BC26">
        <v>9997.541999999998</v>
      </c>
      <c r="BD26">
        <v>0</v>
      </c>
      <c r="BE26">
        <v>2.208011333333333</v>
      </c>
      <c r="BF26">
        <v>-3.361135666666666</v>
      </c>
      <c r="BG26">
        <v>404.5968666666667</v>
      </c>
      <c r="BH26">
        <v>407.8434333333332</v>
      </c>
      <c r="BI26">
        <v>0.4376830333333334</v>
      </c>
      <c r="BJ26">
        <v>400.0027333333332</v>
      </c>
      <c r="BK26">
        <v>19.22469333333333</v>
      </c>
      <c r="BL26">
        <v>1.990892</v>
      </c>
      <c r="BM26">
        <v>1.946574333333334</v>
      </c>
      <c r="BN26">
        <v>17.37207666666666</v>
      </c>
      <c r="BO26">
        <v>17.01632666666667</v>
      </c>
      <c r="BP26">
        <v>250.0125</v>
      </c>
      <c r="BQ26">
        <v>0.8999740333333335</v>
      </c>
      <c r="BR26">
        <v>0.1000259666666667</v>
      </c>
      <c r="BS26">
        <v>0</v>
      </c>
      <c r="BT26">
        <v>2.13369</v>
      </c>
      <c r="BU26">
        <v>0</v>
      </c>
      <c r="BV26">
        <v>697.1780333333334</v>
      </c>
      <c r="BW26">
        <v>2313.975333333333</v>
      </c>
      <c r="BX26">
        <v>35.28933333333332</v>
      </c>
      <c r="BY26">
        <v>38.98523333333333</v>
      </c>
      <c r="BZ26">
        <v>37.48306666666667</v>
      </c>
      <c r="CA26">
        <v>37.76846666666665</v>
      </c>
      <c r="CB26">
        <v>35.39353333333334</v>
      </c>
      <c r="CC26">
        <v>225.0043333333334</v>
      </c>
      <c r="CD26">
        <v>25.008</v>
      </c>
      <c r="CE26">
        <v>0</v>
      </c>
      <c r="CF26">
        <v>1659729569.3</v>
      </c>
      <c r="CG26">
        <v>0</v>
      </c>
      <c r="CH26">
        <v>1659729379.1</v>
      </c>
      <c r="CI26" t="s">
        <v>359</v>
      </c>
      <c r="CJ26">
        <v>1659729376.6</v>
      </c>
      <c r="CK26">
        <v>1659729379.1</v>
      </c>
      <c r="CL26">
        <v>8</v>
      </c>
      <c r="CM26">
        <v>-0.01</v>
      </c>
      <c r="CN26">
        <v>0.003</v>
      </c>
      <c r="CO26">
        <v>-1.207</v>
      </c>
      <c r="CP26">
        <v>-0.082</v>
      </c>
      <c r="CQ26">
        <v>400</v>
      </c>
      <c r="CR26">
        <v>19</v>
      </c>
      <c r="CS26">
        <v>0.64</v>
      </c>
      <c r="CT26">
        <v>0.18</v>
      </c>
      <c r="CU26">
        <v>-3.35082975</v>
      </c>
      <c r="CV26">
        <v>-0.007593883677294381</v>
      </c>
      <c r="CW26">
        <v>0.04728176152003538</v>
      </c>
      <c r="CX26">
        <v>1</v>
      </c>
      <c r="CY26">
        <v>0.4385896499999999</v>
      </c>
      <c r="CZ26">
        <v>-0.02471212007504825</v>
      </c>
      <c r="DA26">
        <v>0.002617944246446057</v>
      </c>
      <c r="DB26">
        <v>1</v>
      </c>
      <c r="DC26">
        <v>2</v>
      </c>
      <c r="DD26">
        <v>2</v>
      </c>
      <c r="DE26" t="s">
        <v>335</v>
      </c>
      <c r="DF26">
        <v>3.21183</v>
      </c>
      <c r="DG26">
        <v>2.65688</v>
      </c>
      <c r="DH26">
        <v>0.101765</v>
      </c>
      <c r="DI26">
        <v>0.102512</v>
      </c>
      <c r="DJ26">
        <v>0.101329</v>
      </c>
      <c r="DK26">
        <v>0.100031</v>
      </c>
      <c r="DL26">
        <v>29738.8</v>
      </c>
      <c r="DM26">
        <v>28828.5</v>
      </c>
      <c r="DN26">
        <v>31696.8</v>
      </c>
      <c r="DO26">
        <v>30440.1</v>
      </c>
      <c r="DP26">
        <v>38226.5</v>
      </c>
      <c r="DQ26">
        <v>36267.4</v>
      </c>
      <c r="DR26">
        <v>44510.7</v>
      </c>
      <c r="DS26">
        <v>42564</v>
      </c>
      <c r="DT26">
        <v>2.21265</v>
      </c>
      <c r="DU26">
        <v>1.92383</v>
      </c>
      <c r="DV26">
        <v>0.0385717</v>
      </c>
      <c r="DW26">
        <v>0</v>
      </c>
      <c r="DX26">
        <v>21.714</v>
      </c>
      <c r="DY26">
        <v>999.9</v>
      </c>
      <c r="DZ26">
        <v>70.2</v>
      </c>
      <c r="EA26">
        <v>27.4</v>
      </c>
      <c r="EB26">
        <v>25.4053</v>
      </c>
      <c r="EC26">
        <v>60.5182</v>
      </c>
      <c r="ED26">
        <v>21.9071</v>
      </c>
      <c r="EE26">
        <v>1</v>
      </c>
      <c r="EF26">
        <v>-0.202045</v>
      </c>
      <c r="EG26">
        <v>1.0256</v>
      </c>
      <c r="EH26">
        <v>20.1506</v>
      </c>
      <c r="EI26">
        <v>5.22762</v>
      </c>
      <c r="EJ26">
        <v>11.992</v>
      </c>
      <c r="EK26">
        <v>4.9675</v>
      </c>
      <c r="EL26">
        <v>3.297</v>
      </c>
      <c r="EM26">
        <v>983.5</v>
      </c>
      <c r="EN26">
        <v>5745.7</v>
      </c>
      <c r="EO26">
        <v>4796.5</v>
      </c>
      <c r="EP26">
        <v>6.5</v>
      </c>
      <c r="EQ26">
        <v>1.86752</v>
      </c>
      <c r="ER26">
        <v>1.86799</v>
      </c>
      <c r="ES26">
        <v>1.85928</v>
      </c>
      <c r="ET26">
        <v>1.86539</v>
      </c>
      <c r="EU26">
        <v>1.8634</v>
      </c>
      <c r="EV26">
        <v>1.86478</v>
      </c>
      <c r="EW26">
        <v>1.86016</v>
      </c>
      <c r="EX26">
        <v>1.86423</v>
      </c>
      <c r="EY26">
        <v>0</v>
      </c>
      <c r="EZ26">
        <v>0</v>
      </c>
      <c r="FA26">
        <v>0</v>
      </c>
      <c r="FB26">
        <v>0</v>
      </c>
      <c r="FC26" t="s">
        <v>336</v>
      </c>
      <c r="FD26" t="s">
        <v>337</v>
      </c>
      <c r="FE26" t="s">
        <v>338</v>
      </c>
      <c r="FF26" t="s">
        <v>338</v>
      </c>
      <c r="FG26" t="s">
        <v>338</v>
      </c>
      <c r="FH26" t="s">
        <v>338</v>
      </c>
      <c r="FI26">
        <v>0</v>
      </c>
      <c r="FJ26">
        <v>100</v>
      </c>
      <c r="FK26">
        <v>100</v>
      </c>
      <c r="FL26">
        <v>-1.203</v>
      </c>
      <c r="FM26">
        <v>-0.0784</v>
      </c>
      <c r="FN26">
        <v>-0.9097720737178312</v>
      </c>
      <c r="FO26">
        <v>-0.0004288572108516813</v>
      </c>
      <c r="FP26">
        <v>-9.298775811270514E-07</v>
      </c>
      <c r="FQ26">
        <v>3.855936630904132E-10</v>
      </c>
      <c r="FR26">
        <v>-0.1207673894603104</v>
      </c>
      <c r="FS26">
        <v>-0.001228956394211394</v>
      </c>
      <c r="FT26">
        <v>0.0001300461273041749</v>
      </c>
      <c r="FU26">
        <v>2.07731679356656E-06</v>
      </c>
      <c r="FV26">
        <v>2</v>
      </c>
      <c r="FW26">
        <v>2029</v>
      </c>
      <c r="FX26">
        <v>1</v>
      </c>
      <c r="FY26">
        <v>23</v>
      </c>
      <c r="FZ26">
        <v>3.3</v>
      </c>
      <c r="GA26">
        <v>3.2</v>
      </c>
      <c r="GB26">
        <v>1.07544</v>
      </c>
      <c r="GC26">
        <v>2.4353</v>
      </c>
      <c r="GD26">
        <v>1.44897</v>
      </c>
      <c r="GE26">
        <v>2.31812</v>
      </c>
      <c r="GF26">
        <v>1.55151</v>
      </c>
      <c r="GG26">
        <v>2.24365</v>
      </c>
      <c r="GH26">
        <v>33.0429</v>
      </c>
      <c r="GI26">
        <v>24.2276</v>
      </c>
      <c r="GJ26">
        <v>18</v>
      </c>
      <c r="GK26">
        <v>629.917</v>
      </c>
      <c r="GL26">
        <v>453.024</v>
      </c>
      <c r="GM26">
        <v>20.3855</v>
      </c>
      <c r="GN26">
        <v>24.4779</v>
      </c>
      <c r="GO26">
        <v>30.0001</v>
      </c>
      <c r="GP26">
        <v>24.5144</v>
      </c>
      <c r="GQ26">
        <v>24.4571</v>
      </c>
      <c r="GR26">
        <v>21.5193</v>
      </c>
      <c r="GS26">
        <v>31.527</v>
      </c>
      <c r="GT26">
        <v>68.8175</v>
      </c>
      <c r="GU26">
        <v>20.3998</v>
      </c>
      <c r="GV26">
        <v>400</v>
      </c>
      <c r="GW26">
        <v>19.2128</v>
      </c>
      <c r="GX26">
        <v>100.705</v>
      </c>
      <c r="GY26">
        <v>101.65</v>
      </c>
    </row>
    <row r="27" spans="1:207">
      <c r="A27">
        <v>9</v>
      </c>
      <c r="B27">
        <v>1659729812.6</v>
      </c>
      <c r="C27">
        <v>2005.099999904633</v>
      </c>
      <c r="D27" t="s">
        <v>360</v>
      </c>
      <c r="E27" t="s">
        <v>361</v>
      </c>
      <c r="F27">
        <v>15</v>
      </c>
      <c r="G27">
        <v>1659729804.849999</v>
      </c>
      <c r="H27">
        <f>(I27)/1000</f>
        <v>0</v>
      </c>
      <c r="I27">
        <f>1000*AU27*AG27*(AQ27-AR27)/(100*$B$7*(1000-AG27*AQ27))</f>
        <v>0</v>
      </c>
      <c r="J27">
        <f>AU27*AG27*(AP27-AO27*(1000-AG27*AR27)/(1000-AG27*AQ27))/(100*$B$7)</f>
        <v>0</v>
      </c>
      <c r="K27">
        <f>AO27 - IF(AG27&gt;1, J27*$B$7*100.0/(AI27*BC27), 0)</f>
        <v>0</v>
      </c>
      <c r="L27">
        <f>((R27-H27/2)*K27-J27)/(R27+H27/2)</f>
        <v>0</v>
      </c>
      <c r="M27">
        <f>L27*(AV27+AW27)/1000.0</f>
        <v>0</v>
      </c>
      <c r="N27">
        <f>(AO27 - IF(AG27&gt;1, J27*$B$7*100.0/(AI27*BC27), 0))*(AV27+AW27)/1000.0</f>
        <v>0</v>
      </c>
      <c r="O27">
        <f>2.0/((1/Q27-1/P27)+SIGN(Q27)*SQRT((1/Q27-1/P27)*(1/Q27-1/P27) + 4*$C$7/(($C$7+1)*($C$7+1))*(2*1/Q27*1/P27-1/P27*1/P27)))</f>
        <v>0</v>
      </c>
      <c r="P27">
        <f>IF(LEFT($D$7,1)&lt;&gt;"0",IF(LEFT($D$7,1)="1",3.0,$E$7),$D$5+$E$5*(BC27*AV27/($K$5*1000))+$F$5*(BC27*AV27/($K$5*1000))*MAX(MIN($B$7,$J$5),$I$5)*MAX(MIN($B$7,$J$5),$I$5)+$G$5*MAX(MIN($B$7,$J$5),$I$5)*(BC27*AV27/($K$5*1000))+$H$5*(BC27*AV27/($K$5*1000))*(BC27*AV27/($K$5*1000)))</f>
        <v>0</v>
      </c>
      <c r="Q27">
        <f>H27*(1000-(1000*0.61365*exp(17.502*U27/(240.97+U27))/(AV27+AW27)+AQ27)/2)/(1000*0.61365*exp(17.502*U27/(240.97+U27))/(AV27+AW27)-AQ27)</f>
        <v>0</v>
      </c>
      <c r="R27">
        <f>1/(($C$7+1)/(O27/1.6)+1/(P27/1.37)) + $C$7/(($C$7+1)/(O27/1.6) + $C$7/(P27/1.37))</f>
        <v>0</v>
      </c>
      <c r="S27">
        <f>(AJ27*AM27)</f>
        <v>0</v>
      </c>
      <c r="T27">
        <f>(AX27+(S27+2*0.95*5.67E-8*(((AX27+$B$9)+273)^4-(AX27+273)^4)-44100*H27)/(1.84*29.3*P27+8*0.95*5.67E-8*(AX27+273)^3))</f>
        <v>0</v>
      </c>
      <c r="U27">
        <f>($C$9*AY27+$D$9*AZ27+$E$9*T27)</f>
        <v>0</v>
      </c>
      <c r="V27">
        <f>0.61365*exp(17.502*U27/(240.97+U27))</f>
        <v>0</v>
      </c>
      <c r="W27">
        <f>(X27/Y27*100)</f>
        <v>0</v>
      </c>
      <c r="X27">
        <f>AQ27*(AV27+AW27)/1000</f>
        <v>0</v>
      </c>
      <c r="Y27">
        <f>0.61365*exp(17.502*AX27/(240.97+AX27))</f>
        <v>0</v>
      </c>
      <c r="Z27">
        <f>(V27-AQ27*(AV27+AW27)/1000)</f>
        <v>0</v>
      </c>
      <c r="AA27">
        <f>(-H27*44100)</f>
        <v>0</v>
      </c>
      <c r="AB27">
        <f>2*29.3*P27*0.92*(AX27-U27)</f>
        <v>0</v>
      </c>
      <c r="AC27">
        <f>2*0.95*5.67E-8*(((AX27+$B$9)+273)^4-(U27+273)^4)</f>
        <v>0</v>
      </c>
      <c r="AD27">
        <f>S27+AC27+AA27+AB27</f>
        <v>0</v>
      </c>
      <c r="AE27">
        <v>0</v>
      </c>
      <c r="AF27">
        <v>0</v>
      </c>
      <c r="AG27">
        <f>IF(AE27*$H$15&gt;=AI27,1.0,(AI27/(AI27-AE27*$H$15)))</f>
        <v>0</v>
      </c>
      <c r="AH27">
        <f>(AG27-1)*100</f>
        <v>0</v>
      </c>
      <c r="AI27">
        <f>MAX(0,($B$15+$C$15*BC27)/(1+$D$15*BC27)*AV27/(AX27+273)*$E$15)</f>
        <v>0</v>
      </c>
      <c r="AJ27">
        <f>$B$13*BD27+$C$13*BE27+$F$13*BP27*(1-BS27)</f>
        <v>0</v>
      </c>
      <c r="AK27">
        <f>AJ27*AL27</f>
        <v>0</v>
      </c>
      <c r="AL27">
        <f>($B$13*$D$11+$C$13*$D$11+$F$13*((CC27+BU27)/MAX(CC27+BU27+CD27, 0.1)*$I$11+CD27/MAX(CC27+BU27+CD27, 0.1)*$J$11))/($B$13+$C$13+$F$13)</f>
        <v>0</v>
      </c>
      <c r="AM27">
        <f>($B$13*$K$11+$C$13*$K$11+$F$13*((CC27+BU27)/MAX(CC27+BU27+CD27, 0.1)*$P$11+CD27/MAX(CC27+BU27+CD27, 0.1)*$Q$11))/($B$13+$C$13+$F$13)</f>
        <v>0</v>
      </c>
      <c r="AN27">
        <v>1659729804.849999</v>
      </c>
      <c r="AO27">
        <v>400.2800666666666</v>
      </c>
      <c r="AP27">
        <v>399.9911</v>
      </c>
      <c r="AQ27">
        <v>19.61555666666667</v>
      </c>
      <c r="AR27">
        <v>19.29591</v>
      </c>
      <c r="AS27">
        <v>401.5670666666667</v>
      </c>
      <c r="AT27">
        <v>19.69899</v>
      </c>
      <c r="AU27">
        <v>600.2832</v>
      </c>
      <c r="AV27">
        <v>101.2475</v>
      </c>
      <c r="AW27">
        <v>0.09993349666666668</v>
      </c>
      <c r="AX27">
        <v>22.50096000000001</v>
      </c>
      <c r="AY27">
        <v>22.34469666666666</v>
      </c>
      <c r="AZ27">
        <v>999.9000000000002</v>
      </c>
      <c r="BA27">
        <v>0</v>
      </c>
      <c r="BB27">
        <v>0</v>
      </c>
      <c r="BC27">
        <v>10002.01766666667</v>
      </c>
      <c r="BD27">
        <v>0</v>
      </c>
      <c r="BE27">
        <v>2.204619999999999</v>
      </c>
      <c r="BF27">
        <v>0.2890503666666667</v>
      </c>
      <c r="BG27">
        <v>408.2888333333333</v>
      </c>
      <c r="BH27">
        <v>407.8610999999999</v>
      </c>
      <c r="BI27">
        <v>0.3196647</v>
      </c>
      <c r="BJ27">
        <v>399.9911</v>
      </c>
      <c r="BK27">
        <v>19.29591</v>
      </c>
      <c r="BL27">
        <v>1.986028333333333</v>
      </c>
      <c r="BM27">
        <v>1.953664</v>
      </c>
      <c r="BN27">
        <v>17.33338666666667</v>
      </c>
      <c r="BO27">
        <v>17.07371666666667</v>
      </c>
      <c r="BP27">
        <v>0</v>
      </c>
      <c r="BQ27">
        <v>0</v>
      </c>
      <c r="BR27">
        <v>0</v>
      </c>
      <c r="BS27">
        <v>0</v>
      </c>
      <c r="BT27">
        <v>2.587666666666667</v>
      </c>
      <c r="BU27">
        <v>0</v>
      </c>
      <c r="BV27">
        <v>47.453</v>
      </c>
      <c r="BW27">
        <v>-1.265666666666667</v>
      </c>
      <c r="BX27">
        <v>34.66633333333333</v>
      </c>
      <c r="BY27">
        <v>40.8372</v>
      </c>
      <c r="BZ27">
        <v>37.67873333333333</v>
      </c>
      <c r="CA27">
        <v>39.75799999999999</v>
      </c>
      <c r="CB27">
        <v>35.51239999999999</v>
      </c>
      <c r="CC27">
        <v>0</v>
      </c>
      <c r="CD27">
        <v>0</v>
      </c>
      <c r="CE27">
        <v>0</v>
      </c>
      <c r="CF27">
        <v>1659729809.3</v>
      </c>
      <c r="CG27">
        <v>0</v>
      </c>
      <c r="CH27">
        <v>1659729630.6</v>
      </c>
      <c r="CI27" t="s">
        <v>362</v>
      </c>
      <c r="CJ27">
        <v>1659729630.6</v>
      </c>
      <c r="CK27">
        <v>1659729619.6</v>
      </c>
      <c r="CL27">
        <v>9</v>
      </c>
      <c r="CM27">
        <v>-0.08</v>
      </c>
      <c r="CN27">
        <v>-0.005</v>
      </c>
      <c r="CO27">
        <v>-1.287</v>
      </c>
      <c r="CP27">
        <v>-0.08599999999999999</v>
      </c>
      <c r="CQ27">
        <v>400</v>
      </c>
      <c r="CR27">
        <v>19</v>
      </c>
      <c r="CS27">
        <v>1.48</v>
      </c>
      <c r="CT27">
        <v>0.74</v>
      </c>
      <c r="CU27">
        <v>0.2954621</v>
      </c>
      <c r="CV27">
        <v>-0.04338328705440931</v>
      </c>
      <c r="CW27">
        <v>0.04830359231661761</v>
      </c>
      <c r="CX27">
        <v>1</v>
      </c>
      <c r="CY27">
        <v>0.324689125</v>
      </c>
      <c r="CZ27">
        <v>-0.07072100938086377</v>
      </c>
      <c r="DA27">
        <v>0.008477457346361289</v>
      </c>
      <c r="DB27">
        <v>1</v>
      </c>
      <c r="DC27">
        <v>2</v>
      </c>
      <c r="DD27">
        <v>2</v>
      </c>
      <c r="DE27" t="s">
        <v>335</v>
      </c>
      <c r="DF27">
        <v>3.21147</v>
      </c>
      <c r="DG27">
        <v>2.65738</v>
      </c>
      <c r="DH27">
        <v>0.102487</v>
      </c>
      <c r="DI27">
        <v>0.102514</v>
      </c>
      <c r="DJ27">
        <v>0.101154</v>
      </c>
      <c r="DK27">
        <v>0.100261</v>
      </c>
      <c r="DL27">
        <v>29715.7</v>
      </c>
      <c r="DM27">
        <v>28826.8</v>
      </c>
      <c r="DN27">
        <v>31697.6</v>
      </c>
      <c r="DO27">
        <v>30438.4</v>
      </c>
      <c r="DP27">
        <v>38235.5</v>
      </c>
      <c r="DQ27">
        <v>36256.4</v>
      </c>
      <c r="DR27">
        <v>44512.3</v>
      </c>
      <c r="DS27">
        <v>42562.1</v>
      </c>
      <c r="DT27">
        <v>2.21267</v>
      </c>
      <c r="DU27">
        <v>1.9222</v>
      </c>
      <c r="DV27">
        <v>0.0377968</v>
      </c>
      <c r="DW27">
        <v>0</v>
      </c>
      <c r="DX27">
        <v>21.7137</v>
      </c>
      <c r="DY27">
        <v>999.9</v>
      </c>
      <c r="DZ27">
        <v>69.5</v>
      </c>
      <c r="EA27">
        <v>27.6</v>
      </c>
      <c r="EB27">
        <v>25.4475</v>
      </c>
      <c r="EC27">
        <v>61.0882</v>
      </c>
      <c r="ED27">
        <v>22.1915</v>
      </c>
      <c r="EE27">
        <v>1</v>
      </c>
      <c r="EF27">
        <v>-0.201791</v>
      </c>
      <c r="EG27">
        <v>0.881841</v>
      </c>
      <c r="EH27">
        <v>20.1553</v>
      </c>
      <c r="EI27">
        <v>5.22732</v>
      </c>
      <c r="EJ27">
        <v>11.992</v>
      </c>
      <c r="EK27">
        <v>4.9676</v>
      </c>
      <c r="EL27">
        <v>3.297</v>
      </c>
      <c r="EM27">
        <v>988.9</v>
      </c>
      <c r="EN27">
        <v>5781.2</v>
      </c>
      <c r="EO27">
        <v>4882.9</v>
      </c>
      <c r="EP27">
        <v>6.6</v>
      </c>
      <c r="EQ27">
        <v>1.86752</v>
      </c>
      <c r="ER27">
        <v>1.868</v>
      </c>
      <c r="ES27">
        <v>1.85928</v>
      </c>
      <c r="ET27">
        <v>1.8654</v>
      </c>
      <c r="EU27">
        <v>1.8634</v>
      </c>
      <c r="EV27">
        <v>1.86478</v>
      </c>
      <c r="EW27">
        <v>1.86019</v>
      </c>
      <c r="EX27">
        <v>1.86431</v>
      </c>
      <c r="EY27">
        <v>0</v>
      </c>
      <c r="EZ27">
        <v>0</v>
      </c>
      <c r="FA27">
        <v>0</v>
      </c>
      <c r="FB27">
        <v>0</v>
      </c>
      <c r="FC27" t="s">
        <v>336</v>
      </c>
      <c r="FD27" t="s">
        <v>337</v>
      </c>
      <c r="FE27" t="s">
        <v>338</v>
      </c>
      <c r="FF27" t="s">
        <v>338</v>
      </c>
      <c r="FG27" t="s">
        <v>338</v>
      </c>
      <c r="FH27" t="s">
        <v>338</v>
      </c>
      <c r="FI27">
        <v>0</v>
      </c>
      <c r="FJ27">
        <v>100</v>
      </c>
      <c r="FK27">
        <v>100</v>
      </c>
      <c r="FL27">
        <v>-1.287</v>
      </c>
      <c r="FM27">
        <v>-0.0835</v>
      </c>
      <c r="FN27">
        <v>-0.9897815871356008</v>
      </c>
      <c r="FO27">
        <v>-0.0004288572108516813</v>
      </c>
      <c r="FP27">
        <v>-9.298775811270514E-07</v>
      </c>
      <c r="FQ27">
        <v>3.855936630904132E-10</v>
      </c>
      <c r="FR27">
        <v>-0.125549049371156</v>
      </c>
      <c r="FS27">
        <v>-0.001228956394211394</v>
      </c>
      <c r="FT27">
        <v>0.0001300461273041749</v>
      </c>
      <c r="FU27">
        <v>2.07731679356656E-06</v>
      </c>
      <c r="FV27">
        <v>2</v>
      </c>
      <c r="FW27">
        <v>2029</v>
      </c>
      <c r="FX27">
        <v>1</v>
      </c>
      <c r="FY27">
        <v>23</v>
      </c>
      <c r="FZ27">
        <v>3</v>
      </c>
      <c r="GA27">
        <v>3.2</v>
      </c>
      <c r="GB27">
        <v>1.07544</v>
      </c>
      <c r="GC27">
        <v>2.43042</v>
      </c>
      <c r="GD27">
        <v>1.44897</v>
      </c>
      <c r="GE27">
        <v>2.32056</v>
      </c>
      <c r="GF27">
        <v>1.55151</v>
      </c>
      <c r="GG27">
        <v>2.34253</v>
      </c>
      <c r="GH27">
        <v>33.1545</v>
      </c>
      <c r="GI27">
        <v>24.2364</v>
      </c>
      <c r="GJ27">
        <v>18</v>
      </c>
      <c r="GK27">
        <v>629.955</v>
      </c>
      <c r="GL27">
        <v>452.058</v>
      </c>
      <c r="GM27">
        <v>20.7798</v>
      </c>
      <c r="GN27">
        <v>24.4799</v>
      </c>
      <c r="GO27">
        <v>30.0001</v>
      </c>
      <c r="GP27">
        <v>24.5161</v>
      </c>
      <c r="GQ27">
        <v>24.4591</v>
      </c>
      <c r="GR27">
        <v>21.5176</v>
      </c>
      <c r="GS27">
        <v>31.1477</v>
      </c>
      <c r="GT27">
        <v>65.0677</v>
      </c>
      <c r="GU27">
        <v>20.786</v>
      </c>
      <c r="GV27">
        <v>400</v>
      </c>
      <c r="GW27">
        <v>19.3382</v>
      </c>
      <c r="GX27">
        <v>100.709</v>
      </c>
      <c r="GY27">
        <v>101.644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2022-08-04T20:09:25Z</dcterms:created>
  <dcterms:modified xsi:type="dcterms:W3CDTF">2022-08-04T20:09:25Z</dcterms:modified>
</cp:coreProperties>
</file>