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<sst xmlns="http://schemas.openxmlformats.org/spreadsheetml/2006/main" count="833" uniqueCount="363">
  <si>
    <t>File opened</t>
  </si>
  <si>
    <t>2022-08-09 13:25:16</t>
  </si>
  <si>
    <t>Console s/n</t>
  </si>
  <si>
    <t>68C-022579</t>
  </si>
  <si>
    <t>Console ver</t>
  </si>
  <si>
    <t>Bluestem v.2.0.04</t>
  </si>
  <si>
    <t>Scripts ver</t>
  </si>
  <si>
    <t>2021.08  2.0.04, Aug 2021</t>
  </si>
  <si>
    <t>Head s/n</t>
  </si>
  <si>
    <t>68H-422569</t>
  </si>
  <si>
    <t>Head ver</t>
  </si>
  <si>
    <t>1.4.7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</si>
  <si>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</si>
  <si>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"1.00474", "flowazero": "0.303", "flowbzero": "0.30288", "chamberpressurezero": "2.50771", "ssa_ref": "37836.8", "ssb_ref": "35909.7"}</t>
  </si>
  <si>
    <t>CO2 rangematch</t>
  </si>
  <si>
    <t>Fri Mar  4 10:34</t>
  </si>
  <si>
    <t>H2O rangematch</t>
  </si>
  <si>
    <t>Fri Mar  4 10:21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</si>
  <si>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</si>
  <si>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</si>
  <si>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</si>
  <si>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</si>
  <si>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</si>
  <si>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</si>
  <si>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</si>
  <si>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</si>
  <si>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</si>
  <si>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13:25:16</t>
  </si>
  <si>
    <t>Stability Definition:	ΔCO2 (Meas2): Slp&lt;0.1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</si>
  <si>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</si>
  <si>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</si>
  <si>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</si>
  <si>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</si>
  <si>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</si>
  <si>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</si>
  <si>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</si>
  <si>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</si>
  <si>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</si>
  <si>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</si>
  <si>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</si>
  <si>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</si>
  <si>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</si>
  <si>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</si>
  <si>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</si>
  <si>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</si>
  <si>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</si>
  <si>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</si>
  <si>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</si>
  <si>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</si>
  <si>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</si>
  <si>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</si>
  <si>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</si>
  <si>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</si>
  <si>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</si>
  <si>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</si>
  <si>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</si>
  <si>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</si>
  <si>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</si>
  <si>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</si>
  <si>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</si>
  <si>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</si>
  <si>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</si>
  <si>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</si>
  <si>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</si>
  <si>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</si>
  <si>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</si>
  <si>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</si>
  <si>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</si>
  <si>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</si>
  <si>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</si>
  <si>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</si>
  <si>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</si>
  <si>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</si>
  <si>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</si>
  <si>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</si>
  <si>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</si>
  <si>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</si>
  <si>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</si>
  <si>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</si>
  <si>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</si>
  <si>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</si>
  <si>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</si>
  <si>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</si>
  <si>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</si>
  <si>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</si>
  <si>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</si>
  <si>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</si>
  <si>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2.69045 80.0007 375.885 616.682 870.504 1069.54 1264.65 1395.29</t>
  </si>
  <si>
    <t>Fs_true</t>
  </si>
  <si>
    <t>0.139446 101.06 402.983 601.201 802.294 1001.4 1202.63 1400.96</t>
  </si>
  <si>
    <t>leak_wt</t>
  </si>
  <si>
    <t>SysObs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</si>
  <si>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</si>
  <si>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</si>
  <si>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</si>
  <si>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</si>
  <si>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</si>
  <si>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</si>
  <si>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</si>
  <si>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</si>
  <si>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</si>
  <si>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</si>
  <si>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</si>
  <si>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</si>
  <si>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</si>
  <si>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</si>
  <si>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</si>
  <si>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</si>
  <si>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</si>
  <si>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</si>
  <si>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</si>
  <si>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</si>
  <si>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</si>
  <si>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</si>
  <si>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</si>
  <si>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</si>
  <si>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</si>
  <si>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</si>
  <si>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</si>
  <si>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</si>
  <si>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</si>
  <si>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</si>
  <si>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</si>
  <si>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</si>
  <si>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</si>
  <si>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</si>
  <si>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</si>
  <si>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</si>
  <si>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</si>
  <si>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</si>
  <si>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</si>
  <si>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</si>
  <si>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</si>
  <si>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</si>
  <si>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</si>
  <si>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</si>
  <si>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</si>
  <si>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</si>
  <si>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</si>
  <si>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</si>
  <si>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</si>
  <si>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</si>
  <si>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</si>
  <si>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</si>
  <si>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</si>
  <si>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</si>
  <si>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</si>
  <si>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</si>
  <si>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</si>
  <si>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</si>
  <si>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</si>
  <si>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</si>
  <si>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</si>
  <si>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</si>
  <si>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</si>
  <si>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</si>
  <si>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</si>
  <si>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</si>
  <si>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</si>
  <si>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</si>
  <si>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</si>
  <si>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</si>
  <si>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</si>
  <si>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</si>
  <si>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</si>
  <si>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</si>
  <si>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</si>
  <si>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</si>
  <si>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</si>
  <si>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</si>
  <si>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</si>
  <si>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</si>
  <si>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</si>
  <si>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</si>
  <si>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</si>
  <si>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</si>
  <si>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</si>
  <si>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</si>
  <si>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</si>
  <si>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</si>
  <si>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</si>
  <si>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</si>
  <si>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</si>
  <si>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</si>
  <si>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</si>
  <si>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</si>
  <si>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</si>
  <si>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</si>
  <si>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</si>
  <si>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</si>
  <si>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</si>
  <si>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</si>
  <si>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</si>
  <si>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</si>
  <si>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</si>
  <si>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</si>
  <si>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</si>
  <si>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</si>
  <si>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</si>
  <si>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</si>
  <si>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</si>
  <si>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</si>
  <si>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</si>
  <si>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</si>
  <si>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</si>
  <si>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</si>
  <si>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</si>
  <si>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</si>
  <si>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</si>
  <si>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</si>
  <si>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</si>
  <si>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</si>
  <si>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</si>
  <si>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</si>
  <si>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</si>
  <si>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</si>
  <si>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</si>
  <si>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</si>
  <si>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</si>
  <si>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</si>
  <si>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</si>
  <si>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</si>
  <si>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</si>
  <si>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</si>
  <si>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</si>
  <si>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</si>
  <si>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</si>
  <si>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</si>
  <si>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</si>
  <si>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</si>
  <si>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</si>
  <si>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</si>
  <si>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</si>
  <si>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</si>
  <si>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</si>
  <si>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</si>
  <si>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</si>
  <si>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</si>
  <si>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</si>
  <si>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</si>
  <si>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</si>
  <si>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</si>
  <si>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</si>
  <si>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</si>
  <si>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</si>
  <si>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</si>
  <si>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</si>
  <si>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</si>
  <si>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</si>
  <si>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</si>
  <si>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</si>
  <si>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</si>
  <si>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</si>
  <si>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</si>
  <si>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</si>
  <si>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</si>
  <si>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</si>
  <si>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</si>
  <si>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</si>
  <si>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</si>
  <si>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</si>
  <si>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</si>
  <si>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</si>
  <si>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</si>
  <si>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</si>
  <si>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</si>
  <si>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</si>
  <si>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</si>
  <si>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</si>
  <si>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</si>
  <si>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</si>
  <si>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</si>
  <si>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</si>
  <si>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</si>
  <si>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</si>
  <si>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</si>
  <si>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</si>
  <si>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</si>
  <si>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</si>
  <si>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</si>
  <si>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</si>
  <si>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</si>
  <si>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</si>
  <si>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</si>
  <si>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</si>
  <si>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</si>
  <si>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</si>
  <si>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</si>
  <si>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</si>
  <si>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</si>
  <si>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</si>
  <si>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</si>
  <si>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</si>
  <si>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</si>
  <si>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</si>
  <si>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</si>
  <si>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</si>
  <si>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</si>
  <si>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</si>
  <si>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</si>
  <si>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</si>
  <si>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</si>
  <si>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</si>
  <si>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</si>
  <si>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</si>
  <si>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</si>
  <si>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</si>
  <si>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</si>
  <si>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</si>
  <si>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</si>
  <si>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</si>
  <si>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</si>
  <si>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</si>
  <si>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</si>
  <si>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</si>
  <si>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</si>
  <si>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</si>
  <si>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</si>
  <si>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</si>
  <si>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</si>
  <si>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</si>
  <si>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</si>
  <si>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</si>
  <si>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</si>
  <si>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</si>
  <si>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</si>
  <si>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</si>
  <si>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</si>
  <si>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</si>
  <si>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</si>
  <si>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</si>
  <si>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</si>
  <si>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20220810 13:38:12</t>
  </si>
  <si>
    <t>13:38:12</t>
  </si>
  <si>
    <t>13:28:20</t>
  </si>
  <si>
    <t>2/2</t>
  </si>
  <si>
    <t>00000000</t>
  </si>
  <si>
    <t>iiiiiiii</t>
  </si>
  <si>
    <t>off</t>
  </si>
  <si>
    <t>20220810 13:49:02</t>
  </si>
  <si>
    <t>13:49:02</t>
  </si>
  <si>
    <t>13:39:05</t>
  </si>
  <si>
    <t>20220810 13:59:06</t>
  </si>
  <si>
    <t>13:59:06</t>
  </si>
  <si>
    <t>13:50:18</t>
  </si>
  <si>
    <t>20220810 14:09:09</t>
  </si>
  <si>
    <t>14:09:09</t>
  </si>
  <si>
    <t>14:00:15</t>
  </si>
  <si>
    <t>20220810 14:19:10</t>
  </si>
  <si>
    <t>14:19:10</t>
  </si>
  <si>
    <t>14:09:59</t>
  </si>
  <si>
    <t>20220810 14:29:17</t>
  </si>
  <si>
    <t>14:29:17</t>
  </si>
  <si>
    <t>14:20:01</t>
  </si>
  <si>
    <t>20220810 14:39:19</t>
  </si>
  <si>
    <t>14:39:19</t>
  </si>
  <si>
    <t>14:30:10</t>
  </si>
  <si>
    <t>20220810 14:49:21</t>
  </si>
  <si>
    <t>14:49:21</t>
  </si>
  <si>
    <t>14:40:13</t>
  </si>
  <si>
    <t>20220810 14:59:21</t>
  </si>
  <si>
    <t>14:59:21</t>
  </si>
  <si>
    <t>14:50:11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</si>
</sst>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Y27"/>
  <sheetViews>
    <sheetView tabSelected="1" workbookViewId="0"/>
  </sheetViews>
  <sheetFormatPr defaultRowHeight="15"/>
  <sheetData>
    <row r="2" spans="1:207">
      <c r="A2" t="s">
        <v>29</v>
      </c>
      <c r="B2" t="s">
        <v>30</v>
      </c>
      <c r="C2" t="s">
        <v>32</v>
      </c>
    </row>
    <row r="3" spans="1:207">
      <c r="B3" t="s">
        <v>31</v>
      </c>
      <c r="C3">
        <v>21</v>
      </c>
    </row>
    <row r="4" spans="1:207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07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07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07">
      <c r="B7">
        <v>6</v>
      </c>
      <c r="C7">
        <v>0.5</v>
      </c>
      <c r="D7" t="s">
        <v>49</v>
      </c>
      <c r="E7">
        <v>2</v>
      </c>
    </row>
    <row r="8" spans="1:207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07">
      <c r="B9">
        <v>0</v>
      </c>
      <c r="C9">
        <v>1</v>
      </c>
      <c r="D9">
        <v>0</v>
      </c>
      <c r="E9">
        <v>0</v>
      </c>
    </row>
    <row r="10" spans="1:207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07">
      <c r="B11" t="s">
        <v>58</v>
      </c>
      <c r="C11" t="s">
        <v>60</v>
      </c>
      <c r="D11">
        <v>0.76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0.1725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07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07">
      <c r="B13">
        <v>0</v>
      </c>
      <c r="C13">
        <v>0</v>
      </c>
      <c r="D13">
        <v>0</v>
      </c>
      <c r="E13">
        <v>0</v>
      </c>
      <c r="F13">
        <v>1</v>
      </c>
    </row>
    <row r="14" spans="1:207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07">
      <c r="B15">
        <v>-6276</v>
      </c>
      <c r="C15">
        <v>6.6</v>
      </c>
      <c r="D15">
        <v>1.709E-05</v>
      </c>
      <c r="E15">
        <v>3.11</v>
      </c>
      <c r="F15" t="s">
        <v>87</v>
      </c>
      <c r="G15" t="s">
        <v>89</v>
      </c>
      <c r="H15">
        <v>0</v>
      </c>
    </row>
    <row r="16" spans="1:207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92</v>
      </c>
      <c r="M16" t="s">
        <v>92</v>
      </c>
      <c r="N16" t="s">
        <v>92</v>
      </c>
      <c r="O16" t="s">
        <v>92</v>
      </c>
      <c r="P16" t="s">
        <v>92</v>
      </c>
      <c r="Q16" t="s">
        <v>92</v>
      </c>
      <c r="R16" t="s">
        <v>92</v>
      </c>
      <c r="S16" t="s">
        <v>92</v>
      </c>
      <c r="T16" t="s">
        <v>92</v>
      </c>
      <c r="U16" t="s">
        <v>92</v>
      </c>
      <c r="V16" t="s">
        <v>92</v>
      </c>
      <c r="W16" t="s">
        <v>92</v>
      </c>
      <c r="X16" t="s">
        <v>92</v>
      </c>
      <c r="Y16" t="s">
        <v>92</v>
      </c>
      <c r="Z16" t="s">
        <v>92</v>
      </c>
      <c r="AA16" t="s">
        <v>92</v>
      </c>
      <c r="AB16" t="s">
        <v>92</v>
      </c>
      <c r="AC16" t="s">
        <v>92</v>
      </c>
      <c r="AD16" t="s">
        <v>92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96</v>
      </c>
      <c r="BL16" t="s">
        <v>96</v>
      </c>
      <c r="BM16" t="s">
        <v>96</v>
      </c>
      <c r="BN16" t="s">
        <v>96</v>
      </c>
      <c r="BO16" t="s">
        <v>96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97</v>
      </c>
      <c r="BV16" t="s">
        <v>97</v>
      </c>
      <c r="BW16" t="s">
        <v>97</v>
      </c>
      <c r="BX16" t="s">
        <v>97</v>
      </c>
      <c r="BY16" t="s">
        <v>97</v>
      </c>
      <c r="BZ16" t="s">
        <v>97</v>
      </c>
      <c r="CA16" t="s">
        <v>97</v>
      </c>
      <c r="CB16" t="s">
        <v>97</v>
      </c>
      <c r="CC16" t="s">
        <v>97</v>
      </c>
      <c r="CD16" t="s">
        <v>97</v>
      </c>
      <c r="CE16" t="s">
        <v>97</v>
      </c>
      <c r="CF16" t="s">
        <v>97</v>
      </c>
      <c r="CG16" t="s">
        <v>97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98</v>
      </c>
      <c r="CN16" t="s">
        <v>98</v>
      </c>
      <c r="CO16" t="s">
        <v>98</v>
      </c>
      <c r="CP16" t="s">
        <v>98</v>
      </c>
      <c r="CQ16" t="s">
        <v>98</v>
      </c>
      <c r="CR16" t="s">
        <v>98</v>
      </c>
      <c r="CS16" t="s">
        <v>98</v>
      </c>
      <c r="CT16" t="s">
        <v>98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99</v>
      </c>
      <c r="DA16" t="s">
        <v>99</v>
      </c>
      <c r="DB16" t="s">
        <v>99</v>
      </c>
      <c r="DC16" t="s">
        <v>99</v>
      </c>
      <c r="DD16" t="s">
        <v>99</v>
      </c>
      <c r="DE16" t="s">
        <v>99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100</v>
      </c>
      <c r="DP16" t="s">
        <v>100</v>
      </c>
      <c r="DQ16" t="s">
        <v>100</v>
      </c>
      <c r="DR16" t="s">
        <v>100</v>
      </c>
      <c r="DS16" t="s">
        <v>100</v>
      </c>
      <c r="DT16" t="s">
        <v>100</v>
      </c>
      <c r="DU16" t="s">
        <v>100</v>
      </c>
      <c r="DV16" t="s">
        <v>100</v>
      </c>
      <c r="DW16" t="s">
        <v>100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101</v>
      </c>
      <c r="EH16" t="s">
        <v>101</v>
      </c>
      <c r="EI16" t="s">
        <v>101</v>
      </c>
      <c r="EJ16" t="s">
        <v>101</v>
      </c>
      <c r="EK16" t="s">
        <v>101</v>
      </c>
      <c r="EL16" t="s">
        <v>101</v>
      </c>
      <c r="EM16" t="s">
        <v>101</v>
      </c>
      <c r="EN16" t="s">
        <v>101</v>
      </c>
      <c r="EO16" t="s">
        <v>101</v>
      </c>
      <c r="EP16" t="s">
        <v>101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102</v>
      </c>
      <c r="FA16" t="s">
        <v>102</v>
      </c>
      <c r="FB16" t="s">
        <v>102</v>
      </c>
      <c r="FC16" t="s">
        <v>102</v>
      </c>
      <c r="FD16" t="s">
        <v>102</v>
      </c>
      <c r="FE16" t="s">
        <v>102</v>
      </c>
      <c r="FF16" t="s">
        <v>102</v>
      </c>
      <c r="FG16" t="s">
        <v>102</v>
      </c>
      <c r="FH16" t="s">
        <v>102</v>
      </c>
      <c r="FI16" t="s">
        <v>102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103</v>
      </c>
      <c r="FT16" t="s">
        <v>103</v>
      </c>
      <c r="FU16" t="s">
        <v>103</v>
      </c>
      <c r="FV16" t="s">
        <v>103</v>
      </c>
      <c r="FW16" t="s">
        <v>103</v>
      </c>
      <c r="FX16" t="s">
        <v>103</v>
      </c>
      <c r="FY16" t="s">
        <v>103</v>
      </c>
      <c r="FZ16" t="s">
        <v>103</v>
      </c>
      <c r="GA16" t="s">
        <v>103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105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105</v>
      </c>
      <c r="GT16" t="s">
        <v>105</v>
      </c>
      <c r="GU16" t="s">
        <v>105</v>
      </c>
      <c r="GV16" t="s">
        <v>105</v>
      </c>
      <c r="GW16" t="s">
        <v>105</v>
      </c>
      <c r="GX16" t="s">
        <v>105</v>
      </c>
      <c r="GY16" t="s">
        <v>105</v>
      </c>
    </row>
    <row r="17" spans="1:207">
      <c r="A17" t="s">
        <v>106</v>
      </c>
      <c r="B17" t="s">
        <v>107</v>
      </c>
      <c r="C17" t="s">
        <v>108</v>
      </c>
      <c r="D17" t="s">
        <v>109</v>
      </c>
      <c r="E17" t="s">
        <v>110</v>
      </c>
      <c r="F17" t="s">
        <v>111</v>
      </c>
      <c r="G17" t="s">
        <v>112</v>
      </c>
      <c r="H17" t="s">
        <v>113</v>
      </c>
      <c r="I17" t="s">
        <v>114</v>
      </c>
      <c r="J17" t="s">
        <v>115</v>
      </c>
      <c r="K17" t="s">
        <v>116</v>
      </c>
      <c r="L17" t="s">
        <v>117</v>
      </c>
      <c r="M17" t="s">
        <v>118</v>
      </c>
      <c r="N17" t="s">
        <v>119</v>
      </c>
      <c r="O17" t="s">
        <v>120</v>
      </c>
      <c r="P17" t="s">
        <v>121</v>
      </c>
      <c r="Q17" t="s">
        <v>122</v>
      </c>
      <c r="R17" t="s">
        <v>123</v>
      </c>
      <c r="S17" t="s">
        <v>124</v>
      </c>
      <c r="T17" t="s">
        <v>125</v>
      </c>
      <c r="U17" t="s">
        <v>126</v>
      </c>
      <c r="V17" t="s">
        <v>127</v>
      </c>
      <c r="W17" t="s">
        <v>128</v>
      </c>
      <c r="X17" t="s">
        <v>129</v>
      </c>
      <c r="Y17" t="s">
        <v>130</v>
      </c>
      <c r="Z17" t="s">
        <v>131</v>
      </c>
      <c r="AA17" t="s">
        <v>132</v>
      </c>
      <c r="AB17" t="s">
        <v>133</v>
      </c>
      <c r="AC17" t="s">
        <v>134</v>
      </c>
      <c r="AD17" t="s">
        <v>135</v>
      </c>
      <c r="AE17" t="s">
        <v>93</v>
      </c>
      <c r="AF17" t="s">
        <v>136</v>
      </c>
      <c r="AG17" t="s">
        <v>137</v>
      </c>
      <c r="AH17" t="s">
        <v>138</v>
      </c>
      <c r="AI17" t="s">
        <v>139</v>
      </c>
      <c r="AJ17" t="s">
        <v>140</v>
      </c>
      <c r="AK17" t="s">
        <v>141</v>
      </c>
      <c r="AL17" t="s">
        <v>142</v>
      </c>
      <c r="AM17" t="s">
        <v>143</v>
      </c>
      <c r="AN17" t="s">
        <v>112</v>
      </c>
      <c r="AO17" t="s">
        <v>144</v>
      </c>
      <c r="AP17" t="s">
        <v>145</v>
      </c>
      <c r="AQ17" t="s">
        <v>146</v>
      </c>
      <c r="AR17" t="s">
        <v>147</v>
      </c>
      <c r="AS17" t="s">
        <v>148</v>
      </c>
      <c r="AT17" t="s">
        <v>149</v>
      </c>
      <c r="AU17" t="s">
        <v>150</v>
      </c>
      <c r="AV17" t="s">
        <v>151</v>
      </c>
      <c r="AW17" t="s">
        <v>152</v>
      </c>
      <c r="AX17" t="s">
        <v>153</v>
      </c>
      <c r="AY17" t="s">
        <v>154</v>
      </c>
      <c r="AZ17" t="s">
        <v>155</v>
      </c>
      <c r="BA17" t="s">
        <v>156</v>
      </c>
      <c r="BB17" t="s">
        <v>157</v>
      </c>
      <c r="BC17" t="s">
        <v>158</v>
      </c>
      <c r="BD17" t="s">
        <v>159</v>
      </c>
      <c r="BE17" t="s">
        <v>160</v>
      </c>
      <c r="BF17" t="s">
        <v>161</v>
      </c>
      <c r="BG17" t="s">
        <v>162</v>
      </c>
      <c r="BH17" t="s">
        <v>163</v>
      </c>
      <c r="BI17" t="s">
        <v>164</v>
      </c>
      <c r="BJ17" t="s">
        <v>165</v>
      </c>
      <c r="BK17" t="s">
        <v>166</v>
      </c>
      <c r="BL17" t="s">
        <v>167</v>
      </c>
      <c r="BM17" t="s">
        <v>168</v>
      </c>
      <c r="BN17" t="s">
        <v>169</v>
      </c>
      <c r="BO17" t="s">
        <v>170</v>
      </c>
      <c r="BP17" t="s">
        <v>171</v>
      </c>
      <c r="BQ17" t="s">
        <v>172</v>
      </c>
      <c r="BR17" t="s">
        <v>173</v>
      </c>
      <c r="BS17" t="s">
        <v>174</v>
      </c>
      <c r="BT17" t="s">
        <v>175</v>
      </c>
      <c r="BU17" t="s">
        <v>176</v>
      </c>
      <c r="BV17" t="s">
        <v>177</v>
      </c>
      <c r="BW17" t="s">
        <v>178</v>
      </c>
      <c r="BX17" t="s">
        <v>179</v>
      </c>
      <c r="BY17" t="s">
        <v>180</v>
      </c>
      <c r="BZ17" t="s">
        <v>181</v>
      </c>
      <c r="CA17" t="s">
        <v>182</v>
      </c>
      <c r="CB17" t="s">
        <v>183</v>
      </c>
      <c r="CC17" t="s">
        <v>184</v>
      </c>
      <c r="CD17" t="s">
        <v>185</v>
      </c>
      <c r="CE17" t="s">
        <v>186</v>
      </c>
      <c r="CF17" t="s">
        <v>187</v>
      </c>
      <c r="CG17" t="s">
        <v>188</v>
      </c>
      <c r="CH17" t="s">
        <v>107</v>
      </c>
      <c r="CI17" t="s">
        <v>110</v>
      </c>
      <c r="CJ17" t="s">
        <v>189</v>
      </c>
      <c r="CK17" t="s">
        <v>190</v>
      </c>
      <c r="CL17" t="s">
        <v>191</v>
      </c>
      <c r="CM17" t="s">
        <v>192</v>
      </c>
      <c r="CN17" t="s">
        <v>193</v>
      </c>
      <c r="CO17" t="s">
        <v>194</v>
      </c>
      <c r="CP17" t="s">
        <v>195</v>
      </c>
      <c r="CQ17" t="s">
        <v>196</v>
      </c>
      <c r="CR17" t="s">
        <v>197</v>
      </c>
      <c r="CS17" t="s">
        <v>198</v>
      </c>
      <c r="CT17" t="s">
        <v>199</v>
      </c>
      <c r="CU17" t="s">
        <v>200</v>
      </c>
      <c r="CV17" t="s">
        <v>201</v>
      </c>
      <c r="CW17" t="s">
        <v>202</v>
      </c>
      <c r="CX17" t="s">
        <v>203</v>
      </c>
      <c r="CY17" t="s">
        <v>204</v>
      </c>
      <c r="CZ17" t="s">
        <v>205</v>
      </c>
      <c r="DA17" t="s">
        <v>206</v>
      </c>
      <c r="DB17" t="s">
        <v>207</v>
      </c>
      <c r="DC17" t="s">
        <v>208</v>
      </c>
      <c r="DD17" t="s">
        <v>209</v>
      </c>
      <c r="DE17" t="s">
        <v>210</v>
      </c>
      <c r="DF17" t="s">
        <v>211</v>
      </c>
      <c r="DG17" t="s">
        <v>212</v>
      </c>
      <c r="DH17" t="s">
        <v>213</v>
      </c>
      <c r="DI17" t="s">
        <v>214</v>
      </c>
      <c r="DJ17" t="s">
        <v>215</v>
      </c>
      <c r="DK17" t="s">
        <v>216</v>
      </c>
      <c r="DL17" t="s">
        <v>217</v>
      </c>
      <c r="DM17" t="s">
        <v>218</v>
      </c>
      <c r="DN17" t="s">
        <v>219</v>
      </c>
      <c r="DO17" t="s">
        <v>220</v>
      </c>
      <c r="DP17" t="s">
        <v>221</v>
      </c>
      <c r="DQ17" t="s">
        <v>222</v>
      </c>
      <c r="DR17" t="s">
        <v>223</v>
      </c>
      <c r="DS17" t="s">
        <v>224</v>
      </c>
      <c r="DT17" t="s">
        <v>225</v>
      </c>
      <c r="DU17" t="s">
        <v>226</v>
      </c>
      <c r="DV17" t="s">
        <v>227</v>
      </c>
      <c r="DW17" t="s">
        <v>228</v>
      </c>
      <c r="DX17" t="s">
        <v>229</v>
      </c>
      <c r="DY17" t="s">
        <v>230</v>
      </c>
      <c r="DZ17" t="s">
        <v>231</v>
      </c>
      <c r="EA17" t="s">
        <v>232</v>
      </c>
      <c r="EB17" t="s">
        <v>233</v>
      </c>
      <c r="EC17" t="s">
        <v>234</v>
      </c>
      <c r="ED17" t="s">
        <v>235</v>
      </c>
      <c r="EE17" t="s">
        <v>236</v>
      </c>
      <c r="EF17" t="s">
        <v>237</v>
      </c>
      <c r="EG17" t="s">
        <v>238</v>
      </c>
      <c r="EH17" t="s">
        <v>239</v>
      </c>
      <c r="EI17" t="s">
        <v>240</v>
      </c>
      <c r="EJ17" t="s">
        <v>241</v>
      </c>
      <c r="EK17" t="s">
        <v>242</v>
      </c>
      <c r="EL17" t="s">
        <v>243</v>
      </c>
      <c r="EM17" t="s">
        <v>244</v>
      </c>
      <c r="EN17" t="s">
        <v>245</v>
      </c>
      <c r="EO17" t="s">
        <v>246</v>
      </c>
      <c r="EP17" t="s">
        <v>247</v>
      </c>
      <c r="EQ17" t="s">
        <v>248</v>
      </c>
      <c r="ER17" t="s">
        <v>249</v>
      </c>
      <c r="ES17" t="s">
        <v>250</v>
      </c>
      <c r="ET17" t="s">
        <v>251</v>
      </c>
      <c r="EU17" t="s">
        <v>252</v>
      </c>
      <c r="EV17" t="s">
        <v>253</v>
      </c>
      <c r="EW17" t="s">
        <v>254</v>
      </c>
      <c r="EX17" t="s">
        <v>255</v>
      </c>
      <c r="EY17" t="s">
        <v>256</v>
      </c>
      <c r="EZ17" t="s">
        <v>257</v>
      </c>
      <c r="FA17" t="s">
        <v>258</v>
      </c>
      <c r="FB17" t="s">
        <v>259</v>
      </c>
      <c r="FC17" t="s">
        <v>260</v>
      </c>
      <c r="FD17" t="s">
        <v>261</v>
      </c>
      <c r="FE17" t="s">
        <v>262</v>
      </c>
      <c r="FF17" t="s">
        <v>263</v>
      </c>
      <c r="FG17" t="s">
        <v>264</v>
      </c>
      <c r="FH17" t="s">
        <v>265</v>
      </c>
      <c r="FI17" t="s">
        <v>266</v>
      </c>
      <c r="FJ17" t="s">
        <v>267</v>
      </c>
      <c r="FK17" t="s">
        <v>268</v>
      </c>
      <c r="FL17" t="s">
        <v>269</v>
      </c>
      <c r="FM17" t="s">
        <v>270</v>
      </c>
      <c r="FN17" t="s">
        <v>271</v>
      </c>
      <c r="FO17" t="s">
        <v>272</v>
      </c>
      <c r="FP17" t="s">
        <v>273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</row>
    <row r="18" spans="1:207">
      <c r="B18" t="s">
        <v>309</v>
      </c>
      <c r="C18" t="s">
        <v>309</v>
      </c>
      <c r="F18" t="s">
        <v>309</v>
      </c>
      <c r="G18" t="s">
        <v>309</v>
      </c>
      <c r="H18" t="s">
        <v>310</v>
      </c>
      <c r="I18" t="s">
        <v>311</v>
      </c>
      <c r="J18" t="s">
        <v>312</v>
      </c>
      <c r="K18" t="s">
        <v>313</v>
      </c>
      <c r="L18" t="s">
        <v>313</v>
      </c>
      <c r="M18" t="s">
        <v>151</v>
      </c>
      <c r="N18" t="s">
        <v>151</v>
      </c>
      <c r="O18" t="s">
        <v>310</v>
      </c>
      <c r="P18" t="s">
        <v>310</v>
      </c>
      <c r="Q18" t="s">
        <v>310</v>
      </c>
      <c r="R18" t="s">
        <v>310</v>
      </c>
      <c r="S18" t="s">
        <v>314</v>
      </c>
      <c r="T18" t="s">
        <v>315</v>
      </c>
      <c r="U18" t="s">
        <v>315</v>
      </c>
      <c r="V18" t="s">
        <v>316</v>
      </c>
      <c r="W18" t="s">
        <v>317</v>
      </c>
      <c r="X18" t="s">
        <v>316</v>
      </c>
      <c r="Y18" t="s">
        <v>316</v>
      </c>
      <c r="Z18" t="s">
        <v>316</v>
      </c>
      <c r="AA18" t="s">
        <v>314</v>
      </c>
      <c r="AB18" t="s">
        <v>314</v>
      </c>
      <c r="AC18" t="s">
        <v>314</v>
      </c>
      <c r="AD18" t="s">
        <v>314</v>
      </c>
      <c r="AE18" t="s">
        <v>318</v>
      </c>
      <c r="AF18" t="s">
        <v>317</v>
      </c>
      <c r="AH18" t="s">
        <v>317</v>
      </c>
      <c r="AI18" t="s">
        <v>318</v>
      </c>
      <c r="AJ18" t="s">
        <v>312</v>
      </c>
      <c r="AK18" t="s">
        <v>312</v>
      </c>
      <c r="AM18" t="s">
        <v>319</v>
      </c>
      <c r="AN18" t="s">
        <v>309</v>
      </c>
      <c r="AO18" t="s">
        <v>313</v>
      </c>
      <c r="AP18" t="s">
        <v>313</v>
      </c>
      <c r="AQ18" t="s">
        <v>320</v>
      </c>
      <c r="AR18" t="s">
        <v>320</v>
      </c>
      <c r="AS18" t="s">
        <v>313</v>
      </c>
      <c r="AT18" t="s">
        <v>320</v>
      </c>
      <c r="AU18" t="s">
        <v>318</v>
      </c>
      <c r="AV18" t="s">
        <v>316</v>
      </c>
      <c r="AW18" t="s">
        <v>316</v>
      </c>
      <c r="AX18" t="s">
        <v>315</v>
      </c>
      <c r="AY18" t="s">
        <v>315</v>
      </c>
      <c r="AZ18" t="s">
        <v>315</v>
      </c>
      <c r="BA18" t="s">
        <v>315</v>
      </c>
      <c r="BB18" t="s">
        <v>315</v>
      </c>
      <c r="BC18" t="s">
        <v>321</v>
      </c>
      <c r="BD18" t="s">
        <v>312</v>
      </c>
      <c r="BE18" t="s">
        <v>312</v>
      </c>
      <c r="BF18" t="s">
        <v>313</v>
      </c>
      <c r="BG18" t="s">
        <v>313</v>
      </c>
      <c r="BH18" t="s">
        <v>313</v>
      </c>
      <c r="BI18" t="s">
        <v>320</v>
      </c>
      <c r="BJ18" t="s">
        <v>313</v>
      </c>
      <c r="BK18" t="s">
        <v>320</v>
      </c>
      <c r="BL18" t="s">
        <v>316</v>
      </c>
      <c r="BM18" t="s">
        <v>316</v>
      </c>
      <c r="BN18" t="s">
        <v>315</v>
      </c>
      <c r="BO18" t="s">
        <v>315</v>
      </c>
      <c r="BP18" t="s">
        <v>312</v>
      </c>
      <c r="BU18" t="s">
        <v>312</v>
      </c>
      <c r="BX18" t="s">
        <v>315</v>
      </c>
      <c r="BY18" t="s">
        <v>315</v>
      </c>
      <c r="BZ18" t="s">
        <v>315</v>
      </c>
      <c r="CA18" t="s">
        <v>315</v>
      </c>
      <c r="CB18" t="s">
        <v>315</v>
      </c>
      <c r="CC18" t="s">
        <v>312</v>
      </c>
      <c r="CD18" t="s">
        <v>312</v>
      </c>
      <c r="CE18" t="s">
        <v>312</v>
      </c>
      <c r="CF18" t="s">
        <v>309</v>
      </c>
      <c r="CH18" t="s">
        <v>322</v>
      </c>
      <c r="CJ18" t="s">
        <v>309</v>
      </c>
      <c r="CK18" t="s">
        <v>309</v>
      </c>
      <c r="CM18" t="s">
        <v>323</v>
      </c>
      <c r="CN18" t="s">
        <v>324</v>
      </c>
      <c r="CO18" t="s">
        <v>323</v>
      </c>
      <c r="CP18" t="s">
        <v>324</v>
      </c>
      <c r="CQ18" t="s">
        <v>323</v>
      </c>
      <c r="CR18" t="s">
        <v>324</v>
      </c>
      <c r="CS18" t="s">
        <v>317</v>
      </c>
      <c r="CT18" t="s">
        <v>317</v>
      </c>
      <c r="CU18" t="s">
        <v>313</v>
      </c>
      <c r="CV18" t="s">
        <v>325</v>
      </c>
      <c r="CW18" t="s">
        <v>313</v>
      </c>
      <c r="CY18" t="s">
        <v>320</v>
      </c>
      <c r="CZ18" t="s">
        <v>326</v>
      </c>
      <c r="DA18" t="s">
        <v>320</v>
      </c>
      <c r="DF18" t="s">
        <v>327</v>
      </c>
      <c r="DG18" t="s">
        <v>327</v>
      </c>
      <c r="DT18" t="s">
        <v>327</v>
      </c>
      <c r="DU18" t="s">
        <v>327</v>
      </c>
      <c r="DV18" t="s">
        <v>328</v>
      </c>
      <c r="DW18" t="s">
        <v>328</v>
      </c>
      <c r="DX18" t="s">
        <v>315</v>
      </c>
      <c r="DY18" t="s">
        <v>315</v>
      </c>
      <c r="DZ18" t="s">
        <v>317</v>
      </c>
      <c r="EA18" t="s">
        <v>315</v>
      </c>
      <c r="EB18" t="s">
        <v>320</v>
      </c>
      <c r="EC18" t="s">
        <v>317</v>
      </c>
      <c r="ED18" t="s">
        <v>317</v>
      </c>
      <c r="EF18" t="s">
        <v>327</v>
      </c>
      <c r="EG18" t="s">
        <v>327</v>
      </c>
      <c r="EH18" t="s">
        <v>327</v>
      </c>
      <c r="EI18" t="s">
        <v>327</v>
      </c>
      <c r="EJ18" t="s">
        <v>327</v>
      </c>
      <c r="EK18" t="s">
        <v>327</v>
      </c>
      <c r="EL18" t="s">
        <v>327</v>
      </c>
      <c r="EM18" t="s">
        <v>329</v>
      </c>
      <c r="EN18" t="s">
        <v>329</v>
      </c>
      <c r="EO18" t="s">
        <v>329</v>
      </c>
      <c r="EP18" t="s">
        <v>330</v>
      </c>
      <c r="EQ18" t="s">
        <v>327</v>
      </c>
      <c r="ER18" t="s">
        <v>327</v>
      </c>
      <c r="ES18" t="s">
        <v>327</v>
      </c>
      <c r="ET18" t="s">
        <v>327</v>
      </c>
      <c r="EU18" t="s">
        <v>327</v>
      </c>
      <c r="EV18" t="s">
        <v>327</v>
      </c>
      <c r="EW18" t="s">
        <v>327</v>
      </c>
      <c r="EX18" t="s">
        <v>327</v>
      </c>
      <c r="EY18" t="s">
        <v>327</v>
      </c>
      <c r="EZ18" t="s">
        <v>327</v>
      </c>
      <c r="FA18" t="s">
        <v>327</v>
      </c>
      <c r="FB18" t="s">
        <v>327</v>
      </c>
      <c r="FI18" t="s">
        <v>327</v>
      </c>
      <c r="FJ18" t="s">
        <v>317</v>
      </c>
      <c r="FK18" t="s">
        <v>317</v>
      </c>
      <c r="FL18" t="s">
        <v>323</v>
      </c>
      <c r="FM18" t="s">
        <v>324</v>
      </c>
      <c r="FN18" t="s">
        <v>324</v>
      </c>
      <c r="FR18" t="s">
        <v>324</v>
      </c>
      <c r="FV18" t="s">
        <v>313</v>
      </c>
      <c r="FW18" t="s">
        <v>313</v>
      </c>
      <c r="FX18" t="s">
        <v>320</v>
      </c>
      <c r="FY18" t="s">
        <v>320</v>
      </c>
      <c r="FZ18" t="s">
        <v>331</v>
      </c>
      <c r="GA18" t="s">
        <v>331</v>
      </c>
      <c r="GB18" t="s">
        <v>327</v>
      </c>
      <c r="GC18" t="s">
        <v>327</v>
      </c>
      <c r="GD18" t="s">
        <v>327</v>
      </c>
      <c r="GE18" t="s">
        <v>327</v>
      </c>
      <c r="GF18" t="s">
        <v>327</v>
      </c>
      <c r="GG18" t="s">
        <v>327</v>
      </c>
      <c r="GH18" t="s">
        <v>315</v>
      </c>
      <c r="GI18" t="s">
        <v>327</v>
      </c>
      <c r="GK18" t="s">
        <v>318</v>
      </c>
      <c r="GL18" t="s">
        <v>318</v>
      </c>
      <c r="GM18" t="s">
        <v>315</v>
      </c>
      <c r="GN18" t="s">
        <v>315</v>
      </c>
      <c r="GO18" t="s">
        <v>315</v>
      </c>
      <c r="GP18" t="s">
        <v>315</v>
      </c>
      <c r="GQ18" t="s">
        <v>315</v>
      </c>
      <c r="GR18" t="s">
        <v>317</v>
      </c>
      <c r="GS18" t="s">
        <v>317</v>
      </c>
      <c r="GT18" t="s">
        <v>317</v>
      </c>
      <c r="GU18" t="s">
        <v>315</v>
      </c>
      <c r="GV18" t="s">
        <v>313</v>
      </c>
      <c r="GW18" t="s">
        <v>320</v>
      </c>
      <c r="GX18" t="s">
        <v>317</v>
      </c>
      <c r="GY18" t="s">
        <v>317</v>
      </c>
    </row>
    <row r="19" spans="1:207">
      <c r="A19">
        <v>1</v>
      </c>
      <c r="B19">
        <v>1660163892</v>
      </c>
      <c r="C19">
        <v>0</v>
      </c>
      <c r="D19" t="s">
        <v>332</v>
      </c>
      <c r="E19" t="s">
        <v>333</v>
      </c>
      <c r="F19">
        <v>15</v>
      </c>
      <c r="G19">
        <v>1660163884</v>
      </c>
      <c r="H19">
        <f>(I19)/1000</f>
        <v>0</v>
      </c>
      <c r="I19">
        <f>1000*AU19*AG19*(AQ19-AR19)/(100*$B$7*(1000-AG19*AQ19))</f>
        <v>0</v>
      </c>
      <c r="J19">
        <f>AU19*AG19*(AP19-AO19*(1000-AG19*AR19)/(1000-AG19*AQ19))/(100*$B$7)</f>
        <v>0</v>
      </c>
      <c r="K19">
        <f>AO19 - IF(AG19&gt;1, J19*$B$7*100.0/(AI19*BC19), 0)</f>
        <v>0</v>
      </c>
      <c r="L19">
        <f>((R19-H19/2)*K19-J19)/(R19+H19/2)</f>
        <v>0</v>
      </c>
      <c r="M19">
        <f>L19*(AV19+AW19)/1000.0</f>
        <v>0</v>
      </c>
      <c r="N19">
        <f>(AO19 - IF(AG19&gt;1, J19*$B$7*100.0/(AI19*BC19), 0))*(AV19+AW19)/1000.0</f>
        <v>0</v>
      </c>
      <c r="O19">
        <f>2.0/((1/Q19-1/P19)+SIGN(Q19)*SQRT((1/Q19-1/P19)*(1/Q19-1/P19) + 4*$C$7/(($C$7+1)*($C$7+1))*(2*1/Q19*1/P19-1/P19*1/P19)))</f>
        <v>0</v>
      </c>
      <c r="P19">
        <f>IF(LEFT($D$7,1)&lt;&gt;"0",IF(LEFT($D$7,1)="1",3.0,$E$7),$D$5+$E$5*(BC19*AV19/($K$5*1000))+$F$5*(BC19*AV19/($K$5*1000))*MAX(MIN($B$7,$J$5),$I$5)*MAX(MIN($B$7,$J$5),$I$5)+$G$5*MAX(MIN($B$7,$J$5),$I$5)*(BC19*AV19/($K$5*1000))+$H$5*(BC19*AV19/($K$5*1000))*(BC19*AV19/($K$5*1000)))</f>
        <v>0</v>
      </c>
      <c r="Q19">
        <f>H19*(1000-(1000*0.61365*exp(17.502*U19/(240.97+U19))/(AV19+AW19)+AQ19)/2)/(1000*0.61365*exp(17.502*U19/(240.97+U19))/(AV19+AW19)-AQ19)</f>
        <v>0</v>
      </c>
      <c r="R19">
        <f>1/(($C$7+1)/(O19/1.6)+1/(P19/1.37)) + $C$7/(($C$7+1)/(O19/1.6) + $C$7/(P19/1.37))</f>
        <v>0</v>
      </c>
      <c r="S19">
        <f>(AJ19*AM19)</f>
        <v>0</v>
      </c>
      <c r="T19">
        <f>(AX19+(S19+2*0.95*5.67E-8*(((AX19+$B$9)+273)^4-(AX19+273)^4)-44100*H19)/(1.84*29.3*P19+8*0.95*5.67E-8*(AX19+273)^3))</f>
        <v>0</v>
      </c>
      <c r="U19">
        <f>($C$9*AY19+$D$9*AZ19+$E$9*T19)</f>
        <v>0</v>
      </c>
      <c r="V19">
        <f>0.61365*exp(17.502*U19/(240.97+U19))</f>
        <v>0</v>
      </c>
      <c r="W19">
        <f>(X19/Y19*100)</f>
        <v>0</v>
      </c>
      <c r="X19">
        <f>AQ19*(AV19+AW19)/1000</f>
        <v>0</v>
      </c>
      <c r="Y19">
        <f>0.61365*exp(17.502*AX19/(240.97+AX19))</f>
        <v>0</v>
      </c>
      <c r="Z19">
        <f>(V19-AQ19*(AV19+AW19)/1000)</f>
        <v>0</v>
      </c>
      <c r="AA19">
        <f>(-H19*44100)</f>
        <v>0</v>
      </c>
      <c r="AB19">
        <f>2*29.3*P19*0.92*(AX19-U19)</f>
        <v>0</v>
      </c>
      <c r="AC19">
        <f>2*0.95*5.67E-8*(((AX19+$B$9)+273)^4-(U19+273)^4)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MAX(0,($B$15+$C$15*BC19)/(1+$D$15*BC19)*AV19/(AX19+273)*$E$15)</f>
        <v>0</v>
      </c>
      <c r="AJ19">
        <f>$B$13*BD19+$C$13*BE19+$F$13*BP19*(1-BS19)</f>
        <v>0</v>
      </c>
      <c r="AK19">
        <f>AJ19*AL19</f>
        <v>0</v>
      </c>
      <c r="AL19">
        <f>($B$13*$D$11+$C$13*$D$11+$F$13*((CC19+BU19)/MAX(CC19+BU19+CD19, 0.1)*$I$11+CD19/MAX(CC19+BU19+CD19, 0.1)*$J$11))/($B$13+$C$13+$F$13)</f>
        <v>0</v>
      </c>
      <c r="AM19">
        <f>($B$13*$K$11+$C$13*$K$11+$F$13*((CC19+BU19)/MAX(CC19+BU19+CD19, 0.1)*$P$11+CD19/MAX(CC19+BU19+CD19, 0.1)*$Q$11))/($B$13+$C$13+$F$13)</f>
        <v>0</v>
      </c>
      <c r="AN19">
        <v>1660163884</v>
      </c>
      <c r="AO19">
        <v>390.9005806451613</v>
      </c>
      <c r="AP19">
        <v>399.789935483871</v>
      </c>
      <c r="AQ19">
        <v>19.68863548387097</v>
      </c>
      <c r="AR19">
        <v>18.68260645161291</v>
      </c>
      <c r="AS19">
        <v>392.3205483870968</v>
      </c>
      <c r="AT19">
        <v>19.80275161290323</v>
      </c>
      <c r="AU19">
        <v>600.2303225806451</v>
      </c>
      <c r="AV19">
        <v>101.2625483870968</v>
      </c>
      <c r="AW19">
        <v>0.09989526774193548</v>
      </c>
      <c r="AX19">
        <v>22.47536774193548</v>
      </c>
      <c r="AY19">
        <v>22.40564838709677</v>
      </c>
      <c r="AZ19">
        <v>999.9000000000003</v>
      </c>
      <c r="BA19">
        <v>0</v>
      </c>
      <c r="BB19">
        <v>0</v>
      </c>
      <c r="BC19">
        <v>10001.8335483871</v>
      </c>
      <c r="BD19">
        <v>0</v>
      </c>
      <c r="BE19">
        <v>0.6783430000000005</v>
      </c>
      <c r="BF19">
        <v>-8.889261612903226</v>
      </c>
      <c r="BG19">
        <v>398.7515161290323</v>
      </c>
      <c r="BH19">
        <v>407.4011290322581</v>
      </c>
      <c r="BI19">
        <v>1.006031193548387</v>
      </c>
      <c r="BJ19">
        <v>399.789935483871</v>
      </c>
      <c r="BK19">
        <v>18.68260645161291</v>
      </c>
      <c r="BL19">
        <v>1.993721290322581</v>
      </c>
      <c r="BM19">
        <v>1.891847741935484</v>
      </c>
      <c r="BN19">
        <v>17.39455483870968</v>
      </c>
      <c r="BO19">
        <v>16.56708387096774</v>
      </c>
      <c r="BP19">
        <v>2000.018064516129</v>
      </c>
      <c r="BQ19">
        <v>0.9800057419354838</v>
      </c>
      <c r="BR19">
        <v>0.01999397419354839</v>
      </c>
      <c r="BS19">
        <v>0</v>
      </c>
      <c r="BT19">
        <v>1.897054838709677</v>
      </c>
      <c r="BU19">
        <v>0</v>
      </c>
      <c r="BV19">
        <v>6829.591612903226</v>
      </c>
      <c r="BW19">
        <v>19000.97741935484</v>
      </c>
      <c r="BX19">
        <v>37.80022580645161</v>
      </c>
      <c r="BY19">
        <v>38.59858064516128</v>
      </c>
      <c r="BZ19">
        <v>38.33845161290322</v>
      </c>
      <c r="CA19">
        <v>36.81012903225807</v>
      </c>
      <c r="CB19">
        <v>36.76783870967741</v>
      </c>
      <c r="CC19">
        <v>1960.028064516129</v>
      </c>
      <c r="CD19">
        <v>39.99</v>
      </c>
      <c r="CE19">
        <v>0</v>
      </c>
      <c r="CF19">
        <v>1660163888.9</v>
      </c>
      <c r="CG19">
        <v>0</v>
      </c>
      <c r="CH19">
        <v>1660163300.5</v>
      </c>
      <c r="CI19" t="s">
        <v>334</v>
      </c>
      <c r="CJ19">
        <v>1660163300.5</v>
      </c>
      <c r="CK19">
        <v>1660163295.5</v>
      </c>
      <c r="CL19">
        <v>1</v>
      </c>
      <c r="CM19">
        <v>-0.523</v>
      </c>
      <c r="CN19">
        <v>-0.048</v>
      </c>
      <c r="CO19">
        <v>-1.413</v>
      </c>
      <c r="CP19">
        <v>-0.115</v>
      </c>
      <c r="CQ19">
        <v>381</v>
      </c>
      <c r="CR19">
        <v>20</v>
      </c>
      <c r="CS19">
        <v>0.33</v>
      </c>
      <c r="CT19">
        <v>0.26</v>
      </c>
      <c r="CU19">
        <v>-8.879235749999999</v>
      </c>
      <c r="CV19">
        <v>0.02968626641650669</v>
      </c>
      <c r="CW19">
        <v>0.1046946102215271</v>
      </c>
      <c r="CX19">
        <v>1</v>
      </c>
      <c r="CY19">
        <v>1.012416925</v>
      </c>
      <c r="CZ19">
        <v>-0.09549234146341715</v>
      </c>
      <c r="DA19">
        <v>0.0130785401256935</v>
      </c>
      <c r="DB19">
        <v>1</v>
      </c>
      <c r="DC19">
        <v>2</v>
      </c>
      <c r="DD19">
        <v>2</v>
      </c>
      <c r="DE19" t="s">
        <v>335</v>
      </c>
      <c r="DF19">
        <v>3.21126</v>
      </c>
      <c r="DG19">
        <v>2.65762</v>
      </c>
      <c r="DH19">
        <v>0.100592</v>
      </c>
      <c r="DI19">
        <v>0.102392</v>
      </c>
      <c r="DJ19">
        <v>0.101442</v>
      </c>
      <c r="DK19">
        <v>0.0979073</v>
      </c>
      <c r="DL19">
        <v>29729.5</v>
      </c>
      <c r="DM19">
        <v>28863</v>
      </c>
      <c r="DN19">
        <v>31647.7</v>
      </c>
      <c r="DO19">
        <v>30474.7</v>
      </c>
      <c r="DP19">
        <v>38155.1</v>
      </c>
      <c r="DQ19">
        <v>36381</v>
      </c>
      <c r="DR19">
        <v>44433.1</v>
      </c>
      <c r="DS19">
        <v>42595.5</v>
      </c>
      <c r="DT19">
        <v>2.21005</v>
      </c>
      <c r="DU19">
        <v>1.95055</v>
      </c>
      <c r="DV19">
        <v>0.034377</v>
      </c>
      <c r="DW19">
        <v>0</v>
      </c>
      <c r="DX19">
        <v>21.845</v>
      </c>
      <c r="DY19">
        <v>999.9</v>
      </c>
      <c r="DZ19">
        <v>80.5</v>
      </c>
      <c r="EA19">
        <v>23.9</v>
      </c>
      <c r="EB19">
        <v>23.6654</v>
      </c>
      <c r="EC19">
        <v>61.44</v>
      </c>
      <c r="ED19">
        <v>20.597</v>
      </c>
      <c r="EE19">
        <v>1</v>
      </c>
      <c r="EF19">
        <v>-0.171214</v>
      </c>
      <c r="EG19">
        <v>1.75102</v>
      </c>
      <c r="EH19">
        <v>20.1323</v>
      </c>
      <c r="EI19">
        <v>5.22687</v>
      </c>
      <c r="EJ19">
        <v>11.992</v>
      </c>
      <c r="EK19">
        <v>4.96705</v>
      </c>
      <c r="EL19">
        <v>3.2967</v>
      </c>
      <c r="EM19">
        <v>1131.3</v>
      </c>
      <c r="EN19">
        <v>6670.1</v>
      </c>
      <c r="EO19">
        <v>6221.7</v>
      </c>
      <c r="EP19">
        <v>8.4</v>
      </c>
      <c r="EQ19">
        <v>1.86741</v>
      </c>
      <c r="ER19">
        <v>1.86794</v>
      </c>
      <c r="ES19">
        <v>1.85913</v>
      </c>
      <c r="ET19">
        <v>1.86526</v>
      </c>
      <c r="EU19">
        <v>1.86336</v>
      </c>
      <c r="EV19">
        <v>1.86463</v>
      </c>
      <c r="EW19">
        <v>1.86006</v>
      </c>
      <c r="EX19">
        <v>1.86417</v>
      </c>
      <c r="EY19">
        <v>0</v>
      </c>
      <c r="EZ19">
        <v>0</v>
      </c>
      <c r="FA19">
        <v>0</v>
      </c>
      <c r="FB19">
        <v>0</v>
      </c>
      <c r="FC19" t="s">
        <v>336</v>
      </c>
      <c r="FD19" t="s">
        <v>337</v>
      </c>
      <c r="FE19" t="s">
        <v>338</v>
      </c>
      <c r="FF19" t="s">
        <v>338</v>
      </c>
      <c r="FG19" t="s">
        <v>338</v>
      </c>
      <c r="FH19" t="s">
        <v>338</v>
      </c>
      <c r="FI19">
        <v>0</v>
      </c>
      <c r="FJ19">
        <v>100</v>
      </c>
      <c r="FK19">
        <v>100</v>
      </c>
      <c r="FL19">
        <v>-1.42</v>
      </c>
      <c r="FM19">
        <v>-0.1142</v>
      </c>
      <c r="FN19">
        <v>-1.131824442905172</v>
      </c>
      <c r="FO19">
        <v>-0.0004288572108516813</v>
      </c>
      <c r="FP19">
        <v>-9.298775811270514E-07</v>
      </c>
      <c r="FQ19">
        <v>3.855936630904132E-10</v>
      </c>
      <c r="FR19">
        <v>-0.1569050186850018</v>
      </c>
      <c r="FS19">
        <v>-0.001228956394211394</v>
      </c>
      <c r="FT19">
        <v>0.0001300461273041749</v>
      </c>
      <c r="FU19">
        <v>2.07731679356656E-06</v>
      </c>
      <c r="FV19">
        <v>2</v>
      </c>
      <c r="FW19">
        <v>2029</v>
      </c>
      <c r="FX19">
        <v>1</v>
      </c>
      <c r="FY19">
        <v>23</v>
      </c>
      <c r="FZ19">
        <v>9.9</v>
      </c>
      <c r="GA19">
        <v>9.9</v>
      </c>
      <c r="GB19">
        <v>1.05713</v>
      </c>
      <c r="GC19">
        <v>2.38647</v>
      </c>
      <c r="GD19">
        <v>1.44897</v>
      </c>
      <c r="GE19">
        <v>2.34009</v>
      </c>
      <c r="GF19">
        <v>1.55151</v>
      </c>
      <c r="GG19">
        <v>2.31079</v>
      </c>
      <c r="GH19">
        <v>30.4584</v>
      </c>
      <c r="GI19">
        <v>24.1838</v>
      </c>
      <c r="GJ19">
        <v>18</v>
      </c>
      <c r="GK19">
        <v>631.941</v>
      </c>
      <c r="GL19">
        <v>472.388</v>
      </c>
      <c r="GM19">
        <v>19.0516</v>
      </c>
      <c r="GN19">
        <v>24.8489</v>
      </c>
      <c r="GO19">
        <v>30.0001</v>
      </c>
      <c r="GP19">
        <v>24.86</v>
      </c>
      <c r="GQ19">
        <v>24.7928</v>
      </c>
      <c r="GR19">
        <v>21.154</v>
      </c>
      <c r="GS19">
        <v>28.784</v>
      </c>
      <c r="GT19">
        <v>98.13979999999999</v>
      </c>
      <c r="GU19">
        <v>19.0612</v>
      </c>
      <c r="GV19">
        <v>400</v>
      </c>
      <c r="GW19">
        <v>18.6418</v>
      </c>
      <c r="GX19">
        <v>100.538</v>
      </c>
      <c r="GY19">
        <v>101.742</v>
      </c>
    </row>
    <row r="20" spans="1:207">
      <c r="A20">
        <v>2</v>
      </c>
      <c r="B20">
        <v>1660164542.1</v>
      </c>
      <c r="C20">
        <v>650.0999999046326</v>
      </c>
      <c r="D20" t="s">
        <v>339</v>
      </c>
      <c r="E20" t="s">
        <v>340</v>
      </c>
      <c r="F20">
        <v>15</v>
      </c>
      <c r="G20">
        <v>1660164534.099999</v>
      </c>
      <c r="H20">
        <f>(I20)/1000</f>
        <v>0</v>
      </c>
      <c r="I20">
        <f>1000*AU20*AG20*(AQ20-AR20)/(100*$B$7*(1000-AG20*AQ20))</f>
        <v>0</v>
      </c>
      <c r="J20">
        <f>AU20*AG20*(AP20-AO20*(1000-AG20*AR20)/(1000-AG20*AQ20))/(100*$B$7)</f>
        <v>0</v>
      </c>
      <c r="K20">
        <f>AO20 - IF(AG20&gt;1, J20*$B$7*100.0/(AI20*BC20), 0)</f>
        <v>0</v>
      </c>
      <c r="L20">
        <f>((R20-H20/2)*K20-J20)/(R20+H20/2)</f>
        <v>0</v>
      </c>
      <c r="M20">
        <f>L20*(AV20+AW20)/1000.0</f>
        <v>0</v>
      </c>
      <c r="N20">
        <f>(AO20 - IF(AG20&gt;1, J20*$B$7*100.0/(AI20*BC20), 0))*(AV20+AW20)/1000.0</f>
        <v>0</v>
      </c>
      <c r="O20">
        <f>2.0/((1/Q20-1/P20)+SIGN(Q20)*SQRT((1/Q20-1/P20)*(1/Q20-1/P20) + 4*$C$7/(($C$7+1)*($C$7+1))*(2*1/Q20*1/P20-1/P20*1/P20)))</f>
        <v>0</v>
      </c>
      <c r="P20">
        <f>IF(LEFT($D$7,1)&lt;&gt;"0",IF(LEFT($D$7,1)="1",3.0,$E$7),$D$5+$E$5*(BC20*AV20/($K$5*1000))+$F$5*(BC20*AV20/($K$5*1000))*MAX(MIN($B$7,$J$5),$I$5)*MAX(MIN($B$7,$J$5),$I$5)+$G$5*MAX(MIN($B$7,$J$5),$I$5)*(BC20*AV20/($K$5*1000))+$H$5*(BC20*AV20/($K$5*1000))*(BC20*AV20/($K$5*1000)))</f>
        <v>0</v>
      </c>
      <c r="Q20">
        <f>H20*(1000-(1000*0.61365*exp(17.502*U20/(240.97+U20))/(AV20+AW20)+AQ20)/2)/(1000*0.61365*exp(17.502*U20/(240.97+U20))/(AV20+AW20)-AQ20)</f>
        <v>0</v>
      </c>
      <c r="R20">
        <f>1/(($C$7+1)/(O20/1.6)+1/(P20/1.37)) + $C$7/(($C$7+1)/(O20/1.6) + $C$7/(P20/1.37))</f>
        <v>0</v>
      </c>
      <c r="S20">
        <f>(AJ20*AM20)</f>
        <v>0</v>
      </c>
      <c r="T20">
        <f>(AX20+(S20+2*0.95*5.67E-8*(((AX20+$B$9)+273)^4-(AX20+273)^4)-44100*H20)/(1.84*29.3*P20+8*0.95*5.67E-8*(AX20+273)^3))</f>
        <v>0</v>
      </c>
      <c r="U20">
        <f>($C$9*AY20+$D$9*AZ20+$E$9*T20)</f>
        <v>0</v>
      </c>
      <c r="V20">
        <f>0.61365*exp(17.502*U20/(240.97+U20))</f>
        <v>0</v>
      </c>
      <c r="W20">
        <f>(X20/Y20*100)</f>
        <v>0</v>
      </c>
      <c r="X20">
        <f>AQ20*(AV20+AW20)/1000</f>
        <v>0</v>
      </c>
      <c r="Y20">
        <f>0.61365*exp(17.502*AX20/(240.97+AX20))</f>
        <v>0</v>
      </c>
      <c r="Z20">
        <f>(V20-AQ20*(AV20+AW20)/1000)</f>
        <v>0</v>
      </c>
      <c r="AA20">
        <f>(-H20*44100)</f>
        <v>0</v>
      </c>
      <c r="AB20">
        <f>2*29.3*P20*0.92*(AX20-U20)</f>
        <v>0</v>
      </c>
      <c r="AC20">
        <f>2*0.95*5.67E-8*(((AX20+$B$9)+273)^4-(U20+273)^4)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MAX(0,($B$15+$C$15*BC20)/(1+$D$15*BC20)*AV20/(AX20+273)*$E$15)</f>
        <v>0</v>
      </c>
      <c r="AJ20">
        <f>$B$13*BD20+$C$13*BE20+$F$13*BP20*(1-BS20)</f>
        <v>0</v>
      </c>
      <c r="AK20">
        <f>AJ20*AL20</f>
        <v>0</v>
      </c>
      <c r="AL20">
        <f>($B$13*$D$11+$C$13*$D$11+$F$13*((CC20+BU20)/MAX(CC20+BU20+CD20, 0.1)*$I$11+CD20/MAX(CC20+BU20+CD20, 0.1)*$J$11))/($B$13+$C$13+$F$13)</f>
        <v>0</v>
      </c>
      <c r="AM20">
        <f>($B$13*$K$11+$C$13*$K$11+$F$13*((CC20+BU20)/MAX(CC20+BU20+CD20, 0.1)*$P$11+CD20/MAX(CC20+BU20+CD20, 0.1)*$Q$11))/($B$13+$C$13+$F$13)</f>
        <v>0</v>
      </c>
      <c r="AN20">
        <v>1660164534.099999</v>
      </c>
      <c r="AO20">
        <v>390.8789677419356</v>
      </c>
      <c r="AP20">
        <v>399.9650322580645</v>
      </c>
      <c r="AQ20">
        <v>19.55721290322581</v>
      </c>
      <c r="AR20">
        <v>18.80376129032258</v>
      </c>
      <c r="AS20">
        <v>392.197</v>
      </c>
      <c r="AT20">
        <v>19.66934193548387</v>
      </c>
      <c r="AU20">
        <v>600.2656451612903</v>
      </c>
      <c r="AV20">
        <v>101.2560322580645</v>
      </c>
      <c r="AW20">
        <v>0.09998798064516129</v>
      </c>
      <c r="AX20">
        <v>22.47099677419354</v>
      </c>
      <c r="AY20">
        <v>22.37627419354838</v>
      </c>
      <c r="AZ20">
        <v>999.9000000000003</v>
      </c>
      <c r="BA20">
        <v>0</v>
      </c>
      <c r="BB20">
        <v>0</v>
      </c>
      <c r="BC20">
        <v>9999.57870967742</v>
      </c>
      <c r="BD20">
        <v>0</v>
      </c>
      <c r="BE20">
        <v>0.6783430000000005</v>
      </c>
      <c r="BF20">
        <v>-9.08612258064516</v>
      </c>
      <c r="BG20">
        <v>398.6759354838709</v>
      </c>
      <c r="BH20">
        <v>407.6300322580645</v>
      </c>
      <c r="BI20">
        <v>0.7534533870967742</v>
      </c>
      <c r="BJ20">
        <v>399.9650322580645</v>
      </c>
      <c r="BK20">
        <v>18.80376129032258</v>
      </c>
      <c r="BL20">
        <v>1.980284193548387</v>
      </c>
      <c r="BM20">
        <v>1.903991612903226</v>
      </c>
      <c r="BN20">
        <v>17.28752258064516</v>
      </c>
      <c r="BO20">
        <v>16.66771612903226</v>
      </c>
      <c r="BP20">
        <v>1749.969032258064</v>
      </c>
      <c r="BQ20">
        <v>0.9770018064516127</v>
      </c>
      <c r="BR20">
        <v>0.02299852258064516</v>
      </c>
      <c r="BS20">
        <v>0</v>
      </c>
      <c r="BT20">
        <v>2.061735483870968</v>
      </c>
      <c r="BU20">
        <v>0</v>
      </c>
      <c r="BV20">
        <v>5517.460322580647</v>
      </c>
      <c r="BW20">
        <v>16609.31612903226</v>
      </c>
      <c r="BX20">
        <v>37.06825806451612</v>
      </c>
      <c r="BY20">
        <v>38.88477419354837</v>
      </c>
      <c r="BZ20">
        <v>37.81622580645161</v>
      </c>
      <c r="CA20">
        <v>37.01790322580645</v>
      </c>
      <c r="CB20">
        <v>36.44535483870967</v>
      </c>
      <c r="CC20">
        <v>1709.722258064516</v>
      </c>
      <c r="CD20">
        <v>40.24741935483871</v>
      </c>
      <c r="CE20">
        <v>0</v>
      </c>
      <c r="CF20">
        <v>1660164538.7</v>
      </c>
      <c r="CG20">
        <v>0</v>
      </c>
      <c r="CH20">
        <v>1660163945.5</v>
      </c>
      <c r="CI20" t="s">
        <v>341</v>
      </c>
      <c r="CJ20">
        <v>1660163945.5</v>
      </c>
      <c r="CK20">
        <v>1660163941.5</v>
      </c>
      <c r="CL20">
        <v>2</v>
      </c>
      <c r="CM20">
        <v>0.102</v>
      </c>
      <c r="CN20">
        <v>0.003</v>
      </c>
      <c r="CO20">
        <v>-1.327</v>
      </c>
      <c r="CP20">
        <v>-0.117</v>
      </c>
      <c r="CQ20">
        <v>399</v>
      </c>
      <c r="CR20">
        <v>19</v>
      </c>
      <c r="CS20">
        <v>0.19</v>
      </c>
      <c r="CT20">
        <v>0.08</v>
      </c>
      <c r="CU20">
        <v>-9.0948745</v>
      </c>
      <c r="CV20">
        <v>0.03524465290808531</v>
      </c>
      <c r="CW20">
        <v>0.07683021062544348</v>
      </c>
      <c r="CX20">
        <v>1</v>
      </c>
      <c r="CY20">
        <v>0.7586824999999999</v>
      </c>
      <c r="CZ20">
        <v>-0.00952367729830878</v>
      </c>
      <c r="DA20">
        <v>0.02565497887837758</v>
      </c>
      <c r="DB20">
        <v>1</v>
      </c>
      <c r="DC20">
        <v>2</v>
      </c>
      <c r="DD20">
        <v>2</v>
      </c>
      <c r="DE20" t="s">
        <v>335</v>
      </c>
      <c r="DF20">
        <v>3.21127</v>
      </c>
      <c r="DG20">
        <v>2.65714</v>
      </c>
      <c r="DH20">
        <v>0.100561</v>
      </c>
      <c r="DI20">
        <v>0.1024</v>
      </c>
      <c r="DJ20">
        <v>0.101312</v>
      </c>
      <c r="DK20">
        <v>0.0985094</v>
      </c>
      <c r="DL20">
        <v>29744.2</v>
      </c>
      <c r="DM20">
        <v>28855.9</v>
      </c>
      <c r="DN20">
        <v>31662</v>
      </c>
      <c r="DO20">
        <v>30467.3</v>
      </c>
      <c r="DP20">
        <v>38180.2</v>
      </c>
      <c r="DQ20">
        <v>36350.5</v>
      </c>
      <c r="DR20">
        <v>44455.9</v>
      </c>
      <c r="DS20">
        <v>42588.5</v>
      </c>
      <c r="DT20">
        <v>2.21012</v>
      </c>
      <c r="DU20">
        <v>1.94033</v>
      </c>
      <c r="DV20">
        <v>0.0301972</v>
      </c>
      <c r="DW20">
        <v>0</v>
      </c>
      <c r="DX20">
        <v>21.8777</v>
      </c>
      <c r="DY20">
        <v>999.9</v>
      </c>
      <c r="DZ20">
        <v>77.59999999999999</v>
      </c>
      <c r="EA20">
        <v>24.8</v>
      </c>
      <c r="EB20">
        <v>24.0785</v>
      </c>
      <c r="EC20">
        <v>61.7745</v>
      </c>
      <c r="ED20">
        <v>20.4888</v>
      </c>
      <c r="EE20">
        <v>1</v>
      </c>
      <c r="EF20">
        <v>-0.173216</v>
      </c>
      <c r="EG20">
        <v>1.66575</v>
      </c>
      <c r="EH20">
        <v>20.1368</v>
      </c>
      <c r="EI20">
        <v>5.22792</v>
      </c>
      <c r="EJ20">
        <v>11.992</v>
      </c>
      <c r="EK20">
        <v>4.96715</v>
      </c>
      <c r="EL20">
        <v>3.297</v>
      </c>
      <c r="EM20">
        <v>1146.5</v>
      </c>
      <c r="EN20">
        <v>6756.2</v>
      </c>
      <c r="EO20">
        <v>6508</v>
      </c>
      <c r="EP20">
        <v>8.6</v>
      </c>
      <c r="EQ20">
        <v>1.86742</v>
      </c>
      <c r="ER20">
        <v>1.86797</v>
      </c>
      <c r="ES20">
        <v>1.85913</v>
      </c>
      <c r="ET20">
        <v>1.86531</v>
      </c>
      <c r="EU20">
        <v>1.86331</v>
      </c>
      <c r="EV20">
        <v>1.86464</v>
      </c>
      <c r="EW20">
        <v>1.86005</v>
      </c>
      <c r="EX20">
        <v>1.86417</v>
      </c>
      <c r="EY20">
        <v>0</v>
      </c>
      <c r="EZ20">
        <v>0</v>
      </c>
      <c r="FA20">
        <v>0</v>
      </c>
      <c r="FB20">
        <v>0</v>
      </c>
      <c r="FC20" t="s">
        <v>336</v>
      </c>
      <c r="FD20" t="s">
        <v>337</v>
      </c>
      <c r="FE20" t="s">
        <v>338</v>
      </c>
      <c r="FF20" t="s">
        <v>338</v>
      </c>
      <c r="FG20" t="s">
        <v>338</v>
      </c>
      <c r="FH20" t="s">
        <v>338</v>
      </c>
      <c r="FI20">
        <v>0</v>
      </c>
      <c r="FJ20">
        <v>100</v>
      </c>
      <c r="FK20">
        <v>100</v>
      </c>
      <c r="FL20">
        <v>-1.318</v>
      </c>
      <c r="FM20">
        <v>-0.1115</v>
      </c>
      <c r="FN20">
        <v>-1.030114456558702</v>
      </c>
      <c r="FO20">
        <v>-0.0004288572108516813</v>
      </c>
      <c r="FP20">
        <v>-9.298775811270514E-07</v>
      </c>
      <c r="FQ20">
        <v>3.855936630904132E-10</v>
      </c>
      <c r="FR20">
        <v>-0.1540878254331945</v>
      </c>
      <c r="FS20">
        <v>-0.001228956394211394</v>
      </c>
      <c r="FT20">
        <v>0.0001300461273041749</v>
      </c>
      <c r="FU20">
        <v>2.07731679356656E-06</v>
      </c>
      <c r="FV20">
        <v>2</v>
      </c>
      <c r="FW20">
        <v>2029</v>
      </c>
      <c r="FX20">
        <v>1</v>
      </c>
      <c r="FY20">
        <v>23</v>
      </c>
      <c r="FZ20">
        <v>9.9</v>
      </c>
      <c r="GA20">
        <v>10</v>
      </c>
      <c r="GB20">
        <v>1.07178</v>
      </c>
      <c r="GC20">
        <v>2.39868</v>
      </c>
      <c r="GD20">
        <v>1.44775</v>
      </c>
      <c r="GE20">
        <v>2.33765</v>
      </c>
      <c r="GF20">
        <v>1.55151</v>
      </c>
      <c r="GG20">
        <v>2.38892</v>
      </c>
      <c r="GH20">
        <v>31.2809</v>
      </c>
      <c r="GI20">
        <v>24.1838</v>
      </c>
      <c r="GJ20">
        <v>18</v>
      </c>
      <c r="GK20">
        <v>632.059</v>
      </c>
      <c r="GL20">
        <v>466.153</v>
      </c>
      <c r="GM20">
        <v>19.1672</v>
      </c>
      <c r="GN20">
        <v>24.8184</v>
      </c>
      <c r="GO20">
        <v>29.9999</v>
      </c>
      <c r="GP20">
        <v>24.8656</v>
      </c>
      <c r="GQ20">
        <v>24.8093</v>
      </c>
      <c r="GR20">
        <v>21.4532</v>
      </c>
      <c r="GS20">
        <v>29.187</v>
      </c>
      <c r="GT20">
        <v>92.17659999999999</v>
      </c>
      <c r="GU20">
        <v>19.19</v>
      </c>
      <c r="GV20">
        <v>400</v>
      </c>
      <c r="GW20">
        <v>18.8291</v>
      </c>
      <c r="GX20">
        <v>100.587</v>
      </c>
      <c r="GY20">
        <v>101.721</v>
      </c>
    </row>
    <row r="21" spans="1:207">
      <c r="A21">
        <v>3</v>
      </c>
      <c r="B21">
        <v>1660165146.1</v>
      </c>
      <c r="C21">
        <v>1254.099999904633</v>
      </c>
      <c r="D21" t="s">
        <v>342</v>
      </c>
      <c r="E21" t="s">
        <v>343</v>
      </c>
      <c r="F21">
        <v>15</v>
      </c>
      <c r="G21">
        <v>1660165138.099999</v>
      </c>
      <c r="H21">
        <f>(I21)/1000</f>
        <v>0</v>
      </c>
      <c r="I21">
        <f>1000*AU21*AG21*(AQ21-AR21)/(100*$B$7*(1000-AG21*AQ21))</f>
        <v>0</v>
      </c>
      <c r="J21">
        <f>AU21*AG21*(AP21-AO21*(1000-AG21*AR21)/(1000-AG21*AQ21))/(100*$B$7)</f>
        <v>0</v>
      </c>
      <c r="K21">
        <f>AO21 - IF(AG21&gt;1, J21*$B$7*100.0/(AI21*BC21), 0)</f>
        <v>0</v>
      </c>
      <c r="L21">
        <f>((R21-H21/2)*K21-J21)/(R21+H21/2)</f>
        <v>0</v>
      </c>
      <c r="M21">
        <f>L21*(AV21+AW21)/1000.0</f>
        <v>0</v>
      </c>
      <c r="N21">
        <f>(AO21 - IF(AG21&gt;1, J21*$B$7*100.0/(AI21*BC21), 0))*(AV21+AW21)/1000.0</f>
        <v>0</v>
      </c>
      <c r="O21">
        <f>2.0/((1/Q21-1/P21)+SIGN(Q21)*SQRT((1/Q21-1/P21)*(1/Q21-1/P21) + 4*$C$7/(($C$7+1)*($C$7+1))*(2*1/Q21*1/P21-1/P21*1/P21)))</f>
        <v>0</v>
      </c>
      <c r="P21">
        <f>IF(LEFT($D$7,1)&lt;&gt;"0",IF(LEFT($D$7,1)="1",3.0,$E$7),$D$5+$E$5*(BC21*AV21/($K$5*1000))+$F$5*(BC21*AV21/($K$5*1000))*MAX(MIN($B$7,$J$5),$I$5)*MAX(MIN($B$7,$J$5),$I$5)+$G$5*MAX(MIN($B$7,$J$5),$I$5)*(BC21*AV21/($K$5*1000))+$H$5*(BC21*AV21/($K$5*1000))*(BC21*AV21/($K$5*1000)))</f>
        <v>0</v>
      </c>
      <c r="Q21">
        <f>H21*(1000-(1000*0.61365*exp(17.502*U21/(240.97+U21))/(AV21+AW21)+AQ21)/2)/(1000*0.61365*exp(17.502*U21/(240.97+U21))/(AV21+AW21)-AQ21)</f>
        <v>0</v>
      </c>
      <c r="R21">
        <f>1/(($C$7+1)/(O21/1.6)+1/(P21/1.37)) + $C$7/(($C$7+1)/(O21/1.6) + $C$7/(P21/1.37))</f>
        <v>0</v>
      </c>
      <c r="S21">
        <f>(AJ21*AM21)</f>
        <v>0</v>
      </c>
      <c r="T21">
        <f>(AX21+(S21+2*0.95*5.67E-8*(((AX21+$B$9)+273)^4-(AX21+273)^4)-44100*H21)/(1.84*29.3*P21+8*0.95*5.67E-8*(AX21+273)^3))</f>
        <v>0</v>
      </c>
      <c r="U21">
        <f>($C$9*AY21+$D$9*AZ21+$E$9*T21)</f>
        <v>0</v>
      </c>
      <c r="V21">
        <f>0.61365*exp(17.502*U21/(240.97+U21))</f>
        <v>0</v>
      </c>
      <c r="W21">
        <f>(X21/Y21*100)</f>
        <v>0</v>
      </c>
      <c r="X21">
        <f>AQ21*(AV21+AW21)/1000</f>
        <v>0</v>
      </c>
      <c r="Y21">
        <f>0.61365*exp(17.502*AX21/(240.97+AX21))</f>
        <v>0</v>
      </c>
      <c r="Z21">
        <f>(V21-AQ21*(AV21+AW21)/1000)</f>
        <v>0</v>
      </c>
      <c r="AA21">
        <f>(-H21*44100)</f>
        <v>0</v>
      </c>
      <c r="AB21">
        <f>2*29.3*P21*0.92*(AX21-U21)</f>
        <v>0</v>
      </c>
      <c r="AC21">
        <f>2*0.95*5.67E-8*(((AX21+$B$9)+273)^4-(U21+273)^4)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MAX(0,($B$15+$C$15*BC21)/(1+$D$15*BC21)*AV21/(AX21+273)*$E$15)</f>
        <v>0</v>
      </c>
      <c r="AJ21">
        <f>$B$13*BD21+$C$13*BE21+$F$13*BP21*(1-BS21)</f>
        <v>0</v>
      </c>
      <c r="AK21">
        <f>AJ21*AL21</f>
        <v>0</v>
      </c>
      <c r="AL21">
        <f>($B$13*$D$11+$C$13*$D$11+$F$13*((CC21+BU21)/MAX(CC21+BU21+CD21, 0.1)*$I$11+CD21/MAX(CC21+BU21+CD21, 0.1)*$J$11))/($B$13+$C$13+$F$13)</f>
        <v>0</v>
      </c>
      <c r="AM21">
        <f>($B$13*$K$11+$C$13*$K$11+$F$13*((CC21+BU21)/MAX(CC21+BU21+CD21, 0.1)*$P$11+CD21/MAX(CC21+BU21+CD21, 0.1)*$Q$11))/($B$13+$C$13+$F$13)</f>
        <v>0</v>
      </c>
      <c r="AN21">
        <v>1660165138.099999</v>
      </c>
      <c r="AO21">
        <v>390.6789032258064</v>
      </c>
      <c r="AP21">
        <v>399.9966774193549</v>
      </c>
      <c r="AQ21">
        <v>19.71696129032258</v>
      </c>
      <c r="AR21">
        <v>18.74273548387097</v>
      </c>
      <c r="AS21">
        <v>391.9521935483871</v>
      </c>
      <c r="AT21">
        <v>19.82358387096775</v>
      </c>
      <c r="AU21">
        <v>600.2425483870968</v>
      </c>
      <c r="AV21">
        <v>101.2447096774194</v>
      </c>
      <c r="AW21">
        <v>0.09992691290322581</v>
      </c>
      <c r="AX21">
        <v>22.52014193548387</v>
      </c>
      <c r="AY21">
        <v>22.33475483870968</v>
      </c>
      <c r="AZ21">
        <v>999.9000000000003</v>
      </c>
      <c r="BA21">
        <v>0</v>
      </c>
      <c r="BB21">
        <v>0</v>
      </c>
      <c r="BC21">
        <v>9998.462258064515</v>
      </c>
      <c r="BD21">
        <v>0</v>
      </c>
      <c r="BE21">
        <v>0.6783430000000005</v>
      </c>
      <c r="BF21">
        <v>-9.317731612903225</v>
      </c>
      <c r="BG21">
        <v>398.536935483871</v>
      </c>
      <c r="BH21">
        <v>407.6369032258065</v>
      </c>
      <c r="BI21">
        <v>0.9742317741935484</v>
      </c>
      <c r="BJ21">
        <v>399.9966774193549</v>
      </c>
      <c r="BK21">
        <v>18.74273548387097</v>
      </c>
      <c r="BL21">
        <v>1.996238064516129</v>
      </c>
      <c r="BM21">
        <v>1.897601290322581</v>
      </c>
      <c r="BN21">
        <v>17.41452258064516</v>
      </c>
      <c r="BO21">
        <v>16.61484193548387</v>
      </c>
      <c r="BP21">
        <v>1500.019677419355</v>
      </c>
      <c r="BQ21">
        <v>0.9730014193548386</v>
      </c>
      <c r="BR21">
        <v>0.02699887419354839</v>
      </c>
      <c r="BS21">
        <v>0</v>
      </c>
      <c r="BT21">
        <v>2.103754838709678</v>
      </c>
      <c r="BU21">
        <v>0</v>
      </c>
      <c r="BV21">
        <v>4584.540322580646</v>
      </c>
      <c r="BW21">
        <v>14218.62903225806</v>
      </c>
      <c r="BX21">
        <v>38.51590322580645</v>
      </c>
      <c r="BY21">
        <v>40.94535483870967</v>
      </c>
      <c r="BZ21">
        <v>39.39090322580645</v>
      </c>
      <c r="CA21">
        <v>39.49170967741935</v>
      </c>
      <c r="CB21">
        <v>37.96954838709676</v>
      </c>
      <c r="CC21">
        <v>1459.521612903225</v>
      </c>
      <c r="CD21">
        <v>40.4983870967742</v>
      </c>
      <c r="CE21">
        <v>0</v>
      </c>
      <c r="CF21">
        <v>1660165142.9</v>
      </c>
      <c r="CG21">
        <v>0</v>
      </c>
      <c r="CH21">
        <v>1660164618.6</v>
      </c>
      <c r="CI21" t="s">
        <v>344</v>
      </c>
      <c r="CJ21">
        <v>1660164613.6</v>
      </c>
      <c r="CK21">
        <v>1660164618.6</v>
      </c>
      <c r="CL21">
        <v>3</v>
      </c>
      <c r="CM21">
        <v>0.045</v>
      </c>
      <c r="CN21">
        <v>0.005</v>
      </c>
      <c r="CO21">
        <v>-1.282</v>
      </c>
      <c r="CP21">
        <v>-0.113</v>
      </c>
      <c r="CQ21">
        <v>400</v>
      </c>
      <c r="CR21">
        <v>19</v>
      </c>
      <c r="CS21">
        <v>0.27</v>
      </c>
      <c r="CT21">
        <v>0.08</v>
      </c>
      <c r="CU21">
        <v>-9.325170249999999</v>
      </c>
      <c r="CV21">
        <v>-0.02944784240149218</v>
      </c>
      <c r="CW21">
        <v>0.05790316720558128</v>
      </c>
      <c r="CX21">
        <v>1</v>
      </c>
      <c r="CY21">
        <v>0.9760929249999999</v>
      </c>
      <c r="CZ21">
        <v>-0.03989836772983418</v>
      </c>
      <c r="DA21">
        <v>0.003953874918276367</v>
      </c>
      <c r="DB21">
        <v>1</v>
      </c>
      <c r="DC21">
        <v>2</v>
      </c>
      <c r="DD21">
        <v>2</v>
      </c>
      <c r="DE21" t="s">
        <v>335</v>
      </c>
      <c r="DF21">
        <v>3.21136</v>
      </c>
      <c r="DG21">
        <v>2.65712</v>
      </c>
      <c r="DH21">
        <v>0.100503</v>
      </c>
      <c r="DI21">
        <v>0.102402</v>
      </c>
      <c r="DJ21">
        <v>0.101538</v>
      </c>
      <c r="DK21">
        <v>0.09815450000000001</v>
      </c>
      <c r="DL21">
        <v>29752.8</v>
      </c>
      <c r="DM21">
        <v>28848.4</v>
      </c>
      <c r="DN21">
        <v>31669.1</v>
      </c>
      <c r="DO21">
        <v>30459.4</v>
      </c>
      <c r="DP21">
        <v>38180.3</v>
      </c>
      <c r="DQ21">
        <v>36358</v>
      </c>
      <c r="DR21">
        <v>44467.3</v>
      </c>
      <c r="DS21">
        <v>42580.4</v>
      </c>
      <c r="DT21">
        <v>2.21012</v>
      </c>
      <c r="DU21">
        <v>1.93155</v>
      </c>
      <c r="DV21">
        <v>0.0290722</v>
      </c>
      <c r="DW21">
        <v>0</v>
      </c>
      <c r="DX21">
        <v>21.8514</v>
      </c>
      <c r="DY21">
        <v>999.9</v>
      </c>
      <c r="DZ21">
        <v>75.09999999999999</v>
      </c>
      <c r="EA21">
        <v>25.6</v>
      </c>
      <c r="EB21">
        <v>24.4439</v>
      </c>
      <c r="EC21">
        <v>61.1346</v>
      </c>
      <c r="ED21">
        <v>20.7412</v>
      </c>
      <c r="EE21">
        <v>1</v>
      </c>
      <c r="EF21">
        <v>-0.173232</v>
      </c>
      <c r="EG21">
        <v>1.82161</v>
      </c>
      <c r="EH21">
        <v>20.1368</v>
      </c>
      <c r="EI21">
        <v>5.22867</v>
      </c>
      <c r="EJ21">
        <v>11.992</v>
      </c>
      <c r="EK21">
        <v>4.96765</v>
      </c>
      <c r="EL21">
        <v>3.297</v>
      </c>
      <c r="EM21">
        <v>1160.6</v>
      </c>
      <c r="EN21">
        <v>6841.1</v>
      </c>
      <c r="EO21">
        <v>6768.4</v>
      </c>
      <c r="EP21">
        <v>8.800000000000001</v>
      </c>
      <c r="EQ21">
        <v>1.86742</v>
      </c>
      <c r="ER21">
        <v>1.86797</v>
      </c>
      <c r="ES21">
        <v>1.85915</v>
      </c>
      <c r="ET21">
        <v>1.86535</v>
      </c>
      <c r="EU21">
        <v>1.86338</v>
      </c>
      <c r="EV21">
        <v>1.86465</v>
      </c>
      <c r="EW21">
        <v>1.86008</v>
      </c>
      <c r="EX21">
        <v>1.86417</v>
      </c>
      <c r="EY21">
        <v>0</v>
      </c>
      <c r="EZ21">
        <v>0</v>
      </c>
      <c r="FA21">
        <v>0</v>
      </c>
      <c r="FB21">
        <v>0</v>
      </c>
      <c r="FC21" t="s">
        <v>336</v>
      </c>
      <c r="FD21" t="s">
        <v>337</v>
      </c>
      <c r="FE21" t="s">
        <v>338</v>
      </c>
      <c r="FF21" t="s">
        <v>338</v>
      </c>
      <c r="FG21" t="s">
        <v>338</v>
      </c>
      <c r="FH21" t="s">
        <v>338</v>
      </c>
      <c r="FI21">
        <v>0</v>
      </c>
      <c r="FJ21">
        <v>100</v>
      </c>
      <c r="FK21">
        <v>100</v>
      </c>
      <c r="FL21">
        <v>-1.273</v>
      </c>
      <c r="FM21">
        <v>-0.1067</v>
      </c>
      <c r="FN21">
        <v>-0.9855827083458761</v>
      </c>
      <c r="FO21">
        <v>-0.0004288572108516813</v>
      </c>
      <c r="FP21">
        <v>-9.298775811270514E-07</v>
      </c>
      <c r="FQ21">
        <v>3.855936630904132E-10</v>
      </c>
      <c r="FR21">
        <v>-0.1495482825866022</v>
      </c>
      <c r="FS21">
        <v>-0.001228956394211394</v>
      </c>
      <c r="FT21">
        <v>0.0001300461273041749</v>
      </c>
      <c r="FU21">
        <v>2.07731679356656E-06</v>
      </c>
      <c r="FV21">
        <v>2</v>
      </c>
      <c r="FW21">
        <v>2029</v>
      </c>
      <c r="FX21">
        <v>1</v>
      </c>
      <c r="FY21">
        <v>23</v>
      </c>
      <c r="FZ21">
        <v>8.9</v>
      </c>
      <c r="GA21">
        <v>8.800000000000001</v>
      </c>
      <c r="GB21">
        <v>1.073</v>
      </c>
      <c r="GC21">
        <v>2.40356</v>
      </c>
      <c r="GD21">
        <v>1.44775</v>
      </c>
      <c r="GE21">
        <v>2.33154</v>
      </c>
      <c r="GF21">
        <v>1.55151</v>
      </c>
      <c r="GG21">
        <v>2.35107</v>
      </c>
      <c r="GH21">
        <v>31.8707</v>
      </c>
      <c r="GI21">
        <v>24.1838</v>
      </c>
      <c r="GJ21">
        <v>18</v>
      </c>
      <c r="GK21">
        <v>631.941</v>
      </c>
      <c r="GL21">
        <v>460.645</v>
      </c>
      <c r="GM21">
        <v>19.3181</v>
      </c>
      <c r="GN21">
        <v>24.8092</v>
      </c>
      <c r="GO21">
        <v>30.0001</v>
      </c>
      <c r="GP21">
        <v>24.8552</v>
      </c>
      <c r="GQ21">
        <v>24.799</v>
      </c>
      <c r="GR21">
        <v>21.4812</v>
      </c>
      <c r="GS21">
        <v>30.5748</v>
      </c>
      <c r="GT21">
        <v>84.6885</v>
      </c>
      <c r="GU21">
        <v>19.2971</v>
      </c>
      <c r="GV21">
        <v>400</v>
      </c>
      <c r="GW21">
        <v>18.7577</v>
      </c>
      <c r="GX21">
        <v>100.611</v>
      </c>
      <c r="GY21">
        <v>101.699</v>
      </c>
    </row>
    <row r="22" spans="1:207">
      <c r="A22">
        <v>4</v>
      </c>
      <c r="B22">
        <v>1660165749.1</v>
      </c>
      <c r="C22">
        <v>1857.099999904633</v>
      </c>
      <c r="D22" t="s">
        <v>345</v>
      </c>
      <c r="E22" t="s">
        <v>346</v>
      </c>
      <c r="F22">
        <v>15</v>
      </c>
      <c r="G22">
        <v>1660165741.349999</v>
      </c>
      <c r="H22">
        <f>(I22)/1000</f>
        <v>0</v>
      </c>
      <c r="I22">
        <f>1000*AU22*AG22*(AQ22-AR22)/(100*$B$7*(1000-AG22*AQ22))</f>
        <v>0</v>
      </c>
      <c r="J22">
        <f>AU22*AG22*(AP22-AO22*(1000-AG22*AR22)/(1000-AG22*AQ22))/(100*$B$7)</f>
        <v>0</v>
      </c>
      <c r="K22">
        <f>AO22 - IF(AG22&gt;1, J22*$B$7*100.0/(AI22*BC22), 0)</f>
        <v>0</v>
      </c>
      <c r="L22">
        <f>((R22-H22/2)*K22-J22)/(R22+H22/2)</f>
        <v>0</v>
      </c>
      <c r="M22">
        <f>L22*(AV22+AW22)/1000.0</f>
        <v>0</v>
      </c>
      <c r="N22">
        <f>(AO22 - IF(AG22&gt;1, J22*$B$7*100.0/(AI22*BC22), 0))*(AV22+AW22)/1000.0</f>
        <v>0</v>
      </c>
      <c r="O22">
        <f>2.0/((1/Q22-1/P22)+SIGN(Q22)*SQRT((1/Q22-1/P22)*(1/Q22-1/P22) + 4*$C$7/(($C$7+1)*($C$7+1))*(2*1/Q22*1/P22-1/P22*1/P22)))</f>
        <v>0</v>
      </c>
      <c r="P22">
        <f>IF(LEFT($D$7,1)&lt;&gt;"0",IF(LEFT($D$7,1)="1",3.0,$E$7),$D$5+$E$5*(BC22*AV22/($K$5*1000))+$F$5*(BC22*AV22/($K$5*1000))*MAX(MIN($B$7,$J$5),$I$5)*MAX(MIN($B$7,$J$5),$I$5)+$G$5*MAX(MIN($B$7,$J$5),$I$5)*(BC22*AV22/($K$5*1000))+$H$5*(BC22*AV22/($K$5*1000))*(BC22*AV22/($K$5*1000)))</f>
        <v>0</v>
      </c>
      <c r="Q22">
        <f>H22*(1000-(1000*0.61365*exp(17.502*U22/(240.97+U22))/(AV22+AW22)+AQ22)/2)/(1000*0.61365*exp(17.502*U22/(240.97+U22))/(AV22+AW22)-AQ22)</f>
        <v>0</v>
      </c>
      <c r="R22">
        <f>1/(($C$7+1)/(O22/1.6)+1/(P22/1.37)) + $C$7/(($C$7+1)/(O22/1.6) + $C$7/(P22/1.37))</f>
        <v>0</v>
      </c>
      <c r="S22">
        <f>(AJ22*AM22)</f>
        <v>0</v>
      </c>
      <c r="T22">
        <f>(AX22+(S22+2*0.95*5.67E-8*(((AX22+$B$9)+273)^4-(AX22+273)^4)-44100*H22)/(1.84*29.3*P22+8*0.95*5.67E-8*(AX22+273)^3))</f>
        <v>0</v>
      </c>
      <c r="U22">
        <f>($C$9*AY22+$D$9*AZ22+$E$9*T22)</f>
        <v>0</v>
      </c>
      <c r="V22">
        <f>0.61365*exp(17.502*U22/(240.97+U22))</f>
        <v>0</v>
      </c>
      <c r="W22">
        <f>(X22/Y22*100)</f>
        <v>0</v>
      </c>
      <c r="X22">
        <f>AQ22*(AV22+AW22)/1000</f>
        <v>0</v>
      </c>
      <c r="Y22">
        <f>0.61365*exp(17.502*AX22/(240.97+AX22))</f>
        <v>0</v>
      </c>
      <c r="Z22">
        <f>(V22-AQ22*(AV22+AW22)/1000)</f>
        <v>0</v>
      </c>
      <c r="AA22">
        <f>(-H22*44100)</f>
        <v>0</v>
      </c>
      <c r="AB22">
        <f>2*29.3*P22*0.92*(AX22-U22)</f>
        <v>0</v>
      </c>
      <c r="AC22">
        <f>2*0.95*5.67E-8*(((AX22+$B$9)+273)^4-(U22+273)^4)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MAX(0,($B$15+$C$15*BC22)/(1+$D$15*BC22)*AV22/(AX22+273)*$E$15)</f>
        <v>0</v>
      </c>
      <c r="AJ22">
        <f>$B$13*BD22+$C$13*BE22+$F$13*BP22*(1-BS22)</f>
        <v>0</v>
      </c>
      <c r="AK22">
        <f>AJ22*AL22</f>
        <v>0</v>
      </c>
      <c r="AL22">
        <f>($B$13*$D$11+$C$13*$D$11+$F$13*((CC22+BU22)/MAX(CC22+BU22+CD22, 0.1)*$I$11+CD22/MAX(CC22+BU22+CD22, 0.1)*$J$11))/($B$13+$C$13+$F$13)</f>
        <v>0</v>
      </c>
      <c r="AM22">
        <f>($B$13*$K$11+$C$13*$K$11+$F$13*((CC22+BU22)/MAX(CC22+BU22+CD22, 0.1)*$P$11+CD22/MAX(CC22+BU22+CD22, 0.1)*$Q$11))/($B$13+$C$13+$F$13)</f>
        <v>0</v>
      </c>
      <c r="AN22">
        <v>1660165741.349999</v>
      </c>
      <c r="AO22">
        <v>390.7183333333333</v>
      </c>
      <c r="AP22">
        <v>400.0084333333333</v>
      </c>
      <c r="AQ22">
        <v>19.72971</v>
      </c>
      <c r="AR22">
        <v>18.76192666666666</v>
      </c>
      <c r="AS22">
        <v>391.9788666666666</v>
      </c>
      <c r="AT22">
        <v>19.83427666666667</v>
      </c>
      <c r="AU22">
        <v>600.2503666666667</v>
      </c>
      <c r="AV22">
        <v>101.2325</v>
      </c>
      <c r="AW22">
        <v>0.09996774666666665</v>
      </c>
      <c r="AX22">
        <v>22.50281666666667</v>
      </c>
      <c r="AY22">
        <v>22.22913</v>
      </c>
      <c r="AZ22">
        <v>999.9000000000002</v>
      </c>
      <c r="BA22">
        <v>0</v>
      </c>
      <c r="BB22">
        <v>0</v>
      </c>
      <c r="BC22">
        <v>10005.44033333333</v>
      </c>
      <c r="BD22">
        <v>0</v>
      </c>
      <c r="BE22">
        <v>0.6783430000000004</v>
      </c>
      <c r="BF22">
        <v>-9.290021666666668</v>
      </c>
      <c r="BG22">
        <v>398.5823666666666</v>
      </c>
      <c r="BH22">
        <v>407.657</v>
      </c>
      <c r="BI22">
        <v>0.9677769333333333</v>
      </c>
      <c r="BJ22">
        <v>400.0084333333333</v>
      </c>
      <c r="BK22">
        <v>18.76192666666666</v>
      </c>
      <c r="BL22">
        <v>1.997286333333333</v>
      </c>
      <c r="BM22">
        <v>1.899315666666667</v>
      </c>
      <c r="BN22">
        <v>17.42283666666667</v>
      </c>
      <c r="BO22">
        <v>16.62903666666666</v>
      </c>
      <c r="BP22">
        <v>1250.056</v>
      </c>
      <c r="BQ22">
        <v>0.9680000666666667</v>
      </c>
      <c r="BR22">
        <v>0.03200004333333333</v>
      </c>
      <c r="BS22">
        <v>0</v>
      </c>
      <c r="BT22">
        <v>2.076526666666667</v>
      </c>
      <c r="BU22">
        <v>0</v>
      </c>
      <c r="BV22">
        <v>3755.087333333334</v>
      </c>
      <c r="BW22">
        <v>11830.10666666667</v>
      </c>
      <c r="BX22">
        <v>39.02686666666666</v>
      </c>
      <c r="BY22">
        <v>41.28526666666666</v>
      </c>
      <c r="BZ22">
        <v>40.20393333333333</v>
      </c>
      <c r="CA22">
        <v>40.29976666666666</v>
      </c>
      <c r="CB22">
        <v>38.37063333333333</v>
      </c>
      <c r="CC22">
        <v>1210.054666666667</v>
      </c>
      <c r="CD22">
        <v>40.00133333333333</v>
      </c>
      <c r="CE22">
        <v>0</v>
      </c>
      <c r="CF22">
        <v>1660165745.9</v>
      </c>
      <c r="CG22">
        <v>0</v>
      </c>
      <c r="CH22">
        <v>1660165215.1</v>
      </c>
      <c r="CI22" t="s">
        <v>347</v>
      </c>
      <c r="CJ22">
        <v>1660165215.1</v>
      </c>
      <c r="CK22">
        <v>1660165212.6</v>
      </c>
      <c r="CL22">
        <v>4</v>
      </c>
      <c r="CM22">
        <v>0.013</v>
      </c>
      <c r="CN22">
        <v>0.002</v>
      </c>
      <c r="CO22">
        <v>-1.269</v>
      </c>
      <c r="CP22">
        <v>-0.11</v>
      </c>
      <c r="CQ22">
        <v>400</v>
      </c>
      <c r="CR22">
        <v>19</v>
      </c>
      <c r="CS22">
        <v>0.19</v>
      </c>
      <c r="CT22">
        <v>0.09</v>
      </c>
      <c r="CU22">
        <v>-9.2538915</v>
      </c>
      <c r="CV22">
        <v>0.05727849906192591</v>
      </c>
      <c r="CW22">
        <v>0.2904302976150216</v>
      </c>
      <c r="CX22">
        <v>1</v>
      </c>
      <c r="CY22">
        <v>0.9735250749999999</v>
      </c>
      <c r="CZ22">
        <v>-0.08161595121951176</v>
      </c>
      <c r="DA22">
        <v>0.01485196013728072</v>
      </c>
      <c r="DB22">
        <v>1</v>
      </c>
      <c r="DC22">
        <v>2</v>
      </c>
      <c r="DD22">
        <v>2</v>
      </c>
      <c r="DE22" t="s">
        <v>335</v>
      </c>
      <c r="DF22">
        <v>3.21108</v>
      </c>
      <c r="DG22">
        <v>2.65725</v>
      </c>
      <c r="DH22">
        <v>0.100477</v>
      </c>
      <c r="DI22">
        <v>0.102342</v>
      </c>
      <c r="DJ22">
        <v>0.101616</v>
      </c>
      <c r="DK22">
        <v>0.0982138</v>
      </c>
      <c r="DL22">
        <v>29760.3</v>
      </c>
      <c r="DM22">
        <v>28843.6</v>
      </c>
      <c r="DN22">
        <v>31676.2</v>
      </c>
      <c r="DO22">
        <v>30452.3</v>
      </c>
      <c r="DP22">
        <v>38187.1</v>
      </c>
      <c r="DQ22">
        <v>36350.5</v>
      </c>
      <c r="DR22">
        <v>44479.1</v>
      </c>
      <c r="DS22">
        <v>42574.4</v>
      </c>
      <c r="DT22">
        <v>2.21005</v>
      </c>
      <c r="DU22">
        <v>1.92458</v>
      </c>
      <c r="DV22">
        <v>0.0216328</v>
      </c>
      <c r="DW22">
        <v>0</v>
      </c>
      <c r="DX22">
        <v>21.8716</v>
      </c>
      <c r="DY22">
        <v>999.9</v>
      </c>
      <c r="DZ22">
        <v>73.09999999999999</v>
      </c>
      <c r="EA22">
        <v>26.2</v>
      </c>
      <c r="EB22">
        <v>24.6551</v>
      </c>
      <c r="EC22">
        <v>61.0745</v>
      </c>
      <c r="ED22">
        <v>21.5304</v>
      </c>
      <c r="EE22">
        <v>1</v>
      </c>
      <c r="EF22">
        <v>-0.173643</v>
      </c>
      <c r="EG22">
        <v>1.87244</v>
      </c>
      <c r="EH22">
        <v>20.1367</v>
      </c>
      <c r="EI22">
        <v>5.22747</v>
      </c>
      <c r="EJ22">
        <v>11.992</v>
      </c>
      <c r="EK22">
        <v>4.96715</v>
      </c>
      <c r="EL22">
        <v>3.297</v>
      </c>
      <c r="EM22">
        <v>1174.4</v>
      </c>
      <c r="EN22">
        <v>6927.4</v>
      </c>
      <c r="EO22">
        <v>7008.6</v>
      </c>
      <c r="EP22">
        <v>8.9</v>
      </c>
      <c r="EQ22">
        <v>1.86748</v>
      </c>
      <c r="ER22">
        <v>1.86798</v>
      </c>
      <c r="ES22">
        <v>1.85925</v>
      </c>
      <c r="ET22">
        <v>1.86539</v>
      </c>
      <c r="EU22">
        <v>1.8634</v>
      </c>
      <c r="EV22">
        <v>1.86471</v>
      </c>
      <c r="EW22">
        <v>1.86013</v>
      </c>
      <c r="EX22">
        <v>1.86423</v>
      </c>
      <c r="EY22">
        <v>0</v>
      </c>
      <c r="EZ22">
        <v>0</v>
      </c>
      <c r="FA22">
        <v>0</v>
      </c>
      <c r="FB22">
        <v>0</v>
      </c>
      <c r="FC22" t="s">
        <v>336</v>
      </c>
      <c r="FD22" t="s">
        <v>337</v>
      </c>
      <c r="FE22" t="s">
        <v>338</v>
      </c>
      <c r="FF22" t="s">
        <v>338</v>
      </c>
      <c r="FG22" t="s">
        <v>338</v>
      </c>
      <c r="FH22" t="s">
        <v>338</v>
      </c>
      <c r="FI22">
        <v>0</v>
      </c>
      <c r="FJ22">
        <v>100</v>
      </c>
      <c r="FK22">
        <v>100</v>
      </c>
      <c r="FL22">
        <v>-1.26</v>
      </c>
      <c r="FM22">
        <v>-0.1045</v>
      </c>
      <c r="FN22">
        <v>-0.9726153207738895</v>
      </c>
      <c r="FO22">
        <v>-0.0004288572108516813</v>
      </c>
      <c r="FP22">
        <v>-9.298775811270514E-07</v>
      </c>
      <c r="FQ22">
        <v>3.855936630904132E-10</v>
      </c>
      <c r="FR22">
        <v>-0.147557336239255</v>
      </c>
      <c r="FS22">
        <v>-0.001228956394211394</v>
      </c>
      <c r="FT22">
        <v>0.0001300461273041749</v>
      </c>
      <c r="FU22">
        <v>2.07731679356656E-06</v>
      </c>
      <c r="FV22">
        <v>2</v>
      </c>
      <c r="FW22">
        <v>2029</v>
      </c>
      <c r="FX22">
        <v>1</v>
      </c>
      <c r="FY22">
        <v>23</v>
      </c>
      <c r="FZ22">
        <v>8.9</v>
      </c>
      <c r="GA22">
        <v>8.9</v>
      </c>
      <c r="GB22">
        <v>1.07422</v>
      </c>
      <c r="GC22">
        <v>2.40112</v>
      </c>
      <c r="GD22">
        <v>1.44775</v>
      </c>
      <c r="GE22">
        <v>2.32666</v>
      </c>
      <c r="GF22">
        <v>1.55151</v>
      </c>
      <c r="GG22">
        <v>2.41211</v>
      </c>
      <c r="GH22">
        <v>32.2887</v>
      </c>
      <c r="GI22">
        <v>24.1838</v>
      </c>
      <c r="GJ22">
        <v>18</v>
      </c>
      <c r="GK22">
        <v>631.84</v>
      </c>
      <c r="GL22">
        <v>456.321</v>
      </c>
      <c r="GM22">
        <v>19.185</v>
      </c>
      <c r="GN22">
        <v>24.8092</v>
      </c>
      <c r="GO22">
        <v>30</v>
      </c>
      <c r="GP22">
        <v>24.851</v>
      </c>
      <c r="GQ22">
        <v>24.7928</v>
      </c>
      <c r="GR22">
        <v>21.504</v>
      </c>
      <c r="GS22">
        <v>31.1065</v>
      </c>
      <c r="GT22">
        <v>75.3275</v>
      </c>
      <c r="GU22">
        <v>19.1845</v>
      </c>
      <c r="GV22">
        <v>400</v>
      </c>
      <c r="GW22">
        <v>18.7257</v>
      </c>
      <c r="GX22">
        <v>100.636</v>
      </c>
      <c r="GY22">
        <v>101.681</v>
      </c>
    </row>
    <row r="23" spans="1:207">
      <c r="A23">
        <v>5</v>
      </c>
      <c r="B23">
        <v>1660166350</v>
      </c>
      <c r="C23">
        <v>2458</v>
      </c>
      <c r="D23" t="s">
        <v>348</v>
      </c>
      <c r="E23" t="s">
        <v>349</v>
      </c>
      <c r="F23">
        <v>15</v>
      </c>
      <c r="G23">
        <v>1660166342.25</v>
      </c>
      <c r="H23">
        <f>(I23)/1000</f>
        <v>0</v>
      </c>
      <c r="I23">
        <f>1000*AU23*AG23*(AQ23-AR23)/(100*$B$7*(1000-AG23*AQ23))</f>
        <v>0</v>
      </c>
      <c r="J23">
        <f>AU23*AG23*(AP23-AO23*(1000-AG23*AR23)/(1000-AG23*AQ23))/(100*$B$7)</f>
        <v>0</v>
      </c>
      <c r="K23">
        <f>AO23 - IF(AG23&gt;1, J23*$B$7*100.0/(AI23*BC23), 0)</f>
        <v>0</v>
      </c>
      <c r="L23">
        <f>((R23-H23/2)*K23-J23)/(R23+H23/2)</f>
        <v>0</v>
      </c>
      <c r="M23">
        <f>L23*(AV23+AW23)/1000.0</f>
        <v>0</v>
      </c>
      <c r="N23">
        <f>(AO23 - IF(AG23&gt;1, J23*$B$7*100.0/(AI23*BC23), 0))*(AV23+AW23)/1000.0</f>
        <v>0</v>
      </c>
      <c r="O23">
        <f>2.0/((1/Q23-1/P23)+SIGN(Q23)*SQRT((1/Q23-1/P23)*(1/Q23-1/P23) + 4*$C$7/(($C$7+1)*($C$7+1))*(2*1/Q23*1/P23-1/P23*1/P23)))</f>
        <v>0</v>
      </c>
      <c r="P23">
        <f>IF(LEFT($D$7,1)&lt;&gt;"0",IF(LEFT($D$7,1)="1",3.0,$E$7),$D$5+$E$5*(BC23*AV23/($K$5*1000))+$F$5*(BC23*AV23/($K$5*1000))*MAX(MIN($B$7,$J$5),$I$5)*MAX(MIN($B$7,$J$5),$I$5)+$G$5*MAX(MIN($B$7,$J$5),$I$5)*(BC23*AV23/($K$5*1000))+$H$5*(BC23*AV23/($K$5*1000))*(BC23*AV23/($K$5*1000)))</f>
        <v>0</v>
      </c>
      <c r="Q23">
        <f>H23*(1000-(1000*0.61365*exp(17.502*U23/(240.97+U23))/(AV23+AW23)+AQ23)/2)/(1000*0.61365*exp(17.502*U23/(240.97+U23))/(AV23+AW23)-AQ23)</f>
        <v>0</v>
      </c>
      <c r="R23">
        <f>1/(($C$7+1)/(O23/1.6)+1/(P23/1.37)) + $C$7/(($C$7+1)/(O23/1.6) + $C$7/(P23/1.37))</f>
        <v>0</v>
      </c>
      <c r="S23">
        <f>(AJ23*AM23)</f>
        <v>0</v>
      </c>
      <c r="T23">
        <f>(AX23+(S23+2*0.95*5.67E-8*(((AX23+$B$9)+273)^4-(AX23+273)^4)-44100*H23)/(1.84*29.3*P23+8*0.95*5.67E-8*(AX23+273)^3))</f>
        <v>0</v>
      </c>
      <c r="U23">
        <f>($C$9*AY23+$D$9*AZ23+$E$9*T23)</f>
        <v>0</v>
      </c>
      <c r="V23">
        <f>0.61365*exp(17.502*U23/(240.97+U23))</f>
        <v>0</v>
      </c>
      <c r="W23">
        <f>(X23/Y23*100)</f>
        <v>0</v>
      </c>
      <c r="X23">
        <f>AQ23*(AV23+AW23)/1000</f>
        <v>0</v>
      </c>
      <c r="Y23">
        <f>0.61365*exp(17.502*AX23/(240.97+AX23))</f>
        <v>0</v>
      </c>
      <c r="Z23">
        <f>(V23-AQ23*(AV23+AW23)/1000)</f>
        <v>0</v>
      </c>
      <c r="AA23">
        <f>(-H23*44100)</f>
        <v>0</v>
      </c>
      <c r="AB23">
        <f>2*29.3*P23*0.92*(AX23-U23)</f>
        <v>0</v>
      </c>
      <c r="AC23">
        <f>2*0.95*5.67E-8*(((AX23+$B$9)+273)^4-(U23+273)^4)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MAX(0,($B$15+$C$15*BC23)/(1+$D$15*BC23)*AV23/(AX23+273)*$E$15)</f>
        <v>0</v>
      </c>
      <c r="AJ23">
        <f>$B$13*BD23+$C$13*BE23+$F$13*BP23*(1-BS23)</f>
        <v>0</v>
      </c>
      <c r="AK23">
        <f>AJ23*AL23</f>
        <v>0</v>
      </c>
      <c r="AL23">
        <f>($B$13*$D$11+$C$13*$D$11+$F$13*((CC23+BU23)/MAX(CC23+BU23+CD23, 0.1)*$I$11+CD23/MAX(CC23+BU23+CD23, 0.1)*$J$11))/($B$13+$C$13+$F$13)</f>
        <v>0</v>
      </c>
      <c r="AM23">
        <f>($B$13*$K$11+$C$13*$K$11+$F$13*((CC23+BU23)/MAX(CC23+BU23+CD23, 0.1)*$P$11+CD23/MAX(CC23+BU23+CD23, 0.1)*$Q$11))/($B$13+$C$13+$F$13)</f>
        <v>0</v>
      </c>
      <c r="AN23">
        <v>1660166342.25</v>
      </c>
      <c r="AO23">
        <v>390.5747</v>
      </c>
      <c r="AP23">
        <v>400.0056999999999</v>
      </c>
      <c r="AQ23">
        <v>19.68268</v>
      </c>
      <c r="AR23">
        <v>18.59954333333333</v>
      </c>
      <c r="AS23">
        <v>391.7924666666667</v>
      </c>
      <c r="AT23">
        <v>19.78483333333334</v>
      </c>
      <c r="AU23">
        <v>600.2574333333334</v>
      </c>
      <c r="AV23">
        <v>101.2310666666666</v>
      </c>
      <c r="AW23">
        <v>0.09989451000000001</v>
      </c>
      <c r="AX23">
        <v>22.47188</v>
      </c>
      <c r="AY23">
        <v>22.18963333333334</v>
      </c>
      <c r="AZ23">
        <v>999.9000000000002</v>
      </c>
      <c r="BA23">
        <v>0</v>
      </c>
      <c r="BB23">
        <v>0</v>
      </c>
      <c r="BC23">
        <v>10004.16466666667</v>
      </c>
      <c r="BD23">
        <v>0</v>
      </c>
      <c r="BE23">
        <v>0.6783430000000004</v>
      </c>
      <c r="BF23">
        <v>-9.431122333333331</v>
      </c>
      <c r="BG23">
        <v>398.4165333333333</v>
      </c>
      <c r="BH23">
        <v>407.5866333333333</v>
      </c>
      <c r="BI23">
        <v>1.083135333333333</v>
      </c>
      <c r="BJ23">
        <v>400.0056999999999</v>
      </c>
      <c r="BK23">
        <v>18.59954333333333</v>
      </c>
      <c r="BL23">
        <v>1.992499333333333</v>
      </c>
      <c r="BM23">
        <v>1.882852333333333</v>
      </c>
      <c r="BN23">
        <v>17.38485666666667</v>
      </c>
      <c r="BO23">
        <v>16.49214666666667</v>
      </c>
      <c r="BP23">
        <v>1000.010366666667</v>
      </c>
      <c r="BQ23">
        <v>0.960001066666667</v>
      </c>
      <c r="BR23">
        <v>0.03999896666666667</v>
      </c>
      <c r="BS23">
        <v>0</v>
      </c>
      <c r="BT23">
        <v>2.1194</v>
      </c>
      <c r="BU23">
        <v>0</v>
      </c>
      <c r="BV23">
        <v>3039.731666666667</v>
      </c>
      <c r="BW23">
        <v>9439.266666666666</v>
      </c>
      <c r="BX23">
        <v>36.39973333333333</v>
      </c>
      <c r="BY23">
        <v>38.67896666666665</v>
      </c>
      <c r="BZ23">
        <v>37.84349999999999</v>
      </c>
      <c r="CA23">
        <v>37.07893333333333</v>
      </c>
      <c r="CB23">
        <v>35.95596666666667</v>
      </c>
      <c r="CC23">
        <v>960.0106666666668</v>
      </c>
      <c r="CD23">
        <v>40.00033333333333</v>
      </c>
      <c r="CE23">
        <v>0</v>
      </c>
      <c r="CF23">
        <v>1660166347.1</v>
      </c>
      <c r="CG23">
        <v>0</v>
      </c>
      <c r="CH23">
        <v>1660165799.1</v>
      </c>
      <c r="CI23" t="s">
        <v>350</v>
      </c>
      <c r="CJ23">
        <v>1660165797.6</v>
      </c>
      <c r="CK23">
        <v>1660165799.1</v>
      </c>
      <c r="CL23">
        <v>5</v>
      </c>
      <c r="CM23">
        <v>0.042</v>
      </c>
      <c r="CN23">
        <v>0.003</v>
      </c>
      <c r="CO23">
        <v>-1.227</v>
      </c>
      <c r="CP23">
        <v>-0.108</v>
      </c>
      <c r="CQ23">
        <v>400</v>
      </c>
      <c r="CR23">
        <v>19</v>
      </c>
      <c r="CS23">
        <v>0.1</v>
      </c>
      <c r="CT23">
        <v>0.08</v>
      </c>
      <c r="CU23">
        <v>-9.42084375</v>
      </c>
      <c r="CV23">
        <v>-0.08345369606001636</v>
      </c>
      <c r="CW23">
        <v>0.1206346588607</v>
      </c>
      <c r="CX23">
        <v>1</v>
      </c>
      <c r="CY23">
        <v>1.0824945</v>
      </c>
      <c r="CZ23">
        <v>0.02601500938086174</v>
      </c>
      <c r="DA23">
        <v>0.003810438918287487</v>
      </c>
      <c r="DB23">
        <v>1</v>
      </c>
      <c r="DC23">
        <v>2</v>
      </c>
      <c r="DD23">
        <v>2</v>
      </c>
      <c r="DE23" t="s">
        <v>335</v>
      </c>
      <c r="DF23">
        <v>3.2112</v>
      </c>
      <c r="DG23">
        <v>2.65713</v>
      </c>
      <c r="DH23">
        <v>0.100442</v>
      </c>
      <c r="DI23">
        <v>0.102385</v>
      </c>
      <c r="DJ23">
        <v>0.101407</v>
      </c>
      <c r="DK23">
        <v>0.0975833</v>
      </c>
      <c r="DL23">
        <v>29766.2</v>
      </c>
      <c r="DM23">
        <v>28836.5</v>
      </c>
      <c r="DN23">
        <v>31681.3</v>
      </c>
      <c r="DO23">
        <v>30446.4</v>
      </c>
      <c r="DP23">
        <v>38203.4</v>
      </c>
      <c r="DQ23">
        <v>36369.2</v>
      </c>
      <c r="DR23">
        <v>44487.6</v>
      </c>
      <c r="DS23">
        <v>42566.3</v>
      </c>
      <c r="DT23">
        <v>2.21007</v>
      </c>
      <c r="DU23">
        <v>1.9183</v>
      </c>
      <c r="DV23">
        <v>0.021141</v>
      </c>
      <c r="DW23">
        <v>0</v>
      </c>
      <c r="DX23">
        <v>21.8407</v>
      </c>
      <c r="DY23">
        <v>999.9</v>
      </c>
      <c r="DZ23">
        <v>71</v>
      </c>
      <c r="EA23">
        <v>26.8</v>
      </c>
      <c r="EB23">
        <v>24.8097</v>
      </c>
      <c r="EC23">
        <v>60.7645</v>
      </c>
      <c r="ED23">
        <v>21.222</v>
      </c>
      <c r="EE23">
        <v>1</v>
      </c>
      <c r="EF23">
        <v>-0.173603</v>
      </c>
      <c r="EG23">
        <v>1.42959</v>
      </c>
      <c r="EH23">
        <v>20.1427</v>
      </c>
      <c r="EI23">
        <v>5.22792</v>
      </c>
      <c r="EJ23">
        <v>11.992</v>
      </c>
      <c r="EK23">
        <v>4.96735</v>
      </c>
      <c r="EL23">
        <v>3.297</v>
      </c>
      <c r="EM23">
        <v>1188.2</v>
      </c>
      <c r="EN23">
        <v>7016.5</v>
      </c>
      <c r="EO23">
        <v>7226.9</v>
      </c>
      <c r="EP23">
        <v>9.1</v>
      </c>
      <c r="EQ23">
        <v>1.86752</v>
      </c>
      <c r="ER23">
        <v>1.86798</v>
      </c>
      <c r="ES23">
        <v>1.85928</v>
      </c>
      <c r="ET23">
        <v>1.86539</v>
      </c>
      <c r="EU23">
        <v>1.8634</v>
      </c>
      <c r="EV23">
        <v>1.86476</v>
      </c>
      <c r="EW23">
        <v>1.86016</v>
      </c>
      <c r="EX23">
        <v>1.86425</v>
      </c>
      <c r="EY23">
        <v>0</v>
      </c>
      <c r="EZ23">
        <v>0</v>
      </c>
      <c r="FA23">
        <v>0</v>
      </c>
      <c r="FB23">
        <v>0</v>
      </c>
      <c r="FC23" t="s">
        <v>336</v>
      </c>
      <c r="FD23" t="s">
        <v>337</v>
      </c>
      <c r="FE23" t="s">
        <v>338</v>
      </c>
      <c r="FF23" t="s">
        <v>338</v>
      </c>
      <c r="FG23" t="s">
        <v>338</v>
      </c>
      <c r="FH23" t="s">
        <v>338</v>
      </c>
      <c r="FI23">
        <v>0</v>
      </c>
      <c r="FJ23">
        <v>100</v>
      </c>
      <c r="FK23">
        <v>100</v>
      </c>
      <c r="FL23">
        <v>-1.218</v>
      </c>
      <c r="FM23">
        <v>-0.1021</v>
      </c>
      <c r="FN23">
        <v>-0.9303329061020653</v>
      </c>
      <c r="FO23">
        <v>-0.0004288572108516813</v>
      </c>
      <c r="FP23">
        <v>-9.298775811270514E-07</v>
      </c>
      <c r="FQ23">
        <v>3.855936630904132E-10</v>
      </c>
      <c r="FR23">
        <v>-0.1448242116183133</v>
      </c>
      <c r="FS23">
        <v>-0.001228956394211394</v>
      </c>
      <c r="FT23">
        <v>0.0001300461273041749</v>
      </c>
      <c r="FU23">
        <v>2.07731679356656E-06</v>
      </c>
      <c r="FV23">
        <v>2</v>
      </c>
      <c r="FW23">
        <v>2029</v>
      </c>
      <c r="FX23">
        <v>1</v>
      </c>
      <c r="FY23">
        <v>23</v>
      </c>
      <c r="FZ23">
        <v>9.199999999999999</v>
      </c>
      <c r="GA23">
        <v>9.199999999999999</v>
      </c>
      <c r="GB23">
        <v>1.07422</v>
      </c>
      <c r="GC23">
        <v>2.41089</v>
      </c>
      <c r="GD23">
        <v>1.44775</v>
      </c>
      <c r="GE23">
        <v>2.323</v>
      </c>
      <c r="GF23">
        <v>1.55151</v>
      </c>
      <c r="GG23">
        <v>2.34375</v>
      </c>
      <c r="GH23">
        <v>32.6204</v>
      </c>
      <c r="GI23">
        <v>24.1838</v>
      </c>
      <c r="GJ23">
        <v>18</v>
      </c>
      <c r="GK23">
        <v>631.975</v>
      </c>
      <c r="GL23">
        <v>452.592</v>
      </c>
      <c r="GM23">
        <v>19.7076</v>
      </c>
      <c r="GN23">
        <v>24.8239</v>
      </c>
      <c r="GO23">
        <v>30</v>
      </c>
      <c r="GP23">
        <v>24.8614</v>
      </c>
      <c r="GQ23">
        <v>24.8031</v>
      </c>
      <c r="GR23">
        <v>21.5038</v>
      </c>
      <c r="GS23">
        <v>32.0473</v>
      </c>
      <c r="GT23">
        <v>64.84999999999999</v>
      </c>
      <c r="GU23">
        <v>19.7304</v>
      </c>
      <c r="GV23">
        <v>400</v>
      </c>
      <c r="GW23">
        <v>18.5563</v>
      </c>
      <c r="GX23">
        <v>100.655</v>
      </c>
      <c r="GY23">
        <v>101.662</v>
      </c>
    </row>
    <row r="24" spans="1:207">
      <c r="A24">
        <v>6</v>
      </c>
      <c r="B24">
        <v>1660166957</v>
      </c>
      <c r="C24">
        <v>3065</v>
      </c>
      <c r="D24" t="s">
        <v>351</v>
      </c>
      <c r="E24" t="s">
        <v>352</v>
      </c>
      <c r="F24">
        <v>15</v>
      </c>
      <c r="G24">
        <v>1660166949.25</v>
      </c>
      <c r="H24">
        <f>(I24)/1000</f>
        <v>0</v>
      </c>
      <c r="I24">
        <f>1000*AU24*AG24*(AQ24-AR24)/(100*$B$7*(1000-AG24*AQ24))</f>
        <v>0</v>
      </c>
      <c r="J24">
        <f>AU24*AG24*(AP24-AO24*(1000-AG24*AR24)/(1000-AG24*AQ24))/(100*$B$7)</f>
        <v>0</v>
      </c>
      <c r="K24">
        <f>AO24 - IF(AG24&gt;1, J24*$B$7*100.0/(AI24*BC24), 0)</f>
        <v>0</v>
      </c>
      <c r="L24">
        <f>((R24-H24/2)*K24-J24)/(R24+H24/2)</f>
        <v>0</v>
      </c>
      <c r="M24">
        <f>L24*(AV24+AW24)/1000.0</f>
        <v>0</v>
      </c>
      <c r="N24">
        <f>(AO24 - IF(AG24&gt;1, J24*$B$7*100.0/(AI24*BC24), 0))*(AV24+AW24)/1000.0</f>
        <v>0</v>
      </c>
      <c r="O24">
        <f>2.0/((1/Q24-1/P24)+SIGN(Q24)*SQRT((1/Q24-1/P24)*(1/Q24-1/P24) + 4*$C$7/(($C$7+1)*($C$7+1))*(2*1/Q24*1/P24-1/P24*1/P24)))</f>
        <v>0</v>
      </c>
      <c r="P24">
        <f>IF(LEFT($D$7,1)&lt;&gt;"0",IF(LEFT($D$7,1)="1",3.0,$E$7),$D$5+$E$5*(BC24*AV24/($K$5*1000))+$F$5*(BC24*AV24/($K$5*1000))*MAX(MIN($B$7,$J$5),$I$5)*MAX(MIN($B$7,$J$5),$I$5)+$G$5*MAX(MIN($B$7,$J$5),$I$5)*(BC24*AV24/($K$5*1000))+$H$5*(BC24*AV24/($K$5*1000))*(BC24*AV24/($K$5*1000)))</f>
        <v>0</v>
      </c>
      <c r="Q24">
        <f>H24*(1000-(1000*0.61365*exp(17.502*U24/(240.97+U24))/(AV24+AW24)+AQ24)/2)/(1000*0.61365*exp(17.502*U24/(240.97+U24))/(AV24+AW24)-AQ24)</f>
        <v>0</v>
      </c>
      <c r="R24">
        <f>1/(($C$7+1)/(O24/1.6)+1/(P24/1.37)) + $C$7/(($C$7+1)/(O24/1.6) + $C$7/(P24/1.37))</f>
        <v>0</v>
      </c>
      <c r="S24">
        <f>(AJ24*AM24)</f>
        <v>0</v>
      </c>
      <c r="T24">
        <f>(AX24+(S24+2*0.95*5.67E-8*(((AX24+$B$9)+273)^4-(AX24+273)^4)-44100*H24)/(1.84*29.3*P24+8*0.95*5.67E-8*(AX24+273)^3))</f>
        <v>0</v>
      </c>
      <c r="U24">
        <f>($C$9*AY24+$D$9*AZ24+$E$9*T24)</f>
        <v>0</v>
      </c>
      <c r="V24">
        <f>0.61365*exp(17.502*U24/(240.97+U24))</f>
        <v>0</v>
      </c>
      <c r="W24">
        <f>(X24/Y24*100)</f>
        <v>0</v>
      </c>
      <c r="X24">
        <f>AQ24*(AV24+AW24)/1000</f>
        <v>0</v>
      </c>
      <c r="Y24">
        <f>0.61365*exp(17.502*AX24/(240.97+AX24))</f>
        <v>0</v>
      </c>
      <c r="Z24">
        <f>(V24-AQ24*(AV24+AW24)/1000)</f>
        <v>0</v>
      </c>
      <c r="AA24">
        <f>(-H24*44100)</f>
        <v>0</v>
      </c>
      <c r="AB24">
        <f>2*29.3*P24*0.92*(AX24-U24)</f>
        <v>0</v>
      </c>
      <c r="AC24">
        <f>2*0.95*5.67E-8*(((AX24+$B$9)+273)^4-(U24+273)^4)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MAX(0,($B$15+$C$15*BC24)/(1+$D$15*BC24)*AV24/(AX24+273)*$E$15)</f>
        <v>0</v>
      </c>
      <c r="AJ24">
        <f>$B$13*BD24+$C$13*BE24+$F$13*BP24*(1-BS24)</f>
        <v>0</v>
      </c>
      <c r="AK24">
        <f>AJ24*AL24</f>
        <v>0</v>
      </c>
      <c r="AL24">
        <f>($B$13*$D$11+$C$13*$D$11+$F$13*((CC24+BU24)/MAX(CC24+BU24+CD24, 0.1)*$I$11+CD24/MAX(CC24+BU24+CD24, 0.1)*$J$11))/($B$13+$C$13+$F$13)</f>
        <v>0</v>
      </c>
      <c r="AM24">
        <f>($B$13*$K$11+$C$13*$K$11+$F$13*((CC24+BU24)/MAX(CC24+BU24+CD24, 0.1)*$P$11+CD24/MAX(CC24+BU24+CD24, 0.1)*$Q$11))/($B$13+$C$13+$F$13)</f>
        <v>0</v>
      </c>
      <c r="AN24">
        <v>1660166949.25</v>
      </c>
      <c r="AO24">
        <v>390.7599666666667</v>
      </c>
      <c r="AP24">
        <v>399.9985000000001</v>
      </c>
      <c r="AQ24">
        <v>19.58940666666667</v>
      </c>
      <c r="AR24">
        <v>18.55277333333333</v>
      </c>
      <c r="AS24">
        <v>391.9580333333333</v>
      </c>
      <c r="AT24">
        <v>19.68992333333333</v>
      </c>
      <c r="AU24">
        <v>600.2566</v>
      </c>
      <c r="AV24">
        <v>101.2115666666667</v>
      </c>
      <c r="AW24">
        <v>0.09998267333333333</v>
      </c>
      <c r="AX24">
        <v>22.49613</v>
      </c>
      <c r="AY24">
        <v>22.21125333333333</v>
      </c>
      <c r="AZ24">
        <v>999.9000000000002</v>
      </c>
      <c r="BA24">
        <v>0</v>
      </c>
      <c r="BB24">
        <v>0</v>
      </c>
      <c r="BC24">
        <v>9994.250000000002</v>
      </c>
      <c r="BD24">
        <v>0</v>
      </c>
      <c r="BE24">
        <v>0.7348719999999997</v>
      </c>
      <c r="BF24">
        <v>-9.23869133333333</v>
      </c>
      <c r="BG24">
        <v>398.5676</v>
      </c>
      <c r="BH24">
        <v>407.5600000000001</v>
      </c>
      <c r="BI24">
        <v>1.036635</v>
      </c>
      <c r="BJ24">
        <v>399.9985000000001</v>
      </c>
      <c r="BK24">
        <v>18.55277333333333</v>
      </c>
      <c r="BL24">
        <v>1.982674</v>
      </c>
      <c r="BM24">
        <v>1.877755</v>
      </c>
      <c r="BN24">
        <v>17.30665</v>
      </c>
      <c r="BO24">
        <v>16.44954666666666</v>
      </c>
      <c r="BP24">
        <v>749.9781000000002</v>
      </c>
      <c r="BQ24">
        <v>0.9469854000000003</v>
      </c>
      <c r="BR24">
        <v>0.05301451333333333</v>
      </c>
      <c r="BS24">
        <v>0</v>
      </c>
      <c r="BT24">
        <v>2.196003333333333</v>
      </c>
      <c r="BU24">
        <v>0</v>
      </c>
      <c r="BV24">
        <v>2445.983</v>
      </c>
      <c r="BW24">
        <v>7049.293333333334</v>
      </c>
      <c r="BX24">
        <v>36.04983333333333</v>
      </c>
      <c r="BY24">
        <v>39.94979999999999</v>
      </c>
      <c r="BZ24">
        <v>37.93303333333333</v>
      </c>
      <c r="CA24">
        <v>38.3477</v>
      </c>
      <c r="CB24">
        <v>36.15599999999999</v>
      </c>
      <c r="CC24">
        <v>710.2183333333331</v>
      </c>
      <c r="CD24">
        <v>39.75866666666666</v>
      </c>
      <c r="CE24">
        <v>0</v>
      </c>
      <c r="CF24">
        <v>1660166953.7</v>
      </c>
      <c r="CG24">
        <v>0</v>
      </c>
      <c r="CH24">
        <v>1660166401</v>
      </c>
      <c r="CI24" t="s">
        <v>353</v>
      </c>
      <c r="CJ24">
        <v>1660166401</v>
      </c>
      <c r="CK24">
        <v>1660166399.5</v>
      </c>
      <c r="CL24">
        <v>6</v>
      </c>
      <c r="CM24">
        <v>0.02</v>
      </c>
      <c r="CN24">
        <v>0.002</v>
      </c>
      <c r="CO24">
        <v>-1.207</v>
      </c>
      <c r="CP24">
        <v>-0.106</v>
      </c>
      <c r="CQ24">
        <v>400</v>
      </c>
      <c r="CR24">
        <v>19</v>
      </c>
      <c r="CS24">
        <v>0.21</v>
      </c>
      <c r="CT24">
        <v>0.06</v>
      </c>
      <c r="CU24">
        <v>-9.237765121951218</v>
      </c>
      <c r="CV24">
        <v>0.08088794425085095</v>
      </c>
      <c r="CW24">
        <v>0.0359919049924441</v>
      </c>
      <c r="CX24">
        <v>1</v>
      </c>
      <c r="CY24">
        <v>1.03843</v>
      </c>
      <c r="CZ24">
        <v>-0.002216027874563546</v>
      </c>
      <c r="DA24">
        <v>0.009786894921021782</v>
      </c>
      <c r="DB24">
        <v>1</v>
      </c>
      <c r="DC24">
        <v>2</v>
      </c>
      <c r="DD24">
        <v>2</v>
      </c>
      <c r="DE24" t="s">
        <v>335</v>
      </c>
      <c r="DF24">
        <v>3.21147</v>
      </c>
      <c r="DG24">
        <v>2.65724</v>
      </c>
      <c r="DH24">
        <v>0.100472</v>
      </c>
      <c r="DI24">
        <v>0.102386</v>
      </c>
      <c r="DJ24">
        <v>0.101078</v>
      </c>
      <c r="DK24">
        <v>0.0973875</v>
      </c>
      <c r="DL24">
        <v>29770.3</v>
      </c>
      <c r="DM24">
        <v>28832.2</v>
      </c>
      <c r="DN24">
        <v>31686.6</v>
      </c>
      <c r="DO24">
        <v>30441.8</v>
      </c>
      <c r="DP24">
        <v>38224.1</v>
      </c>
      <c r="DQ24">
        <v>36372.8</v>
      </c>
      <c r="DR24">
        <v>44495.3</v>
      </c>
      <c r="DS24">
        <v>42561.2</v>
      </c>
      <c r="DT24">
        <v>2.21035</v>
      </c>
      <c r="DU24">
        <v>1.91287</v>
      </c>
      <c r="DV24">
        <v>0.0194274</v>
      </c>
      <c r="DW24">
        <v>0</v>
      </c>
      <c r="DX24">
        <v>21.887</v>
      </c>
      <c r="DY24">
        <v>999.9</v>
      </c>
      <c r="DZ24">
        <v>69</v>
      </c>
      <c r="EA24">
        <v>27.3</v>
      </c>
      <c r="EB24">
        <v>24.8337</v>
      </c>
      <c r="EC24">
        <v>61.2046</v>
      </c>
      <c r="ED24">
        <v>20.7893</v>
      </c>
      <c r="EE24">
        <v>1</v>
      </c>
      <c r="EF24">
        <v>-0.174578</v>
      </c>
      <c r="EG24">
        <v>1.31513</v>
      </c>
      <c r="EH24">
        <v>20.1478</v>
      </c>
      <c r="EI24">
        <v>5.22897</v>
      </c>
      <c r="EJ24">
        <v>11.992</v>
      </c>
      <c r="EK24">
        <v>4.9676</v>
      </c>
      <c r="EL24">
        <v>3.297</v>
      </c>
      <c r="EM24">
        <v>1202.2</v>
      </c>
      <c r="EN24">
        <v>7108.2</v>
      </c>
      <c r="EO24">
        <v>7419.6</v>
      </c>
      <c r="EP24">
        <v>9.300000000000001</v>
      </c>
      <c r="EQ24">
        <v>1.86752</v>
      </c>
      <c r="ER24">
        <v>1.86798</v>
      </c>
      <c r="ES24">
        <v>1.85928</v>
      </c>
      <c r="ET24">
        <v>1.86539</v>
      </c>
      <c r="EU24">
        <v>1.8634</v>
      </c>
      <c r="EV24">
        <v>1.86477</v>
      </c>
      <c r="EW24">
        <v>1.86017</v>
      </c>
      <c r="EX24">
        <v>1.86428</v>
      </c>
      <c r="EY24">
        <v>0</v>
      </c>
      <c r="EZ24">
        <v>0</v>
      </c>
      <c r="FA24">
        <v>0</v>
      </c>
      <c r="FB24">
        <v>0</v>
      </c>
      <c r="FC24" t="s">
        <v>336</v>
      </c>
      <c r="FD24" t="s">
        <v>337</v>
      </c>
      <c r="FE24" t="s">
        <v>338</v>
      </c>
      <c r="FF24" t="s">
        <v>338</v>
      </c>
      <c r="FG24" t="s">
        <v>338</v>
      </c>
      <c r="FH24" t="s">
        <v>338</v>
      </c>
      <c r="FI24">
        <v>0</v>
      </c>
      <c r="FJ24">
        <v>100</v>
      </c>
      <c r="FK24">
        <v>100</v>
      </c>
      <c r="FL24">
        <v>-1.198</v>
      </c>
      <c r="FM24">
        <v>-0.1004</v>
      </c>
      <c r="FN24">
        <v>-0.9105199156836175</v>
      </c>
      <c r="FO24">
        <v>-0.0004288572108516813</v>
      </c>
      <c r="FP24">
        <v>-9.298775811270514E-07</v>
      </c>
      <c r="FQ24">
        <v>3.855936630904132E-10</v>
      </c>
      <c r="FR24">
        <v>-0.14258704817694</v>
      </c>
      <c r="FS24">
        <v>-0.001228956394211394</v>
      </c>
      <c r="FT24">
        <v>0.0001300461273041749</v>
      </c>
      <c r="FU24">
        <v>2.07731679356656E-06</v>
      </c>
      <c r="FV24">
        <v>2</v>
      </c>
      <c r="FW24">
        <v>2029</v>
      </c>
      <c r="FX24">
        <v>1</v>
      </c>
      <c r="FY24">
        <v>23</v>
      </c>
      <c r="FZ24">
        <v>9.300000000000001</v>
      </c>
      <c r="GA24">
        <v>9.300000000000001</v>
      </c>
      <c r="GB24">
        <v>1.07422</v>
      </c>
      <c r="GC24">
        <v>2.40234</v>
      </c>
      <c r="GD24">
        <v>1.44775</v>
      </c>
      <c r="GE24">
        <v>2.32056</v>
      </c>
      <c r="GF24">
        <v>1.55151</v>
      </c>
      <c r="GG24">
        <v>2.38525</v>
      </c>
      <c r="GH24">
        <v>32.8869</v>
      </c>
      <c r="GI24">
        <v>24.1926</v>
      </c>
      <c r="GJ24">
        <v>18</v>
      </c>
      <c r="GK24">
        <v>632.151</v>
      </c>
      <c r="GL24">
        <v>449.332</v>
      </c>
      <c r="GM24">
        <v>20.015</v>
      </c>
      <c r="GN24">
        <v>24.8113</v>
      </c>
      <c r="GO24">
        <v>29.9998</v>
      </c>
      <c r="GP24">
        <v>24.8593</v>
      </c>
      <c r="GQ24">
        <v>24.8052</v>
      </c>
      <c r="GR24">
        <v>21.5</v>
      </c>
      <c r="GS24">
        <v>32.2405</v>
      </c>
      <c r="GT24">
        <v>53.5936</v>
      </c>
      <c r="GU24">
        <v>20.0289</v>
      </c>
      <c r="GV24">
        <v>400</v>
      </c>
      <c r="GW24">
        <v>18.5741</v>
      </c>
      <c r="GX24">
        <v>100.672</v>
      </c>
      <c r="GY24">
        <v>101.648</v>
      </c>
    </row>
    <row r="25" spans="1:207">
      <c r="A25">
        <v>7</v>
      </c>
      <c r="B25">
        <v>1660167559</v>
      </c>
      <c r="C25">
        <v>3667</v>
      </c>
      <c r="D25" t="s">
        <v>354</v>
      </c>
      <c r="E25" t="s">
        <v>355</v>
      </c>
      <c r="F25">
        <v>15</v>
      </c>
      <c r="G25">
        <v>1660167551</v>
      </c>
      <c r="H25">
        <f>(I25)/1000</f>
        <v>0</v>
      </c>
      <c r="I25">
        <f>1000*AU25*AG25*(AQ25-AR25)/(100*$B$7*(1000-AG25*AQ25))</f>
        <v>0</v>
      </c>
      <c r="J25">
        <f>AU25*AG25*(AP25-AO25*(1000-AG25*AR25)/(1000-AG25*AQ25))/(100*$B$7)</f>
        <v>0</v>
      </c>
      <c r="K25">
        <f>AO25 - IF(AG25&gt;1, J25*$B$7*100.0/(AI25*BC25), 0)</f>
        <v>0</v>
      </c>
      <c r="L25">
        <f>((R25-H25/2)*K25-J25)/(R25+H25/2)</f>
        <v>0</v>
      </c>
      <c r="M25">
        <f>L25*(AV25+AW25)/1000.0</f>
        <v>0</v>
      </c>
      <c r="N25">
        <f>(AO25 - IF(AG25&gt;1, J25*$B$7*100.0/(AI25*BC25), 0))*(AV25+AW25)/1000.0</f>
        <v>0</v>
      </c>
      <c r="O25">
        <f>2.0/((1/Q25-1/P25)+SIGN(Q25)*SQRT((1/Q25-1/P25)*(1/Q25-1/P25) + 4*$C$7/(($C$7+1)*($C$7+1))*(2*1/Q25*1/P25-1/P25*1/P25)))</f>
        <v>0</v>
      </c>
      <c r="P25">
        <f>IF(LEFT($D$7,1)&lt;&gt;"0",IF(LEFT($D$7,1)="1",3.0,$E$7),$D$5+$E$5*(BC25*AV25/($K$5*1000))+$F$5*(BC25*AV25/($K$5*1000))*MAX(MIN($B$7,$J$5),$I$5)*MAX(MIN($B$7,$J$5),$I$5)+$G$5*MAX(MIN($B$7,$J$5),$I$5)*(BC25*AV25/($K$5*1000))+$H$5*(BC25*AV25/($K$5*1000))*(BC25*AV25/($K$5*1000)))</f>
        <v>0</v>
      </c>
      <c r="Q25">
        <f>H25*(1000-(1000*0.61365*exp(17.502*U25/(240.97+U25))/(AV25+AW25)+AQ25)/2)/(1000*0.61365*exp(17.502*U25/(240.97+U25))/(AV25+AW25)-AQ25)</f>
        <v>0</v>
      </c>
      <c r="R25">
        <f>1/(($C$7+1)/(O25/1.6)+1/(P25/1.37)) + $C$7/(($C$7+1)/(O25/1.6) + $C$7/(P25/1.37))</f>
        <v>0</v>
      </c>
      <c r="S25">
        <f>(AJ25*AM25)</f>
        <v>0</v>
      </c>
      <c r="T25">
        <f>(AX25+(S25+2*0.95*5.67E-8*(((AX25+$B$9)+273)^4-(AX25+273)^4)-44100*H25)/(1.84*29.3*P25+8*0.95*5.67E-8*(AX25+273)^3))</f>
        <v>0</v>
      </c>
      <c r="U25">
        <f>($C$9*AY25+$D$9*AZ25+$E$9*T25)</f>
        <v>0</v>
      </c>
      <c r="V25">
        <f>0.61365*exp(17.502*U25/(240.97+U25))</f>
        <v>0</v>
      </c>
      <c r="W25">
        <f>(X25/Y25*100)</f>
        <v>0</v>
      </c>
      <c r="X25">
        <f>AQ25*(AV25+AW25)/1000</f>
        <v>0</v>
      </c>
      <c r="Y25">
        <f>0.61365*exp(17.502*AX25/(240.97+AX25))</f>
        <v>0</v>
      </c>
      <c r="Z25">
        <f>(V25-AQ25*(AV25+AW25)/1000)</f>
        <v>0</v>
      </c>
      <c r="AA25">
        <f>(-H25*44100)</f>
        <v>0</v>
      </c>
      <c r="AB25">
        <f>2*29.3*P25*0.92*(AX25-U25)</f>
        <v>0</v>
      </c>
      <c r="AC25">
        <f>2*0.95*5.67E-8*(((AX25+$B$9)+273)^4-(U25+273)^4)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MAX(0,($B$15+$C$15*BC25)/(1+$D$15*BC25)*AV25/(AX25+273)*$E$15)</f>
        <v>0</v>
      </c>
      <c r="AJ25">
        <f>$B$13*BD25+$C$13*BE25+$F$13*BP25*(1-BS25)</f>
        <v>0</v>
      </c>
      <c r="AK25">
        <f>AJ25*AL25</f>
        <v>0</v>
      </c>
      <c r="AL25">
        <f>($B$13*$D$11+$C$13*$D$11+$F$13*((CC25+BU25)/MAX(CC25+BU25+CD25, 0.1)*$I$11+CD25/MAX(CC25+BU25+CD25, 0.1)*$J$11))/($B$13+$C$13+$F$13)</f>
        <v>0</v>
      </c>
      <c r="AM25">
        <f>($B$13*$K$11+$C$13*$K$11+$F$13*((CC25+BU25)/MAX(CC25+BU25+CD25, 0.1)*$P$11+CD25/MAX(CC25+BU25+CD25, 0.1)*$Q$11))/($B$13+$C$13+$F$13)</f>
        <v>0</v>
      </c>
      <c r="AN25">
        <v>1660167551</v>
      </c>
      <c r="AO25">
        <v>391.5976129032258</v>
      </c>
      <c r="AP25">
        <v>399.994935483871</v>
      </c>
      <c r="AQ25">
        <v>19.67916451612903</v>
      </c>
      <c r="AR25">
        <v>18.64754516129032</v>
      </c>
      <c r="AS25">
        <v>392.7012903225806</v>
      </c>
      <c r="AT25">
        <v>19.77369032258064</v>
      </c>
      <c r="AU25">
        <v>600.2570967741934</v>
      </c>
      <c r="AV25">
        <v>101.2208387096774</v>
      </c>
      <c r="AW25">
        <v>0.1002092193548387</v>
      </c>
      <c r="AX25">
        <v>22.50936451612904</v>
      </c>
      <c r="AY25">
        <v>22.15251935483871</v>
      </c>
      <c r="AZ25">
        <v>999.9000000000003</v>
      </c>
      <c r="BA25">
        <v>0</v>
      </c>
      <c r="BB25">
        <v>0</v>
      </c>
      <c r="BC25">
        <v>9994.337419354837</v>
      </c>
      <c r="BD25">
        <v>0</v>
      </c>
      <c r="BE25">
        <v>0.7348719999999997</v>
      </c>
      <c r="BF25">
        <v>-8.39723451612903</v>
      </c>
      <c r="BG25">
        <v>399.4587096774194</v>
      </c>
      <c r="BH25">
        <v>407.5955806451614</v>
      </c>
      <c r="BI25">
        <v>1.031621935483871</v>
      </c>
      <c r="BJ25">
        <v>399.994935483871</v>
      </c>
      <c r="BK25">
        <v>18.64754516129032</v>
      </c>
      <c r="BL25">
        <v>1.991942258064516</v>
      </c>
      <c r="BM25">
        <v>1.887520322580645</v>
      </c>
      <c r="BN25">
        <v>17.38043225806452</v>
      </c>
      <c r="BO25">
        <v>16.53107096774194</v>
      </c>
      <c r="BP25">
        <v>500.0427419354839</v>
      </c>
      <c r="BQ25">
        <v>0.9199957419354842</v>
      </c>
      <c r="BR25">
        <v>0.08000453870967741</v>
      </c>
      <c r="BS25">
        <v>0</v>
      </c>
      <c r="BT25">
        <v>2.145996774193549</v>
      </c>
      <c r="BU25">
        <v>0</v>
      </c>
      <c r="BV25">
        <v>1852.743225806451</v>
      </c>
      <c r="BW25">
        <v>4658.757741935484</v>
      </c>
      <c r="BX25">
        <v>36.45129032258065</v>
      </c>
      <c r="BY25">
        <v>41.33041935483871</v>
      </c>
      <c r="BZ25">
        <v>38.77193548387095</v>
      </c>
      <c r="CA25">
        <v>40.24970967741934</v>
      </c>
      <c r="CB25">
        <v>36.80609677419354</v>
      </c>
      <c r="CC25">
        <v>460.0374193548387</v>
      </c>
      <c r="CD25">
        <v>40.00354838709677</v>
      </c>
      <c r="CE25">
        <v>0</v>
      </c>
      <c r="CF25">
        <v>1660167556.1</v>
      </c>
      <c r="CG25">
        <v>0</v>
      </c>
      <c r="CH25">
        <v>1660167010.5</v>
      </c>
      <c r="CI25" t="s">
        <v>356</v>
      </c>
      <c r="CJ25">
        <v>1660167005.5</v>
      </c>
      <c r="CK25">
        <v>1660167010.5</v>
      </c>
      <c r="CL25">
        <v>7</v>
      </c>
      <c r="CM25">
        <v>0.095</v>
      </c>
      <c r="CN25">
        <v>0.005</v>
      </c>
      <c r="CO25">
        <v>-1.112</v>
      </c>
      <c r="CP25">
        <v>-0.101</v>
      </c>
      <c r="CQ25">
        <v>400</v>
      </c>
      <c r="CR25">
        <v>19</v>
      </c>
      <c r="CS25">
        <v>0.13</v>
      </c>
      <c r="CT25">
        <v>0.09</v>
      </c>
      <c r="CU25">
        <v>-8.390900487804878</v>
      </c>
      <c r="CV25">
        <v>0.08975059233451355</v>
      </c>
      <c r="CW25">
        <v>0.04016590958070008</v>
      </c>
      <c r="CX25">
        <v>1</v>
      </c>
      <c r="CY25">
        <v>1.032431707317073</v>
      </c>
      <c r="CZ25">
        <v>-0.01786264808362464</v>
      </c>
      <c r="DA25">
        <v>0.002556166052889826</v>
      </c>
      <c r="DB25">
        <v>1</v>
      </c>
      <c r="DC25">
        <v>2</v>
      </c>
      <c r="DD25">
        <v>2</v>
      </c>
      <c r="DE25" t="s">
        <v>335</v>
      </c>
      <c r="DF25">
        <v>3.21145</v>
      </c>
      <c r="DG25">
        <v>2.65725</v>
      </c>
      <c r="DH25">
        <v>0.10063</v>
      </c>
      <c r="DI25">
        <v>0.102402</v>
      </c>
      <c r="DJ25">
        <v>0.101343</v>
      </c>
      <c r="DK25">
        <v>0.0977355</v>
      </c>
      <c r="DL25">
        <v>29767.4</v>
      </c>
      <c r="DM25">
        <v>28827.6</v>
      </c>
      <c r="DN25">
        <v>31689.1</v>
      </c>
      <c r="DO25">
        <v>30437.5</v>
      </c>
      <c r="DP25">
        <v>38216.5</v>
      </c>
      <c r="DQ25">
        <v>36355</v>
      </c>
      <c r="DR25">
        <v>44499.6</v>
      </c>
      <c r="DS25">
        <v>42557</v>
      </c>
      <c r="DT25">
        <v>2.2101</v>
      </c>
      <c r="DU25">
        <v>1.90935</v>
      </c>
      <c r="DV25">
        <v>0.018172</v>
      </c>
      <c r="DW25">
        <v>0</v>
      </c>
      <c r="DX25">
        <v>21.8486</v>
      </c>
      <c r="DY25">
        <v>999.9</v>
      </c>
      <c r="DZ25">
        <v>67.2</v>
      </c>
      <c r="EA25">
        <v>27.7</v>
      </c>
      <c r="EB25">
        <v>24.7582</v>
      </c>
      <c r="EC25">
        <v>61.2746</v>
      </c>
      <c r="ED25">
        <v>21.266</v>
      </c>
      <c r="EE25">
        <v>1</v>
      </c>
      <c r="EF25">
        <v>-0.174802</v>
      </c>
      <c r="EG25">
        <v>1.40139</v>
      </c>
      <c r="EH25">
        <v>20.1491</v>
      </c>
      <c r="EI25">
        <v>5.22852</v>
      </c>
      <c r="EJ25">
        <v>11.992</v>
      </c>
      <c r="EK25">
        <v>4.9675</v>
      </c>
      <c r="EL25">
        <v>3.297</v>
      </c>
      <c r="EM25">
        <v>1216.1</v>
      </c>
      <c r="EN25">
        <v>7198.3</v>
      </c>
      <c r="EO25">
        <v>7579.7</v>
      </c>
      <c r="EP25">
        <v>9.4</v>
      </c>
      <c r="EQ25">
        <v>1.86752</v>
      </c>
      <c r="ER25">
        <v>1.86798</v>
      </c>
      <c r="ES25">
        <v>1.85928</v>
      </c>
      <c r="ET25">
        <v>1.86539</v>
      </c>
      <c r="EU25">
        <v>1.8634</v>
      </c>
      <c r="EV25">
        <v>1.86474</v>
      </c>
      <c r="EW25">
        <v>1.86019</v>
      </c>
      <c r="EX25">
        <v>1.86422</v>
      </c>
      <c r="EY25">
        <v>0</v>
      </c>
      <c r="EZ25">
        <v>0</v>
      </c>
      <c r="FA25">
        <v>0</v>
      </c>
      <c r="FB25">
        <v>0</v>
      </c>
      <c r="FC25" t="s">
        <v>336</v>
      </c>
      <c r="FD25" t="s">
        <v>337</v>
      </c>
      <c r="FE25" t="s">
        <v>338</v>
      </c>
      <c r="FF25" t="s">
        <v>338</v>
      </c>
      <c r="FG25" t="s">
        <v>338</v>
      </c>
      <c r="FH25" t="s">
        <v>338</v>
      </c>
      <c r="FI25">
        <v>0</v>
      </c>
      <c r="FJ25">
        <v>100</v>
      </c>
      <c r="FK25">
        <v>100</v>
      </c>
      <c r="FL25">
        <v>-1.104</v>
      </c>
      <c r="FM25">
        <v>-0.0945</v>
      </c>
      <c r="FN25">
        <v>-0.815225027309125</v>
      </c>
      <c r="FO25">
        <v>-0.0004288572108516813</v>
      </c>
      <c r="FP25">
        <v>-9.298775811270514E-07</v>
      </c>
      <c r="FQ25">
        <v>3.855936630904132E-10</v>
      </c>
      <c r="FR25">
        <v>-0.1371279657848599</v>
      </c>
      <c r="FS25">
        <v>-0.001228956394211394</v>
      </c>
      <c r="FT25">
        <v>0.0001300461273041749</v>
      </c>
      <c r="FU25">
        <v>2.07731679356656E-06</v>
      </c>
      <c r="FV25">
        <v>2</v>
      </c>
      <c r="FW25">
        <v>2029</v>
      </c>
      <c r="FX25">
        <v>1</v>
      </c>
      <c r="FY25">
        <v>23</v>
      </c>
      <c r="FZ25">
        <v>9.199999999999999</v>
      </c>
      <c r="GA25">
        <v>9.1</v>
      </c>
      <c r="GB25">
        <v>1.07422</v>
      </c>
      <c r="GC25">
        <v>2.40723</v>
      </c>
      <c r="GD25">
        <v>1.44775</v>
      </c>
      <c r="GE25">
        <v>2.31934</v>
      </c>
      <c r="GF25">
        <v>1.55151</v>
      </c>
      <c r="GG25">
        <v>2.28882</v>
      </c>
      <c r="GH25">
        <v>33.1322</v>
      </c>
      <c r="GI25">
        <v>24.1926</v>
      </c>
      <c r="GJ25">
        <v>18</v>
      </c>
      <c r="GK25">
        <v>631.9</v>
      </c>
      <c r="GL25">
        <v>447.156</v>
      </c>
      <c r="GM25">
        <v>20.0838</v>
      </c>
      <c r="GN25">
        <v>24.8092</v>
      </c>
      <c r="GO25">
        <v>30.0001</v>
      </c>
      <c r="GP25">
        <v>24.8531</v>
      </c>
      <c r="GQ25">
        <v>24.7985</v>
      </c>
      <c r="GR25">
        <v>21.5078</v>
      </c>
      <c r="GS25">
        <v>31.6188</v>
      </c>
      <c r="GT25">
        <v>42.7167</v>
      </c>
      <c r="GU25">
        <v>20.0825</v>
      </c>
      <c r="GV25">
        <v>400</v>
      </c>
      <c r="GW25">
        <v>18.68</v>
      </c>
      <c r="GX25">
        <v>100.681</v>
      </c>
      <c r="GY25">
        <v>101.636</v>
      </c>
    </row>
    <row r="26" spans="1:207">
      <c r="A26">
        <v>8</v>
      </c>
      <c r="B26">
        <v>1660168161.1</v>
      </c>
      <c r="C26">
        <v>4269.099999904633</v>
      </c>
      <c r="D26" t="s">
        <v>357</v>
      </c>
      <c r="E26" t="s">
        <v>358</v>
      </c>
      <c r="F26">
        <v>15</v>
      </c>
      <c r="G26">
        <v>1660168153.099999</v>
      </c>
      <c r="H26">
        <f>(I26)/1000</f>
        <v>0</v>
      </c>
      <c r="I26">
        <f>1000*AU26*AG26*(AQ26-AR26)/(100*$B$7*(1000-AG26*AQ26))</f>
        <v>0</v>
      </c>
      <c r="J26">
        <f>AU26*AG26*(AP26-AO26*(1000-AG26*AR26)/(1000-AG26*AQ26))/(100*$B$7)</f>
        <v>0</v>
      </c>
      <c r="K26">
        <f>AO26 - IF(AG26&gt;1, J26*$B$7*100.0/(AI26*BC26), 0)</f>
        <v>0</v>
      </c>
      <c r="L26">
        <f>((R26-H26/2)*K26-J26)/(R26+H26/2)</f>
        <v>0</v>
      </c>
      <c r="M26">
        <f>L26*(AV26+AW26)/1000.0</f>
        <v>0</v>
      </c>
      <c r="N26">
        <f>(AO26 - IF(AG26&gt;1, J26*$B$7*100.0/(AI26*BC26), 0))*(AV26+AW26)/1000.0</f>
        <v>0</v>
      </c>
      <c r="O26">
        <f>2.0/((1/Q26-1/P26)+SIGN(Q26)*SQRT((1/Q26-1/P26)*(1/Q26-1/P26) + 4*$C$7/(($C$7+1)*($C$7+1))*(2*1/Q26*1/P26-1/P26*1/P26)))</f>
        <v>0</v>
      </c>
      <c r="P26">
        <f>IF(LEFT($D$7,1)&lt;&gt;"0",IF(LEFT($D$7,1)="1",3.0,$E$7),$D$5+$E$5*(BC26*AV26/($K$5*1000))+$F$5*(BC26*AV26/($K$5*1000))*MAX(MIN($B$7,$J$5),$I$5)*MAX(MIN($B$7,$J$5),$I$5)+$G$5*MAX(MIN($B$7,$J$5),$I$5)*(BC26*AV26/($K$5*1000))+$H$5*(BC26*AV26/($K$5*1000))*(BC26*AV26/($K$5*1000)))</f>
        <v>0</v>
      </c>
      <c r="Q26">
        <f>H26*(1000-(1000*0.61365*exp(17.502*U26/(240.97+U26))/(AV26+AW26)+AQ26)/2)/(1000*0.61365*exp(17.502*U26/(240.97+U26))/(AV26+AW26)-AQ26)</f>
        <v>0</v>
      </c>
      <c r="R26">
        <f>1/(($C$7+1)/(O26/1.6)+1/(P26/1.37)) + $C$7/(($C$7+1)/(O26/1.6) + $C$7/(P26/1.37))</f>
        <v>0</v>
      </c>
      <c r="S26">
        <f>(AJ26*AM26)</f>
        <v>0</v>
      </c>
      <c r="T26">
        <f>(AX26+(S26+2*0.95*5.67E-8*(((AX26+$B$9)+273)^4-(AX26+273)^4)-44100*H26)/(1.84*29.3*P26+8*0.95*5.67E-8*(AX26+273)^3))</f>
        <v>0</v>
      </c>
      <c r="U26">
        <f>($C$9*AY26+$D$9*AZ26+$E$9*T26)</f>
        <v>0</v>
      </c>
      <c r="V26">
        <f>0.61365*exp(17.502*U26/(240.97+U26))</f>
        <v>0</v>
      </c>
      <c r="W26">
        <f>(X26/Y26*100)</f>
        <v>0</v>
      </c>
      <c r="X26">
        <f>AQ26*(AV26+AW26)/1000</f>
        <v>0</v>
      </c>
      <c r="Y26">
        <f>0.61365*exp(17.502*AX26/(240.97+AX26))</f>
        <v>0</v>
      </c>
      <c r="Z26">
        <f>(V26-AQ26*(AV26+AW26)/1000)</f>
        <v>0</v>
      </c>
      <c r="AA26">
        <f>(-H26*44100)</f>
        <v>0</v>
      </c>
      <c r="AB26">
        <f>2*29.3*P26*0.92*(AX26-U26)</f>
        <v>0</v>
      </c>
      <c r="AC26">
        <f>2*0.95*5.67E-8*(((AX26+$B$9)+273)^4-(U26+273)^4)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MAX(0,($B$15+$C$15*BC26)/(1+$D$15*BC26)*AV26/(AX26+273)*$E$15)</f>
        <v>0</v>
      </c>
      <c r="AJ26">
        <f>$B$13*BD26+$C$13*BE26+$F$13*BP26*(1-BS26)</f>
        <v>0</v>
      </c>
      <c r="AK26">
        <f>AJ26*AL26</f>
        <v>0</v>
      </c>
      <c r="AL26">
        <f>($B$13*$D$11+$C$13*$D$11+$F$13*((CC26+BU26)/MAX(CC26+BU26+CD26, 0.1)*$I$11+CD26/MAX(CC26+BU26+CD26, 0.1)*$J$11))/($B$13+$C$13+$F$13)</f>
        <v>0</v>
      </c>
      <c r="AM26">
        <f>($B$13*$K$11+$C$13*$K$11+$F$13*((CC26+BU26)/MAX(CC26+BU26+CD26, 0.1)*$P$11+CD26/MAX(CC26+BU26+CD26, 0.1)*$Q$11))/($B$13+$C$13+$F$13)</f>
        <v>0</v>
      </c>
      <c r="AN26">
        <v>1660168153.099999</v>
      </c>
      <c r="AO26">
        <v>394.0815483870967</v>
      </c>
      <c r="AP26">
        <v>399.9922580645162</v>
      </c>
      <c r="AQ26">
        <v>19.68008064516129</v>
      </c>
      <c r="AR26">
        <v>18.68951290322581</v>
      </c>
      <c r="AS26">
        <v>395.2175806451613</v>
      </c>
      <c r="AT26">
        <v>19.77278387096774</v>
      </c>
      <c r="AU26">
        <v>600.2670322580644</v>
      </c>
      <c r="AV26">
        <v>101.2121935483871</v>
      </c>
      <c r="AW26">
        <v>0.1000530741935484</v>
      </c>
      <c r="AX26">
        <v>22.50222258064516</v>
      </c>
      <c r="AY26">
        <v>22.10494516129032</v>
      </c>
      <c r="AZ26">
        <v>999.9000000000003</v>
      </c>
      <c r="BA26">
        <v>0</v>
      </c>
      <c r="BB26">
        <v>0</v>
      </c>
      <c r="BC26">
        <v>9999.168064516129</v>
      </c>
      <c r="BD26">
        <v>0</v>
      </c>
      <c r="BE26">
        <v>0.7348719999999997</v>
      </c>
      <c r="BF26">
        <v>-5.910743548387098</v>
      </c>
      <c r="BG26">
        <v>401.9928387096774</v>
      </c>
      <c r="BH26">
        <v>407.6103225806451</v>
      </c>
      <c r="BI26">
        <v>0.9905602258064516</v>
      </c>
      <c r="BJ26">
        <v>399.9922580645162</v>
      </c>
      <c r="BK26">
        <v>18.68951290322581</v>
      </c>
      <c r="BL26">
        <v>1.991866129032258</v>
      </c>
      <c r="BM26">
        <v>1.891608387096774</v>
      </c>
      <c r="BN26">
        <v>17.37982580645161</v>
      </c>
      <c r="BO26">
        <v>16.56509032258064</v>
      </c>
      <c r="BP26">
        <v>250</v>
      </c>
      <c r="BQ26">
        <v>0.8999093225806455</v>
      </c>
      <c r="BR26">
        <v>0.1000906870967742</v>
      </c>
      <c r="BS26">
        <v>0</v>
      </c>
      <c r="BT26">
        <v>2.122970967741935</v>
      </c>
      <c r="BU26">
        <v>0</v>
      </c>
      <c r="BV26">
        <v>975.2639354838709</v>
      </c>
      <c r="BW26">
        <v>2313.811290322581</v>
      </c>
      <c r="BX26">
        <v>36.17499999999999</v>
      </c>
      <c r="BY26">
        <v>41.85874193548388</v>
      </c>
      <c r="BZ26">
        <v>38.93909677419354</v>
      </c>
      <c r="CA26">
        <v>41.09654838709677</v>
      </c>
      <c r="CB26">
        <v>36.81199999999998</v>
      </c>
      <c r="CC26">
        <v>224.9774193548386</v>
      </c>
      <c r="CD26">
        <v>25.01903225806451</v>
      </c>
      <c r="CE26">
        <v>0</v>
      </c>
      <c r="CF26">
        <v>1660168157.9</v>
      </c>
      <c r="CG26">
        <v>0</v>
      </c>
      <c r="CH26">
        <v>1660167613.5</v>
      </c>
      <c r="CI26" t="s">
        <v>359</v>
      </c>
      <c r="CJ26">
        <v>1660167607.5</v>
      </c>
      <c r="CK26">
        <v>1660167613.5</v>
      </c>
      <c r="CL26">
        <v>8</v>
      </c>
      <c r="CM26">
        <v>-0.03</v>
      </c>
      <c r="CN26">
        <v>0.002</v>
      </c>
      <c r="CO26">
        <v>-1.142</v>
      </c>
      <c r="CP26">
        <v>-0.099</v>
      </c>
      <c r="CQ26">
        <v>400</v>
      </c>
      <c r="CR26">
        <v>19</v>
      </c>
      <c r="CS26">
        <v>0.21</v>
      </c>
      <c r="CT26">
        <v>0.09</v>
      </c>
      <c r="CU26">
        <v>-5.90845775</v>
      </c>
      <c r="CV26">
        <v>0.02360048780487462</v>
      </c>
      <c r="CW26">
        <v>0.03308804689668916</v>
      </c>
      <c r="CX26">
        <v>1</v>
      </c>
      <c r="CY26">
        <v>0.9914685000000001</v>
      </c>
      <c r="CZ26">
        <v>-0.01846872045028288</v>
      </c>
      <c r="DA26">
        <v>0.00203232673308206</v>
      </c>
      <c r="DB26">
        <v>1</v>
      </c>
      <c r="DC26">
        <v>2</v>
      </c>
      <c r="DD26">
        <v>2</v>
      </c>
      <c r="DE26" t="s">
        <v>335</v>
      </c>
      <c r="DF26">
        <v>3.21132</v>
      </c>
      <c r="DG26">
        <v>2.65703</v>
      </c>
      <c r="DH26">
        <v>0.101123</v>
      </c>
      <c r="DI26">
        <v>0.102386</v>
      </c>
      <c r="DJ26">
        <v>0.101328</v>
      </c>
      <c r="DK26">
        <v>0.0979083</v>
      </c>
      <c r="DL26">
        <v>29753.8</v>
      </c>
      <c r="DM26">
        <v>28824.4</v>
      </c>
      <c r="DN26">
        <v>31691.9</v>
      </c>
      <c r="DO26">
        <v>30433.5</v>
      </c>
      <c r="DP26">
        <v>38220.9</v>
      </c>
      <c r="DQ26">
        <v>36344.4</v>
      </c>
      <c r="DR26">
        <v>44504</v>
      </c>
      <c r="DS26">
        <v>42552.8</v>
      </c>
      <c r="DT26">
        <v>2.2099</v>
      </c>
      <c r="DU26">
        <v>1.90672</v>
      </c>
      <c r="DV26">
        <v>0.0162534</v>
      </c>
      <c r="DW26">
        <v>0</v>
      </c>
      <c r="DX26">
        <v>21.8389</v>
      </c>
      <c r="DY26">
        <v>999.9</v>
      </c>
      <c r="DZ26">
        <v>65.5</v>
      </c>
      <c r="EA26">
        <v>28.1</v>
      </c>
      <c r="EB26">
        <v>24.7015</v>
      </c>
      <c r="EC26">
        <v>61.1101</v>
      </c>
      <c r="ED26">
        <v>21.2019</v>
      </c>
      <c r="EE26">
        <v>1</v>
      </c>
      <c r="EF26">
        <v>-0.176011</v>
      </c>
      <c r="EG26">
        <v>1.273</v>
      </c>
      <c r="EH26">
        <v>20.1522</v>
      </c>
      <c r="EI26">
        <v>5.22882</v>
      </c>
      <c r="EJ26">
        <v>11.992</v>
      </c>
      <c r="EK26">
        <v>4.9675</v>
      </c>
      <c r="EL26">
        <v>3.297</v>
      </c>
      <c r="EM26">
        <v>1229.7</v>
      </c>
      <c r="EN26">
        <v>7285.5</v>
      </c>
      <c r="EO26">
        <v>7706</v>
      </c>
      <c r="EP26">
        <v>9.6</v>
      </c>
      <c r="EQ26">
        <v>1.86752</v>
      </c>
      <c r="ER26">
        <v>1.86798</v>
      </c>
      <c r="ES26">
        <v>1.85928</v>
      </c>
      <c r="ET26">
        <v>1.86539</v>
      </c>
      <c r="EU26">
        <v>1.8634</v>
      </c>
      <c r="EV26">
        <v>1.86478</v>
      </c>
      <c r="EW26">
        <v>1.86019</v>
      </c>
      <c r="EX26">
        <v>1.86427</v>
      </c>
      <c r="EY26">
        <v>0</v>
      </c>
      <c r="EZ26">
        <v>0</v>
      </c>
      <c r="FA26">
        <v>0</v>
      </c>
      <c r="FB26">
        <v>0</v>
      </c>
      <c r="FC26" t="s">
        <v>336</v>
      </c>
      <c r="FD26" t="s">
        <v>337</v>
      </c>
      <c r="FE26" t="s">
        <v>338</v>
      </c>
      <c r="FF26" t="s">
        <v>338</v>
      </c>
      <c r="FG26" t="s">
        <v>338</v>
      </c>
      <c r="FH26" t="s">
        <v>338</v>
      </c>
      <c r="FI26">
        <v>0</v>
      </c>
      <c r="FJ26">
        <v>100</v>
      </c>
      <c r="FK26">
        <v>100</v>
      </c>
      <c r="FL26">
        <v>-1.136</v>
      </c>
      <c r="FM26">
        <v>-0.0927</v>
      </c>
      <c r="FN26">
        <v>-0.8451492017452304</v>
      </c>
      <c r="FO26">
        <v>-0.0004288572108516813</v>
      </c>
      <c r="FP26">
        <v>-9.298775811270514E-07</v>
      </c>
      <c r="FQ26">
        <v>3.855936630904132E-10</v>
      </c>
      <c r="FR26">
        <v>-0.135307098893174</v>
      </c>
      <c r="FS26">
        <v>-0.001228956394211394</v>
      </c>
      <c r="FT26">
        <v>0.0001300461273041749</v>
      </c>
      <c r="FU26">
        <v>2.07731679356656E-06</v>
      </c>
      <c r="FV26">
        <v>2</v>
      </c>
      <c r="FW26">
        <v>2029</v>
      </c>
      <c r="FX26">
        <v>1</v>
      </c>
      <c r="FY26">
        <v>23</v>
      </c>
      <c r="FZ26">
        <v>9.199999999999999</v>
      </c>
      <c r="GA26">
        <v>9.1</v>
      </c>
      <c r="GB26">
        <v>1.07422</v>
      </c>
      <c r="GC26">
        <v>2.42065</v>
      </c>
      <c r="GD26">
        <v>1.44775</v>
      </c>
      <c r="GE26">
        <v>2.31934</v>
      </c>
      <c r="GF26">
        <v>1.55151</v>
      </c>
      <c r="GG26">
        <v>2.39258</v>
      </c>
      <c r="GH26">
        <v>33.3784</v>
      </c>
      <c r="GI26">
        <v>24.2013</v>
      </c>
      <c r="GJ26">
        <v>18</v>
      </c>
      <c r="GK26">
        <v>631.707</v>
      </c>
      <c r="GL26">
        <v>445.536</v>
      </c>
      <c r="GM26">
        <v>20.2913</v>
      </c>
      <c r="GN26">
        <v>24.8071</v>
      </c>
      <c r="GO26">
        <v>30.0002</v>
      </c>
      <c r="GP26">
        <v>24.8489</v>
      </c>
      <c r="GQ26">
        <v>24.7928</v>
      </c>
      <c r="GR26">
        <v>21.511</v>
      </c>
      <c r="GS26">
        <v>31.0809</v>
      </c>
      <c r="GT26">
        <v>32.6131</v>
      </c>
      <c r="GU26">
        <v>20.2888</v>
      </c>
      <c r="GV26">
        <v>400</v>
      </c>
      <c r="GW26">
        <v>18.7161</v>
      </c>
      <c r="GX26">
        <v>100.69</v>
      </c>
      <c r="GY26">
        <v>101.625</v>
      </c>
    </row>
    <row r="27" spans="1:207">
      <c r="A27">
        <v>9</v>
      </c>
      <c r="B27">
        <v>1660168761.6</v>
      </c>
      <c r="C27">
        <v>4869.599999904633</v>
      </c>
      <c r="D27" t="s">
        <v>360</v>
      </c>
      <c r="E27" t="s">
        <v>361</v>
      </c>
      <c r="F27">
        <v>15</v>
      </c>
      <c r="G27">
        <v>1660168753.599999</v>
      </c>
      <c r="H27">
        <f>(I27)/1000</f>
        <v>0</v>
      </c>
      <c r="I27">
        <f>1000*AU27*AG27*(AQ27-AR27)/(100*$B$7*(1000-AG27*AQ27))</f>
        <v>0</v>
      </c>
      <c r="J27">
        <f>AU27*AG27*(AP27-AO27*(1000-AG27*AR27)/(1000-AG27*AQ27))/(100*$B$7)</f>
        <v>0</v>
      </c>
      <c r="K27">
        <f>AO27 - IF(AG27&gt;1, J27*$B$7*100.0/(AI27*BC27), 0)</f>
        <v>0</v>
      </c>
      <c r="L27">
        <f>((R27-H27/2)*K27-J27)/(R27+H27/2)</f>
        <v>0</v>
      </c>
      <c r="M27">
        <f>L27*(AV27+AW27)/1000.0</f>
        <v>0</v>
      </c>
      <c r="N27">
        <f>(AO27 - IF(AG27&gt;1, J27*$B$7*100.0/(AI27*BC27), 0))*(AV27+AW27)/1000.0</f>
        <v>0</v>
      </c>
      <c r="O27">
        <f>2.0/((1/Q27-1/P27)+SIGN(Q27)*SQRT((1/Q27-1/P27)*(1/Q27-1/P27) + 4*$C$7/(($C$7+1)*($C$7+1))*(2*1/Q27*1/P27-1/P27*1/P27)))</f>
        <v>0</v>
      </c>
      <c r="P27">
        <f>IF(LEFT($D$7,1)&lt;&gt;"0",IF(LEFT($D$7,1)="1",3.0,$E$7),$D$5+$E$5*(BC27*AV27/($K$5*1000))+$F$5*(BC27*AV27/($K$5*1000))*MAX(MIN($B$7,$J$5),$I$5)*MAX(MIN($B$7,$J$5),$I$5)+$G$5*MAX(MIN($B$7,$J$5),$I$5)*(BC27*AV27/($K$5*1000))+$H$5*(BC27*AV27/($K$5*1000))*(BC27*AV27/($K$5*1000)))</f>
        <v>0</v>
      </c>
      <c r="Q27">
        <f>H27*(1000-(1000*0.61365*exp(17.502*U27/(240.97+U27))/(AV27+AW27)+AQ27)/2)/(1000*0.61365*exp(17.502*U27/(240.97+U27))/(AV27+AW27)-AQ27)</f>
        <v>0</v>
      </c>
      <c r="R27">
        <f>1/(($C$7+1)/(O27/1.6)+1/(P27/1.37)) + $C$7/(($C$7+1)/(O27/1.6) + $C$7/(P27/1.37))</f>
        <v>0</v>
      </c>
      <c r="S27">
        <f>(AJ27*AM27)</f>
        <v>0</v>
      </c>
      <c r="T27">
        <f>(AX27+(S27+2*0.95*5.67E-8*(((AX27+$B$9)+273)^4-(AX27+273)^4)-44100*H27)/(1.84*29.3*P27+8*0.95*5.67E-8*(AX27+273)^3))</f>
        <v>0</v>
      </c>
      <c r="U27">
        <f>($C$9*AY27+$D$9*AZ27+$E$9*T27)</f>
        <v>0</v>
      </c>
      <c r="V27">
        <f>0.61365*exp(17.502*U27/(240.97+U27))</f>
        <v>0</v>
      </c>
      <c r="W27">
        <f>(X27/Y27*100)</f>
        <v>0</v>
      </c>
      <c r="X27">
        <f>AQ27*(AV27+AW27)/1000</f>
        <v>0</v>
      </c>
      <c r="Y27">
        <f>0.61365*exp(17.502*AX27/(240.97+AX27))</f>
        <v>0</v>
      </c>
      <c r="Z27">
        <f>(V27-AQ27*(AV27+AW27)/1000)</f>
        <v>0</v>
      </c>
      <c r="AA27">
        <f>(-H27*44100)</f>
        <v>0</v>
      </c>
      <c r="AB27">
        <f>2*29.3*P27*0.92*(AX27-U27)</f>
        <v>0</v>
      </c>
      <c r="AC27">
        <f>2*0.95*5.67E-8*(((AX27+$B$9)+273)^4-(U27+273)^4)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MAX(0,($B$15+$C$15*BC27)/(1+$D$15*BC27)*AV27/(AX27+273)*$E$15)</f>
        <v>0</v>
      </c>
      <c r="AJ27">
        <f>$B$13*BD27+$C$13*BE27+$F$13*BP27*(1-BS27)</f>
        <v>0</v>
      </c>
      <c r="AK27">
        <f>AJ27*AL27</f>
        <v>0</v>
      </c>
      <c r="AL27">
        <f>($B$13*$D$11+$C$13*$D$11+$F$13*((CC27+BU27)/MAX(CC27+BU27+CD27, 0.1)*$I$11+CD27/MAX(CC27+BU27+CD27, 0.1)*$J$11))/($B$13+$C$13+$F$13)</f>
        <v>0</v>
      </c>
      <c r="AM27">
        <f>($B$13*$K$11+$C$13*$K$11+$F$13*((CC27+BU27)/MAX(CC27+BU27+CD27, 0.1)*$P$11+CD27/MAX(CC27+BU27+CD27, 0.1)*$Q$11))/($B$13+$C$13+$F$13)</f>
        <v>0</v>
      </c>
      <c r="AN27">
        <v>1660168753.599999</v>
      </c>
      <c r="AO27">
        <v>400.3115483870968</v>
      </c>
      <c r="AP27">
        <v>400.007129032258</v>
      </c>
      <c r="AQ27">
        <v>19.6326935483871</v>
      </c>
      <c r="AR27">
        <v>18.88337096774194</v>
      </c>
      <c r="AS27">
        <v>401.3901612903225</v>
      </c>
      <c r="AT27">
        <v>19.72350645161291</v>
      </c>
      <c r="AU27">
        <v>600.2488064516129</v>
      </c>
      <c r="AV27">
        <v>101.203064516129</v>
      </c>
      <c r="AW27">
        <v>0.09993679677419352</v>
      </c>
      <c r="AX27">
        <v>22.50498064516129</v>
      </c>
      <c r="AY27">
        <v>22.13335806451613</v>
      </c>
      <c r="AZ27">
        <v>999.9000000000003</v>
      </c>
      <c r="BA27">
        <v>0</v>
      </c>
      <c r="BB27">
        <v>0</v>
      </c>
      <c r="BC27">
        <v>9993.32</v>
      </c>
      <c r="BD27">
        <v>0</v>
      </c>
      <c r="BE27">
        <v>0.7348719999999997</v>
      </c>
      <c r="BF27">
        <v>0.3043812903225807</v>
      </c>
      <c r="BG27">
        <v>408.328064516129</v>
      </c>
      <c r="BH27">
        <v>407.7059677419355</v>
      </c>
      <c r="BI27">
        <v>0.7493193225806454</v>
      </c>
      <c r="BJ27">
        <v>400.007129032258</v>
      </c>
      <c r="BK27">
        <v>18.88337096774194</v>
      </c>
      <c r="BL27">
        <v>1.986886774193549</v>
      </c>
      <c r="BM27">
        <v>1.911052903225807</v>
      </c>
      <c r="BN27">
        <v>17.34021612903226</v>
      </c>
      <c r="BO27">
        <v>16.72601935483871</v>
      </c>
      <c r="BP27">
        <v>0</v>
      </c>
      <c r="BQ27">
        <v>0</v>
      </c>
      <c r="BR27">
        <v>0</v>
      </c>
      <c r="BS27">
        <v>0</v>
      </c>
      <c r="BT27">
        <v>2.447096774193549</v>
      </c>
      <c r="BU27">
        <v>0</v>
      </c>
      <c r="BV27">
        <v>26.53064516129032</v>
      </c>
      <c r="BW27">
        <v>-1.603870967741935</v>
      </c>
      <c r="BX27">
        <v>35.169</v>
      </c>
      <c r="BY27">
        <v>41.75</v>
      </c>
      <c r="BZ27">
        <v>38.43499999999998</v>
      </c>
      <c r="CA27">
        <v>41.08232258064517</v>
      </c>
      <c r="CB27">
        <v>36.125</v>
      </c>
      <c r="CC27">
        <v>0</v>
      </c>
      <c r="CD27">
        <v>0</v>
      </c>
      <c r="CE27">
        <v>0</v>
      </c>
      <c r="CF27">
        <v>1660168758.4</v>
      </c>
      <c r="CG27">
        <v>0</v>
      </c>
      <c r="CH27">
        <v>1660168211.1</v>
      </c>
      <c r="CI27" t="s">
        <v>362</v>
      </c>
      <c r="CJ27">
        <v>1660168206.6</v>
      </c>
      <c r="CK27">
        <v>1660168211.1</v>
      </c>
      <c r="CL27">
        <v>9</v>
      </c>
      <c r="CM27">
        <v>0.063</v>
      </c>
      <c r="CN27">
        <v>0.002</v>
      </c>
      <c r="CO27">
        <v>-1.078</v>
      </c>
      <c r="CP27">
        <v>-0.097</v>
      </c>
      <c r="CQ27">
        <v>400</v>
      </c>
      <c r="CR27">
        <v>19</v>
      </c>
      <c r="CS27">
        <v>0.38</v>
      </c>
      <c r="CT27">
        <v>0.1</v>
      </c>
      <c r="CU27">
        <v>0.3033737073170731</v>
      </c>
      <c r="CV27">
        <v>0.03000587456445993</v>
      </c>
      <c r="CW27">
        <v>0.04411257907276474</v>
      </c>
      <c r="CX27">
        <v>1</v>
      </c>
      <c r="CY27">
        <v>0.7510131951219513</v>
      </c>
      <c r="CZ27">
        <v>-0.03617874564459885</v>
      </c>
      <c r="DA27">
        <v>0.003718663182430808</v>
      </c>
      <c r="DB27">
        <v>1</v>
      </c>
      <c r="DC27">
        <v>2</v>
      </c>
      <c r="DD27">
        <v>2</v>
      </c>
      <c r="DE27" t="s">
        <v>335</v>
      </c>
      <c r="DF27">
        <v>3.21138</v>
      </c>
      <c r="DG27">
        <v>2.65753</v>
      </c>
      <c r="DH27">
        <v>0.102313</v>
      </c>
      <c r="DI27">
        <v>0.102362</v>
      </c>
      <c r="DJ27">
        <v>0.101118</v>
      </c>
      <c r="DK27">
        <v>0.0986192</v>
      </c>
      <c r="DL27">
        <v>29715.7</v>
      </c>
      <c r="DM27">
        <v>28820.9</v>
      </c>
      <c r="DN27">
        <v>31693.4</v>
      </c>
      <c r="DO27">
        <v>30429.1</v>
      </c>
      <c r="DP27">
        <v>38232.2</v>
      </c>
      <c r="DQ27">
        <v>36311.6</v>
      </c>
      <c r="DR27">
        <v>44506.6</v>
      </c>
      <c r="DS27">
        <v>42548.1</v>
      </c>
      <c r="DT27">
        <v>2.20945</v>
      </c>
      <c r="DU27">
        <v>1.9042</v>
      </c>
      <c r="DV27">
        <v>0.0187382</v>
      </c>
      <c r="DW27">
        <v>0</v>
      </c>
      <c r="DX27">
        <v>21.8294</v>
      </c>
      <c r="DY27">
        <v>999.9</v>
      </c>
      <c r="DZ27">
        <v>63.9</v>
      </c>
      <c r="EA27">
        <v>28.4</v>
      </c>
      <c r="EB27">
        <v>24.5254</v>
      </c>
      <c r="EC27">
        <v>60.6601</v>
      </c>
      <c r="ED27">
        <v>21.5465</v>
      </c>
      <c r="EE27">
        <v>1</v>
      </c>
      <c r="EF27">
        <v>-0.175124</v>
      </c>
      <c r="EG27">
        <v>1.1336</v>
      </c>
      <c r="EH27">
        <v>20.1551</v>
      </c>
      <c r="EI27">
        <v>5.22792</v>
      </c>
      <c r="EJ27">
        <v>11.992</v>
      </c>
      <c r="EK27">
        <v>4.96745</v>
      </c>
      <c r="EL27">
        <v>3.297</v>
      </c>
      <c r="EM27">
        <v>1243.4</v>
      </c>
      <c r="EN27">
        <v>7369.7</v>
      </c>
      <c r="EO27">
        <v>7802.2</v>
      </c>
      <c r="EP27">
        <v>9.800000000000001</v>
      </c>
      <c r="EQ27">
        <v>1.86752</v>
      </c>
      <c r="ER27">
        <v>1.86798</v>
      </c>
      <c r="ES27">
        <v>1.85928</v>
      </c>
      <c r="ET27">
        <v>1.86539</v>
      </c>
      <c r="EU27">
        <v>1.8634</v>
      </c>
      <c r="EV27">
        <v>1.86478</v>
      </c>
      <c r="EW27">
        <v>1.8602</v>
      </c>
      <c r="EX27">
        <v>1.86429</v>
      </c>
      <c r="EY27">
        <v>0</v>
      </c>
      <c r="EZ27">
        <v>0</v>
      </c>
      <c r="FA27">
        <v>0</v>
      </c>
      <c r="FB27">
        <v>0</v>
      </c>
      <c r="FC27" t="s">
        <v>336</v>
      </c>
      <c r="FD27" t="s">
        <v>337</v>
      </c>
      <c r="FE27" t="s">
        <v>338</v>
      </c>
      <c r="FF27" t="s">
        <v>338</v>
      </c>
      <c r="FG27" t="s">
        <v>338</v>
      </c>
      <c r="FH27" t="s">
        <v>338</v>
      </c>
      <c r="FI27">
        <v>0</v>
      </c>
      <c r="FJ27">
        <v>100</v>
      </c>
      <c r="FK27">
        <v>100</v>
      </c>
      <c r="FL27">
        <v>-1.079</v>
      </c>
      <c r="FM27">
        <v>-0.09089999999999999</v>
      </c>
      <c r="FN27">
        <v>-0.7816649222454044</v>
      </c>
      <c r="FO27">
        <v>-0.0004288572108516813</v>
      </c>
      <c r="FP27">
        <v>-9.298775811270514E-07</v>
      </c>
      <c r="FQ27">
        <v>3.855936630904132E-10</v>
      </c>
      <c r="FR27">
        <v>-0.1331030410868717</v>
      </c>
      <c r="FS27">
        <v>-0.001228956394211394</v>
      </c>
      <c r="FT27">
        <v>0.0001300461273041749</v>
      </c>
      <c r="FU27">
        <v>2.07731679356656E-06</v>
      </c>
      <c r="FV27">
        <v>2</v>
      </c>
      <c r="FW27">
        <v>2029</v>
      </c>
      <c r="FX27">
        <v>1</v>
      </c>
      <c r="FY27">
        <v>23</v>
      </c>
      <c r="FZ27">
        <v>9.199999999999999</v>
      </c>
      <c r="GA27">
        <v>9.199999999999999</v>
      </c>
      <c r="GB27">
        <v>1.07544</v>
      </c>
      <c r="GC27">
        <v>2.41943</v>
      </c>
      <c r="GD27">
        <v>1.44775</v>
      </c>
      <c r="GE27">
        <v>2.31812</v>
      </c>
      <c r="GF27">
        <v>1.55151</v>
      </c>
      <c r="GG27">
        <v>2.40356</v>
      </c>
      <c r="GH27">
        <v>33.5355</v>
      </c>
      <c r="GI27">
        <v>24.2101</v>
      </c>
      <c r="GJ27">
        <v>18</v>
      </c>
      <c r="GK27">
        <v>631.544</v>
      </c>
      <c r="GL27">
        <v>444.146</v>
      </c>
      <c r="GM27">
        <v>20.5738</v>
      </c>
      <c r="GN27">
        <v>24.8217</v>
      </c>
      <c r="GO27">
        <v>30.0001</v>
      </c>
      <c r="GP27">
        <v>24.8635</v>
      </c>
      <c r="GQ27">
        <v>24.8073</v>
      </c>
      <c r="GR27">
        <v>21.516</v>
      </c>
      <c r="GS27">
        <v>29.928</v>
      </c>
      <c r="GT27">
        <v>24.0041</v>
      </c>
      <c r="GU27">
        <v>20.5716</v>
      </c>
      <c r="GV27">
        <v>400</v>
      </c>
      <c r="GW27">
        <v>18.9557</v>
      </c>
      <c r="GX27">
        <v>100.696</v>
      </c>
      <c r="GY27">
        <v>101.612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2022-08-09T21:59:01Z</dcterms:created>
  <dcterms:modified xsi:type="dcterms:W3CDTF">2022-08-09T21:59:01Z</dcterms:modified>
</cp:coreProperties>
</file>