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<sst xmlns="http://schemas.openxmlformats.org/spreadsheetml/2006/main" count="833" uniqueCount="363">
  <si>
    <t>File opened</t>
  </si>
  <si>
    <t>2022-08-10 12:22:06</t>
  </si>
  <si>
    <t>Console s/n</t>
  </si>
  <si>
    <t>68C-022579</t>
  </si>
  <si>
    <t>Console ver</t>
  </si>
  <si>
    <t>Bluestem v.2.0.04</t>
  </si>
  <si>
    <t>Scripts ver</t>
  </si>
  <si>
    <t>2021.08  2.0.04, Aug 2021</t>
  </si>
  <si>
    <t>Head s/n</t>
  </si>
  <si>
    <t>68H-422569</t>
  </si>
  <si>
    <t>Head ver</t>
  </si>
  <si>
    <t>1.4.7</t>
  </si>
  <si>
    <t>Head cal</t>
  </si>
  <si>
    <t>{"oxygen": "21", "co2azero": "0.953182", "co2aspan1": "1.0007", "co2aspan2": "-0.0241478", "co2aspan2a": "0.320658", "co2aspan2b": "0.318399", "co2aspanconc1": "2491", "co2aspanconc2": "303.6", "co2bzero": "0.942748", "co2bspan1": "1.00024", "co2bspan2": "-0.0240419", "co2bspan2a": "0.321302", "co2bspan2b": "0.318896", "co2bspanconc1": "2491", "co2bspanconc2": "303.6", "h2oazero": "1.04539", "h2oaspan1": "1.00536", "h2oaspan2": "0", "h2oaspan2a": "0.0681292", "h2oaspan2b": "0.0684947", "h2oaspanconc1": "12.16", "h2oaspanconc2": "0", "h2obzero": "1.05523", "h2obspan1": "1.00305", "h2obspan2": "0", "h2obspan2a": "0.0685762", "h2obspan2b": "0.0687854", "h2obspanconc1": "12.16", "h2obspanconc2": "0", "tazero": "0.154137", "tbzero": "0.259335", "flowmeterzero": "1.00474", "flowazero": "0.303", "flowbzero": "0.30288", "chamberpressurezero": "2.50771", "ssa_ref": "37836.8", "ssb_ref": "35909.7"}</t>
  </si>
  <si>
    <t>CO2 rangematch</t>
  </si>
  <si>
    <t>Fri Mar  4 10:34</t>
  </si>
  <si>
    <t>H2O rangematch</t>
  </si>
  <si>
    <t>Fri Mar  4 10:21</t>
  </si>
  <si>
    <t>Chamber type</t>
  </si>
  <si>
    <t>6800-01A</t>
  </si>
  <si>
    <t>Chamber s/n</t>
  </si>
  <si>
    <t>MPF-842225</t>
  </si>
  <si>
    <t>Chamber rev</t>
  </si>
  <si>
    <t>0</t>
  </si>
  <si>
    <t>Chamber cal</t>
  </si>
  <si>
    <t>Fluorometer</t>
  </si>
  <si>
    <t>Flr. Version</t>
  </si>
  <si>
    <t>12:22:06</t>
  </si>
  <si>
    <t>Stability Definition:	ΔCO2 (Meas2): Slp&lt;0.1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</si>
  <si>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</si>
  <si>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</si>
  <si>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</si>
  <si>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</si>
  <si>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</si>
  <si>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</si>
  <si>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</si>
  <si>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</si>
  <si>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</si>
  <si>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</si>
  <si>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</si>
  <si>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</si>
  <si>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</si>
  <si>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</si>
  <si>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</si>
  <si>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</si>
  <si>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</si>
  <si>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</si>
  <si>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</si>
  <si>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</si>
  <si>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</si>
  <si>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</si>
  <si>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</si>
  <si>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</si>
  <si>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</si>
  <si>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</si>
  <si>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</si>
  <si>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</si>
  <si>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</si>
  <si>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</si>
  <si>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</si>
  <si>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</si>
  <si>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</si>
  <si>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</si>
  <si>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</si>
  <si>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</si>
  <si>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</si>
  <si>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</si>
  <si>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</si>
  <si>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</si>
  <si>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</si>
  <si>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</si>
  <si>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</si>
  <si>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</si>
  <si>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</si>
  <si>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</si>
  <si>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</si>
  <si>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</si>
  <si>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</si>
  <si>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</si>
  <si>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</si>
  <si>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</si>
  <si>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</si>
  <si>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</si>
  <si>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</si>
  <si>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</si>
  <si>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</si>
  <si>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</si>
  <si>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2.11246 79.9023 381.395 624.931 877.895 1077.94 1273.29 1400.7</t>
  </si>
  <si>
    <t>Fs_true</t>
  </si>
  <si>
    <t>-0.221334 99.7754 402.103 601.723 801.929 1001.18 1202.58 1400.99</t>
  </si>
  <si>
    <t>leak_wt</t>
  </si>
  <si>
    <t>SysObs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</si>
  <si>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</si>
  <si>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</si>
  <si>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</si>
  <si>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</si>
  <si>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</si>
  <si>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</si>
  <si>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</si>
  <si>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</si>
  <si>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</si>
  <si>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</si>
  <si>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</si>
  <si>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</si>
  <si>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</si>
  <si>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</si>
  <si>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</si>
  <si>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</si>
  <si>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</si>
  <si>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</si>
  <si>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</si>
  <si>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</si>
  <si>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</si>
  <si>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</si>
  <si>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</si>
  <si>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</si>
  <si>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</si>
  <si>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</si>
  <si>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</si>
  <si>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</si>
  <si>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</si>
  <si>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</si>
  <si>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</si>
  <si>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</si>
  <si>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</si>
  <si>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</si>
  <si>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</si>
  <si>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</si>
  <si>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</si>
  <si>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</si>
  <si>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</si>
  <si>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</si>
  <si>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</si>
  <si>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</si>
  <si>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</si>
  <si>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</si>
  <si>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</si>
  <si>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</si>
  <si>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</si>
  <si>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</si>
  <si>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</si>
  <si>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</si>
  <si>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</si>
  <si>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</si>
  <si>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</si>
  <si>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</si>
  <si>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</si>
  <si>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</si>
  <si>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</si>
  <si>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</si>
  <si>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</si>
  <si>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</si>
  <si>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</si>
  <si>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</si>
  <si>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</si>
  <si>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</si>
  <si>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</si>
  <si>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</si>
  <si>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</si>
  <si>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</si>
  <si>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</si>
  <si>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</si>
  <si>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</si>
  <si>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</si>
  <si>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</si>
  <si>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</si>
  <si>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</si>
  <si>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</si>
  <si>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</si>
  <si>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</si>
  <si>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</si>
  <si>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</si>
  <si>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</si>
  <si>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</si>
  <si>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</si>
  <si>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</si>
  <si>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</si>
  <si>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</si>
  <si>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</si>
  <si>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</si>
  <si>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</si>
  <si>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</si>
  <si>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</si>
  <si>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</si>
  <si>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</si>
  <si>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</si>
  <si>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</si>
  <si>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</si>
  <si>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</si>
  <si>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</si>
  <si>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</si>
  <si>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</si>
  <si>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</si>
  <si>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</si>
  <si>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</si>
  <si>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</si>
  <si>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</si>
  <si>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</si>
  <si>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</si>
  <si>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</si>
  <si>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</si>
  <si>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</si>
  <si>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</si>
  <si>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</si>
  <si>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</si>
  <si>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</si>
  <si>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</si>
  <si>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</si>
  <si>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</si>
  <si>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</si>
  <si>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</si>
  <si>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</si>
  <si>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</si>
  <si>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</si>
  <si>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</si>
  <si>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</si>
  <si>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</si>
  <si>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</si>
  <si>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</si>
  <si>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</si>
  <si>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</si>
  <si>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</si>
  <si>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</si>
  <si>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</si>
  <si>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</si>
  <si>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</si>
  <si>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</si>
  <si>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</si>
  <si>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</si>
  <si>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</si>
  <si>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</si>
  <si>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</si>
  <si>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</si>
  <si>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</si>
  <si>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</si>
  <si>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</si>
  <si>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</si>
  <si>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</si>
  <si>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</si>
  <si>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</si>
  <si>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</si>
  <si>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</si>
  <si>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</si>
  <si>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</si>
  <si>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</si>
  <si>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</si>
  <si>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</si>
  <si>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</si>
  <si>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</si>
  <si>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</si>
  <si>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</si>
  <si>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</si>
  <si>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</si>
  <si>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</si>
  <si>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</si>
  <si>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</si>
  <si>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</si>
  <si>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</si>
  <si>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</si>
  <si>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</si>
  <si>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</si>
  <si>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</si>
  <si>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</si>
  <si>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</si>
  <si>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</si>
  <si>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</si>
  <si>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</si>
  <si>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</si>
  <si>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</si>
  <si>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</si>
  <si>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</si>
  <si>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</si>
  <si>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</si>
  <si>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</si>
  <si>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</si>
  <si>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</si>
  <si>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</si>
  <si>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</si>
  <si>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</si>
  <si>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</si>
  <si>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</si>
  <si>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</si>
  <si>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</si>
  <si>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</si>
  <si>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</si>
  <si>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</si>
  <si>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</si>
  <si>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</si>
  <si>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</si>
  <si>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</si>
  <si>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</si>
  <si>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</si>
  <si>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</si>
  <si>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</si>
  <si>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</si>
  <si>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</si>
  <si>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</si>
  <si>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</si>
  <si>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</si>
  <si>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</si>
  <si>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</si>
  <si>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</si>
  <si>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</si>
  <si>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</si>
  <si>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</si>
  <si>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</si>
  <si>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</si>
  <si>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</si>
  <si>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</si>
  <si>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</si>
  <si>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</si>
  <si>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</si>
  <si>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</si>
  <si>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</si>
  <si>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</si>
  <si>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</si>
  <si>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</si>
  <si>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</si>
  <si>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</si>
  <si>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</si>
  <si>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</si>
  <si>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</si>
  <si>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</si>
  <si>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</si>
  <si>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</si>
  <si>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</si>
  <si>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</si>
  <si>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</si>
  <si>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</si>
  <si>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</si>
  <si>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</si>
  <si>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</si>
  <si>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20220811 12:33:43</t>
  </si>
  <si>
    <t>12:33:43</t>
  </si>
  <si>
    <t>12:25:27</t>
  </si>
  <si>
    <t>2/2</t>
  </si>
  <si>
    <t>00000000</t>
  </si>
  <si>
    <t>iiiiiiii</t>
  </si>
  <si>
    <t>off</t>
  </si>
  <si>
    <t>20220811 12:44:53</t>
  </si>
  <si>
    <t>12:44:53</t>
  </si>
  <si>
    <t>12:34:31</t>
  </si>
  <si>
    <t>20220811 12:55:04</t>
  </si>
  <si>
    <t>12:55:04</t>
  </si>
  <si>
    <t>12:45:43</t>
  </si>
  <si>
    <t>20220811 13:05:10</t>
  </si>
  <si>
    <t>13:05:10</t>
  </si>
  <si>
    <t>12:55:53</t>
  </si>
  <si>
    <t>20220811 13:15:11</t>
  </si>
  <si>
    <t>13:15:11</t>
  </si>
  <si>
    <t>13:06:00</t>
  </si>
  <si>
    <t>20220811 13:25:19</t>
  </si>
  <si>
    <t>13:25:19</t>
  </si>
  <si>
    <t>13:16:05</t>
  </si>
  <si>
    <t>20220811 13:35:22</t>
  </si>
  <si>
    <t>13:35:22</t>
  </si>
  <si>
    <t>13:26:09</t>
  </si>
  <si>
    <t>20220811 13:45:23</t>
  </si>
  <si>
    <t>13:45:23</t>
  </si>
  <si>
    <t>13:36:13</t>
  </si>
  <si>
    <t>20220811 13:55:43</t>
  </si>
  <si>
    <t>13:55:43</t>
  </si>
  <si>
    <t>13:46:13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</si>
</sst>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Y27"/>
  <sheetViews>
    <sheetView tabSelected="1" workbookViewId="0"/>
  </sheetViews>
  <sheetFormatPr defaultRowHeight="15"/>
  <sheetData>
    <row r="2" spans="1:207">
      <c r="A2" t="s">
        <v>29</v>
      </c>
      <c r="B2" t="s">
        <v>30</v>
      </c>
      <c r="C2" t="s">
        <v>32</v>
      </c>
    </row>
    <row r="3" spans="1:207">
      <c r="B3" t="s">
        <v>31</v>
      </c>
      <c r="C3">
        <v>21</v>
      </c>
    </row>
    <row r="4" spans="1:207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07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07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07">
      <c r="B7">
        <v>6</v>
      </c>
      <c r="C7">
        <v>0.5</v>
      </c>
      <c r="D7" t="s">
        <v>49</v>
      </c>
      <c r="E7">
        <v>2</v>
      </c>
    </row>
    <row r="8" spans="1:207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07">
      <c r="B9">
        <v>0</v>
      </c>
      <c r="C9">
        <v>1</v>
      </c>
      <c r="D9">
        <v>0</v>
      </c>
      <c r="E9">
        <v>0</v>
      </c>
    </row>
    <row r="10" spans="1:207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07">
      <c r="B11" t="s">
        <v>58</v>
      </c>
      <c r="C11" t="s">
        <v>60</v>
      </c>
      <c r="D11">
        <v>0.76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0.1725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07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07">
      <c r="B13">
        <v>0</v>
      </c>
      <c r="C13">
        <v>0</v>
      </c>
      <c r="D13">
        <v>0</v>
      </c>
      <c r="E13">
        <v>0</v>
      </c>
      <c r="F13">
        <v>1</v>
      </c>
    </row>
    <row r="14" spans="1:207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07">
      <c r="B15">
        <v>-6276</v>
      </c>
      <c r="C15">
        <v>6.6</v>
      </c>
      <c r="D15">
        <v>1.709E-05</v>
      </c>
      <c r="E15">
        <v>3.11</v>
      </c>
      <c r="F15" t="s">
        <v>87</v>
      </c>
      <c r="G15" t="s">
        <v>89</v>
      </c>
      <c r="H15">
        <v>0</v>
      </c>
    </row>
    <row r="16" spans="1:207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92</v>
      </c>
      <c r="M16" t="s">
        <v>92</v>
      </c>
      <c r="N16" t="s">
        <v>92</v>
      </c>
      <c r="O16" t="s">
        <v>92</v>
      </c>
      <c r="P16" t="s">
        <v>92</v>
      </c>
      <c r="Q16" t="s">
        <v>92</v>
      </c>
      <c r="R16" t="s">
        <v>92</v>
      </c>
      <c r="S16" t="s">
        <v>92</v>
      </c>
      <c r="T16" t="s">
        <v>92</v>
      </c>
      <c r="U16" t="s">
        <v>92</v>
      </c>
      <c r="V16" t="s">
        <v>92</v>
      </c>
      <c r="W16" t="s">
        <v>92</v>
      </c>
      <c r="X16" t="s">
        <v>92</v>
      </c>
      <c r="Y16" t="s">
        <v>92</v>
      </c>
      <c r="Z16" t="s">
        <v>92</v>
      </c>
      <c r="AA16" t="s">
        <v>92</v>
      </c>
      <c r="AB16" t="s">
        <v>92</v>
      </c>
      <c r="AC16" t="s">
        <v>92</v>
      </c>
      <c r="AD16" t="s">
        <v>92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95</v>
      </c>
      <c r="AO16" t="s">
        <v>95</v>
      </c>
      <c r="AP16" t="s">
        <v>95</v>
      </c>
      <c r="AQ16" t="s">
        <v>95</v>
      </c>
      <c r="AR16" t="s">
        <v>95</v>
      </c>
      <c r="AS16" t="s">
        <v>95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96</v>
      </c>
      <c r="BL16" t="s">
        <v>96</v>
      </c>
      <c r="BM16" t="s">
        <v>96</v>
      </c>
      <c r="BN16" t="s">
        <v>96</v>
      </c>
      <c r="BO16" t="s">
        <v>96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97</v>
      </c>
      <c r="BV16" t="s">
        <v>97</v>
      </c>
      <c r="BW16" t="s">
        <v>97</v>
      </c>
      <c r="BX16" t="s">
        <v>97</v>
      </c>
      <c r="BY16" t="s">
        <v>97</v>
      </c>
      <c r="BZ16" t="s">
        <v>97</v>
      </c>
      <c r="CA16" t="s">
        <v>97</v>
      </c>
      <c r="CB16" t="s">
        <v>97</v>
      </c>
      <c r="CC16" t="s">
        <v>97</v>
      </c>
      <c r="CD16" t="s">
        <v>97</v>
      </c>
      <c r="CE16" t="s">
        <v>97</v>
      </c>
      <c r="CF16" t="s">
        <v>97</v>
      </c>
      <c r="CG16" t="s">
        <v>97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98</v>
      </c>
      <c r="CN16" t="s">
        <v>98</v>
      </c>
      <c r="CO16" t="s">
        <v>98</v>
      </c>
      <c r="CP16" t="s">
        <v>98</v>
      </c>
      <c r="CQ16" t="s">
        <v>98</v>
      </c>
      <c r="CR16" t="s">
        <v>98</v>
      </c>
      <c r="CS16" t="s">
        <v>98</v>
      </c>
      <c r="CT16" t="s">
        <v>98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99</v>
      </c>
      <c r="DA16" t="s">
        <v>99</v>
      </c>
      <c r="DB16" t="s">
        <v>99</v>
      </c>
      <c r="DC16" t="s">
        <v>99</v>
      </c>
      <c r="DD16" t="s">
        <v>99</v>
      </c>
      <c r="DE16" t="s">
        <v>99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100</v>
      </c>
      <c r="DP16" t="s">
        <v>100</v>
      </c>
      <c r="DQ16" t="s">
        <v>100</v>
      </c>
      <c r="DR16" t="s">
        <v>100</v>
      </c>
      <c r="DS16" t="s">
        <v>100</v>
      </c>
      <c r="DT16" t="s">
        <v>100</v>
      </c>
      <c r="DU16" t="s">
        <v>100</v>
      </c>
      <c r="DV16" t="s">
        <v>100</v>
      </c>
      <c r="DW16" t="s">
        <v>100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101</v>
      </c>
      <c r="EH16" t="s">
        <v>101</v>
      </c>
      <c r="EI16" t="s">
        <v>101</v>
      </c>
      <c r="EJ16" t="s">
        <v>101</v>
      </c>
      <c r="EK16" t="s">
        <v>101</v>
      </c>
      <c r="EL16" t="s">
        <v>101</v>
      </c>
      <c r="EM16" t="s">
        <v>101</v>
      </c>
      <c r="EN16" t="s">
        <v>101</v>
      </c>
      <c r="EO16" t="s">
        <v>101</v>
      </c>
      <c r="EP16" t="s">
        <v>101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102</v>
      </c>
      <c r="FA16" t="s">
        <v>102</v>
      </c>
      <c r="FB16" t="s">
        <v>102</v>
      </c>
      <c r="FC16" t="s">
        <v>102</v>
      </c>
      <c r="FD16" t="s">
        <v>102</v>
      </c>
      <c r="FE16" t="s">
        <v>102</v>
      </c>
      <c r="FF16" t="s">
        <v>102</v>
      </c>
      <c r="FG16" t="s">
        <v>102</v>
      </c>
      <c r="FH16" t="s">
        <v>102</v>
      </c>
      <c r="FI16" t="s">
        <v>102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103</v>
      </c>
      <c r="FT16" t="s">
        <v>103</v>
      </c>
      <c r="FU16" t="s">
        <v>103</v>
      </c>
      <c r="FV16" t="s">
        <v>103</v>
      </c>
      <c r="FW16" t="s">
        <v>103</v>
      </c>
      <c r="FX16" t="s">
        <v>103</v>
      </c>
      <c r="FY16" t="s">
        <v>103</v>
      </c>
      <c r="FZ16" t="s">
        <v>103</v>
      </c>
      <c r="GA16" t="s">
        <v>103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105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105</v>
      </c>
      <c r="GT16" t="s">
        <v>105</v>
      </c>
      <c r="GU16" t="s">
        <v>105</v>
      </c>
      <c r="GV16" t="s">
        <v>105</v>
      </c>
      <c r="GW16" t="s">
        <v>105</v>
      </c>
      <c r="GX16" t="s">
        <v>105</v>
      </c>
      <c r="GY16" t="s">
        <v>105</v>
      </c>
    </row>
    <row r="17" spans="1:207">
      <c r="A17" t="s">
        <v>106</v>
      </c>
      <c r="B17" t="s">
        <v>107</v>
      </c>
      <c r="C17" t="s">
        <v>108</v>
      </c>
      <c r="D17" t="s">
        <v>109</v>
      </c>
      <c r="E17" t="s">
        <v>110</v>
      </c>
      <c r="F17" t="s">
        <v>111</v>
      </c>
      <c r="G17" t="s">
        <v>112</v>
      </c>
      <c r="H17" t="s">
        <v>113</v>
      </c>
      <c r="I17" t="s">
        <v>114</v>
      </c>
      <c r="J17" t="s">
        <v>115</v>
      </c>
      <c r="K17" t="s">
        <v>116</v>
      </c>
      <c r="L17" t="s">
        <v>117</v>
      </c>
      <c r="M17" t="s">
        <v>118</v>
      </c>
      <c r="N17" t="s">
        <v>119</v>
      </c>
      <c r="O17" t="s">
        <v>120</v>
      </c>
      <c r="P17" t="s">
        <v>121</v>
      </c>
      <c r="Q17" t="s">
        <v>122</v>
      </c>
      <c r="R17" t="s">
        <v>123</v>
      </c>
      <c r="S17" t="s">
        <v>124</v>
      </c>
      <c r="T17" t="s">
        <v>125</v>
      </c>
      <c r="U17" t="s">
        <v>126</v>
      </c>
      <c r="V17" t="s">
        <v>127</v>
      </c>
      <c r="W17" t="s">
        <v>128</v>
      </c>
      <c r="X17" t="s">
        <v>129</v>
      </c>
      <c r="Y17" t="s">
        <v>130</v>
      </c>
      <c r="Z17" t="s">
        <v>131</v>
      </c>
      <c r="AA17" t="s">
        <v>132</v>
      </c>
      <c r="AB17" t="s">
        <v>133</v>
      </c>
      <c r="AC17" t="s">
        <v>134</v>
      </c>
      <c r="AD17" t="s">
        <v>135</v>
      </c>
      <c r="AE17" t="s">
        <v>93</v>
      </c>
      <c r="AF17" t="s">
        <v>136</v>
      </c>
      <c r="AG17" t="s">
        <v>137</v>
      </c>
      <c r="AH17" t="s">
        <v>138</v>
      </c>
      <c r="AI17" t="s">
        <v>139</v>
      </c>
      <c r="AJ17" t="s">
        <v>140</v>
      </c>
      <c r="AK17" t="s">
        <v>141</v>
      </c>
      <c r="AL17" t="s">
        <v>142</v>
      </c>
      <c r="AM17" t="s">
        <v>143</v>
      </c>
      <c r="AN17" t="s">
        <v>112</v>
      </c>
      <c r="AO17" t="s">
        <v>144</v>
      </c>
      <c r="AP17" t="s">
        <v>145</v>
      </c>
      <c r="AQ17" t="s">
        <v>146</v>
      </c>
      <c r="AR17" t="s">
        <v>147</v>
      </c>
      <c r="AS17" t="s">
        <v>148</v>
      </c>
      <c r="AT17" t="s">
        <v>149</v>
      </c>
      <c r="AU17" t="s">
        <v>150</v>
      </c>
      <c r="AV17" t="s">
        <v>151</v>
      </c>
      <c r="AW17" t="s">
        <v>152</v>
      </c>
      <c r="AX17" t="s">
        <v>153</v>
      </c>
      <c r="AY17" t="s">
        <v>154</v>
      </c>
      <c r="AZ17" t="s">
        <v>155</v>
      </c>
      <c r="BA17" t="s">
        <v>156</v>
      </c>
      <c r="BB17" t="s">
        <v>157</v>
      </c>
      <c r="BC17" t="s">
        <v>158</v>
      </c>
      <c r="BD17" t="s">
        <v>159</v>
      </c>
      <c r="BE17" t="s">
        <v>160</v>
      </c>
      <c r="BF17" t="s">
        <v>161</v>
      </c>
      <c r="BG17" t="s">
        <v>162</v>
      </c>
      <c r="BH17" t="s">
        <v>163</v>
      </c>
      <c r="BI17" t="s">
        <v>164</v>
      </c>
      <c r="BJ17" t="s">
        <v>165</v>
      </c>
      <c r="BK17" t="s">
        <v>166</v>
      </c>
      <c r="BL17" t="s">
        <v>167</v>
      </c>
      <c r="BM17" t="s">
        <v>168</v>
      </c>
      <c r="BN17" t="s">
        <v>169</v>
      </c>
      <c r="BO17" t="s">
        <v>170</v>
      </c>
      <c r="BP17" t="s">
        <v>171</v>
      </c>
      <c r="BQ17" t="s">
        <v>172</v>
      </c>
      <c r="BR17" t="s">
        <v>173</v>
      </c>
      <c r="BS17" t="s">
        <v>174</v>
      </c>
      <c r="BT17" t="s">
        <v>175</v>
      </c>
      <c r="BU17" t="s">
        <v>176</v>
      </c>
      <c r="BV17" t="s">
        <v>177</v>
      </c>
      <c r="BW17" t="s">
        <v>178</v>
      </c>
      <c r="BX17" t="s">
        <v>179</v>
      </c>
      <c r="BY17" t="s">
        <v>180</v>
      </c>
      <c r="BZ17" t="s">
        <v>181</v>
      </c>
      <c r="CA17" t="s">
        <v>182</v>
      </c>
      <c r="CB17" t="s">
        <v>183</v>
      </c>
      <c r="CC17" t="s">
        <v>184</v>
      </c>
      <c r="CD17" t="s">
        <v>185</v>
      </c>
      <c r="CE17" t="s">
        <v>186</v>
      </c>
      <c r="CF17" t="s">
        <v>187</v>
      </c>
      <c r="CG17" t="s">
        <v>188</v>
      </c>
      <c r="CH17" t="s">
        <v>107</v>
      </c>
      <c r="CI17" t="s">
        <v>110</v>
      </c>
      <c r="CJ17" t="s">
        <v>189</v>
      </c>
      <c r="CK17" t="s">
        <v>190</v>
      </c>
      <c r="CL17" t="s">
        <v>191</v>
      </c>
      <c r="CM17" t="s">
        <v>192</v>
      </c>
      <c r="CN17" t="s">
        <v>193</v>
      </c>
      <c r="CO17" t="s">
        <v>194</v>
      </c>
      <c r="CP17" t="s">
        <v>195</v>
      </c>
      <c r="CQ17" t="s">
        <v>196</v>
      </c>
      <c r="CR17" t="s">
        <v>197</v>
      </c>
      <c r="CS17" t="s">
        <v>198</v>
      </c>
      <c r="CT17" t="s">
        <v>199</v>
      </c>
      <c r="CU17" t="s">
        <v>200</v>
      </c>
      <c r="CV17" t="s">
        <v>201</v>
      </c>
      <c r="CW17" t="s">
        <v>202</v>
      </c>
      <c r="CX17" t="s">
        <v>203</v>
      </c>
      <c r="CY17" t="s">
        <v>204</v>
      </c>
      <c r="CZ17" t="s">
        <v>205</v>
      </c>
      <c r="DA17" t="s">
        <v>206</v>
      </c>
      <c r="DB17" t="s">
        <v>207</v>
      </c>
      <c r="DC17" t="s">
        <v>208</v>
      </c>
      <c r="DD17" t="s">
        <v>209</v>
      </c>
      <c r="DE17" t="s">
        <v>210</v>
      </c>
      <c r="DF17" t="s">
        <v>211</v>
      </c>
      <c r="DG17" t="s">
        <v>212</v>
      </c>
      <c r="DH17" t="s">
        <v>213</v>
      </c>
      <c r="DI17" t="s">
        <v>214</v>
      </c>
      <c r="DJ17" t="s">
        <v>215</v>
      </c>
      <c r="DK17" t="s">
        <v>216</v>
      </c>
      <c r="DL17" t="s">
        <v>217</v>
      </c>
      <c r="DM17" t="s">
        <v>218</v>
      </c>
      <c r="DN17" t="s">
        <v>219</v>
      </c>
      <c r="DO17" t="s">
        <v>220</v>
      </c>
      <c r="DP17" t="s">
        <v>221</v>
      </c>
      <c r="DQ17" t="s">
        <v>222</v>
      </c>
      <c r="DR17" t="s">
        <v>223</v>
      </c>
      <c r="DS17" t="s">
        <v>224</v>
      </c>
      <c r="DT17" t="s">
        <v>225</v>
      </c>
      <c r="DU17" t="s">
        <v>226</v>
      </c>
      <c r="DV17" t="s">
        <v>227</v>
      </c>
      <c r="DW17" t="s">
        <v>228</v>
      </c>
      <c r="DX17" t="s">
        <v>229</v>
      </c>
      <c r="DY17" t="s">
        <v>230</v>
      </c>
      <c r="DZ17" t="s">
        <v>231</v>
      </c>
      <c r="EA17" t="s">
        <v>232</v>
      </c>
      <c r="EB17" t="s">
        <v>233</v>
      </c>
      <c r="EC17" t="s">
        <v>234</v>
      </c>
      <c r="ED17" t="s">
        <v>235</v>
      </c>
      <c r="EE17" t="s">
        <v>236</v>
      </c>
      <c r="EF17" t="s">
        <v>237</v>
      </c>
      <c r="EG17" t="s">
        <v>238</v>
      </c>
      <c r="EH17" t="s">
        <v>239</v>
      </c>
      <c r="EI17" t="s">
        <v>240</v>
      </c>
      <c r="EJ17" t="s">
        <v>241</v>
      </c>
      <c r="EK17" t="s">
        <v>242</v>
      </c>
      <c r="EL17" t="s">
        <v>243</v>
      </c>
      <c r="EM17" t="s">
        <v>244</v>
      </c>
      <c r="EN17" t="s">
        <v>245</v>
      </c>
      <c r="EO17" t="s">
        <v>246</v>
      </c>
      <c r="EP17" t="s">
        <v>247</v>
      </c>
      <c r="EQ17" t="s">
        <v>248</v>
      </c>
      <c r="ER17" t="s">
        <v>249</v>
      </c>
      <c r="ES17" t="s">
        <v>250</v>
      </c>
      <c r="ET17" t="s">
        <v>251</v>
      </c>
      <c r="EU17" t="s">
        <v>252</v>
      </c>
      <c r="EV17" t="s">
        <v>253</v>
      </c>
      <c r="EW17" t="s">
        <v>254</v>
      </c>
      <c r="EX17" t="s">
        <v>255</v>
      </c>
      <c r="EY17" t="s">
        <v>256</v>
      </c>
      <c r="EZ17" t="s">
        <v>257</v>
      </c>
      <c r="FA17" t="s">
        <v>258</v>
      </c>
      <c r="FB17" t="s">
        <v>259</v>
      </c>
      <c r="FC17" t="s">
        <v>260</v>
      </c>
      <c r="FD17" t="s">
        <v>261</v>
      </c>
      <c r="FE17" t="s">
        <v>262</v>
      </c>
      <c r="FF17" t="s">
        <v>263</v>
      </c>
      <c r="FG17" t="s">
        <v>264</v>
      </c>
      <c r="FH17" t="s">
        <v>265</v>
      </c>
      <c r="FI17" t="s">
        <v>266</v>
      </c>
      <c r="FJ17" t="s">
        <v>267</v>
      </c>
      <c r="FK17" t="s">
        <v>268</v>
      </c>
      <c r="FL17" t="s">
        <v>269</v>
      </c>
      <c r="FM17" t="s">
        <v>270</v>
      </c>
      <c r="FN17" t="s">
        <v>271</v>
      </c>
      <c r="FO17" t="s">
        <v>272</v>
      </c>
      <c r="FP17" t="s">
        <v>273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</row>
    <row r="18" spans="1:207">
      <c r="B18" t="s">
        <v>309</v>
      </c>
      <c r="C18" t="s">
        <v>309</v>
      </c>
      <c r="F18" t="s">
        <v>309</v>
      </c>
      <c r="G18" t="s">
        <v>309</v>
      </c>
      <c r="H18" t="s">
        <v>310</v>
      </c>
      <c r="I18" t="s">
        <v>311</v>
      </c>
      <c r="J18" t="s">
        <v>312</v>
      </c>
      <c r="K18" t="s">
        <v>313</v>
      </c>
      <c r="L18" t="s">
        <v>313</v>
      </c>
      <c r="M18" t="s">
        <v>151</v>
      </c>
      <c r="N18" t="s">
        <v>151</v>
      </c>
      <c r="O18" t="s">
        <v>310</v>
      </c>
      <c r="P18" t="s">
        <v>310</v>
      </c>
      <c r="Q18" t="s">
        <v>310</v>
      </c>
      <c r="R18" t="s">
        <v>310</v>
      </c>
      <c r="S18" t="s">
        <v>314</v>
      </c>
      <c r="T18" t="s">
        <v>315</v>
      </c>
      <c r="U18" t="s">
        <v>315</v>
      </c>
      <c r="V18" t="s">
        <v>316</v>
      </c>
      <c r="W18" t="s">
        <v>317</v>
      </c>
      <c r="X18" t="s">
        <v>316</v>
      </c>
      <c r="Y18" t="s">
        <v>316</v>
      </c>
      <c r="Z18" t="s">
        <v>316</v>
      </c>
      <c r="AA18" t="s">
        <v>314</v>
      </c>
      <c r="AB18" t="s">
        <v>314</v>
      </c>
      <c r="AC18" t="s">
        <v>314</v>
      </c>
      <c r="AD18" t="s">
        <v>314</v>
      </c>
      <c r="AE18" t="s">
        <v>318</v>
      </c>
      <c r="AF18" t="s">
        <v>317</v>
      </c>
      <c r="AH18" t="s">
        <v>317</v>
      </c>
      <c r="AI18" t="s">
        <v>318</v>
      </c>
      <c r="AJ18" t="s">
        <v>312</v>
      </c>
      <c r="AK18" t="s">
        <v>312</v>
      </c>
      <c r="AM18" t="s">
        <v>319</v>
      </c>
      <c r="AN18" t="s">
        <v>309</v>
      </c>
      <c r="AO18" t="s">
        <v>313</v>
      </c>
      <c r="AP18" t="s">
        <v>313</v>
      </c>
      <c r="AQ18" t="s">
        <v>320</v>
      </c>
      <c r="AR18" t="s">
        <v>320</v>
      </c>
      <c r="AS18" t="s">
        <v>313</v>
      </c>
      <c r="AT18" t="s">
        <v>320</v>
      </c>
      <c r="AU18" t="s">
        <v>318</v>
      </c>
      <c r="AV18" t="s">
        <v>316</v>
      </c>
      <c r="AW18" t="s">
        <v>316</v>
      </c>
      <c r="AX18" t="s">
        <v>315</v>
      </c>
      <c r="AY18" t="s">
        <v>315</v>
      </c>
      <c r="AZ18" t="s">
        <v>315</v>
      </c>
      <c r="BA18" t="s">
        <v>315</v>
      </c>
      <c r="BB18" t="s">
        <v>315</v>
      </c>
      <c r="BC18" t="s">
        <v>321</v>
      </c>
      <c r="BD18" t="s">
        <v>312</v>
      </c>
      <c r="BE18" t="s">
        <v>312</v>
      </c>
      <c r="BF18" t="s">
        <v>313</v>
      </c>
      <c r="BG18" t="s">
        <v>313</v>
      </c>
      <c r="BH18" t="s">
        <v>313</v>
      </c>
      <c r="BI18" t="s">
        <v>320</v>
      </c>
      <c r="BJ18" t="s">
        <v>313</v>
      </c>
      <c r="BK18" t="s">
        <v>320</v>
      </c>
      <c r="BL18" t="s">
        <v>316</v>
      </c>
      <c r="BM18" t="s">
        <v>316</v>
      </c>
      <c r="BN18" t="s">
        <v>315</v>
      </c>
      <c r="BO18" t="s">
        <v>315</v>
      </c>
      <c r="BP18" t="s">
        <v>312</v>
      </c>
      <c r="BU18" t="s">
        <v>312</v>
      </c>
      <c r="BX18" t="s">
        <v>315</v>
      </c>
      <c r="BY18" t="s">
        <v>315</v>
      </c>
      <c r="BZ18" t="s">
        <v>315</v>
      </c>
      <c r="CA18" t="s">
        <v>315</v>
      </c>
      <c r="CB18" t="s">
        <v>315</v>
      </c>
      <c r="CC18" t="s">
        <v>312</v>
      </c>
      <c r="CD18" t="s">
        <v>312</v>
      </c>
      <c r="CE18" t="s">
        <v>312</v>
      </c>
      <c r="CF18" t="s">
        <v>309</v>
      </c>
      <c r="CH18" t="s">
        <v>322</v>
      </c>
      <c r="CJ18" t="s">
        <v>309</v>
      </c>
      <c r="CK18" t="s">
        <v>309</v>
      </c>
      <c r="CM18" t="s">
        <v>323</v>
      </c>
      <c r="CN18" t="s">
        <v>324</v>
      </c>
      <c r="CO18" t="s">
        <v>323</v>
      </c>
      <c r="CP18" t="s">
        <v>324</v>
      </c>
      <c r="CQ18" t="s">
        <v>323</v>
      </c>
      <c r="CR18" t="s">
        <v>324</v>
      </c>
      <c r="CS18" t="s">
        <v>317</v>
      </c>
      <c r="CT18" t="s">
        <v>317</v>
      </c>
      <c r="CU18" t="s">
        <v>313</v>
      </c>
      <c r="CV18" t="s">
        <v>325</v>
      </c>
      <c r="CW18" t="s">
        <v>313</v>
      </c>
      <c r="CY18" t="s">
        <v>320</v>
      </c>
      <c r="CZ18" t="s">
        <v>326</v>
      </c>
      <c r="DA18" t="s">
        <v>320</v>
      </c>
      <c r="DF18" t="s">
        <v>327</v>
      </c>
      <c r="DG18" t="s">
        <v>327</v>
      </c>
      <c r="DT18" t="s">
        <v>327</v>
      </c>
      <c r="DU18" t="s">
        <v>327</v>
      </c>
      <c r="DV18" t="s">
        <v>328</v>
      </c>
      <c r="DW18" t="s">
        <v>328</v>
      </c>
      <c r="DX18" t="s">
        <v>315</v>
      </c>
      <c r="DY18" t="s">
        <v>315</v>
      </c>
      <c r="DZ18" t="s">
        <v>317</v>
      </c>
      <c r="EA18" t="s">
        <v>315</v>
      </c>
      <c r="EB18" t="s">
        <v>320</v>
      </c>
      <c r="EC18" t="s">
        <v>317</v>
      </c>
      <c r="ED18" t="s">
        <v>317</v>
      </c>
      <c r="EF18" t="s">
        <v>327</v>
      </c>
      <c r="EG18" t="s">
        <v>327</v>
      </c>
      <c r="EH18" t="s">
        <v>327</v>
      </c>
      <c r="EI18" t="s">
        <v>327</v>
      </c>
      <c r="EJ18" t="s">
        <v>327</v>
      </c>
      <c r="EK18" t="s">
        <v>327</v>
      </c>
      <c r="EL18" t="s">
        <v>327</v>
      </c>
      <c r="EM18" t="s">
        <v>329</v>
      </c>
      <c r="EN18" t="s">
        <v>329</v>
      </c>
      <c r="EO18" t="s">
        <v>329</v>
      </c>
      <c r="EP18" t="s">
        <v>330</v>
      </c>
      <c r="EQ18" t="s">
        <v>327</v>
      </c>
      <c r="ER18" t="s">
        <v>327</v>
      </c>
      <c r="ES18" t="s">
        <v>327</v>
      </c>
      <c r="ET18" t="s">
        <v>327</v>
      </c>
      <c r="EU18" t="s">
        <v>327</v>
      </c>
      <c r="EV18" t="s">
        <v>327</v>
      </c>
      <c r="EW18" t="s">
        <v>327</v>
      </c>
      <c r="EX18" t="s">
        <v>327</v>
      </c>
      <c r="EY18" t="s">
        <v>327</v>
      </c>
      <c r="EZ18" t="s">
        <v>327</v>
      </c>
      <c r="FA18" t="s">
        <v>327</v>
      </c>
      <c r="FB18" t="s">
        <v>327</v>
      </c>
      <c r="FI18" t="s">
        <v>327</v>
      </c>
      <c r="FJ18" t="s">
        <v>317</v>
      </c>
      <c r="FK18" t="s">
        <v>317</v>
      </c>
      <c r="FL18" t="s">
        <v>323</v>
      </c>
      <c r="FM18" t="s">
        <v>324</v>
      </c>
      <c r="FN18" t="s">
        <v>324</v>
      </c>
      <c r="FR18" t="s">
        <v>324</v>
      </c>
      <c r="FV18" t="s">
        <v>313</v>
      </c>
      <c r="FW18" t="s">
        <v>313</v>
      </c>
      <c r="FX18" t="s">
        <v>320</v>
      </c>
      <c r="FY18" t="s">
        <v>320</v>
      </c>
      <c r="FZ18" t="s">
        <v>331</v>
      </c>
      <c r="GA18" t="s">
        <v>331</v>
      </c>
      <c r="GB18" t="s">
        <v>327</v>
      </c>
      <c r="GC18" t="s">
        <v>327</v>
      </c>
      <c r="GD18" t="s">
        <v>327</v>
      </c>
      <c r="GE18" t="s">
        <v>327</v>
      </c>
      <c r="GF18" t="s">
        <v>327</v>
      </c>
      <c r="GG18" t="s">
        <v>327</v>
      </c>
      <c r="GH18" t="s">
        <v>315</v>
      </c>
      <c r="GI18" t="s">
        <v>327</v>
      </c>
      <c r="GK18" t="s">
        <v>318</v>
      </c>
      <c r="GL18" t="s">
        <v>318</v>
      </c>
      <c r="GM18" t="s">
        <v>315</v>
      </c>
      <c r="GN18" t="s">
        <v>315</v>
      </c>
      <c r="GO18" t="s">
        <v>315</v>
      </c>
      <c r="GP18" t="s">
        <v>315</v>
      </c>
      <c r="GQ18" t="s">
        <v>315</v>
      </c>
      <c r="GR18" t="s">
        <v>317</v>
      </c>
      <c r="GS18" t="s">
        <v>317</v>
      </c>
      <c r="GT18" t="s">
        <v>317</v>
      </c>
      <c r="GU18" t="s">
        <v>315</v>
      </c>
      <c r="GV18" t="s">
        <v>313</v>
      </c>
      <c r="GW18" t="s">
        <v>320</v>
      </c>
      <c r="GX18" t="s">
        <v>317</v>
      </c>
      <c r="GY18" t="s">
        <v>317</v>
      </c>
    </row>
    <row r="19" spans="1:207">
      <c r="A19">
        <v>1</v>
      </c>
      <c r="B19">
        <v>1660246423.6</v>
      </c>
      <c r="C19">
        <v>0</v>
      </c>
      <c r="D19" t="s">
        <v>332</v>
      </c>
      <c r="E19" t="s">
        <v>333</v>
      </c>
      <c r="F19">
        <v>15</v>
      </c>
      <c r="G19">
        <v>1660246415.599999</v>
      </c>
      <c r="H19">
        <f>(I19)/1000</f>
        <v>0</v>
      </c>
      <c r="I19">
        <f>1000*AU19*AG19*(AQ19-AR19)/(100*$B$7*(1000-AG19*AQ19))</f>
        <v>0</v>
      </c>
      <c r="J19">
        <f>AU19*AG19*(AP19-AO19*(1000-AG19*AR19)/(1000-AG19*AQ19))/(100*$B$7)</f>
        <v>0</v>
      </c>
      <c r="K19">
        <f>AO19 - IF(AG19&gt;1, J19*$B$7*100.0/(AI19*BC19), 0)</f>
        <v>0</v>
      </c>
      <c r="L19">
        <f>((R19-H19/2)*K19-J19)/(R19+H19/2)</f>
        <v>0</v>
      </c>
      <c r="M19">
        <f>L19*(AV19+AW19)/1000.0</f>
        <v>0</v>
      </c>
      <c r="N19">
        <f>(AO19 - IF(AG19&gt;1, J19*$B$7*100.0/(AI19*BC19), 0))*(AV19+AW19)/1000.0</f>
        <v>0</v>
      </c>
      <c r="O19">
        <f>2.0/((1/Q19-1/P19)+SIGN(Q19)*SQRT((1/Q19-1/P19)*(1/Q19-1/P19) + 4*$C$7/(($C$7+1)*($C$7+1))*(2*1/Q19*1/P19-1/P19*1/P19)))</f>
        <v>0</v>
      </c>
      <c r="P19">
        <f>IF(LEFT($D$7,1)&lt;&gt;"0",IF(LEFT($D$7,1)="1",3.0,$E$7),$D$5+$E$5*(BC19*AV19/($K$5*1000))+$F$5*(BC19*AV19/($K$5*1000))*MAX(MIN($B$7,$J$5),$I$5)*MAX(MIN($B$7,$J$5),$I$5)+$G$5*MAX(MIN($B$7,$J$5),$I$5)*(BC19*AV19/($K$5*1000))+$H$5*(BC19*AV19/($K$5*1000))*(BC19*AV19/($K$5*1000)))</f>
        <v>0</v>
      </c>
      <c r="Q19">
        <f>H19*(1000-(1000*0.61365*exp(17.502*U19/(240.97+U19))/(AV19+AW19)+AQ19)/2)/(1000*0.61365*exp(17.502*U19/(240.97+U19))/(AV19+AW19)-AQ19)</f>
        <v>0</v>
      </c>
      <c r="R19">
        <f>1/(($C$7+1)/(O19/1.6)+1/(P19/1.37)) + $C$7/(($C$7+1)/(O19/1.6) + $C$7/(P19/1.37))</f>
        <v>0</v>
      </c>
      <c r="S19">
        <f>(AJ19*AM19)</f>
        <v>0</v>
      </c>
      <c r="T19">
        <f>(AX19+(S19+2*0.95*5.67E-8*(((AX19+$B$9)+273)^4-(AX19+273)^4)-44100*H19)/(1.84*29.3*P19+8*0.95*5.67E-8*(AX19+273)^3))</f>
        <v>0</v>
      </c>
      <c r="U19">
        <f>($C$9*AY19+$D$9*AZ19+$E$9*T19)</f>
        <v>0</v>
      </c>
      <c r="V19">
        <f>0.61365*exp(17.502*U19/(240.97+U19))</f>
        <v>0</v>
      </c>
      <c r="W19">
        <f>(X19/Y19*100)</f>
        <v>0</v>
      </c>
      <c r="X19">
        <f>AQ19*(AV19+AW19)/1000</f>
        <v>0</v>
      </c>
      <c r="Y19">
        <f>0.61365*exp(17.502*AX19/(240.97+AX19))</f>
        <v>0</v>
      </c>
      <c r="Z19">
        <f>(V19-AQ19*(AV19+AW19)/1000)</f>
        <v>0</v>
      </c>
      <c r="AA19">
        <f>(-H19*44100)</f>
        <v>0</v>
      </c>
      <c r="AB19">
        <f>2*29.3*P19*0.92*(AX19-U19)</f>
        <v>0</v>
      </c>
      <c r="AC19">
        <f>2*0.95*5.67E-8*(((AX19+$B$9)+273)^4-(U19+273)^4)</f>
        <v>0</v>
      </c>
      <c r="AD19">
        <f>S19+AC19+AA19+AB19</f>
        <v>0</v>
      </c>
      <c r="AE19">
        <v>0</v>
      </c>
      <c r="AF19">
        <v>0</v>
      </c>
      <c r="AG19">
        <f>IF(AE19*$H$15&gt;=AI19,1.0,(AI19/(AI19-AE19*$H$15)))</f>
        <v>0</v>
      </c>
      <c r="AH19">
        <f>(AG19-1)*100</f>
        <v>0</v>
      </c>
      <c r="AI19">
        <f>MAX(0,($B$15+$C$15*BC19)/(1+$D$15*BC19)*AV19/(AX19+273)*$E$15)</f>
        <v>0</v>
      </c>
      <c r="AJ19">
        <f>$B$13*BD19+$C$13*BE19+$F$13*BP19*(1-BS19)</f>
        <v>0</v>
      </c>
      <c r="AK19">
        <f>AJ19*AL19</f>
        <v>0</v>
      </c>
      <c r="AL19">
        <f>($B$13*$D$11+$C$13*$D$11+$F$13*((CC19+BU19)/MAX(CC19+BU19+CD19, 0.1)*$I$11+CD19/MAX(CC19+BU19+CD19, 0.1)*$J$11))/($B$13+$C$13+$F$13)</f>
        <v>0</v>
      </c>
      <c r="AM19">
        <f>($B$13*$K$11+$C$13*$K$11+$F$13*((CC19+BU19)/MAX(CC19+BU19+CD19, 0.1)*$P$11+CD19/MAX(CC19+BU19+CD19, 0.1)*$Q$11))/($B$13+$C$13+$F$13)</f>
        <v>0</v>
      </c>
      <c r="AN19">
        <v>1660246415.599999</v>
      </c>
      <c r="AO19">
        <v>398.8567096774192</v>
      </c>
      <c r="AP19">
        <v>399.9554193548387</v>
      </c>
      <c r="AQ19">
        <v>19.61271612903225</v>
      </c>
      <c r="AR19">
        <v>19.44213225806451</v>
      </c>
      <c r="AS19">
        <v>400.4109354838709</v>
      </c>
      <c r="AT19">
        <v>19.69978387096774</v>
      </c>
      <c r="AU19">
        <v>600.2657741935483</v>
      </c>
      <c r="AV19">
        <v>101.5705483870968</v>
      </c>
      <c r="AW19">
        <v>0.1001340967741935</v>
      </c>
      <c r="AX19">
        <v>22.46556129032259</v>
      </c>
      <c r="AY19">
        <v>22.88169677419355</v>
      </c>
      <c r="AZ19">
        <v>999.9000000000003</v>
      </c>
      <c r="BA19">
        <v>0</v>
      </c>
      <c r="BB19">
        <v>0</v>
      </c>
      <c r="BC19">
        <v>9992.896774193548</v>
      </c>
      <c r="BD19">
        <v>0</v>
      </c>
      <c r="BE19">
        <v>2.09156</v>
      </c>
      <c r="BF19">
        <v>-1.098706612903226</v>
      </c>
      <c r="BG19">
        <v>406.8358064516129</v>
      </c>
      <c r="BH19">
        <v>407.8855161290323</v>
      </c>
      <c r="BI19">
        <v>0.1705884516129032</v>
      </c>
      <c r="BJ19">
        <v>399.9554193548387</v>
      </c>
      <c r="BK19">
        <v>19.44213225806451</v>
      </c>
      <c r="BL19">
        <v>1.992075806451613</v>
      </c>
      <c r="BM19">
        <v>1.974748064516129</v>
      </c>
      <c r="BN19">
        <v>17.38149032258064</v>
      </c>
      <c r="BO19">
        <v>17.24330967741935</v>
      </c>
      <c r="BP19">
        <v>1999.995806451613</v>
      </c>
      <c r="BQ19">
        <v>0.9800018709677423</v>
      </c>
      <c r="BR19">
        <v>0.01999775806451612</v>
      </c>
      <c r="BS19">
        <v>0</v>
      </c>
      <c r="BT19">
        <v>2.075490322580645</v>
      </c>
      <c r="BU19">
        <v>0</v>
      </c>
      <c r="BV19">
        <v>3495.424838709677</v>
      </c>
      <c r="BW19">
        <v>19000.74193548387</v>
      </c>
      <c r="BX19">
        <v>37.98561290322579</v>
      </c>
      <c r="BY19">
        <v>38.66503225806451</v>
      </c>
      <c r="BZ19">
        <v>38.47748387096773</v>
      </c>
      <c r="CA19">
        <v>37.04822580645161</v>
      </c>
      <c r="CB19">
        <v>36.97354838709677</v>
      </c>
      <c r="CC19">
        <v>1959.996774193549</v>
      </c>
      <c r="CD19">
        <v>39.99612903225807</v>
      </c>
      <c r="CE19">
        <v>0</v>
      </c>
      <c r="CF19">
        <v>1660246419.5</v>
      </c>
      <c r="CG19">
        <v>0</v>
      </c>
      <c r="CH19">
        <v>1660245927.1</v>
      </c>
      <c r="CI19" t="s">
        <v>334</v>
      </c>
      <c r="CJ19">
        <v>1660245926.6</v>
      </c>
      <c r="CK19">
        <v>1660245927.1</v>
      </c>
      <c r="CL19">
        <v>1</v>
      </c>
      <c r="CM19">
        <v>0.032</v>
      </c>
      <c r="CN19">
        <v>0.007</v>
      </c>
      <c r="CO19">
        <v>-1.555</v>
      </c>
      <c r="CP19">
        <v>-0.08</v>
      </c>
      <c r="CQ19">
        <v>399</v>
      </c>
      <c r="CR19">
        <v>21</v>
      </c>
      <c r="CS19">
        <v>0.26</v>
      </c>
      <c r="CT19">
        <v>0.15</v>
      </c>
      <c r="CU19">
        <v>-1.096215875</v>
      </c>
      <c r="CV19">
        <v>-0.06018613508442595</v>
      </c>
      <c r="CW19">
        <v>0.03505266767464891</v>
      </c>
      <c r="CX19">
        <v>1</v>
      </c>
      <c r="CY19">
        <v>0.170826</v>
      </c>
      <c r="CZ19">
        <v>-0.00543221763602285</v>
      </c>
      <c r="DA19">
        <v>0.001519695890630754</v>
      </c>
      <c r="DB19">
        <v>1</v>
      </c>
      <c r="DC19">
        <v>2</v>
      </c>
      <c r="DD19">
        <v>2</v>
      </c>
      <c r="DE19" t="s">
        <v>335</v>
      </c>
      <c r="DF19">
        <v>3.21125</v>
      </c>
      <c r="DG19">
        <v>2.6571</v>
      </c>
      <c r="DH19">
        <v>0.10246</v>
      </c>
      <c r="DI19">
        <v>0.102692</v>
      </c>
      <c r="DJ19">
        <v>0.101393</v>
      </c>
      <c r="DK19">
        <v>0.101039</v>
      </c>
      <c r="DL19">
        <v>29683.1</v>
      </c>
      <c r="DM19">
        <v>28801.2</v>
      </c>
      <c r="DN19">
        <v>31664.1</v>
      </c>
      <c r="DO19">
        <v>30419.9</v>
      </c>
      <c r="DP19">
        <v>38182.2</v>
      </c>
      <c r="DQ19">
        <v>36199.6</v>
      </c>
      <c r="DR19">
        <v>44462.1</v>
      </c>
      <c r="DS19">
        <v>42532</v>
      </c>
      <c r="DT19">
        <v>2.2074</v>
      </c>
      <c r="DU19">
        <v>1.93342</v>
      </c>
      <c r="DV19">
        <v>0.0560433</v>
      </c>
      <c r="DW19">
        <v>0</v>
      </c>
      <c r="DX19">
        <v>21.9513</v>
      </c>
      <c r="DY19">
        <v>999.9</v>
      </c>
      <c r="DZ19">
        <v>71</v>
      </c>
      <c r="EA19">
        <v>26.8</v>
      </c>
      <c r="EB19">
        <v>24.7272</v>
      </c>
      <c r="EC19">
        <v>61.13</v>
      </c>
      <c r="ED19">
        <v>21.6266</v>
      </c>
      <c r="EE19">
        <v>1</v>
      </c>
      <c r="EF19">
        <v>-0.16752</v>
      </c>
      <c r="EG19">
        <v>1.62928</v>
      </c>
      <c r="EH19">
        <v>20.1333</v>
      </c>
      <c r="EI19">
        <v>5.22538</v>
      </c>
      <c r="EJ19">
        <v>11.992</v>
      </c>
      <c r="EK19">
        <v>4.9673</v>
      </c>
      <c r="EL19">
        <v>3.297</v>
      </c>
      <c r="EM19">
        <v>1314.5</v>
      </c>
      <c r="EN19">
        <v>7890.8</v>
      </c>
      <c r="EO19">
        <v>8941.4</v>
      </c>
      <c r="EP19">
        <v>11</v>
      </c>
      <c r="EQ19">
        <v>1.86746</v>
      </c>
      <c r="ER19">
        <v>1.86798</v>
      </c>
      <c r="ES19">
        <v>1.85921</v>
      </c>
      <c r="ET19">
        <v>1.86539</v>
      </c>
      <c r="EU19">
        <v>1.86338</v>
      </c>
      <c r="EV19">
        <v>1.86464</v>
      </c>
      <c r="EW19">
        <v>1.86008</v>
      </c>
      <c r="EX19">
        <v>1.86418</v>
      </c>
      <c r="EY19">
        <v>0</v>
      </c>
      <c r="EZ19">
        <v>0</v>
      </c>
      <c r="FA19">
        <v>0</v>
      </c>
      <c r="FB19">
        <v>0</v>
      </c>
      <c r="FC19" t="s">
        <v>336</v>
      </c>
      <c r="FD19" t="s">
        <v>337</v>
      </c>
      <c r="FE19" t="s">
        <v>338</v>
      </c>
      <c r="FF19" t="s">
        <v>338</v>
      </c>
      <c r="FG19" t="s">
        <v>338</v>
      </c>
      <c r="FH19" t="s">
        <v>338</v>
      </c>
      <c r="FI19">
        <v>0</v>
      </c>
      <c r="FJ19">
        <v>100</v>
      </c>
      <c r="FK19">
        <v>100</v>
      </c>
      <c r="FL19">
        <v>-1.555</v>
      </c>
      <c r="FM19">
        <v>-0.0871</v>
      </c>
      <c r="FN19">
        <v>-1.258157508875371</v>
      </c>
      <c r="FO19">
        <v>-0.0004288572108516813</v>
      </c>
      <c r="FP19">
        <v>-9.298775811270514E-07</v>
      </c>
      <c r="FQ19">
        <v>3.855936630904132E-10</v>
      </c>
      <c r="FR19">
        <v>-0.1292017881814457</v>
      </c>
      <c r="FS19">
        <v>-0.001228956394211394</v>
      </c>
      <c r="FT19">
        <v>0.0001300461273041749</v>
      </c>
      <c r="FU19">
        <v>2.07731679356656E-06</v>
      </c>
      <c r="FV19">
        <v>2</v>
      </c>
      <c r="FW19">
        <v>2029</v>
      </c>
      <c r="FX19">
        <v>1</v>
      </c>
      <c r="FY19">
        <v>23</v>
      </c>
      <c r="FZ19">
        <v>8.300000000000001</v>
      </c>
      <c r="GA19">
        <v>8.300000000000001</v>
      </c>
      <c r="GB19">
        <v>1.073</v>
      </c>
      <c r="GC19">
        <v>2.40601</v>
      </c>
      <c r="GD19">
        <v>1.44775</v>
      </c>
      <c r="GE19">
        <v>2.32666</v>
      </c>
      <c r="GF19">
        <v>1.55151</v>
      </c>
      <c r="GG19">
        <v>2.41333</v>
      </c>
      <c r="GH19">
        <v>32.2666</v>
      </c>
      <c r="GI19">
        <v>24.2188</v>
      </c>
      <c r="GJ19">
        <v>18</v>
      </c>
      <c r="GK19">
        <v>630.967</v>
      </c>
      <c r="GL19">
        <v>462.601</v>
      </c>
      <c r="GM19">
        <v>19.1418</v>
      </c>
      <c r="GN19">
        <v>24.8781</v>
      </c>
      <c r="GO19">
        <v>30</v>
      </c>
      <c r="GP19">
        <v>24.9446</v>
      </c>
      <c r="GQ19">
        <v>24.8925</v>
      </c>
      <c r="GR19">
        <v>21.4859</v>
      </c>
      <c r="GS19">
        <v>28.9915</v>
      </c>
      <c r="GT19">
        <v>96.64879999999999</v>
      </c>
      <c r="GU19">
        <v>19.1509</v>
      </c>
      <c r="GV19">
        <v>400</v>
      </c>
      <c r="GW19">
        <v>19.4298</v>
      </c>
      <c r="GX19">
        <v>100.598</v>
      </c>
      <c r="GY19">
        <v>101.577</v>
      </c>
    </row>
    <row r="20" spans="1:207">
      <c r="A20">
        <v>2</v>
      </c>
      <c r="B20">
        <v>1660247093.1</v>
      </c>
      <c r="C20">
        <v>669.5</v>
      </c>
      <c r="D20" t="s">
        <v>339</v>
      </c>
      <c r="E20" t="s">
        <v>340</v>
      </c>
      <c r="F20">
        <v>15</v>
      </c>
      <c r="G20">
        <v>1660247085.349999</v>
      </c>
      <c r="H20">
        <f>(I20)/1000</f>
        <v>0</v>
      </c>
      <c r="I20">
        <f>1000*AU20*AG20*(AQ20-AR20)/(100*$B$7*(1000-AG20*AQ20))</f>
        <v>0</v>
      </c>
      <c r="J20">
        <f>AU20*AG20*(AP20-AO20*(1000-AG20*AR20)/(1000-AG20*AQ20))/(100*$B$7)</f>
        <v>0</v>
      </c>
      <c r="K20">
        <f>AO20 - IF(AG20&gt;1, J20*$B$7*100.0/(AI20*BC20), 0)</f>
        <v>0</v>
      </c>
      <c r="L20">
        <f>((R20-H20/2)*K20-J20)/(R20+H20/2)</f>
        <v>0</v>
      </c>
      <c r="M20">
        <f>L20*(AV20+AW20)/1000.0</f>
        <v>0</v>
      </c>
      <c r="N20">
        <f>(AO20 - IF(AG20&gt;1, J20*$B$7*100.0/(AI20*BC20), 0))*(AV20+AW20)/1000.0</f>
        <v>0</v>
      </c>
      <c r="O20">
        <f>2.0/((1/Q20-1/P20)+SIGN(Q20)*SQRT((1/Q20-1/P20)*(1/Q20-1/P20) + 4*$C$7/(($C$7+1)*($C$7+1))*(2*1/Q20*1/P20-1/P20*1/P20)))</f>
        <v>0</v>
      </c>
      <c r="P20">
        <f>IF(LEFT($D$7,1)&lt;&gt;"0",IF(LEFT($D$7,1)="1",3.0,$E$7),$D$5+$E$5*(BC20*AV20/($K$5*1000))+$F$5*(BC20*AV20/($K$5*1000))*MAX(MIN($B$7,$J$5),$I$5)*MAX(MIN($B$7,$J$5),$I$5)+$G$5*MAX(MIN($B$7,$J$5),$I$5)*(BC20*AV20/($K$5*1000))+$H$5*(BC20*AV20/($K$5*1000))*(BC20*AV20/($K$5*1000)))</f>
        <v>0</v>
      </c>
      <c r="Q20">
        <f>H20*(1000-(1000*0.61365*exp(17.502*U20/(240.97+U20))/(AV20+AW20)+AQ20)/2)/(1000*0.61365*exp(17.502*U20/(240.97+U20))/(AV20+AW20)-AQ20)</f>
        <v>0</v>
      </c>
      <c r="R20">
        <f>1/(($C$7+1)/(O20/1.6)+1/(P20/1.37)) + $C$7/(($C$7+1)/(O20/1.6) + $C$7/(P20/1.37))</f>
        <v>0</v>
      </c>
      <c r="S20">
        <f>(AJ20*AM20)</f>
        <v>0</v>
      </c>
      <c r="T20">
        <f>(AX20+(S20+2*0.95*5.67E-8*(((AX20+$B$9)+273)^4-(AX20+273)^4)-44100*H20)/(1.84*29.3*P20+8*0.95*5.67E-8*(AX20+273)^3))</f>
        <v>0</v>
      </c>
      <c r="U20">
        <f>($C$9*AY20+$D$9*AZ20+$E$9*T20)</f>
        <v>0</v>
      </c>
      <c r="V20">
        <f>0.61365*exp(17.502*U20/(240.97+U20))</f>
        <v>0</v>
      </c>
      <c r="W20">
        <f>(X20/Y20*100)</f>
        <v>0</v>
      </c>
      <c r="X20">
        <f>AQ20*(AV20+AW20)/1000</f>
        <v>0</v>
      </c>
      <c r="Y20">
        <f>0.61365*exp(17.502*AX20/(240.97+AX20))</f>
        <v>0</v>
      </c>
      <c r="Z20">
        <f>(V20-AQ20*(AV20+AW20)/1000)</f>
        <v>0</v>
      </c>
      <c r="AA20">
        <f>(-H20*44100)</f>
        <v>0</v>
      </c>
      <c r="AB20">
        <f>2*29.3*P20*0.92*(AX20-U20)</f>
        <v>0</v>
      </c>
      <c r="AC20">
        <f>2*0.95*5.67E-8*(((AX20+$B$9)+273)^4-(U20+273)^4)</f>
        <v>0</v>
      </c>
      <c r="AD20">
        <f>S20+AC20+AA20+AB20</f>
        <v>0</v>
      </c>
      <c r="AE20">
        <v>0</v>
      </c>
      <c r="AF20">
        <v>0</v>
      </c>
      <c r="AG20">
        <f>IF(AE20*$H$15&gt;=AI20,1.0,(AI20/(AI20-AE20*$H$15)))</f>
        <v>0</v>
      </c>
      <c r="AH20">
        <f>(AG20-1)*100</f>
        <v>0</v>
      </c>
      <c r="AI20">
        <f>MAX(0,($B$15+$C$15*BC20)/(1+$D$15*BC20)*AV20/(AX20+273)*$E$15)</f>
        <v>0</v>
      </c>
      <c r="AJ20">
        <f>$B$13*BD20+$C$13*BE20+$F$13*BP20*(1-BS20)</f>
        <v>0</v>
      </c>
      <c r="AK20">
        <f>AJ20*AL20</f>
        <v>0</v>
      </c>
      <c r="AL20">
        <f>($B$13*$D$11+$C$13*$D$11+$F$13*((CC20+BU20)/MAX(CC20+BU20+CD20, 0.1)*$I$11+CD20/MAX(CC20+BU20+CD20, 0.1)*$J$11))/($B$13+$C$13+$F$13)</f>
        <v>0</v>
      </c>
      <c r="AM20">
        <f>($B$13*$K$11+$C$13*$K$11+$F$13*((CC20+BU20)/MAX(CC20+BU20+CD20, 0.1)*$P$11+CD20/MAX(CC20+BU20+CD20, 0.1)*$Q$11))/($B$13+$C$13+$F$13)</f>
        <v>0</v>
      </c>
      <c r="AN20">
        <v>1660247085.349999</v>
      </c>
      <c r="AO20">
        <v>398.4177000000001</v>
      </c>
      <c r="AP20">
        <v>399.9948333333334</v>
      </c>
      <c r="AQ20">
        <v>19.67105666666667</v>
      </c>
      <c r="AR20">
        <v>19.52829333333333</v>
      </c>
      <c r="AS20">
        <v>399.8708666666667</v>
      </c>
      <c r="AT20">
        <v>19.75813999999999</v>
      </c>
      <c r="AU20">
        <v>600.2862333333334</v>
      </c>
      <c r="AV20">
        <v>101.5687666666667</v>
      </c>
      <c r="AW20">
        <v>0.09996022666666667</v>
      </c>
      <c r="AX20">
        <v>22.47583666666667</v>
      </c>
      <c r="AY20">
        <v>22.84143333333333</v>
      </c>
      <c r="AZ20">
        <v>999.9000000000002</v>
      </c>
      <c r="BA20">
        <v>0</v>
      </c>
      <c r="BB20">
        <v>0</v>
      </c>
      <c r="BC20">
        <v>10000.06433333334</v>
      </c>
      <c r="BD20">
        <v>0</v>
      </c>
      <c r="BE20">
        <v>2.09156</v>
      </c>
      <c r="BF20">
        <v>-1.577224666666667</v>
      </c>
      <c r="BG20">
        <v>406.4121666666667</v>
      </c>
      <c r="BH20">
        <v>407.9617</v>
      </c>
      <c r="BI20">
        <v>0.1427642666666667</v>
      </c>
      <c r="BJ20">
        <v>399.9948333333334</v>
      </c>
      <c r="BK20">
        <v>19.52829333333333</v>
      </c>
      <c r="BL20">
        <v>1.997963666666667</v>
      </c>
      <c r="BM20">
        <v>1.983463666666667</v>
      </c>
      <c r="BN20">
        <v>17.42820666666666</v>
      </c>
      <c r="BO20">
        <v>17.31293333333333</v>
      </c>
      <c r="BP20">
        <v>1749.99</v>
      </c>
      <c r="BQ20">
        <v>0.9769996</v>
      </c>
      <c r="BR20">
        <v>0.02300058</v>
      </c>
      <c r="BS20">
        <v>0</v>
      </c>
      <c r="BT20">
        <v>1.960243333333333</v>
      </c>
      <c r="BU20">
        <v>0</v>
      </c>
      <c r="BV20">
        <v>2951.673333333333</v>
      </c>
      <c r="BW20">
        <v>16609.51666666667</v>
      </c>
      <c r="BX20">
        <v>37.5352</v>
      </c>
      <c r="BY20">
        <v>39.54346666666665</v>
      </c>
      <c r="BZ20">
        <v>38.23096666666666</v>
      </c>
      <c r="CA20">
        <v>37.6955</v>
      </c>
      <c r="CB20">
        <v>36.86226666666666</v>
      </c>
      <c r="CC20">
        <v>1709.739666666667</v>
      </c>
      <c r="CD20">
        <v>40.25033333333333</v>
      </c>
      <c r="CE20">
        <v>0</v>
      </c>
      <c r="CF20">
        <v>1660247089.1</v>
      </c>
      <c r="CG20">
        <v>0</v>
      </c>
      <c r="CH20">
        <v>1660246471.1</v>
      </c>
      <c r="CI20" t="s">
        <v>341</v>
      </c>
      <c r="CJ20">
        <v>1660246471.1</v>
      </c>
      <c r="CK20">
        <v>1660246471.1</v>
      </c>
      <c r="CL20">
        <v>2</v>
      </c>
      <c r="CM20">
        <v>0.101</v>
      </c>
      <c r="CN20">
        <v>-0</v>
      </c>
      <c r="CO20">
        <v>-1.455</v>
      </c>
      <c r="CP20">
        <v>-0.08799999999999999</v>
      </c>
      <c r="CQ20">
        <v>400</v>
      </c>
      <c r="CR20">
        <v>19</v>
      </c>
      <c r="CS20">
        <v>0.32</v>
      </c>
      <c r="CT20">
        <v>0.16</v>
      </c>
      <c r="CU20">
        <v>-1.57480275</v>
      </c>
      <c r="CV20">
        <v>-0.01403673545966056</v>
      </c>
      <c r="CW20">
        <v>0.03603048278801577</v>
      </c>
      <c r="CX20">
        <v>1</v>
      </c>
      <c r="CY20">
        <v>0.137707125</v>
      </c>
      <c r="CZ20">
        <v>0.09506529455909943</v>
      </c>
      <c r="DA20">
        <v>0.009485907869538634</v>
      </c>
      <c r="DB20">
        <v>1</v>
      </c>
      <c r="DC20">
        <v>2</v>
      </c>
      <c r="DD20">
        <v>2</v>
      </c>
      <c r="DE20" t="s">
        <v>335</v>
      </c>
      <c r="DF20">
        <v>3.21104</v>
      </c>
      <c r="DG20">
        <v>2.65691</v>
      </c>
      <c r="DH20">
        <v>0.102391</v>
      </c>
      <c r="DI20">
        <v>0.102741</v>
      </c>
      <c r="DJ20">
        <v>0.101662</v>
      </c>
      <c r="DK20">
        <v>0.101388</v>
      </c>
      <c r="DL20">
        <v>29692.3</v>
      </c>
      <c r="DM20">
        <v>28798.9</v>
      </c>
      <c r="DN20">
        <v>31670.9</v>
      </c>
      <c r="DO20">
        <v>30418.3</v>
      </c>
      <c r="DP20">
        <v>38179.9</v>
      </c>
      <c r="DQ20">
        <v>36185</v>
      </c>
      <c r="DR20">
        <v>44472.9</v>
      </c>
      <c r="DS20">
        <v>42531.6</v>
      </c>
      <c r="DT20">
        <v>2.2091</v>
      </c>
      <c r="DU20">
        <v>1.93</v>
      </c>
      <c r="DV20">
        <v>0.0542998</v>
      </c>
      <c r="DW20">
        <v>0</v>
      </c>
      <c r="DX20">
        <v>21.9585</v>
      </c>
      <c r="DY20">
        <v>999.9</v>
      </c>
      <c r="DZ20">
        <v>70.59999999999999</v>
      </c>
      <c r="EA20">
        <v>27.1</v>
      </c>
      <c r="EB20">
        <v>25.0257</v>
      </c>
      <c r="EC20">
        <v>61.27</v>
      </c>
      <c r="ED20">
        <v>22.3317</v>
      </c>
      <c r="EE20">
        <v>1</v>
      </c>
      <c r="EF20">
        <v>-0.174792</v>
      </c>
      <c r="EG20">
        <v>1.49747</v>
      </c>
      <c r="EH20">
        <v>20.1379</v>
      </c>
      <c r="EI20">
        <v>5.22792</v>
      </c>
      <c r="EJ20">
        <v>11.992</v>
      </c>
      <c r="EK20">
        <v>4.96685</v>
      </c>
      <c r="EL20">
        <v>3.297</v>
      </c>
      <c r="EM20">
        <v>1330.1</v>
      </c>
      <c r="EN20">
        <v>7984.1</v>
      </c>
      <c r="EO20">
        <v>9277.1</v>
      </c>
      <c r="EP20">
        <v>11.1</v>
      </c>
      <c r="EQ20">
        <v>1.8675</v>
      </c>
      <c r="ER20">
        <v>1.86798</v>
      </c>
      <c r="ES20">
        <v>1.85927</v>
      </c>
      <c r="ET20">
        <v>1.86539</v>
      </c>
      <c r="EU20">
        <v>1.86339</v>
      </c>
      <c r="EV20">
        <v>1.86472</v>
      </c>
      <c r="EW20">
        <v>1.86014</v>
      </c>
      <c r="EX20">
        <v>1.86418</v>
      </c>
      <c r="EY20">
        <v>0</v>
      </c>
      <c r="EZ20">
        <v>0</v>
      </c>
      <c r="FA20">
        <v>0</v>
      </c>
      <c r="FB20">
        <v>0</v>
      </c>
      <c r="FC20" t="s">
        <v>336</v>
      </c>
      <c r="FD20" t="s">
        <v>337</v>
      </c>
      <c r="FE20" t="s">
        <v>338</v>
      </c>
      <c r="FF20" t="s">
        <v>338</v>
      </c>
      <c r="FG20" t="s">
        <v>338</v>
      </c>
      <c r="FH20" t="s">
        <v>338</v>
      </c>
      <c r="FI20">
        <v>0</v>
      </c>
      <c r="FJ20">
        <v>100</v>
      </c>
      <c r="FK20">
        <v>100</v>
      </c>
      <c r="FL20">
        <v>-1.453</v>
      </c>
      <c r="FM20">
        <v>-0.0871</v>
      </c>
      <c r="FN20">
        <v>-1.157653872113233</v>
      </c>
      <c r="FO20">
        <v>-0.0004288572108516813</v>
      </c>
      <c r="FP20">
        <v>-9.298775811270514E-07</v>
      </c>
      <c r="FQ20">
        <v>3.855936630904132E-10</v>
      </c>
      <c r="FR20">
        <v>-0.1295957064959831</v>
      </c>
      <c r="FS20">
        <v>-0.001228956394211394</v>
      </c>
      <c r="FT20">
        <v>0.0001300461273041749</v>
      </c>
      <c r="FU20">
        <v>2.07731679356656E-06</v>
      </c>
      <c r="FV20">
        <v>2</v>
      </c>
      <c r="FW20">
        <v>2029</v>
      </c>
      <c r="FX20">
        <v>1</v>
      </c>
      <c r="FY20">
        <v>23</v>
      </c>
      <c r="FZ20">
        <v>10.4</v>
      </c>
      <c r="GA20">
        <v>10.4</v>
      </c>
      <c r="GB20">
        <v>1.07544</v>
      </c>
      <c r="GC20">
        <v>2.41089</v>
      </c>
      <c r="GD20">
        <v>1.44775</v>
      </c>
      <c r="GE20">
        <v>2.31567</v>
      </c>
      <c r="GF20">
        <v>1.55151</v>
      </c>
      <c r="GG20">
        <v>2.27173</v>
      </c>
      <c r="GH20">
        <v>32.5982</v>
      </c>
      <c r="GI20">
        <v>24.2276</v>
      </c>
      <c r="GJ20">
        <v>18</v>
      </c>
      <c r="GK20">
        <v>630.751</v>
      </c>
      <c r="GL20">
        <v>459.394</v>
      </c>
      <c r="GM20">
        <v>19.4679</v>
      </c>
      <c r="GN20">
        <v>24.7571</v>
      </c>
      <c r="GO20">
        <v>30.0002</v>
      </c>
      <c r="GP20">
        <v>24.8158</v>
      </c>
      <c r="GQ20">
        <v>24.764</v>
      </c>
      <c r="GR20">
        <v>21.5417</v>
      </c>
      <c r="GS20">
        <v>29.6029</v>
      </c>
      <c r="GT20">
        <v>89.90900000000001</v>
      </c>
      <c r="GU20">
        <v>19.4729</v>
      </c>
      <c r="GV20">
        <v>400</v>
      </c>
      <c r="GW20">
        <v>19.431</v>
      </c>
      <c r="GX20">
        <v>100.621</v>
      </c>
      <c r="GY20">
        <v>101.574</v>
      </c>
    </row>
    <row r="21" spans="1:207">
      <c r="A21">
        <v>3</v>
      </c>
      <c r="B21">
        <v>1660247704.5</v>
      </c>
      <c r="C21">
        <v>1280.900000095367</v>
      </c>
      <c r="D21" t="s">
        <v>342</v>
      </c>
      <c r="E21" t="s">
        <v>343</v>
      </c>
      <c r="F21">
        <v>15</v>
      </c>
      <c r="G21">
        <v>1660247696.5</v>
      </c>
      <c r="H21">
        <f>(I21)/1000</f>
        <v>0</v>
      </c>
      <c r="I21">
        <f>1000*AU21*AG21*(AQ21-AR21)/(100*$B$7*(1000-AG21*AQ21))</f>
        <v>0</v>
      </c>
      <c r="J21">
        <f>AU21*AG21*(AP21-AO21*(1000-AG21*AR21)/(1000-AG21*AQ21))/(100*$B$7)</f>
        <v>0</v>
      </c>
      <c r="K21">
        <f>AO21 - IF(AG21&gt;1, J21*$B$7*100.0/(AI21*BC21), 0)</f>
        <v>0</v>
      </c>
      <c r="L21">
        <f>((R21-H21/2)*K21-J21)/(R21+H21/2)</f>
        <v>0</v>
      </c>
      <c r="M21">
        <f>L21*(AV21+AW21)/1000.0</f>
        <v>0</v>
      </c>
      <c r="N21">
        <f>(AO21 - IF(AG21&gt;1, J21*$B$7*100.0/(AI21*BC21), 0))*(AV21+AW21)/1000.0</f>
        <v>0</v>
      </c>
      <c r="O21">
        <f>2.0/((1/Q21-1/P21)+SIGN(Q21)*SQRT((1/Q21-1/P21)*(1/Q21-1/P21) + 4*$C$7/(($C$7+1)*($C$7+1))*(2*1/Q21*1/P21-1/P21*1/P21)))</f>
        <v>0</v>
      </c>
      <c r="P21">
        <f>IF(LEFT($D$7,1)&lt;&gt;"0",IF(LEFT($D$7,1)="1",3.0,$E$7),$D$5+$E$5*(BC21*AV21/($K$5*1000))+$F$5*(BC21*AV21/($K$5*1000))*MAX(MIN($B$7,$J$5),$I$5)*MAX(MIN($B$7,$J$5),$I$5)+$G$5*MAX(MIN($B$7,$J$5),$I$5)*(BC21*AV21/($K$5*1000))+$H$5*(BC21*AV21/($K$5*1000))*(BC21*AV21/($K$5*1000)))</f>
        <v>0</v>
      </c>
      <c r="Q21">
        <f>H21*(1000-(1000*0.61365*exp(17.502*U21/(240.97+U21))/(AV21+AW21)+AQ21)/2)/(1000*0.61365*exp(17.502*U21/(240.97+U21))/(AV21+AW21)-AQ21)</f>
        <v>0</v>
      </c>
      <c r="R21">
        <f>1/(($C$7+1)/(O21/1.6)+1/(P21/1.37)) + $C$7/(($C$7+1)/(O21/1.6) + $C$7/(P21/1.37))</f>
        <v>0</v>
      </c>
      <c r="S21">
        <f>(AJ21*AM21)</f>
        <v>0</v>
      </c>
      <c r="T21">
        <f>(AX21+(S21+2*0.95*5.67E-8*(((AX21+$B$9)+273)^4-(AX21+273)^4)-44100*H21)/(1.84*29.3*P21+8*0.95*5.67E-8*(AX21+273)^3))</f>
        <v>0</v>
      </c>
      <c r="U21">
        <f>($C$9*AY21+$D$9*AZ21+$E$9*T21)</f>
        <v>0</v>
      </c>
      <c r="V21">
        <f>0.61365*exp(17.502*U21/(240.97+U21))</f>
        <v>0</v>
      </c>
      <c r="W21">
        <f>(X21/Y21*100)</f>
        <v>0</v>
      </c>
      <c r="X21">
        <f>AQ21*(AV21+AW21)/1000</f>
        <v>0</v>
      </c>
      <c r="Y21">
        <f>0.61365*exp(17.502*AX21/(240.97+AX21))</f>
        <v>0</v>
      </c>
      <c r="Z21">
        <f>(V21-AQ21*(AV21+AW21)/1000)</f>
        <v>0</v>
      </c>
      <c r="AA21">
        <f>(-H21*44100)</f>
        <v>0</v>
      </c>
      <c r="AB21">
        <f>2*29.3*P21*0.92*(AX21-U21)</f>
        <v>0</v>
      </c>
      <c r="AC21">
        <f>2*0.95*5.67E-8*(((AX21+$B$9)+273)^4-(U21+273)^4)</f>
        <v>0</v>
      </c>
      <c r="AD21">
        <f>S21+AC21+AA21+AB21</f>
        <v>0</v>
      </c>
      <c r="AE21">
        <v>0</v>
      </c>
      <c r="AF21">
        <v>0</v>
      </c>
      <c r="AG21">
        <f>IF(AE21*$H$15&gt;=AI21,1.0,(AI21/(AI21-AE21*$H$15)))</f>
        <v>0</v>
      </c>
      <c r="AH21">
        <f>(AG21-1)*100</f>
        <v>0</v>
      </c>
      <c r="AI21">
        <f>MAX(0,($B$15+$C$15*BC21)/(1+$D$15*BC21)*AV21/(AX21+273)*$E$15)</f>
        <v>0</v>
      </c>
      <c r="AJ21">
        <f>$B$13*BD21+$C$13*BE21+$F$13*BP21*(1-BS21)</f>
        <v>0</v>
      </c>
      <c r="AK21">
        <f>AJ21*AL21</f>
        <v>0</v>
      </c>
      <c r="AL21">
        <f>($B$13*$D$11+$C$13*$D$11+$F$13*((CC21+BU21)/MAX(CC21+BU21+CD21, 0.1)*$I$11+CD21/MAX(CC21+BU21+CD21, 0.1)*$J$11))/($B$13+$C$13+$F$13)</f>
        <v>0</v>
      </c>
      <c r="AM21">
        <f>($B$13*$K$11+$C$13*$K$11+$F$13*((CC21+BU21)/MAX(CC21+BU21+CD21, 0.1)*$P$11+CD21/MAX(CC21+BU21+CD21, 0.1)*$Q$11))/($B$13+$C$13+$F$13)</f>
        <v>0</v>
      </c>
      <c r="AN21">
        <v>1660247696.5</v>
      </c>
      <c r="AO21">
        <v>397.9175161290323</v>
      </c>
      <c r="AP21">
        <v>399.9982903225806</v>
      </c>
      <c r="AQ21">
        <v>19.60893870967742</v>
      </c>
      <c r="AR21">
        <v>19.51134516129033</v>
      </c>
      <c r="AS21">
        <v>399.3073548387097</v>
      </c>
      <c r="AT21">
        <v>19.69465161290323</v>
      </c>
      <c r="AU21">
        <v>600.2764516129034</v>
      </c>
      <c r="AV21">
        <v>101.5602580645161</v>
      </c>
      <c r="AW21">
        <v>0.09986896774193549</v>
      </c>
      <c r="AX21">
        <v>22.51815806451613</v>
      </c>
      <c r="AY21">
        <v>22.76302580645161</v>
      </c>
      <c r="AZ21">
        <v>999.9000000000003</v>
      </c>
      <c r="BA21">
        <v>0</v>
      </c>
      <c r="BB21">
        <v>0</v>
      </c>
      <c r="BC21">
        <v>10002.94322580645</v>
      </c>
      <c r="BD21">
        <v>0</v>
      </c>
      <c r="BE21">
        <v>2.09156</v>
      </c>
      <c r="BF21">
        <v>-2.080896451612903</v>
      </c>
      <c r="BG21">
        <v>405.8762903225806</v>
      </c>
      <c r="BH21">
        <v>407.9582580645161</v>
      </c>
      <c r="BI21">
        <v>0.09758992903225806</v>
      </c>
      <c r="BJ21">
        <v>399.9982903225806</v>
      </c>
      <c r="BK21">
        <v>19.51134516129033</v>
      </c>
      <c r="BL21">
        <v>1.991490322580645</v>
      </c>
      <c r="BM21">
        <v>1.981578709677419</v>
      </c>
      <c r="BN21">
        <v>17.37683548387097</v>
      </c>
      <c r="BO21">
        <v>17.2979064516129</v>
      </c>
      <c r="BP21">
        <v>1499.983870967741</v>
      </c>
      <c r="BQ21">
        <v>0.973002387096774</v>
      </c>
      <c r="BR21">
        <v>0.02699787741935485</v>
      </c>
      <c r="BS21">
        <v>0</v>
      </c>
      <c r="BT21">
        <v>1.929819354838709</v>
      </c>
      <c r="BU21">
        <v>0</v>
      </c>
      <c r="BV21">
        <v>2474.786129032258</v>
      </c>
      <c r="BW21">
        <v>14218.28709677419</v>
      </c>
      <c r="BX21">
        <v>39.1792258064516</v>
      </c>
      <c r="BY21">
        <v>41.65903225806451</v>
      </c>
      <c r="BZ21">
        <v>39.93532258064516</v>
      </c>
      <c r="CA21">
        <v>40.57035483870966</v>
      </c>
      <c r="CB21">
        <v>38.58038709677417</v>
      </c>
      <c r="CC21">
        <v>1459.487096774194</v>
      </c>
      <c r="CD21">
        <v>40.49903225806452</v>
      </c>
      <c r="CE21">
        <v>0</v>
      </c>
      <c r="CF21">
        <v>1660247700.5</v>
      </c>
      <c r="CG21">
        <v>0</v>
      </c>
      <c r="CH21">
        <v>1660247143</v>
      </c>
      <c r="CI21" t="s">
        <v>344</v>
      </c>
      <c r="CJ21">
        <v>1660247143</v>
      </c>
      <c r="CK21">
        <v>1660247140.5</v>
      </c>
      <c r="CL21">
        <v>3</v>
      </c>
      <c r="CM21">
        <v>0.063</v>
      </c>
      <c r="CN21">
        <v>0.002</v>
      </c>
      <c r="CO21">
        <v>-1.392</v>
      </c>
      <c r="CP21">
        <v>-0.08699999999999999</v>
      </c>
      <c r="CQ21">
        <v>400</v>
      </c>
      <c r="CR21">
        <v>19</v>
      </c>
      <c r="CS21">
        <v>0.32</v>
      </c>
      <c r="CT21">
        <v>0.14</v>
      </c>
      <c r="CU21">
        <v>-2.09086475</v>
      </c>
      <c r="CV21">
        <v>0.06619913696061105</v>
      </c>
      <c r="CW21">
        <v>0.03133656729665037</v>
      </c>
      <c r="CX21">
        <v>1</v>
      </c>
      <c r="CY21">
        <v>0.0982885825</v>
      </c>
      <c r="CZ21">
        <v>-0.01269936247654787</v>
      </c>
      <c r="DA21">
        <v>0.001629005460839142</v>
      </c>
      <c r="DB21">
        <v>1</v>
      </c>
      <c r="DC21">
        <v>2</v>
      </c>
      <c r="DD21">
        <v>2</v>
      </c>
      <c r="DE21" t="s">
        <v>335</v>
      </c>
      <c r="DF21">
        <v>3.21146</v>
      </c>
      <c r="DG21">
        <v>2.65739</v>
      </c>
      <c r="DH21">
        <v>0.102286</v>
      </c>
      <c r="DI21">
        <v>0.102742</v>
      </c>
      <c r="DJ21">
        <v>0.101386</v>
      </c>
      <c r="DK21">
        <v>0.101311</v>
      </c>
      <c r="DL21">
        <v>29696.4</v>
      </c>
      <c r="DM21">
        <v>28794.7</v>
      </c>
      <c r="DN21">
        <v>31671.4</v>
      </c>
      <c r="DO21">
        <v>30413.8</v>
      </c>
      <c r="DP21">
        <v>38193.1</v>
      </c>
      <c r="DQ21">
        <v>36183.7</v>
      </c>
      <c r="DR21">
        <v>44474.6</v>
      </c>
      <c r="DS21">
        <v>42526.5</v>
      </c>
      <c r="DT21">
        <v>2.2092</v>
      </c>
      <c r="DU21">
        <v>1.92638</v>
      </c>
      <c r="DV21">
        <v>0.0482574</v>
      </c>
      <c r="DW21">
        <v>0</v>
      </c>
      <c r="DX21">
        <v>21.948</v>
      </c>
      <c r="DY21">
        <v>999.9</v>
      </c>
      <c r="DZ21">
        <v>70.09999999999999</v>
      </c>
      <c r="EA21">
        <v>27.4</v>
      </c>
      <c r="EB21">
        <v>25.2928</v>
      </c>
      <c r="EC21">
        <v>61.19</v>
      </c>
      <c r="ED21">
        <v>21.3221</v>
      </c>
      <c r="EE21">
        <v>1</v>
      </c>
      <c r="EF21">
        <v>-0.175724</v>
      </c>
      <c r="EG21">
        <v>1.87362</v>
      </c>
      <c r="EH21">
        <v>20.1361</v>
      </c>
      <c r="EI21">
        <v>5.22822</v>
      </c>
      <c r="EJ21">
        <v>11.992</v>
      </c>
      <c r="EK21">
        <v>4.9672</v>
      </c>
      <c r="EL21">
        <v>3.297</v>
      </c>
      <c r="EM21">
        <v>1344.1</v>
      </c>
      <c r="EN21">
        <v>8071</v>
      </c>
      <c r="EO21">
        <v>9561.4</v>
      </c>
      <c r="EP21">
        <v>11.3</v>
      </c>
      <c r="EQ21">
        <v>1.86752</v>
      </c>
      <c r="ER21">
        <v>1.86798</v>
      </c>
      <c r="ES21">
        <v>1.85925</v>
      </c>
      <c r="ET21">
        <v>1.86539</v>
      </c>
      <c r="EU21">
        <v>1.8634</v>
      </c>
      <c r="EV21">
        <v>1.86477</v>
      </c>
      <c r="EW21">
        <v>1.86017</v>
      </c>
      <c r="EX21">
        <v>1.86426</v>
      </c>
      <c r="EY21">
        <v>0</v>
      </c>
      <c r="EZ21">
        <v>0</v>
      </c>
      <c r="FA21">
        <v>0</v>
      </c>
      <c r="FB21">
        <v>0</v>
      </c>
      <c r="FC21" t="s">
        <v>336</v>
      </c>
      <c r="FD21" t="s">
        <v>337</v>
      </c>
      <c r="FE21" t="s">
        <v>338</v>
      </c>
      <c r="FF21" t="s">
        <v>338</v>
      </c>
      <c r="FG21" t="s">
        <v>338</v>
      </c>
      <c r="FH21" t="s">
        <v>338</v>
      </c>
      <c r="FI21">
        <v>0</v>
      </c>
      <c r="FJ21">
        <v>100</v>
      </c>
      <c r="FK21">
        <v>100</v>
      </c>
      <c r="FL21">
        <v>-1.39</v>
      </c>
      <c r="FM21">
        <v>-0.0858</v>
      </c>
      <c r="FN21">
        <v>-1.094760363375664</v>
      </c>
      <c r="FO21">
        <v>-0.0004288572108516813</v>
      </c>
      <c r="FP21">
        <v>-9.298775811270514E-07</v>
      </c>
      <c r="FQ21">
        <v>3.855936630904132E-10</v>
      </c>
      <c r="FR21">
        <v>-0.1278220624210379</v>
      </c>
      <c r="FS21">
        <v>-0.001228956394211394</v>
      </c>
      <c r="FT21">
        <v>0.0001300461273041749</v>
      </c>
      <c r="FU21">
        <v>2.07731679356656E-06</v>
      </c>
      <c r="FV21">
        <v>2</v>
      </c>
      <c r="FW21">
        <v>2029</v>
      </c>
      <c r="FX21">
        <v>1</v>
      </c>
      <c r="FY21">
        <v>23</v>
      </c>
      <c r="FZ21">
        <v>9.4</v>
      </c>
      <c r="GA21">
        <v>9.4</v>
      </c>
      <c r="GB21">
        <v>1.07666</v>
      </c>
      <c r="GC21">
        <v>2.41943</v>
      </c>
      <c r="GD21">
        <v>1.44775</v>
      </c>
      <c r="GE21">
        <v>2.31445</v>
      </c>
      <c r="GF21">
        <v>1.55151</v>
      </c>
      <c r="GG21">
        <v>2.37915</v>
      </c>
      <c r="GH21">
        <v>32.798</v>
      </c>
      <c r="GI21">
        <v>24.2276</v>
      </c>
      <c r="GJ21">
        <v>18</v>
      </c>
      <c r="GK21">
        <v>630.52</v>
      </c>
      <c r="GL21">
        <v>456.931</v>
      </c>
      <c r="GM21">
        <v>19.2045</v>
      </c>
      <c r="GN21">
        <v>24.7364</v>
      </c>
      <c r="GO21">
        <v>30</v>
      </c>
      <c r="GP21">
        <v>24.7888</v>
      </c>
      <c r="GQ21">
        <v>24.7352</v>
      </c>
      <c r="GR21">
        <v>21.5414</v>
      </c>
      <c r="GS21">
        <v>30.1078</v>
      </c>
      <c r="GT21">
        <v>82.4259</v>
      </c>
      <c r="GU21">
        <v>19.2045</v>
      </c>
      <c r="GV21">
        <v>400</v>
      </c>
      <c r="GW21">
        <v>19.5603</v>
      </c>
      <c r="GX21">
        <v>100.624</v>
      </c>
      <c r="GY21">
        <v>101.561</v>
      </c>
    </row>
    <row r="22" spans="1:207">
      <c r="A22">
        <v>4</v>
      </c>
      <c r="B22">
        <v>1660248310</v>
      </c>
      <c r="C22">
        <v>1886.400000095367</v>
      </c>
      <c r="D22" t="s">
        <v>345</v>
      </c>
      <c r="E22" t="s">
        <v>346</v>
      </c>
      <c r="F22">
        <v>15</v>
      </c>
      <c r="G22">
        <v>1660248302</v>
      </c>
      <c r="H22">
        <f>(I22)/1000</f>
        <v>0</v>
      </c>
      <c r="I22">
        <f>1000*AU22*AG22*(AQ22-AR22)/(100*$B$7*(1000-AG22*AQ22))</f>
        <v>0</v>
      </c>
      <c r="J22">
        <f>AU22*AG22*(AP22-AO22*(1000-AG22*AR22)/(1000-AG22*AQ22))/(100*$B$7)</f>
        <v>0</v>
      </c>
      <c r="K22">
        <f>AO22 - IF(AG22&gt;1, J22*$B$7*100.0/(AI22*BC22), 0)</f>
        <v>0</v>
      </c>
      <c r="L22">
        <f>((R22-H22/2)*K22-J22)/(R22+H22/2)</f>
        <v>0</v>
      </c>
      <c r="M22">
        <f>L22*(AV22+AW22)/1000.0</f>
        <v>0</v>
      </c>
      <c r="N22">
        <f>(AO22 - IF(AG22&gt;1, J22*$B$7*100.0/(AI22*BC22), 0))*(AV22+AW22)/1000.0</f>
        <v>0</v>
      </c>
      <c r="O22">
        <f>2.0/((1/Q22-1/P22)+SIGN(Q22)*SQRT((1/Q22-1/P22)*(1/Q22-1/P22) + 4*$C$7/(($C$7+1)*($C$7+1))*(2*1/Q22*1/P22-1/P22*1/P22)))</f>
        <v>0</v>
      </c>
      <c r="P22">
        <f>IF(LEFT($D$7,1)&lt;&gt;"0",IF(LEFT($D$7,1)="1",3.0,$E$7),$D$5+$E$5*(BC22*AV22/($K$5*1000))+$F$5*(BC22*AV22/($K$5*1000))*MAX(MIN($B$7,$J$5),$I$5)*MAX(MIN($B$7,$J$5),$I$5)+$G$5*MAX(MIN($B$7,$J$5),$I$5)*(BC22*AV22/($K$5*1000))+$H$5*(BC22*AV22/($K$5*1000))*(BC22*AV22/($K$5*1000)))</f>
        <v>0</v>
      </c>
      <c r="Q22">
        <f>H22*(1000-(1000*0.61365*exp(17.502*U22/(240.97+U22))/(AV22+AW22)+AQ22)/2)/(1000*0.61365*exp(17.502*U22/(240.97+U22))/(AV22+AW22)-AQ22)</f>
        <v>0</v>
      </c>
      <c r="R22">
        <f>1/(($C$7+1)/(O22/1.6)+1/(P22/1.37)) + $C$7/(($C$7+1)/(O22/1.6) + $C$7/(P22/1.37))</f>
        <v>0</v>
      </c>
      <c r="S22">
        <f>(AJ22*AM22)</f>
        <v>0</v>
      </c>
      <c r="T22">
        <f>(AX22+(S22+2*0.95*5.67E-8*(((AX22+$B$9)+273)^4-(AX22+273)^4)-44100*H22)/(1.84*29.3*P22+8*0.95*5.67E-8*(AX22+273)^3))</f>
        <v>0</v>
      </c>
      <c r="U22">
        <f>($C$9*AY22+$D$9*AZ22+$E$9*T22)</f>
        <v>0</v>
      </c>
      <c r="V22">
        <f>0.61365*exp(17.502*U22/(240.97+U22))</f>
        <v>0</v>
      </c>
      <c r="W22">
        <f>(X22/Y22*100)</f>
        <v>0</v>
      </c>
      <c r="X22">
        <f>AQ22*(AV22+AW22)/1000</f>
        <v>0</v>
      </c>
      <c r="Y22">
        <f>0.61365*exp(17.502*AX22/(240.97+AX22))</f>
        <v>0</v>
      </c>
      <c r="Z22">
        <f>(V22-AQ22*(AV22+AW22)/1000)</f>
        <v>0</v>
      </c>
      <c r="AA22">
        <f>(-H22*44100)</f>
        <v>0</v>
      </c>
      <c r="AB22">
        <f>2*29.3*P22*0.92*(AX22-U22)</f>
        <v>0</v>
      </c>
      <c r="AC22">
        <f>2*0.95*5.67E-8*(((AX22+$B$9)+273)^4-(U22+273)^4)</f>
        <v>0</v>
      </c>
      <c r="AD22">
        <f>S22+AC22+AA22+AB22</f>
        <v>0</v>
      </c>
      <c r="AE22">
        <v>0</v>
      </c>
      <c r="AF22">
        <v>0</v>
      </c>
      <c r="AG22">
        <f>IF(AE22*$H$15&gt;=AI22,1.0,(AI22/(AI22-AE22*$H$15)))</f>
        <v>0</v>
      </c>
      <c r="AH22">
        <f>(AG22-1)*100</f>
        <v>0</v>
      </c>
      <c r="AI22">
        <f>MAX(0,($B$15+$C$15*BC22)/(1+$D$15*BC22)*AV22/(AX22+273)*$E$15)</f>
        <v>0</v>
      </c>
      <c r="AJ22">
        <f>$B$13*BD22+$C$13*BE22+$F$13*BP22*(1-BS22)</f>
        <v>0</v>
      </c>
      <c r="AK22">
        <f>AJ22*AL22</f>
        <v>0</v>
      </c>
      <c r="AL22">
        <f>($B$13*$D$11+$C$13*$D$11+$F$13*((CC22+BU22)/MAX(CC22+BU22+CD22, 0.1)*$I$11+CD22/MAX(CC22+BU22+CD22, 0.1)*$J$11))/($B$13+$C$13+$F$13)</f>
        <v>0</v>
      </c>
      <c r="AM22">
        <f>($B$13*$K$11+$C$13*$K$11+$F$13*((CC22+BU22)/MAX(CC22+BU22+CD22, 0.1)*$P$11+CD22/MAX(CC22+BU22+CD22, 0.1)*$Q$11))/($B$13+$C$13+$F$13)</f>
        <v>0</v>
      </c>
      <c r="AN22">
        <v>1660248302</v>
      </c>
      <c r="AO22">
        <v>397.4433870967742</v>
      </c>
      <c r="AP22">
        <v>399.9903548387097</v>
      </c>
      <c r="AQ22">
        <v>19.60782903225807</v>
      </c>
      <c r="AR22">
        <v>19.47997096774193</v>
      </c>
      <c r="AS22">
        <v>398.8423225806451</v>
      </c>
      <c r="AT22">
        <v>19.69134193548387</v>
      </c>
      <c r="AU22">
        <v>600.273483870968</v>
      </c>
      <c r="AV22">
        <v>101.5517741935484</v>
      </c>
      <c r="AW22">
        <v>0.1000590419354839</v>
      </c>
      <c r="AX22">
        <v>22.48505483870968</v>
      </c>
      <c r="AY22">
        <v>22.65620967741935</v>
      </c>
      <c r="AZ22">
        <v>999.9000000000003</v>
      </c>
      <c r="BA22">
        <v>0</v>
      </c>
      <c r="BB22">
        <v>0</v>
      </c>
      <c r="BC22">
        <v>9996.532903225807</v>
      </c>
      <c r="BD22">
        <v>0</v>
      </c>
      <c r="BE22">
        <v>2.09156</v>
      </c>
      <c r="BF22">
        <v>-2.546854193548388</v>
      </c>
      <c r="BG22">
        <v>405.3923548387097</v>
      </c>
      <c r="BH22">
        <v>407.9368387096775</v>
      </c>
      <c r="BI22">
        <v>0.1278730322580645</v>
      </c>
      <c r="BJ22">
        <v>399.9903548387097</v>
      </c>
      <c r="BK22">
        <v>19.47997096774193</v>
      </c>
      <c r="BL22">
        <v>1.991208387096774</v>
      </c>
      <c r="BM22">
        <v>1.978222580645161</v>
      </c>
      <c r="BN22">
        <v>17.37459677419355</v>
      </c>
      <c r="BO22">
        <v>17.27109677419355</v>
      </c>
      <c r="BP22">
        <v>1250.016451612903</v>
      </c>
      <c r="BQ22">
        <v>0.9679994516129031</v>
      </c>
      <c r="BR22">
        <v>0.03200092258064515</v>
      </c>
      <c r="BS22">
        <v>0</v>
      </c>
      <c r="BT22">
        <v>2.060567741935484</v>
      </c>
      <c r="BU22">
        <v>0</v>
      </c>
      <c r="BV22">
        <v>2022.766451612903</v>
      </c>
      <c r="BW22">
        <v>11829.72258064517</v>
      </c>
      <c r="BX22">
        <v>37.3364193548387</v>
      </c>
      <c r="BY22">
        <v>39.22151612903226</v>
      </c>
      <c r="BZ22">
        <v>38.5158387096774</v>
      </c>
      <c r="CA22">
        <v>37.74977419354838</v>
      </c>
      <c r="CB22">
        <v>36.74570967741936</v>
      </c>
      <c r="CC22">
        <v>1210.015483870968</v>
      </c>
      <c r="CD22">
        <v>40.00096774193548</v>
      </c>
      <c r="CE22">
        <v>0</v>
      </c>
      <c r="CF22">
        <v>1660248305.9</v>
      </c>
      <c r="CG22">
        <v>0</v>
      </c>
      <c r="CH22">
        <v>1660247753.5</v>
      </c>
      <c r="CI22" t="s">
        <v>347</v>
      </c>
      <c r="CJ22">
        <v>1660247753.5</v>
      </c>
      <c r="CK22">
        <v>1660247752</v>
      </c>
      <c r="CL22">
        <v>4</v>
      </c>
      <c r="CM22">
        <v>-0.01</v>
      </c>
      <c r="CN22">
        <v>0.002</v>
      </c>
      <c r="CO22">
        <v>-1.401</v>
      </c>
      <c r="CP22">
        <v>-0.08400000000000001</v>
      </c>
      <c r="CQ22">
        <v>400</v>
      </c>
      <c r="CR22">
        <v>20</v>
      </c>
      <c r="CS22">
        <v>1.55</v>
      </c>
      <c r="CT22">
        <v>0.42</v>
      </c>
      <c r="CU22">
        <v>-2.549993658536585</v>
      </c>
      <c r="CV22">
        <v>0.06797728222996534</v>
      </c>
      <c r="CW22">
        <v>0.02424582908622686</v>
      </c>
      <c r="CX22">
        <v>1</v>
      </c>
      <c r="CY22">
        <v>0.1382858292682927</v>
      </c>
      <c r="CZ22">
        <v>-0.08813301742160258</v>
      </c>
      <c r="DA22">
        <v>0.02275305620522588</v>
      </c>
      <c r="DB22">
        <v>1</v>
      </c>
      <c r="DC22">
        <v>2</v>
      </c>
      <c r="DD22">
        <v>2</v>
      </c>
      <c r="DE22" t="s">
        <v>335</v>
      </c>
      <c r="DF22">
        <v>3.21159</v>
      </c>
      <c r="DG22">
        <v>2.65749</v>
      </c>
      <c r="DH22">
        <v>0.102189</v>
      </c>
      <c r="DI22">
        <v>0.102739</v>
      </c>
      <c r="DJ22">
        <v>0.101517</v>
      </c>
      <c r="DK22">
        <v>0.101238</v>
      </c>
      <c r="DL22">
        <v>29701.2</v>
      </c>
      <c r="DM22">
        <v>28790.7</v>
      </c>
      <c r="DN22">
        <v>31673.1</v>
      </c>
      <c r="DO22">
        <v>30409.4</v>
      </c>
      <c r="DP22">
        <v>38189.9</v>
      </c>
      <c r="DQ22">
        <v>36182.8</v>
      </c>
      <c r="DR22">
        <v>44477.4</v>
      </c>
      <c r="DS22">
        <v>42521.9</v>
      </c>
      <c r="DT22">
        <v>2.20945</v>
      </c>
      <c r="DU22">
        <v>1.92288</v>
      </c>
      <c r="DV22">
        <v>0.0459291</v>
      </c>
      <c r="DW22">
        <v>0</v>
      </c>
      <c r="DX22">
        <v>21.8943</v>
      </c>
      <c r="DY22">
        <v>999.9</v>
      </c>
      <c r="DZ22">
        <v>69.2</v>
      </c>
      <c r="EA22">
        <v>27.7</v>
      </c>
      <c r="EB22">
        <v>25.4108</v>
      </c>
      <c r="EC22">
        <v>60.92</v>
      </c>
      <c r="ED22">
        <v>21.3421</v>
      </c>
      <c r="EE22">
        <v>1</v>
      </c>
      <c r="EF22">
        <v>-0.175998</v>
      </c>
      <c r="EG22">
        <v>1.54458</v>
      </c>
      <c r="EH22">
        <v>20.1397</v>
      </c>
      <c r="EI22">
        <v>5.22867</v>
      </c>
      <c r="EJ22">
        <v>11.992</v>
      </c>
      <c r="EK22">
        <v>4.96745</v>
      </c>
      <c r="EL22">
        <v>3.297</v>
      </c>
      <c r="EM22">
        <v>1358.2</v>
      </c>
      <c r="EN22">
        <v>8159.6</v>
      </c>
      <c r="EO22">
        <v>9824</v>
      </c>
      <c r="EP22">
        <v>11.5</v>
      </c>
      <c r="EQ22">
        <v>1.86751</v>
      </c>
      <c r="ER22">
        <v>1.86798</v>
      </c>
      <c r="ES22">
        <v>1.85926</v>
      </c>
      <c r="ET22">
        <v>1.86539</v>
      </c>
      <c r="EU22">
        <v>1.86339</v>
      </c>
      <c r="EV22">
        <v>1.86473</v>
      </c>
      <c r="EW22">
        <v>1.86018</v>
      </c>
      <c r="EX22">
        <v>1.86423</v>
      </c>
      <c r="EY22">
        <v>0</v>
      </c>
      <c r="EZ22">
        <v>0</v>
      </c>
      <c r="FA22">
        <v>0</v>
      </c>
      <c r="FB22">
        <v>0</v>
      </c>
      <c r="FC22" t="s">
        <v>336</v>
      </c>
      <c r="FD22" t="s">
        <v>337</v>
      </c>
      <c r="FE22" t="s">
        <v>338</v>
      </c>
      <c r="FF22" t="s">
        <v>338</v>
      </c>
      <c r="FG22" t="s">
        <v>338</v>
      </c>
      <c r="FH22" t="s">
        <v>338</v>
      </c>
      <c r="FI22">
        <v>0</v>
      </c>
      <c r="FJ22">
        <v>100</v>
      </c>
      <c r="FK22">
        <v>100</v>
      </c>
      <c r="FL22">
        <v>-1.399</v>
      </c>
      <c r="FM22">
        <v>-0.0833</v>
      </c>
      <c r="FN22">
        <v>-1.104440070606159</v>
      </c>
      <c r="FO22">
        <v>-0.0004288572108516813</v>
      </c>
      <c r="FP22">
        <v>-9.298775811270514E-07</v>
      </c>
      <c r="FQ22">
        <v>3.855936630904132E-10</v>
      </c>
      <c r="FR22">
        <v>-0.1255936262749536</v>
      </c>
      <c r="FS22">
        <v>-0.001228956394211394</v>
      </c>
      <c r="FT22">
        <v>0.0001300461273041749</v>
      </c>
      <c r="FU22">
        <v>2.07731679356656E-06</v>
      </c>
      <c r="FV22">
        <v>2</v>
      </c>
      <c r="FW22">
        <v>2029</v>
      </c>
      <c r="FX22">
        <v>1</v>
      </c>
      <c r="FY22">
        <v>23</v>
      </c>
      <c r="FZ22">
        <v>9.300000000000001</v>
      </c>
      <c r="GA22">
        <v>9.300000000000001</v>
      </c>
      <c r="GB22">
        <v>1.07544</v>
      </c>
      <c r="GC22">
        <v>2.42432</v>
      </c>
      <c r="GD22">
        <v>1.44897</v>
      </c>
      <c r="GE22">
        <v>2.31567</v>
      </c>
      <c r="GF22">
        <v>1.55151</v>
      </c>
      <c r="GG22">
        <v>2.32544</v>
      </c>
      <c r="GH22">
        <v>32.976</v>
      </c>
      <c r="GI22">
        <v>24.2276</v>
      </c>
      <c r="GJ22">
        <v>18</v>
      </c>
      <c r="GK22">
        <v>630.5839999999999</v>
      </c>
      <c r="GL22">
        <v>454.677</v>
      </c>
      <c r="GM22">
        <v>19.5041</v>
      </c>
      <c r="GN22">
        <v>24.7343</v>
      </c>
      <c r="GO22">
        <v>30.0001</v>
      </c>
      <c r="GP22">
        <v>24.7785</v>
      </c>
      <c r="GQ22">
        <v>24.7208</v>
      </c>
      <c r="GR22">
        <v>21.5339</v>
      </c>
      <c r="GS22">
        <v>30.3323</v>
      </c>
      <c r="GT22">
        <v>74.20820000000001</v>
      </c>
      <c r="GU22">
        <v>19.5162</v>
      </c>
      <c r="GV22">
        <v>400</v>
      </c>
      <c r="GW22">
        <v>19.4888</v>
      </c>
      <c r="GX22">
        <v>100.63</v>
      </c>
      <c r="GY22">
        <v>101.548</v>
      </c>
    </row>
    <row r="23" spans="1:207">
      <c r="A23">
        <v>5</v>
      </c>
      <c r="B23">
        <v>1660248911.6</v>
      </c>
      <c r="C23">
        <v>2488</v>
      </c>
      <c r="D23" t="s">
        <v>348</v>
      </c>
      <c r="E23" t="s">
        <v>349</v>
      </c>
      <c r="F23">
        <v>15</v>
      </c>
      <c r="G23">
        <v>1660248903.849999</v>
      </c>
      <c r="H23">
        <f>(I23)/1000</f>
        <v>0</v>
      </c>
      <c r="I23">
        <f>1000*AU23*AG23*(AQ23-AR23)/(100*$B$7*(1000-AG23*AQ23))</f>
        <v>0</v>
      </c>
      <c r="J23">
        <f>AU23*AG23*(AP23-AO23*(1000-AG23*AR23)/(1000-AG23*AQ23))/(100*$B$7)</f>
        <v>0</v>
      </c>
      <c r="K23">
        <f>AO23 - IF(AG23&gt;1, J23*$B$7*100.0/(AI23*BC23), 0)</f>
        <v>0</v>
      </c>
      <c r="L23">
        <f>((R23-H23/2)*K23-J23)/(R23+H23/2)</f>
        <v>0</v>
      </c>
      <c r="M23">
        <f>L23*(AV23+AW23)/1000.0</f>
        <v>0</v>
      </c>
      <c r="N23">
        <f>(AO23 - IF(AG23&gt;1, J23*$B$7*100.0/(AI23*BC23), 0))*(AV23+AW23)/1000.0</f>
        <v>0</v>
      </c>
      <c r="O23">
        <f>2.0/((1/Q23-1/P23)+SIGN(Q23)*SQRT((1/Q23-1/P23)*(1/Q23-1/P23) + 4*$C$7/(($C$7+1)*($C$7+1))*(2*1/Q23*1/P23-1/P23*1/P23)))</f>
        <v>0</v>
      </c>
      <c r="P23">
        <f>IF(LEFT($D$7,1)&lt;&gt;"0",IF(LEFT($D$7,1)="1",3.0,$E$7),$D$5+$E$5*(BC23*AV23/($K$5*1000))+$F$5*(BC23*AV23/($K$5*1000))*MAX(MIN($B$7,$J$5),$I$5)*MAX(MIN($B$7,$J$5),$I$5)+$G$5*MAX(MIN($B$7,$J$5),$I$5)*(BC23*AV23/($K$5*1000))+$H$5*(BC23*AV23/($K$5*1000))*(BC23*AV23/($K$5*1000)))</f>
        <v>0</v>
      </c>
      <c r="Q23">
        <f>H23*(1000-(1000*0.61365*exp(17.502*U23/(240.97+U23))/(AV23+AW23)+AQ23)/2)/(1000*0.61365*exp(17.502*U23/(240.97+U23))/(AV23+AW23)-AQ23)</f>
        <v>0</v>
      </c>
      <c r="R23">
        <f>1/(($C$7+1)/(O23/1.6)+1/(P23/1.37)) + $C$7/(($C$7+1)/(O23/1.6) + $C$7/(P23/1.37))</f>
        <v>0</v>
      </c>
      <c r="S23">
        <f>(AJ23*AM23)</f>
        <v>0</v>
      </c>
      <c r="T23">
        <f>(AX23+(S23+2*0.95*5.67E-8*(((AX23+$B$9)+273)^4-(AX23+273)^4)-44100*H23)/(1.84*29.3*P23+8*0.95*5.67E-8*(AX23+273)^3))</f>
        <v>0</v>
      </c>
      <c r="U23">
        <f>($C$9*AY23+$D$9*AZ23+$E$9*T23)</f>
        <v>0</v>
      </c>
      <c r="V23">
        <f>0.61365*exp(17.502*U23/(240.97+U23))</f>
        <v>0</v>
      </c>
      <c r="W23">
        <f>(X23/Y23*100)</f>
        <v>0</v>
      </c>
      <c r="X23">
        <f>AQ23*(AV23+AW23)/1000</f>
        <v>0</v>
      </c>
      <c r="Y23">
        <f>0.61365*exp(17.502*AX23/(240.97+AX23))</f>
        <v>0</v>
      </c>
      <c r="Z23">
        <f>(V23-AQ23*(AV23+AW23)/1000)</f>
        <v>0</v>
      </c>
      <c r="AA23">
        <f>(-H23*44100)</f>
        <v>0</v>
      </c>
      <c r="AB23">
        <f>2*29.3*P23*0.92*(AX23-U23)</f>
        <v>0</v>
      </c>
      <c r="AC23">
        <f>2*0.95*5.67E-8*(((AX23+$B$9)+273)^4-(U23+273)^4)</f>
        <v>0</v>
      </c>
      <c r="AD23">
        <f>S23+AC23+AA23+AB23</f>
        <v>0</v>
      </c>
      <c r="AE23">
        <v>0</v>
      </c>
      <c r="AF23">
        <v>0</v>
      </c>
      <c r="AG23">
        <f>IF(AE23*$H$15&gt;=AI23,1.0,(AI23/(AI23-AE23*$H$15)))</f>
        <v>0</v>
      </c>
      <c r="AH23">
        <f>(AG23-1)*100</f>
        <v>0</v>
      </c>
      <c r="AI23">
        <f>MAX(0,($B$15+$C$15*BC23)/(1+$D$15*BC23)*AV23/(AX23+273)*$E$15)</f>
        <v>0</v>
      </c>
      <c r="AJ23">
        <f>$B$13*BD23+$C$13*BE23+$F$13*BP23*(1-BS23)</f>
        <v>0</v>
      </c>
      <c r="AK23">
        <f>AJ23*AL23</f>
        <v>0</v>
      </c>
      <c r="AL23">
        <f>($B$13*$D$11+$C$13*$D$11+$F$13*((CC23+BU23)/MAX(CC23+BU23+CD23, 0.1)*$I$11+CD23/MAX(CC23+BU23+CD23, 0.1)*$J$11))/($B$13+$C$13+$F$13)</f>
        <v>0</v>
      </c>
      <c r="AM23">
        <f>($B$13*$K$11+$C$13*$K$11+$F$13*((CC23+BU23)/MAX(CC23+BU23+CD23, 0.1)*$P$11+CD23/MAX(CC23+BU23+CD23, 0.1)*$Q$11))/($B$13+$C$13+$F$13)</f>
        <v>0</v>
      </c>
      <c r="AN23">
        <v>1660248903.849999</v>
      </c>
      <c r="AO23">
        <v>396.9889333333333</v>
      </c>
      <c r="AP23">
        <v>399.9983666666667</v>
      </c>
      <c r="AQ23">
        <v>19.58750666666667</v>
      </c>
      <c r="AR23">
        <v>19.32852333333333</v>
      </c>
      <c r="AS23">
        <v>398.3855666666666</v>
      </c>
      <c r="AT23">
        <v>19.66941333333333</v>
      </c>
      <c r="AU23">
        <v>600.2746</v>
      </c>
      <c r="AV23">
        <v>101.5331666666667</v>
      </c>
      <c r="AW23">
        <v>0.09997506333333332</v>
      </c>
      <c r="AX23">
        <v>22.49718</v>
      </c>
      <c r="AY23">
        <v>22.64327333333333</v>
      </c>
      <c r="AZ23">
        <v>999.9000000000002</v>
      </c>
      <c r="BA23">
        <v>0</v>
      </c>
      <c r="BB23">
        <v>0</v>
      </c>
      <c r="BC23">
        <v>9998.608</v>
      </c>
      <c r="BD23">
        <v>0</v>
      </c>
      <c r="BE23">
        <v>2.09156</v>
      </c>
      <c r="BF23">
        <v>-3.009475</v>
      </c>
      <c r="BG23">
        <v>404.9202333333333</v>
      </c>
      <c r="BH23">
        <v>407.8820333333333</v>
      </c>
      <c r="BI23">
        <v>0.2589944333333333</v>
      </c>
      <c r="BJ23">
        <v>399.9983666666667</v>
      </c>
      <c r="BK23">
        <v>19.32852333333333</v>
      </c>
      <c r="BL23">
        <v>1.988782</v>
      </c>
      <c r="BM23">
        <v>1.962486333333333</v>
      </c>
      <c r="BN23">
        <v>17.35531666666667</v>
      </c>
      <c r="BO23">
        <v>17.14487</v>
      </c>
      <c r="BP23">
        <v>999.9991333333332</v>
      </c>
      <c r="BQ23">
        <v>0.9599941</v>
      </c>
      <c r="BR23">
        <v>0.04000560333333335</v>
      </c>
      <c r="BS23">
        <v>0</v>
      </c>
      <c r="BT23">
        <v>2.198236666666666</v>
      </c>
      <c r="BU23">
        <v>0</v>
      </c>
      <c r="BV23">
        <v>1628.353</v>
      </c>
      <c r="BW23">
        <v>9439.149000000001</v>
      </c>
      <c r="BX23">
        <v>36.1748</v>
      </c>
      <c r="BY23">
        <v>39.39979999999999</v>
      </c>
      <c r="BZ23">
        <v>37.69559999999999</v>
      </c>
      <c r="CA23">
        <v>37.66226666666666</v>
      </c>
      <c r="CB23">
        <v>36.0414</v>
      </c>
      <c r="CC23">
        <v>959.994</v>
      </c>
      <c r="CD23">
        <v>40.00433333333333</v>
      </c>
      <c r="CE23">
        <v>0</v>
      </c>
      <c r="CF23">
        <v>1660248907.7</v>
      </c>
      <c r="CG23">
        <v>0</v>
      </c>
      <c r="CH23">
        <v>1660248360</v>
      </c>
      <c r="CI23" t="s">
        <v>350</v>
      </c>
      <c r="CJ23">
        <v>1660248360</v>
      </c>
      <c r="CK23">
        <v>1660248357.5</v>
      </c>
      <c r="CL23">
        <v>5</v>
      </c>
      <c r="CM23">
        <v>0.002</v>
      </c>
      <c r="CN23">
        <v>0.002</v>
      </c>
      <c r="CO23">
        <v>-1.4</v>
      </c>
      <c r="CP23">
        <v>-0.083</v>
      </c>
      <c r="CQ23">
        <v>400</v>
      </c>
      <c r="CR23">
        <v>19</v>
      </c>
      <c r="CS23">
        <v>0.38</v>
      </c>
      <c r="CT23">
        <v>0.06</v>
      </c>
      <c r="CU23">
        <v>-2.999964390243902</v>
      </c>
      <c r="CV23">
        <v>-0.04032648083623598</v>
      </c>
      <c r="CW23">
        <v>0.03445438058797996</v>
      </c>
      <c r="CX23">
        <v>1</v>
      </c>
      <c r="CY23">
        <v>0.2592726341463415</v>
      </c>
      <c r="CZ23">
        <v>-0.01986110801393676</v>
      </c>
      <c r="DA23">
        <v>0.003275588286437819</v>
      </c>
      <c r="DB23">
        <v>1</v>
      </c>
      <c r="DC23">
        <v>2</v>
      </c>
      <c r="DD23">
        <v>2</v>
      </c>
      <c r="DE23" t="s">
        <v>335</v>
      </c>
      <c r="DF23">
        <v>3.21146</v>
      </c>
      <c r="DG23">
        <v>2.65742</v>
      </c>
      <c r="DH23">
        <v>0.102064</v>
      </c>
      <c r="DI23">
        <v>0.10271</v>
      </c>
      <c r="DJ23">
        <v>0.101262</v>
      </c>
      <c r="DK23">
        <v>0.100618</v>
      </c>
      <c r="DL23">
        <v>29705.3</v>
      </c>
      <c r="DM23">
        <v>28785.6</v>
      </c>
      <c r="DN23">
        <v>31673.1</v>
      </c>
      <c r="DO23">
        <v>30403.2</v>
      </c>
      <c r="DP23">
        <v>38201.3</v>
      </c>
      <c r="DQ23">
        <v>36201.7</v>
      </c>
      <c r="DR23">
        <v>44477.9</v>
      </c>
      <c r="DS23">
        <v>42514.5</v>
      </c>
      <c r="DT23">
        <v>2.20923</v>
      </c>
      <c r="DU23">
        <v>1.9192</v>
      </c>
      <c r="DV23">
        <v>0.0460297</v>
      </c>
      <c r="DW23">
        <v>0</v>
      </c>
      <c r="DX23">
        <v>21.8925</v>
      </c>
      <c r="DY23">
        <v>999.9</v>
      </c>
      <c r="DZ23">
        <v>68</v>
      </c>
      <c r="EA23">
        <v>28</v>
      </c>
      <c r="EB23">
        <v>25.4165</v>
      </c>
      <c r="EC23">
        <v>61.3191</v>
      </c>
      <c r="ED23">
        <v>21.9671</v>
      </c>
      <c r="EE23">
        <v>1</v>
      </c>
      <c r="EF23">
        <v>-0.175137</v>
      </c>
      <c r="EG23">
        <v>1.59927</v>
      </c>
      <c r="EH23">
        <v>20.1421</v>
      </c>
      <c r="EI23">
        <v>5.22777</v>
      </c>
      <c r="EJ23">
        <v>11.992</v>
      </c>
      <c r="EK23">
        <v>4.9675</v>
      </c>
      <c r="EL23">
        <v>3.297</v>
      </c>
      <c r="EM23">
        <v>1371.9</v>
      </c>
      <c r="EN23">
        <v>8247.4</v>
      </c>
      <c r="EO23">
        <v>9999</v>
      </c>
      <c r="EP23">
        <v>11.7</v>
      </c>
      <c r="EQ23">
        <v>1.86752</v>
      </c>
      <c r="ER23">
        <v>1.86798</v>
      </c>
      <c r="ES23">
        <v>1.85928</v>
      </c>
      <c r="ET23">
        <v>1.86539</v>
      </c>
      <c r="EU23">
        <v>1.86337</v>
      </c>
      <c r="EV23">
        <v>1.86473</v>
      </c>
      <c r="EW23">
        <v>1.86017</v>
      </c>
      <c r="EX23">
        <v>1.86418</v>
      </c>
      <c r="EY23">
        <v>0</v>
      </c>
      <c r="EZ23">
        <v>0</v>
      </c>
      <c r="FA23">
        <v>0</v>
      </c>
      <c r="FB23">
        <v>0</v>
      </c>
      <c r="FC23" t="s">
        <v>336</v>
      </c>
      <c r="FD23" t="s">
        <v>337</v>
      </c>
      <c r="FE23" t="s">
        <v>338</v>
      </c>
      <c r="FF23" t="s">
        <v>338</v>
      </c>
      <c r="FG23" t="s">
        <v>338</v>
      </c>
      <c r="FH23" t="s">
        <v>338</v>
      </c>
      <c r="FI23">
        <v>0</v>
      </c>
      <c r="FJ23">
        <v>100</v>
      </c>
      <c r="FK23">
        <v>100</v>
      </c>
      <c r="FL23">
        <v>-1.396</v>
      </c>
      <c r="FM23">
        <v>-0.082</v>
      </c>
      <c r="FN23">
        <v>-1.102704921771537</v>
      </c>
      <c r="FO23">
        <v>-0.0004288572108516813</v>
      </c>
      <c r="FP23">
        <v>-9.298775811270514E-07</v>
      </c>
      <c r="FQ23">
        <v>3.855936630904132E-10</v>
      </c>
      <c r="FR23">
        <v>-0.1238490939037988</v>
      </c>
      <c r="FS23">
        <v>-0.001228956394211394</v>
      </c>
      <c r="FT23">
        <v>0.0001300461273041749</v>
      </c>
      <c r="FU23">
        <v>2.07731679356656E-06</v>
      </c>
      <c r="FV23">
        <v>2</v>
      </c>
      <c r="FW23">
        <v>2029</v>
      </c>
      <c r="FX23">
        <v>1</v>
      </c>
      <c r="FY23">
        <v>23</v>
      </c>
      <c r="FZ23">
        <v>9.199999999999999</v>
      </c>
      <c r="GA23">
        <v>9.199999999999999</v>
      </c>
      <c r="GB23">
        <v>1.07544</v>
      </c>
      <c r="GC23">
        <v>2.42798</v>
      </c>
      <c r="GD23">
        <v>1.44775</v>
      </c>
      <c r="GE23">
        <v>2.31445</v>
      </c>
      <c r="GF23">
        <v>1.55151</v>
      </c>
      <c r="GG23">
        <v>2.2876</v>
      </c>
      <c r="GH23">
        <v>33.0875</v>
      </c>
      <c r="GI23">
        <v>24.2276</v>
      </c>
      <c r="GJ23">
        <v>18</v>
      </c>
      <c r="GK23">
        <v>630.631</v>
      </c>
      <c r="GL23">
        <v>452.602</v>
      </c>
      <c r="GM23">
        <v>20.1448</v>
      </c>
      <c r="GN23">
        <v>24.7509</v>
      </c>
      <c r="GO23">
        <v>30.0003</v>
      </c>
      <c r="GP23">
        <v>24.7971</v>
      </c>
      <c r="GQ23">
        <v>24.7393</v>
      </c>
      <c r="GR23">
        <v>21.526</v>
      </c>
      <c r="GS23">
        <v>30.6616</v>
      </c>
      <c r="GT23">
        <v>65.2256</v>
      </c>
      <c r="GU23">
        <v>19.9398</v>
      </c>
      <c r="GV23">
        <v>400</v>
      </c>
      <c r="GW23">
        <v>19.3614</v>
      </c>
      <c r="GX23">
        <v>100.631</v>
      </c>
      <c r="GY23">
        <v>101.529</v>
      </c>
    </row>
    <row r="24" spans="1:207">
      <c r="A24">
        <v>6</v>
      </c>
      <c r="B24">
        <v>1660249519.6</v>
      </c>
      <c r="C24">
        <v>3096</v>
      </c>
      <c r="D24" t="s">
        <v>351</v>
      </c>
      <c r="E24" t="s">
        <v>352</v>
      </c>
      <c r="F24">
        <v>15</v>
      </c>
      <c r="G24">
        <v>1660249511.599999</v>
      </c>
      <c r="H24">
        <f>(I24)/1000</f>
        <v>0</v>
      </c>
      <c r="I24">
        <f>1000*AU24*AG24*(AQ24-AR24)/(100*$B$7*(1000-AG24*AQ24))</f>
        <v>0</v>
      </c>
      <c r="J24">
        <f>AU24*AG24*(AP24-AO24*(1000-AG24*AR24)/(1000-AG24*AQ24))/(100*$B$7)</f>
        <v>0</v>
      </c>
      <c r="K24">
        <f>AO24 - IF(AG24&gt;1, J24*$B$7*100.0/(AI24*BC24), 0)</f>
        <v>0</v>
      </c>
      <c r="L24">
        <f>((R24-H24/2)*K24-J24)/(R24+H24/2)</f>
        <v>0</v>
      </c>
      <c r="M24">
        <f>L24*(AV24+AW24)/1000.0</f>
        <v>0</v>
      </c>
      <c r="N24">
        <f>(AO24 - IF(AG24&gt;1, J24*$B$7*100.0/(AI24*BC24), 0))*(AV24+AW24)/1000.0</f>
        <v>0</v>
      </c>
      <c r="O24">
        <f>2.0/((1/Q24-1/P24)+SIGN(Q24)*SQRT((1/Q24-1/P24)*(1/Q24-1/P24) + 4*$C$7/(($C$7+1)*($C$7+1))*(2*1/Q24*1/P24-1/P24*1/P24)))</f>
        <v>0</v>
      </c>
      <c r="P24">
        <f>IF(LEFT($D$7,1)&lt;&gt;"0",IF(LEFT($D$7,1)="1",3.0,$E$7),$D$5+$E$5*(BC24*AV24/($K$5*1000))+$F$5*(BC24*AV24/($K$5*1000))*MAX(MIN($B$7,$J$5),$I$5)*MAX(MIN($B$7,$J$5),$I$5)+$G$5*MAX(MIN($B$7,$J$5),$I$5)*(BC24*AV24/($K$5*1000))+$H$5*(BC24*AV24/($K$5*1000))*(BC24*AV24/($K$5*1000)))</f>
        <v>0</v>
      </c>
      <c r="Q24">
        <f>H24*(1000-(1000*0.61365*exp(17.502*U24/(240.97+U24))/(AV24+AW24)+AQ24)/2)/(1000*0.61365*exp(17.502*U24/(240.97+U24))/(AV24+AW24)-AQ24)</f>
        <v>0</v>
      </c>
      <c r="R24">
        <f>1/(($C$7+1)/(O24/1.6)+1/(P24/1.37)) + $C$7/(($C$7+1)/(O24/1.6) + $C$7/(P24/1.37))</f>
        <v>0</v>
      </c>
      <c r="S24">
        <f>(AJ24*AM24)</f>
        <v>0</v>
      </c>
      <c r="T24">
        <f>(AX24+(S24+2*0.95*5.67E-8*(((AX24+$B$9)+273)^4-(AX24+273)^4)-44100*H24)/(1.84*29.3*P24+8*0.95*5.67E-8*(AX24+273)^3))</f>
        <v>0</v>
      </c>
      <c r="U24">
        <f>($C$9*AY24+$D$9*AZ24+$E$9*T24)</f>
        <v>0</v>
      </c>
      <c r="V24">
        <f>0.61365*exp(17.502*U24/(240.97+U24))</f>
        <v>0</v>
      </c>
      <c r="W24">
        <f>(X24/Y24*100)</f>
        <v>0</v>
      </c>
      <c r="X24">
        <f>AQ24*(AV24+AW24)/1000</f>
        <v>0</v>
      </c>
      <c r="Y24">
        <f>0.61365*exp(17.502*AX24/(240.97+AX24))</f>
        <v>0</v>
      </c>
      <c r="Z24">
        <f>(V24-AQ24*(AV24+AW24)/1000)</f>
        <v>0</v>
      </c>
      <c r="AA24">
        <f>(-H24*44100)</f>
        <v>0</v>
      </c>
      <c r="AB24">
        <f>2*29.3*P24*0.92*(AX24-U24)</f>
        <v>0</v>
      </c>
      <c r="AC24">
        <f>2*0.95*5.67E-8*(((AX24+$B$9)+273)^4-(U24+273)^4)</f>
        <v>0</v>
      </c>
      <c r="AD24">
        <f>S24+AC24+AA24+AB24</f>
        <v>0</v>
      </c>
      <c r="AE24">
        <v>0</v>
      </c>
      <c r="AF24">
        <v>0</v>
      </c>
      <c r="AG24">
        <f>IF(AE24*$H$15&gt;=AI24,1.0,(AI24/(AI24-AE24*$H$15)))</f>
        <v>0</v>
      </c>
      <c r="AH24">
        <f>(AG24-1)*100</f>
        <v>0</v>
      </c>
      <c r="AI24">
        <f>MAX(0,($B$15+$C$15*BC24)/(1+$D$15*BC24)*AV24/(AX24+273)*$E$15)</f>
        <v>0</v>
      </c>
      <c r="AJ24">
        <f>$B$13*BD24+$C$13*BE24+$F$13*BP24*(1-BS24)</f>
        <v>0</v>
      </c>
      <c r="AK24">
        <f>AJ24*AL24</f>
        <v>0</v>
      </c>
      <c r="AL24">
        <f>($B$13*$D$11+$C$13*$D$11+$F$13*((CC24+BU24)/MAX(CC24+BU24+CD24, 0.1)*$I$11+CD24/MAX(CC24+BU24+CD24, 0.1)*$J$11))/($B$13+$C$13+$F$13)</f>
        <v>0</v>
      </c>
      <c r="AM24">
        <f>($B$13*$K$11+$C$13*$K$11+$F$13*((CC24+BU24)/MAX(CC24+BU24+CD24, 0.1)*$P$11+CD24/MAX(CC24+BU24+CD24, 0.1)*$Q$11))/($B$13+$C$13+$F$13)</f>
        <v>0</v>
      </c>
      <c r="AN24">
        <v>1660249511.599999</v>
      </c>
      <c r="AO24">
        <v>396.828935483871</v>
      </c>
      <c r="AP24">
        <v>399.9788709677418</v>
      </c>
      <c r="AQ24">
        <v>19.59483548387097</v>
      </c>
      <c r="AR24">
        <v>19.37483870967742</v>
      </c>
      <c r="AS24">
        <v>398.1623548387096</v>
      </c>
      <c r="AT24">
        <v>19.67375483870968</v>
      </c>
      <c r="AU24">
        <v>600.2735483870969</v>
      </c>
      <c r="AV24">
        <v>101.5245806451613</v>
      </c>
      <c r="AW24">
        <v>0.09999414516129032</v>
      </c>
      <c r="AX24">
        <v>22.51323548387096</v>
      </c>
      <c r="AY24">
        <v>22.54822903225807</v>
      </c>
      <c r="AZ24">
        <v>999.9000000000003</v>
      </c>
      <c r="BA24">
        <v>0</v>
      </c>
      <c r="BB24">
        <v>0</v>
      </c>
      <c r="BC24">
        <v>9997.238387096775</v>
      </c>
      <c r="BD24">
        <v>0</v>
      </c>
      <c r="BE24">
        <v>2.09156</v>
      </c>
      <c r="BF24">
        <v>-3.150019354838709</v>
      </c>
      <c r="BG24">
        <v>404.7602258064515</v>
      </c>
      <c r="BH24">
        <v>407.8816774193548</v>
      </c>
      <c r="BI24">
        <v>0.2200007741935484</v>
      </c>
      <c r="BJ24">
        <v>399.9788709677418</v>
      </c>
      <c r="BK24">
        <v>19.37483870967742</v>
      </c>
      <c r="BL24">
        <v>1.989357096774193</v>
      </c>
      <c r="BM24">
        <v>1.967021290322581</v>
      </c>
      <c r="BN24">
        <v>17.35988387096775</v>
      </c>
      <c r="BO24">
        <v>17.18134516129032</v>
      </c>
      <c r="BP24">
        <v>749.9938387096774</v>
      </c>
      <c r="BQ24">
        <v>0.9469887419354837</v>
      </c>
      <c r="BR24">
        <v>0.05301135806451613</v>
      </c>
      <c r="BS24">
        <v>0</v>
      </c>
      <c r="BT24">
        <v>2.190348387096774</v>
      </c>
      <c r="BU24">
        <v>0</v>
      </c>
      <c r="BV24">
        <v>1300.13</v>
      </c>
      <c r="BW24">
        <v>7049.448064516129</v>
      </c>
      <c r="BX24">
        <v>37.23570967741935</v>
      </c>
      <c r="BY24">
        <v>41.56025806451613</v>
      </c>
      <c r="BZ24">
        <v>39.09051612903226</v>
      </c>
      <c r="CA24">
        <v>40.71345161290321</v>
      </c>
      <c r="CB24">
        <v>37.36064516129031</v>
      </c>
      <c r="CC24">
        <v>710.236129032258</v>
      </c>
      <c r="CD24">
        <v>39.75580645161291</v>
      </c>
      <c r="CE24">
        <v>0</v>
      </c>
      <c r="CF24">
        <v>1660249515.5</v>
      </c>
      <c r="CG24">
        <v>0</v>
      </c>
      <c r="CH24">
        <v>1660248965.1</v>
      </c>
      <c r="CI24" t="s">
        <v>353</v>
      </c>
      <c r="CJ24">
        <v>1660248965.1</v>
      </c>
      <c r="CK24">
        <v>1660248965.1</v>
      </c>
      <c r="CL24">
        <v>6</v>
      </c>
      <c r="CM24">
        <v>0.063</v>
      </c>
      <c r="CN24">
        <v>0.003</v>
      </c>
      <c r="CO24">
        <v>-1.337</v>
      </c>
      <c r="CP24">
        <v>-0.08</v>
      </c>
      <c r="CQ24">
        <v>400</v>
      </c>
      <c r="CR24">
        <v>19</v>
      </c>
      <c r="CS24">
        <v>0.25</v>
      </c>
      <c r="CT24">
        <v>0.18</v>
      </c>
      <c r="CU24">
        <v>-3.172039268292683</v>
      </c>
      <c r="CV24">
        <v>0.07848815331010388</v>
      </c>
      <c r="CW24">
        <v>0.07290376775670197</v>
      </c>
      <c r="CX24">
        <v>1</v>
      </c>
      <c r="CY24">
        <v>0.2186294634146342</v>
      </c>
      <c r="CZ24">
        <v>0.01483881533101005</v>
      </c>
      <c r="DA24">
        <v>0.003300362693280559</v>
      </c>
      <c r="DB24">
        <v>1</v>
      </c>
      <c r="DC24">
        <v>2</v>
      </c>
      <c r="DD24">
        <v>2</v>
      </c>
      <c r="DE24" t="s">
        <v>335</v>
      </c>
      <c r="DF24">
        <v>3.2115</v>
      </c>
      <c r="DG24">
        <v>2.65708</v>
      </c>
      <c r="DH24">
        <v>0.102018</v>
      </c>
      <c r="DI24">
        <v>0.102716</v>
      </c>
      <c r="DJ24">
        <v>0.1013</v>
      </c>
      <c r="DK24">
        <v>0.100762</v>
      </c>
      <c r="DL24">
        <v>29710</v>
      </c>
      <c r="DM24">
        <v>28782.9</v>
      </c>
      <c r="DN24">
        <v>31676.3</v>
      </c>
      <c r="DO24">
        <v>30400.4</v>
      </c>
      <c r="DP24">
        <v>38204</v>
      </c>
      <c r="DQ24">
        <v>36193.5</v>
      </c>
      <c r="DR24">
        <v>44482.9</v>
      </c>
      <c r="DS24">
        <v>42511.8</v>
      </c>
      <c r="DT24">
        <v>2.20923</v>
      </c>
      <c r="DU24">
        <v>1.9174</v>
      </c>
      <c r="DV24">
        <v>0.0426173</v>
      </c>
      <c r="DW24">
        <v>0</v>
      </c>
      <c r="DX24">
        <v>21.8389</v>
      </c>
      <c r="DY24">
        <v>999.9</v>
      </c>
      <c r="DZ24">
        <v>66.90000000000001</v>
      </c>
      <c r="EA24">
        <v>28.2</v>
      </c>
      <c r="EB24">
        <v>25.2999</v>
      </c>
      <c r="EC24">
        <v>60.8791</v>
      </c>
      <c r="ED24">
        <v>21.4062</v>
      </c>
      <c r="EE24">
        <v>1</v>
      </c>
      <c r="EF24">
        <v>-0.176667</v>
      </c>
      <c r="EG24">
        <v>1.45093</v>
      </c>
      <c r="EH24">
        <v>20.1465</v>
      </c>
      <c r="EI24">
        <v>5.22867</v>
      </c>
      <c r="EJ24">
        <v>11.992</v>
      </c>
      <c r="EK24">
        <v>4.96715</v>
      </c>
      <c r="EL24">
        <v>3.297</v>
      </c>
      <c r="EM24">
        <v>1385.9</v>
      </c>
      <c r="EN24">
        <v>8335.4</v>
      </c>
      <c r="EO24">
        <v>9999</v>
      </c>
      <c r="EP24">
        <v>11.8</v>
      </c>
      <c r="EQ24">
        <v>1.86751</v>
      </c>
      <c r="ER24">
        <v>1.86798</v>
      </c>
      <c r="ES24">
        <v>1.85927</v>
      </c>
      <c r="ET24">
        <v>1.86539</v>
      </c>
      <c r="EU24">
        <v>1.86339</v>
      </c>
      <c r="EV24">
        <v>1.86474</v>
      </c>
      <c r="EW24">
        <v>1.8602</v>
      </c>
      <c r="EX24">
        <v>1.86418</v>
      </c>
      <c r="EY24">
        <v>0</v>
      </c>
      <c r="EZ24">
        <v>0</v>
      </c>
      <c r="FA24">
        <v>0</v>
      </c>
      <c r="FB24">
        <v>0</v>
      </c>
      <c r="FC24" t="s">
        <v>336</v>
      </c>
      <c r="FD24" t="s">
        <v>337</v>
      </c>
      <c r="FE24" t="s">
        <v>338</v>
      </c>
      <c r="FF24" t="s">
        <v>338</v>
      </c>
      <c r="FG24" t="s">
        <v>338</v>
      </c>
      <c r="FH24" t="s">
        <v>338</v>
      </c>
      <c r="FI24">
        <v>0</v>
      </c>
      <c r="FJ24">
        <v>100</v>
      </c>
      <c r="FK24">
        <v>100</v>
      </c>
      <c r="FL24">
        <v>-1.334</v>
      </c>
      <c r="FM24">
        <v>-0.0789</v>
      </c>
      <c r="FN24">
        <v>-1.039553971008178</v>
      </c>
      <c r="FO24">
        <v>-0.0004288572108516813</v>
      </c>
      <c r="FP24">
        <v>-9.298775811270514E-07</v>
      </c>
      <c r="FQ24">
        <v>3.855936630904132E-10</v>
      </c>
      <c r="FR24">
        <v>-0.1208964182478501</v>
      </c>
      <c r="FS24">
        <v>-0.001228956394211394</v>
      </c>
      <c r="FT24">
        <v>0.0001300461273041749</v>
      </c>
      <c r="FU24">
        <v>2.07731679356656E-06</v>
      </c>
      <c r="FV24">
        <v>2</v>
      </c>
      <c r="FW24">
        <v>2029</v>
      </c>
      <c r="FX24">
        <v>1</v>
      </c>
      <c r="FY24">
        <v>23</v>
      </c>
      <c r="FZ24">
        <v>9.199999999999999</v>
      </c>
      <c r="GA24">
        <v>9.199999999999999</v>
      </c>
      <c r="GB24">
        <v>1.07422</v>
      </c>
      <c r="GC24">
        <v>2.42432</v>
      </c>
      <c r="GD24">
        <v>1.44897</v>
      </c>
      <c r="GE24">
        <v>2.31323</v>
      </c>
      <c r="GF24">
        <v>1.55151</v>
      </c>
      <c r="GG24">
        <v>2.26685</v>
      </c>
      <c r="GH24">
        <v>33.1322</v>
      </c>
      <c r="GI24">
        <v>24.2276</v>
      </c>
      <c r="GJ24">
        <v>18</v>
      </c>
      <c r="GK24">
        <v>630.397</v>
      </c>
      <c r="GL24">
        <v>451.358</v>
      </c>
      <c r="GM24">
        <v>19.9327</v>
      </c>
      <c r="GN24">
        <v>24.726</v>
      </c>
      <c r="GO24">
        <v>30.0001</v>
      </c>
      <c r="GP24">
        <v>24.7764</v>
      </c>
      <c r="GQ24">
        <v>24.7208</v>
      </c>
      <c r="GR24">
        <v>21.5214</v>
      </c>
      <c r="GS24">
        <v>30.0916</v>
      </c>
      <c r="GT24">
        <v>56.2404</v>
      </c>
      <c r="GU24">
        <v>19.9317</v>
      </c>
      <c r="GV24">
        <v>400</v>
      </c>
      <c r="GW24">
        <v>19.4043</v>
      </c>
      <c r="GX24">
        <v>100.642</v>
      </c>
      <c r="GY24">
        <v>101.522</v>
      </c>
    </row>
    <row r="25" spans="1:207">
      <c r="A25">
        <v>7</v>
      </c>
      <c r="B25">
        <v>1660250122.6</v>
      </c>
      <c r="C25">
        <v>3699</v>
      </c>
      <c r="D25" t="s">
        <v>354</v>
      </c>
      <c r="E25" t="s">
        <v>355</v>
      </c>
      <c r="F25">
        <v>15</v>
      </c>
      <c r="G25">
        <v>1660250114.849999</v>
      </c>
      <c r="H25">
        <f>(I25)/1000</f>
        <v>0</v>
      </c>
      <c r="I25">
        <f>1000*AU25*AG25*(AQ25-AR25)/(100*$B$7*(1000-AG25*AQ25))</f>
        <v>0</v>
      </c>
      <c r="J25">
        <f>AU25*AG25*(AP25-AO25*(1000-AG25*AR25)/(1000-AG25*AQ25))/(100*$B$7)</f>
        <v>0</v>
      </c>
      <c r="K25">
        <f>AO25 - IF(AG25&gt;1, J25*$B$7*100.0/(AI25*BC25), 0)</f>
        <v>0</v>
      </c>
      <c r="L25">
        <f>((R25-H25/2)*K25-J25)/(R25+H25/2)</f>
        <v>0</v>
      </c>
      <c r="M25">
        <f>L25*(AV25+AW25)/1000.0</f>
        <v>0</v>
      </c>
      <c r="N25">
        <f>(AO25 - IF(AG25&gt;1, J25*$B$7*100.0/(AI25*BC25), 0))*(AV25+AW25)/1000.0</f>
        <v>0</v>
      </c>
      <c r="O25">
        <f>2.0/((1/Q25-1/P25)+SIGN(Q25)*SQRT((1/Q25-1/P25)*(1/Q25-1/P25) + 4*$C$7/(($C$7+1)*($C$7+1))*(2*1/Q25*1/P25-1/P25*1/P25)))</f>
        <v>0</v>
      </c>
      <c r="P25">
        <f>IF(LEFT($D$7,1)&lt;&gt;"0",IF(LEFT($D$7,1)="1",3.0,$E$7),$D$5+$E$5*(BC25*AV25/($K$5*1000))+$F$5*(BC25*AV25/($K$5*1000))*MAX(MIN($B$7,$J$5),$I$5)*MAX(MIN($B$7,$J$5),$I$5)+$G$5*MAX(MIN($B$7,$J$5),$I$5)*(BC25*AV25/($K$5*1000))+$H$5*(BC25*AV25/($K$5*1000))*(BC25*AV25/($K$5*1000)))</f>
        <v>0</v>
      </c>
      <c r="Q25">
        <f>H25*(1000-(1000*0.61365*exp(17.502*U25/(240.97+U25))/(AV25+AW25)+AQ25)/2)/(1000*0.61365*exp(17.502*U25/(240.97+U25))/(AV25+AW25)-AQ25)</f>
        <v>0</v>
      </c>
      <c r="R25">
        <f>1/(($C$7+1)/(O25/1.6)+1/(P25/1.37)) + $C$7/(($C$7+1)/(O25/1.6) + $C$7/(P25/1.37))</f>
        <v>0</v>
      </c>
      <c r="S25">
        <f>(AJ25*AM25)</f>
        <v>0</v>
      </c>
      <c r="T25">
        <f>(AX25+(S25+2*0.95*5.67E-8*(((AX25+$B$9)+273)^4-(AX25+273)^4)-44100*H25)/(1.84*29.3*P25+8*0.95*5.67E-8*(AX25+273)^3))</f>
        <v>0</v>
      </c>
      <c r="U25">
        <f>($C$9*AY25+$D$9*AZ25+$E$9*T25)</f>
        <v>0</v>
      </c>
      <c r="V25">
        <f>0.61365*exp(17.502*U25/(240.97+U25))</f>
        <v>0</v>
      </c>
      <c r="W25">
        <f>(X25/Y25*100)</f>
        <v>0</v>
      </c>
      <c r="X25">
        <f>AQ25*(AV25+AW25)/1000</f>
        <v>0</v>
      </c>
      <c r="Y25">
        <f>0.61365*exp(17.502*AX25/(240.97+AX25))</f>
        <v>0</v>
      </c>
      <c r="Z25">
        <f>(V25-AQ25*(AV25+AW25)/1000)</f>
        <v>0</v>
      </c>
      <c r="AA25">
        <f>(-H25*44100)</f>
        <v>0</v>
      </c>
      <c r="AB25">
        <f>2*29.3*P25*0.92*(AX25-U25)</f>
        <v>0</v>
      </c>
      <c r="AC25">
        <f>2*0.95*5.67E-8*(((AX25+$B$9)+273)^4-(U25+273)^4)</f>
        <v>0</v>
      </c>
      <c r="AD25">
        <f>S25+AC25+AA25+AB25</f>
        <v>0</v>
      </c>
      <c r="AE25">
        <v>0</v>
      </c>
      <c r="AF25">
        <v>0</v>
      </c>
      <c r="AG25">
        <f>IF(AE25*$H$15&gt;=AI25,1.0,(AI25/(AI25-AE25*$H$15)))</f>
        <v>0</v>
      </c>
      <c r="AH25">
        <f>(AG25-1)*100</f>
        <v>0</v>
      </c>
      <c r="AI25">
        <f>MAX(0,($B$15+$C$15*BC25)/(1+$D$15*BC25)*AV25/(AX25+273)*$E$15)</f>
        <v>0</v>
      </c>
      <c r="AJ25">
        <f>$B$13*BD25+$C$13*BE25+$F$13*BP25*(1-BS25)</f>
        <v>0</v>
      </c>
      <c r="AK25">
        <f>AJ25*AL25</f>
        <v>0</v>
      </c>
      <c r="AL25">
        <f>($B$13*$D$11+$C$13*$D$11+$F$13*((CC25+BU25)/MAX(CC25+BU25+CD25, 0.1)*$I$11+CD25/MAX(CC25+BU25+CD25, 0.1)*$J$11))/($B$13+$C$13+$F$13)</f>
        <v>0</v>
      </c>
      <c r="AM25">
        <f>($B$13*$K$11+$C$13*$K$11+$F$13*((CC25+BU25)/MAX(CC25+BU25+CD25, 0.1)*$P$11+CD25/MAX(CC25+BU25+CD25, 0.1)*$Q$11))/($B$13+$C$13+$F$13)</f>
        <v>0</v>
      </c>
      <c r="AN25">
        <v>1660250114.849999</v>
      </c>
      <c r="AO25">
        <v>396.8096666666667</v>
      </c>
      <c r="AP25">
        <v>400.0214333333333</v>
      </c>
      <c r="AQ25">
        <v>19.66056666666666</v>
      </c>
      <c r="AR25">
        <v>19.39419666666667</v>
      </c>
      <c r="AS25">
        <v>398.1427333333334</v>
      </c>
      <c r="AT25">
        <v>19.73648666666667</v>
      </c>
      <c r="AU25">
        <v>600.2833999999999</v>
      </c>
      <c r="AV25">
        <v>101.5187</v>
      </c>
      <c r="AW25">
        <v>0.09997238666666666</v>
      </c>
      <c r="AX25">
        <v>22.49883</v>
      </c>
      <c r="AY25">
        <v>22.46410000000001</v>
      </c>
      <c r="AZ25">
        <v>999.9000000000002</v>
      </c>
      <c r="BA25">
        <v>0</v>
      </c>
      <c r="BB25">
        <v>0</v>
      </c>
      <c r="BC25">
        <v>9998.589333333333</v>
      </c>
      <c r="BD25">
        <v>0</v>
      </c>
      <c r="BE25">
        <v>2.09156</v>
      </c>
      <c r="BF25">
        <v>-3.211715</v>
      </c>
      <c r="BG25">
        <v>404.7676666666667</v>
      </c>
      <c r="BH25">
        <v>407.9329666666667</v>
      </c>
      <c r="BI25">
        <v>0.266358</v>
      </c>
      <c r="BJ25">
        <v>400.0214333333333</v>
      </c>
      <c r="BK25">
        <v>19.39419666666667</v>
      </c>
      <c r="BL25">
        <v>1.995916333333333</v>
      </c>
      <c r="BM25">
        <v>1.968875</v>
      </c>
      <c r="BN25">
        <v>17.41198</v>
      </c>
      <c r="BO25">
        <v>17.19621666666666</v>
      </c>
      <c r="BP25">
        <v>500.0250666666667</v>
      </c>
      <c r="BQ25">
        <v>0.9200011333333334</v>
      </c>
      <c r="BR25">
        <v>0.07999921999999995</v>
      </c>
      <c r="BS25">
        <v>0</v>
      </c>
      <c r="BT25">
        <v>2.204276666666666</v>
      </c>
      <c r="BU25">
        <v>0</v>
      </c>
      <c r="BV25">
        <v>984.8067000000002</v>
      </c>
      <c r="BW25">
        <v>4658.602</v>
      </c>
      <c r="BX25">
        <v>35.70386666666666</v>
      </c>
      <c r="BY25">
        <v>39.03726666666667</v>
      </c>
      <c r="BZ25">
        <v>37.6498</v>
      </c>
      <c r="CA25">
        <v>37.85386666666666</v>
      </c>
      <c r="CB25">
        <v>35.67053333333332</v>
      </c>
      <c r="CC25">
        <v>460.0233333333335</v>
      </c>
      <c r="CD25">
        <v>40.00300000000001</v>
      </c>
      <c r="CE25">
        <v>0</v>
      </c>
      <c r="CF25">
        <v>1660250118.5</v>
      </c>
      <c r="CG25">
        <v>0</v>
      </c>
      <c r="CH25">
        <v>1660249569.6</v>
      </c>
      <c r="CI25" t="s">
        <v>356</v>
      </c>
      <c r="CJ25">
        <v>1660249569.6</v>
      </c>
      <c r="CK25">
        <v>1660249568.1</v>
      </c>
      <c r="CL25">
        <v>7</v>
      </c>
      <c r="CM25">
        <v>0</v>
      </c>
      <c r="CN25">
        <v>0.003</v>
      </c>
      <c r="CO25">
        <v>-1.336</v>
      </c>
      <c r="CP25">
        <v>-0.078</v>
      </c>
      <c r="CQ25">
        <v>400</v>
      </c>
      <c r="CR25">
        <v>19</v>
      </c>
      <c r="CS25">
        <v>0.31</v>
      </c>
      <c r="CT25">
        <v>0.17</v>
      </c>
      <c r="CU25">
        <v>-3.203662682926829</v>
      </c>
      <c r="CV25">
        <v>0.05763156794424693</v>
      </c>
      <c r="CW25">
        <v>0.0593824232853538</v>
      </c>
      <c r="CX25">
        <v>1</v>
      </c>
      <c r="CY25">
        <v>0.2673462926829268</v>
      </c>
      <c r="CZ25">
        <v>-0.006212864111498012</v>
      </c>
      <c r="DA25">
        <v>0.003214806091667061</v>
      </c>
      <c r="DB25">
        <v>1</v>
      </c>
      <c r="DC25">
        <v>2</v>
      </c>
      <c r="DD25">
        <v>2</v>
      </c>
      <c r="DE25" t="s">
        <v>335</v>
      </c>
      <c r="DF25">
        <v>3.21106</v>
      </c>
      <c r="DG25">
        <v>2.65688</v>
      </c>
      <c r="DH25">
        <v>0.102021</v>
      </c>
      <c r="DI25">
        <v>0.102722</v>
      </c>
      <c r="DJ25">
        <v>0.101527</v>
      </c>
      <c r="DK25">
        <v>0.100834</v>
      </c>
      <c r="DL25">
        <v>29713.4</v>
      </c>
      <c r="DM25">
        <v>28782.3</v>
      </c>
      <c r="DN25">
        <v>31679.9</v>
      </c>
      <c r="DO25">
        <v>30399.8</v>
      </c>
      <c r="DP25">
        <v>38198.9</v>
      </c>
      <c r="DQ25">
        <v>36190.5</v>
      </c>
      <c r="DR25">
        <v>44488.3</v>
      </c>
      <c r="DS25">
        <v>42511.8</v>
      </c>
      <c r="DT25">
        <v>2.20975</v>
      </c>
      <c r="DU25">
        <v>1.91675</v>
      </c>
      <c r="DV25">
        <v>0.0364929</v>
      </c>
      <c r="DW25">
        <v>0</v>
      </c>
      <c r="DX25">
        <v>21.861</v>
      </c>
      <c r="DY25">
        <v>999.9</v>
      </c>
      <c r="DZ25">
        <v>65.90000000000001</v>
      </c>
      <c r="EA25">
        <v>28.3</v>
      </c>
      <c r="EB25">
        <v>25.0674</v>
      </c>
      <c r="EC25">
        <v>61.2692</v>
      </c>
      <c r="ED25">
        <v>22.2837</v>
      </c>
      <c r="EE25">
        <v>1</v>
      </c>
      <c r="EF25">
        <v>-0.180663</v>
      </c>
      <c r="EG25">
        <v>1.21841</v>
      </c>
      <c r="EH25">
        <v>20.1486</v>
      </c>
      <c r="EI25">
        <v>5.22867</v>
      </c>
      <c r="EJ25">
        <v>11.992</v>
      </c>
      <c r="EK25">
        <v>4.9676</v>
      </c>
      <c r="EL25">
        <v>3.297</v>
      </c>
      <c r="EM25">
        <v>1399.9</v>
      </c>
      <c r="EN25">
        <v>8421.5</v>
      </c>
      <c r="EO25">
        <v>9999</v>
      </c>
      <c r="EP25">
        <v>12</v>
      </c>
      <c r="EQ25">
        <v>1.8675</v>
      </c>
      <c r="ER25">
        <v>1.86798</v>
      </c>
      <c r="ES25">
        <v>1.85927</v>
      </c>
      <c r="ET25">
        <v>1.86538</v>
      </c>
      <c r="EU25">
        <v>1.86339</v>
      </c>
      <c r="EV25">
        <v>1.86471</v>
      </c>
      <c r="EW25">
        <v>1.86017</v>
      </c>
      <c r="EX25">
        <v>1.8642</v>
      </c>
      <c r="EY25">
        <v>0</v>
      </c>
      <c r="EZ25">
        <v>0</v>
      </c>
      <c r="FA25">
        <v>0</v>
      </c>
      <c r="FB25">
        <v>0</v>
      </c>
      <c r="FC25" t="s">
        <v>336</v>
      </c>
      <c r="FD25" t="s">
        <v>337</v>
      </c>
      <c r="FE25" t="s">
        <v>338</v>
      </c>
      <c r="FF25" t="s">
        <v>338</v>
      </c>
      <c r="FG25" t="s">
        <v>338</v>
      </c>
      <c r="FH25" t="s">
        <v>338</v>
      </c>
      <c r="FI25">
        <v>0</v>
      </c>
      <c r="FJ25">
        <v>100</v>
      </c>
      <c r="FK25">
        <v>100</v>
      </c>
      <c r="FL25">
        <v>-1.333</v>
      </c>
      <c r="FM25">
        <v>-0.0759</v>
      </c>
      <c r="FN25">
        <v>-1.039279404882137</v>
      </c>
      <c r="FO25">
        <v>-0.0004288572108516813</v>
      </c>
      <c r="FP25">
        <v>-9.298775811270514E-07</v>
      </c>
      <c r="FQ25">
        <v>3.855936630904132E-10</v>
      </c>
      <c r="FR25">
        <v>-0.1182979723381129</v>
      </c>
      <c r="FS25">
        <v>-0.001228956394211394</v>
      </c>
      <c r="FT25">
        <v>0.0001300461273041749</v>
      </c>
      <c r="FU25">
        <v>2.07731679356656E-06</v>
      </c>
      <c r="FV25">
        <v>2</v>
      </c>
      <c r="FW25">
        <v>2029</v>
      </c>
      <c r="FX25">
        <v>1</v>
      </c>
      <c r="FY25">
        <v>23</v>
      </c>
      <c r="FZ25">
        <v>9.199999999999999</v>
      </c>
      <c r="GA25">
        <v>9.199999999999999</v>
      </c>
      <c r="GB25">
        <v>1.07544</v>
      </c>
      <c r="GC25">
        <v>2.42676</v>
      </c>
      <c r="GD25">
        <v>1.44775</v>
      </c>
      <c r="GE25">
        <v>2.31079</v>
      </c>
      <c r="GF25">
        <v>1.55151</v>
      </c>
      <c r="GG25">
        <v>2.41699</v>
      </c>
      <c r="GH25">
        <v>33.244</v>
      </c>
      <c r="GI25">
        <v>24.2364</v>
      </c>
      <c r="GJ25">
        <v>18</v>
      </c>
      <c r="GK25">
        <v>630.3579999999999</v>
      </c>
      <c r="GL25">
        <v>450.656</v>
      </c>
      <c r="GM25">
        <v>20.1587</v>
      </c>
      <c r="GN25">
        <v>24.6927</v>
      </c>
      <c r="GO25">
        <v>30</v>
      </c>
      <c r="GP25">
        <v>24.7392</v>
      </c>
      <c r="GQ25">
        <v>24.6838</v>
      </c>
      <c r="GR25">
        <v>21.5212</v>
      </c>
      <c r="GS25">
        <v>29.6808</v>
      </c>
      <c r="GT25">
        <v>48.4054</v>
      </c>
      <c r="GU25">
        <v>20.1643</v>
      </c>
      <c r="GV25">
        <v>400</v>
      </c>
      <c r="GW25">
        <v>19.382</v>
      </c>
      <c r="GX25">
        <v>100.654</v>
      </c>
      <c r="GY25">
        <v>101.521</v>
      </c>
    </row>
    <row r="26" spans="1:207">
      <c r="A26">
        <v>8</v>
      </c>
      <c r="B26">
        <v>1660250723.5</v>
      </c>
      <c r="C26">
        <v>4299.900000095367</v>
      </c>
      <c r="D26" t="s">
        <v>357</v>
      </c>
      <c r="E26" t="s">
        <v>358</v>
      </c>
      <c r="F26">
        <v>15</v>
      </c>
      <c r="G26">
        <v>1660250715.75</v>
      </c>
      <c r="H26">
        <f>(I26)/1000</f>
        <v>0</v>
      </c>
      <c r="I26">
        <f>1000*AU26*AG26*(AQ26-AR26)/(100*$B$7*(1000-AG26*AQ26))</f>
        <v>0</v>
      </c>
      <c r="J26">
        <f>AU26*AG26*(AP26-AO26*(1000-AG26*AR26)/(1000-AG26*AQ26))/(100*$B$7)</f>
        <v>0</v>
      </c>
      <c r="K26">
        <f>AO26 - IF(AG26&gt;1, J26*$B$7*100.0/(AI26*BC26), 0)</f>
        <v>0</v>
      </c>
      <c r="L26">
        <f>((R26-H26/2)*K26-J26)/(R26+H26/2)</f>
        <v>0</v>
      </c>
      <c r="M26">
        <f>L26*(AV26+AW26)/1000.0</f>
        <v>0</v>
      </c>
      <c r="N26">
        <f>(AO26 - IF(AG26&gt;1, J26*$B$7*100.0/(AI26*BC26), 0))*(AV26+AW26)/1000.0</f>
        <v>0</v>
      </c>
      <c r="O26">
        <f>2.0/((1/Q26-1/P26)+SIGN(Q26)*SQRT((1/Q26-1/P26)*(1/Q26-1/P26) + 4*$C$7/(($C$7+1)*($C$7+1))*(2*1/Q26*1/P26-1/P26*1/P26)))</f>
        <v>0</v>
      </c>
      <c r="P26">
        <f>IF(LEFT($D$7,1)&lt;&gt;"0",IF(LEFT($D$7,1)="1",3.0,$E$7),$D$5+$E$5*(BC26*AV26/($K$5*1000))+$F$5*(BC26*AV26/($K$5*1000))*MAX(MIN($B$7,$J$5),$I$5)*MAX(MIN($B$7,$J$5),$I$5)+$G$5*MAX(MIN($B$7,$J$5),$I$5)*(BC26*AV26/($K$5*1000))+$H$5*(BC26*AV26/($K$5*1000))*(BC26*AV26/($K$5*1000)))</f>
        <v>0</v>
      </c>
      <c r="Q26">
        <f>H26*(1000-(1000*0.61365*exp(17.502*U26/(240.97+U26))/(AV26+AW26)+AQ26)/2)/(1000*0.61365*exp(17.502*U26/(240.97+U26))/(AV26+AW26)-AQ26)</f>
        <v>0</v>
      </c>
      <c r="R26">
        <f>1/(($C$7+1)/(O26/1.6)+1/(P26/1.37)) + $C$7/(($C$7+1)/(O26/1.6) + $C$7/(P26/1.37))</f>
        <v>0</v>
      </c>
      <c r="S26">
        <f>(AJ26*AM26)</f>
        <v>0</v>
      </c>
      <c r="T26">
        <f>(AX26+(S26+2*0.95*5.67E-8*(((AX26+$B$9)+273)^4-(AX26+273)^4)-44100*H26)/(1.84*29.3*P26+8*0.95*5.67E-8*(AX26+273)^3))</f>
        <v>0</v>
      </c>
      <c r="U26">
        <f>($C$9*AY26+$D$9*AZ26+$E$9*T26)</f>
        <v>0</v>
      </c>
      <c r="V26">
        <f>0.61365*exp(17.502*U26/(240.97+U26))</f>
        <v>0</v>
      </c>
      <c r="W26">
        <f>(X26/Y26*100)</f>
        <v>0</v>
      </c>
      <c r="X26">
        <f>AQ26*(AV26+AW26)/1000</f>
        <v>0</v>
      </c>
      <c r="Y26">
        <f>0.61365*exp(17.502*AX26/(240.97+AX26))</f>
        <v>0</v>
      </c>
      <c r="Z26">
        <f>(V26-AQ26*(AV26+AW26)/1000)</f>
        <v>0</v>
      </c>
      <c r="AA26">
        <f>(-H26*44100)</f>
        <v>0</v>
      </c>
      <c r="AB26">
        <f>2*29.3*P26*0.92*(AX26-U26)</f>
        <v>0</v>
      </c>
      <c r="AC26">
        <f>2*0.95*5.67E-8*(((AX26+$B$9)+273)^4-(U26+273)^4)</f>
        <v>0</v>
      </c>
      <c r="AD26">
        <f>S26+AC26+AA26+AB26</f>
        <v>0</v>
      </c>
      <c r="AE26">
        <v>0</v>
      </c>
      <c r="AF26">
        <v>0</v>
      </c>
      <c r="AG26">
        <f>IF(AE26*$H$15&gt;=AI26,1.0,(AI26/(AI26-AE26*$H$15)))</f>
        <v>0</v>
      </c>
      <c r="AH26">
        <f>(AG26-1)*100</f>
        <v>0</v>
      </c>
      <c r="AI26">
        <f>MAX(0,($B$15+$C$15*BC26)/(1+$D$15*BC26)*AV26/(AX26+273)*$E$15)</f>
        <v>0</v>
      </c>
      <c r="AJ26">
        <f>$B$13*BD26+$C$13*BE26+$F$13*BP26*(1-BS26)</f>
        <v>0</v>
      </c>
      <c r="AK26">
        <f>AJ26*AL26</f>
        <v>0</v>
      </c>
      <c r="AL26">
        <f>($B$13*$D$11+$C$13*$D$11+$F$13*((CC26+BU26)/MAX(CC26+BU26+CD26, 0.1)*$I$11+CD26/MAX(CC26+BU26+CD26, 0.1)*$J$11))/($B$13+$C$13+$F$13)</f>
        <v>0</v>
      </c>
      <c r="AM26">
        <f>($B$13*$K$11+$C$13*$K$11+$F$13*((CC26+BU26)/MAX(CC26+BU26+CD26, 0.1)*$P$11+CD26/MAX(CC26+BU26+CD26, 0.1)*$Q$11))/($B$13+$C$13+$F$13)</f>
        <v>0</v>
      </c>
      <c r="AN26">
        <v>1660250715.75</v>
      </c>
      <c r="AO26">
        <v>397.5547666666667</v>
      </c>
      <c r="AP26">
        <v>400.0095333333333</v>
      </c>
      <c r="AQ26">
        <v>19.55853666666667</v>
      </c>
      <c r="AR26">
        <v>19.25696</v>
      </c>
      <c r="AS26">
        <v>398.8743333333333</v>
      </c>
      <c r="AT26">
        <v>19.6328</v>
      </c>
      <c r="AU26">
        <v>600.2840000000001</v>
      </c>
      <c r="AV26">
        <v>101.5121666666667</v>
      </c>
      <c r="AW26">
        <v>0.09994044666666668</v>
      </c>
      <c r="AX26">
        <v>22.48711666666667</v>
      </c>
      <c r="AY26">
        <v>22.41361333333333</v>
      </c>
      <c r="AZ26">
        <v>999.9000000000002</v>
      </c>
      <c r="BA26">
        <v>0</v>
      </c>
      <c r="BB26">
        <v>0</v>
      </c>
      <c r="BC26">
        <v>10005.68133333333</v>
      </c>
      <c r="BD26">
        <v>0</v>
      </c>
      <c r="BE26">
        <v>2.148089999999999</v>
      </c>
      <c r="BF26">
        <v>-2.454785666666667</v>
      </c>
      <c r="BG26">
        <v>405.4855</v>
      </c>
      <c r="BH26">
        <v>407.8637666666667</v>
      </c>
      <c r="BI26">
        <v>0.3015812999999999</v>
      </c>
      <c r="BJ26">
        <v>400.0095333333333</v>
      </c>
      <c r="BK26">
        <v>19.25696</v>
      </c>
      <c r="BL26">
        <v>1.985426333333333</v>
      </c>
      <c r="BM26">
        <v>1.954813</v>
      </c>
      <c r="BN26">
        <v>17.32859666666666</v>
      </c>
      <c r="BO26">
        <v>17.08299333333333</v>
      </c>
      <c r="BP26">
        <v>250.0184666666666</v>
      </c>
      <c r="BQ26">
        <v>0.9000089</v>
      </c>
      <c r="BR26">
        <v>0.09999116666666669</v>
      </c>
      <c r="BS26">
        <v>0</v>
      </c>
      <c r="BT26">
        <v>2.05162</v>
      </c>
      <c r="BU26">
        <v>0</v>
      </c>
      <c r="BV26">
        <v>545.9653666666667</v>
      </c>
      <c r="BW26">
        <v>2314.057333333334</v>
      </c>
      <c r="BX26">
        <v>34.6124</v>
      </c>
      <c r="BY26">
        <v>39.3998</v>
      </c>
      <c r="BZ26">
        <v>37.08306666666667</v>
      </c>
      <c r="CA26">
        <v>37.89979999999999</v>
      </c>
      <c r="CB26">
        <v>35.11226666666666</v>
      </c>
      <c r="CC26">
        <v>225.0189999999999</v>
      </c>
      <c r="CD26">
        <v>25.00066666666667</v>
      </c>
      <c r="CE26">
        <v>0</v>
      </c>
      <c r="CF26">
        <v>1660250719.7</v>
      </c>
      <c r="CG26">
        <v>0</v>
      </c>
      <c r="CH26">
        <v>1660250173.6</v>
      </c>
      <c r="CI26" t="s">
        <v>359</v>
      </c>
      <c r="CJ26">
        <v>1660250173.6</v>
      </c>
      <c r="CK26">
        <v>1660250170.1</v>
      </c>
      <c r="CL26">
        <v>8</v>
      </c>
      <c r="CM26">
        <v>0.014</v>
      </c>
      <c r="CN26">
        <v>0.002</v>
      </c>
      <c r="CO26">
        <v>-1.322</v>
      </c>
      <c r="CP26">
        <v>-0.075</v>
      </c>
      <c r="CQ26">
        <v>400</v>
      </c>
      <c r="CR26">
        <v>19</v>
      </c>
      <c r="CS26">
        <v>0.4</v>
      </c>
      <c r="CT26">
        <v>0.21</v>
      </c>
      <c r="CU26">
        <v>-2.461851</v>
      </c>
      <c r="CV26">
        <v>-0.04304262664164239</v>
      </c>
      <c r="CW26">
        <v>0.04839079818519221</v>
      </c>
      <c r="CX26">
        <v>1</v>
      </c>
      <c r="CY26">
        <v>0.300944825</v>
      </c>
      <c r="CZ26">
        <v>0.006358120075046434</v>
      </c>
      <c r="DA26">
        <v>0.002011192866031251</v>
      </c>
      <c r="DB26">
        <v>1</v>
      </c>
      <c r="DC26">
        <v>2</v>
      </c>
      <c r="DD26">
        <v>2</v>
      </c>
      <c r="DE26" t="s">
        <v>335</v>
      </c>
      <c r="DF26">
        <v>3.21147</v>
      </c>
      <c r="DG26">
        <v>2.65719</v>
      </c>
      <c r="DH26">
        <v>0.102144</v>
      </c>
      <c r="DI26">
        <v>0.1027</v>
      </c>
      <c r="DJ26">
        <v>0.101121</v>
      </c>
      <c r="DK26">
        <v>0.100332</v>
      </c>
      <c r="DL26">
        <v>29708.3</v>
      </c>
      <c r="DM26">
        <v>28777.3</v>
      </c>
      <c r="DN26">
        <v>31679</v>
      </c>
      <c r="DO26">
        <v>30393.9</v>
      </c>
      <c r="DP26">
        <v>38215.2</v>
      </c>
      <c r="DQ26">
        <v>36204.9</v>
      </c>
      <c r="DR26">
        <v>44487.1</v>
      </c>
      <c r="DS26">
        <v>42504.8</v>
      </c>
      <c r="DT26">
        <v>2.20972</v>
      </c>
      <c r="DU26">
        <v>1.9144</v>
      </c>
      <c r="DV26">
        <v>0.0385344</v>
      </c>
      <c r="DW26">
        <v>0</v>
      </c>
      <c r="DX26">
        <v>21.7891</v>
      </c>
      <c r="DY26">
        <v>999.9</v>
      </c>
      <c r="DZ26">
        <v>64.8</v>
      </c>
      <c r="EA26">
        <v>28.5</v>
      </c>
      <c r="EB26">
        <v>24.9392</v>
      </c>
      <c r="EC26">
        <v>60.8392</v>
      </c>
      <c r="ED26">
        <v>22.0593</v>
      </c>
      <c r="EE26">
        <v>1</v>
      </c>
      <c r="EF26">
        <v>-0.17843</v>
      </c>
      <c r="EG26">
        <v>0.834017</v>
      </c>
      <c r="EH26">
        <v>20.1546</v>
      </c>
      <c r="EI26">
        <v>5.22777</v>
      </c>
      <c r="EJ26">
        <v>11.992</v>
      </c>
      <c r="EK26">
        <v>4.9675</v>
      </c>
      <c r="EL26">
        <v>3.297</v>
      </c>
      <c r="EM26">
        <v>1413.6</v>
      </c>
      <c r="EN26">
        <v>8505.6</v>
      </c>
      <c r="EO26">
        <v>9999</v>
      </c>
      <c r="EP26">
        <v>12.2</v>
      </c>
      <c r="EQ26">
        <v>1.8675</v>
      </c>
      <c r="ER26">
        <v>1.86798</v>
      </c>
      <c r="ES26">
        <v>1.85928</v>
      </c>
      <c r="ET26">
        <v>1.86539</v>
      </c>
      <c r="EU26">
        <v>1.86337</v>
      </c>
      <c r="EV26">
        <v>1.8647</v>
      </c>
      <c r="EW26">
        <v>1.86017</v>
      </c>
      <c r="EX26">
        <v>1.86423</v>
      </c>
      <c r="EY26">
        <v>0</v>
      </c>
      <c r="EZ26">
        <v>0</v>
      </c>
      <c r="FA26">
        <v>0</v>
      </c>
      <c r="FB26">
        <v>0</v>
      </c>
      <c r="FC26" t="s">
        <v>336</v>
      </c>
      <c r="FD26" t="s">
        <v>337</v>
      </c>
      <c r="FE26" t="s">
        <v>338</v>
      </c>
      <c r="FF26" t="s">
        <v>338</v>
      </c>
      <c r="FG26" t="s">
        <v>338</v>
      </c>
      <c r="FH26" t="s">
        <v>338</v>
      </c>
      <c r="FI26">
        <v>0</v>
      </c>
      <c r="FJ26">
        <v>100</v>
      </c>
      <c r="FK26">
        <v>100</v>
      </c>
      <c r="FL26">
        <v>-1.32</v>
      </c>
      <c r="FM26">
        <v>-0.0743</v>
      </c>
      <c r="FN26">
        <v>-1.024920293738046</v>
      </c>
      <c r="FO26">
        <v>-0.0004288572108516813</v>
      </c>
      <c r="FP26">
        <v>-9.298775811270514E-07</v>
      </c>
      <c r="FQ26">
        <v>3.855936630904132E-10</v>
      </c>
      <c r="FR26">
        <v>-0.1159748748957666</v>
      </c>
      <c r="FS26">
        <v>-0.001228956394211394</v>
      </c>
      <c r="FT26">
        <v>0.0001300461273041749</v>
      </c>
      <c r="FU26">
        <v>2.07731679356656E-06</v>
      </c>
      <c r="FV26">
        <v>2</v>
      </c>
      <c r="FW26">
        <v>2029</v>
      </c>
      <c r="FX26">
        <v>1</v>
      </c>
      <c r="FY26">
        <v>23</v>
      </c>
      <c r="FZ26">
        <v>9.199999999999999</v>
      </c>
      <c r="GA26">
        <v>9.199999999999999</v>
      </c>
      <c r="GB26">
        <v>1.07422</v>
      </c>
      <c r="GC26">
        <v>2.4353</v>
      </c>
      <c r="GD26">
        <v>1.44897</v>
      </c>
      <c r="GE26">
        <v>2.31079</v>
      </c>
      <c r="GF26">
        <v>1.55151</v>
      </c>
      <c r="GG26">
        <v>2.24609</v>
      </c>
      <c r="GH26">
        <v>33.3111</v>
      </c>
      <c r="GI26">
        <v>24.2364</v>
      </c>
      <c r="GJ26">
        <v>18</v>
      </c>
      <c r="GK26">
        <v>630.597</v>
      </c>
      <c r="GL26">
        <v>449.427</v>
      </c>
      <c r="GM26">
        <v>20.7915</v>
      </c>
      <c r="GN26">
        <v>24.7156</v>
      </c>
      <c r="GO26">
        <v>30.0001</v>
      </c>
      <c r="GP26">
        <v>24.762</v>
      </c>
      <c r="GQ26">
        <v>24.7064</v>
      </c>
      <c r="GR26">
        <v>21.5108</v>
      </c>
      <c r="GS26">
        <v>29.8749</v>
      </c>
      <c r="GT26">
        <v>40.5426</v>
      </c>
      <c r="GU26">
        <v>20.7917</v>
      </c>
      <c r="GV26">
        <v>400</v>
      </c>
      <c r="GW26">
        <v>19.2942</v>
      </c>
      <c r="GX26">
        <v>100.651</v>
      </c>
      <c r="GY26">
        <v>101.503</v>
      </c>
    </row>
    <row r="27" spans="1:207">
      <c r="A27">
        <v>9</v>
      </c>
      <c r="B27">
        <v>1660251343</v>
      </c>
      <c r="C27">
        <v>4919.400000095367</v>
      </c>
      <c r="D27" t="s">
        <v>360</v>
      </c>
      <c r="E27" t="s">
        <v>361</v>
      </c>
      <c r="F27">
        <v>15</v>
      </c>
      <c r="G27">
        <v>1660251335</v>
      </c>
      <c r="H27">
        <f>(I27)/1000</f>
        <v>0</v>
      </c>
      <c r="I27">
        <f>1000*AU27*AG27*(AQ27-AR27)/(100*$B$7*(1000-AG27*AQ27))</f>
        <v>0</v>
      </c>
      <c r="J27">
        <f>AU27*AG27*(AP27-AO27*(1000-AG27*AR27)/(1000-AG27*AQ27))/(100*$B$7)</f>
        <v>0</v>
      </c>
      <c r="K27">
        <f>AO27 - IF(AG27&gt;1, J27*$B$7*100.0/(AI27*BC27), 0)</f>
        <v>0</v>
      </c>
      <c r="L27">
        <f>((R27-H27/2)*K27-J27)/(R27+H27/2)</f>
        <v>0</v>
      </c>
      <c r="M27">
        <f>L27*(AV27+AW27)/1000.0</f>
        <v>0</v>
      </c>
      <c r="N27">
        <f>(AO27 - IF(AG27&gt;1, J27*$B$7*100.0/(AI27*BC27), 0))*(AV27+AW27)/1000.0</f>
        <v>0</v>
      </c>
      <c r="O27">
        <f>2.0/((1/Q27-1/P27)+SIGN(Q27)*SQRT((1/Q27-1/P27)*(1/Q27-1/P27) + 4*$C$7/(($C$7+1)*($C$7+1))*(2*1/Q27*1/P27-1/P27*1/P27)))</f>
        <v>0</v>
      </c>
      <c r="P27">
        <f>IF(LEFT($D$7,1)&lt;&gt;"0",IF(LEFT($D$7,1)="1",3.0,$E$7),$D$5+$E$5*(BC27*AV27/($K$5*1000))+$F$5*(BC27*AV27/($K$5*1000))*MAX(MIN($B$7,$J$5),$I$5)*MAX(MIN($B$7,$J$5),$I$5)+$G$5*MAX(MIN($B$7,$J$5),$I$5)*(BC27*AV27/($K$5*1000))+$H$5*(BC27*AV27/($K$5*1000))*(BC27*AV27/($K$5*1000)))</f>
        <v>0</v>
      </c>
      <c r="Q27">
        <f>H27*(1000-(1000*0.61365*exp(17.502*U27/(240.97+U27))/(AV27+AW27)+AQ27)/2)/(1000*0.61365*exp(17.502*U27/(240.97+U27))/(AV27+AW27)-AQ27)</f>
        <v>0</v>
      </c>
      <c r="R27">
        <f>1/(($C$7+1)/(O27/1.6)+1/(P27/1.37)) + $C$7/(($C$7+1)/(O27/1.6) + $C$7/(P27/1.37))</f>
        <v>0</v>
      </c>
      <c r="S27">
        <f>(AJ27*AM27)</f>
        <v>0</v>
      </c>
      <c r="T27">
        <f>(AX27+(S27+2*0.95*5.67E-8*(((AX27+$B$9)+273)^4-(AX27+273)^4)-44100*H27)/(1.84*29.3*P27+8*0.95*5.67E-8*(AX27+273)^3))</f>
        <v>0</v>
      </c>
      <c r="U27">
        <f>($C$9*AY27+$D$9*AZ27+$E$9*T27)</f>
        <v>0</v>
      </c>
      <c r="V27">
        <f>0.61365*exp(17.502*U27/(240.97+U27))</f>
        <v>0</v>
      </c>
      <c r="W27">
        <f>(X27/Y27*100)</f>
        <v>0</v>
      </c>
      <c r="X27">
        <f>AQ27*(AV27+AW27)/1000</f>
        <v>0</v>
      </c>
      <c r="Y27">
        <f>0.61365*exp(17.502*AX27/(240.97+AX27))</f>
        <v>0</v>
      </c>
      <c r="Z27">
        <f>(V27-AQ27*(AV27+AW27)/1000)</f>
        <v>0</v>
      </c>
      <c r="AA27">
        <f>(-H27*44100)</f>
        <v>0</v>
      </c>
      <c r="AB27">
        <f>2*29.3*P27*0.92*(AX27-U27)</f>
        <v>0</v>
      </c>
      <c r="AC27">
        <f>2*0.95*5.67E-8*(((AX27+$B$9)+273)^4-(U27+273)^4)</f>
        <v>0</v>
      </c>
      <c r="AD27">
        <f>S27+AC27+AA27+AB27</f>
        <v>0</v>
      </c>
      <c r="AE27">
        <v>0</v>
      </c>
      <c r="AF27">
        <v>0</v>
      </c>
      <c r="AG27">
        <f>IF(AE27*$H$15&gt;=AI27,1.0,(AI27/(AI27-AE27*$H$15)))</f>
        <v>0</v>
      </c>
      <c r="AH27">
        <f>(AG27-1)*100</f>
        <v>0</v>
      </c>
      <c r="AI27">
        <f>MAX(0,($B$15+$C$15*BC27)/(1+$D$15*BC27)*AV27/(AX27+273)*$E$15)</f>
        <v>0</v>
      </c>
      <c r="AJ27">
        <f>$B$13*BD27+$C$13*BE27+$F$13*BP27*(1-BS27)</f>
        <v>0</v>
      </c>
      <c r="AK27">
        <f>AJ27*AL27</f>
        <v>0</v>
      </c>
      <c r="AL27">
        <f>($B$13*$D$11+$C$13*$D$11+$F$13*((CC27+BU27)/MAX(CC27+BU27+CD27, 0.1)*$I$11+CD27/MAX(CC27+BU27+CD27, 0.1)*$J$11))/($B$13+$C$13+$F$13)</f>
        <v>0</v>
      </c>
      <c r="AM27">
        <f>($B$13*$K$11+$C$13*$K$11+$F$13*((CC27+BU27)/MAX(CC27+BU27+CD27, 0.1)*$P$11+CD27/MAX(CC27+BU27+CD27, 0.1)*$Q$11))/($B$13+$C$13+$F$13)</f>
        <v>0</v>
      </c>
      <c r="AN27">
        <v>1660251335</v>
      </c>
      <c r="AO27">
        <v>400.2026451612903</v>
      </c>
      <c r="AP27">
        <v>399.9989032258065</v>
      </c>
      <c r="AQ27">
        <v>19.66155806451613</v>
      </c>
      <c r="AR27">
        <v>19.52370967741935</v>
      </c>
      <c r="AS27">
        <v>401.5205161290323</v>
      </c>
      <c r="AT27">
        <v>19.73597096774193</v>
      </c>
      <c r="AU27">
        <v>600.3009999999999</v>
      </c>
      <c r="AV27">
        <v>101.506935483871</v>
      </c>
      <c r="AW27">
        <v>0.1000204161290322</v>
      </c>
      <c r="AX27">
        <v>22.49426774193548</v>
      </c>
      <c r="AY27">
        <v>22.36702580645161</v>
      </c>
      <c r="AZ27">
        <v>999.9000000000003</v>
      </c>
      <c r="BA27">
        <v>0</v>
      </c>
      <c r="BB27">
        <v>0</v>
      </c>
      <c r="BC27">
        <v>10001.97548387097</v>
      </c>
      <c r="BD27">
        <v>0</v>
      </c>
      <c r="BE27">
        <v>2.148089999999999</v>
      </c>
      <c r="BF27">
        <v>0.2036655161290322</v>
      </c>
      <c r="BG27">
        <v>408.2290645161289</v>
      </c>
      <c r="BH27">
        <v>407.963935483871</v>
      </c>
      <c r="BI27">
        <v>0.1378347741935484</v>
      </c>
      <c r="BJ27">
        <v>399.9989032258065</v>
      </c>
      <c r="BK27">
        <v>19.52370967741935</v>
      </c>
      <c r="BL27">
        <v>1.995782258064516</v>
      </c>
      <c r="BM27">
        <v>1.981792258064516</v>
      </c>
      <c r="BN27">
        <v>17.41092258064516</v>
      </c>
      <c r="BO27">
        <v>17.2996064516129</v>
      </c>
      <c r="BP27">
        <v>0</v>
      </c>
      <c r="BQ27">
        <v>0</v>
      </c>
      <c r="BR27">
        <v>0</v>
      </c>
      <c r="BS27">
        <v>0</v>
      </c>
      <c r="BT27">
        <v>2.293548387096775</v>
      </c>
      <c r="BU27">
        <v>0</v>
      </c>
      <c r="BV27">
        <v>10.54032258064516</v>
      </c>
      <c r="BW27">
        <v>-1.303548387096774</v>
      </c>
      <c r="BX27">
        <v>34.14899999999999</v>
      </c>
      <c r="BY27">
        <v>40.3646451612903</v>
      </c>
      <c r="BZ27">
        <v>37.14499999999999</v>
      </c>
      <c r="CA27">
        <v>39.31629032258064</v>
      </c>
      <c r="CB27">
        <v>35.04799999999999</v>
      </c>
      <c r="CC27">
        <v>0</v>
      </c>
      <c r="CD27">
        <v>0</v>
      </c>
      <c r="CE27">
        <v>0</v>
      </c>
      <c r="CF27">
        <v>1660251339</v>
      </c>
      <c r="CG27">
        <v>0</v>
      </c>
      <c r="CH27">
        <v>1660250773.5</v>
      </c>
      <c r="CI27" t="s">
        <v>362</v>
      </c>
      <c r="CJ27">
        <v>1660250773.5</v>
      </c>
      <c r="CK27">
        <v>1660250771</v>
      </c>
      <c r="CL27">
        <v>9</v>
      </c>
      <c r="CM27">
        <v>0.004</v>
      </c>
      <c r="CN27">
        <v>-0.001</v>
      </c>
      <c r="CO27">
        <v>-1.318</v>
      </c>
      <c r="CP27">
        <v>-0.077</v>
      </c>
      <c r="CQ27">
        <v>400</v>
      </c>
      <c r="CR27">
        <v>19</v>
      </c>
      <c r="CS27">
        <v>0.6899999999999999</v>
      </c>
      <c r="CT27">
        <v>0.24</v>
      </c>
      <c r="CU27">
        <v>0.193886575</v>
      </c>
      <c r="CV27">
        <v>0.05913382739211927</v>
      </c>
      <c r="CW27">
        <v>0.03329180059405581</v>
      </c>
      <c r="CX27">
        <v>1</v>
      </c>
      <c r="CY27">
        <v>0.13547085</v>
      </c>
      <c r="CZ27">
        <v>0.05207225515947418</v>
      </c>
      <c r="DA27">
        <v>0.005131201007317877</v>
      </c>
      <c r="DB27">
        <v>1</v>
      </c>
      <c r="DC27">
        <v>2</v>
      </c>
      <c r="DD27">
        <v>2</v>
      </c>
      <c r="DE27" t="s">
        <v>335</v>
      </c>
      <c r="DF27">
        <v>3.21118</v>
      </c>
      <c r="DG27">
        <v>2.65705</v>
      </c>
      <c r="DH27">
        <v>0.102662</v>
      </c>
      <c r="DI27">
        <v>0.102703</v>
      </c>
      <c r="DJ27">
        <v>0.101498</v>
      </c>
      <c r="DK27">
        <v>0.101296</v>
      </c>
      <c r="DL27">
        <v>29689.8</v>
      </c>
      <c r="DM27">
        <v>28771.9</v>
      </c>
      <c r="DN27">
        <v>31677.6</v>
      </c>
      <c r="DO27">
        <v>30388.4</v>
      </c>
      <c r="DP27">
        <v>38197.1</v>
      </c>
      <c r="DQ27">
        <v>36159.8</v>
      </c>
      <c r="DR27">
        <v>44484.7</v>
      </c>
      <c r="DS27">
        <v>42497.6</v>
      </c>
      <c r="DT27">
        <v>2.2093</v>
      </c>
      <c r="DU27">
        <v>1.91322</v>
      </c>
      <c r="DV27">
        <v>0.0365004</v>
      </c>
      <c r="DW27">
        <v>0</v>
      </c>
      <c r="DX27">
        <v>21.767</v>
      </c>
      <c r="DY27">
        <v>999.9</v>
      </c>
      <c r="DZ27">
        <v>63.8</v>
      </c>
      <c r="EA27">
        <v>28.7</v>
      </c>
      <c r="EB27">
        <v>24.8402</v>
      </c>
      <c r="EC27">
        <v>60.7293</v>
      </c>
      <c r="ED27">
        <v>22.3798</v>
      </c>
      <c r="EE27">
        <v>1</v>
      </c>
      <c r="EF27">
        <v>-0.177093</v>
      </c>
      <c r="EG27">
        <v>0.8468059999999999</v>
      </c>
      <c r="EH27">
        <v>20.1569</v>
      </c>
      <c r="EI27">
        <v>5.22837</v>
      </c>
      <c r="EJ27">
        <v>11.992</v>
      </c>
      <c r="EK27">
        <v>4.9675</v>
      </c>
      <c r="EL27">
        <v>3.297</v>
      </c>
      <c r="EM27">
        <v>1427.8</v>
      </c>
      <c r="EN27">
        <v>8588.799999999999</v>
      </c>
      <c r="EO27">
        <v>9999</v>
      </c>
      <c r="EP27">
        <v>12.3</v>
      </c>
      <c r="EQ27">
        <v>1.86751</v>
      </c>
      <c r="ER27">
        <v>1.86798</v>
      </c>
      <c r="ES27">
        <v>1.85927</v>
      </c>
      <c r="ET27">
        <v>1.86539</v>
      </c>
      <c r="EU27">
        <v>1.8634</v>
      </c>
      <c r="EV27">
        <v>1.86474</v>
      </c>
      <c r="EW27">
        <v>1.86019</v>
      </c>
      <c r="EX27">
        <v>1.86425</v>
      </c>
      <c r="EY27">
        <v>0</v>
      </c>
      <c r="EZ27">
        <v>0</v>
      </c>
      <c r="FA27">
        <v>0</v>
      </c>
      <c r="FB27">
        <v>0</v>
      </c>
      <c r="FC27" t="s">
        <v>336</v>
      </c>
      <c r="FD27" t="s">
        <v>337</v>
      </c>
      <c r="FE27" t="s">
        <v>338</v>
      </c>
      <c r="FF27" t="s">
        <v>338</v>
      </c>
      <c r="FG27" t="s">
        <v>338</v>
      </c>
      <c r="FH27" t="s">
        <v>338</v>
      </c>
      <c r="FI27">
        <v>0</v>
      </c>
      <c r="FJ27">
        <v>100</v>
      </c>
      <c r="FK27">
        <v>100</v>
      </c>
      <c r="FL27">
        <v>-1.318</v>
      </c>
      <c r="FM27">
        <v>-0.0745</v>
      </c>
      <c r="FN27">
        <v>-1.020708155849951</v>
      </c>
      <c r="FO27">
        <v>-0.0004288572108516813</v>
      </c>
      <c r="FP27">
        <v>-9.298775811270514E-07</v>
      </c>
      <c r="FQ27">
        <v>3.855936630904132E-10</v>
      </c>
      <c r="FR27">
        <v>-0.116777783644831</v>
      </c>
      <c r="FS27">
        <v>-0.001228956394211394</v>
      </c>
      <c r="FT27">
        <v>0.0001300461273041749</v>
      </c>
      <c r="FU27">
        <v>2.07731679356656E-06</v>
      </c>
      <c r="FV27">
        <v>2</v>
      </c>
      <c r="FW27">
        <v>2029</v>
      </c>
      <c r="FX27">
        <v>1</v>
      </c>
      <c r="FY27">
        <v>23</v>
      </c>
      <c r="FZ27">
        <v>9.5</v>
      </c>
      <c r="GA27">
        <v>9.5</v>
      </c>
      <c r="GB27">
        <v>1.07422</v>
      </c>
      <c r="GC27">
        <v>2.43774</v>
      </c>
      <c r="GD27">
        <v>1.44775</v>
      </c>
      <c r="GE27">
        <v>2.30469</v>
      </c>
      <c r="GF27">
        <v>1.55151</v>
      </c>
      <c r="GG27">
        <v>2.30835</v>
      </c>
      <c r="GH27">
        <v>33.3335</v>
      </c>
      <c r="GI27">
        <v>24.2364</v>
      </c>
      <c r="GJ27">
        <v>18</v>
      </c>
      <c r="GK27">
        <v>630.499</v>
      </c>
      <c r="GL27">
        <v>448.874</v>
      </c>
      <c r="GM27">
        <v>20.8839</v>
      </c>
      <c r="GN27">
        <v>24.7322</v>
      </c>
      <c r="GO27">
        <v>30</v>
      </c>
      <c r="GP27">
        <v>24.7805</v>
      </c>
      <c r="GQ27">
        <v>24.7249</v>
      </c>
      <c r="GR27">
        <v>21.5103</v>
      </c>
      <c r="GS27">
        <v>28.0579</v>
      </c>
      <c r="GT27">
        <v>33.7985</v>
      </c>
      <c r="GU27">
        <v>20.8836</v>
      </c>
      <c r="GV27">
        <v>400</v>
      </c>
      <c r="GW27">
        <v>19.526</v>
      </c>
      <c r="GX27">
        <v>100.646</v>
      </c>
      <c r="GY27">
        <v>101.485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2022-08-10T20:56:38Z</dcterms:created>
  <dcterms:modified xsi:type="dcterms:W3CDTF">2022-08-10T20:56:38Z</dcterms:modified>
</cp:coreProperties>
</file>