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<sst xmlns="http://schemas.openxmlformats.org/spreadsheetml/2006/main" count="995" uniqueCount="390">
  <si>
    <t>File opened</t>
  </si>
  <si>
    <t>2022-08-17 13:02:56</t>
  </si>
  <si>
    <t>Console s/n</t>
  </si>
  <si>
    <t>68C-022579</t>
  </si>
  <si>
    <t>Console ver</t>
  </si>
  <si>
    <t>Bluestem v.2.0.04</t>
  </si>
  <si>
    <t>Scripts ver</t>
  </si>
  <si>
    <t>2021.08  2.0.04, Aug 2021</t>
  </si>
  <si>
    <t>Head s/n</t>
  </si>
  <si>
    <t>68H-422569</t>
  </si>
  <si>
    <t>Head ver</t>
  </si>
  <si>
    <t>1.4.7</t>
  </si>
  <si>
    <t>Head cal</t>
  </si>
  <si>
    <t>{"oxygen": "21", "co2azero": "0.953182", "co2aspan1": "1.0007", "co2aspan2": "-0.0241478", "co2aspan2a": "0.320658", "co2aspan2b": "0.318399", "co2aspanconc1": "2491", "co2aspanconc2": "303.6", "co2bzero": "0.942748", "co2bspan1": "1.00024", "co2bspan2": "-0.0240419", "co2bspan2a": "0.321302", "co2bspan2b": "0.318896", "co2bspanconc1": "2491", "co2bspanconc2": "303.6", "h2oazero": "1.04539", "h2oaspan1": "1.00536", "h2oaspan2": "0", "h2oaspan2a": "0.0681292", "h2oaspan2b": "0.0684947", "h2oaspanconc1": "12.16", "h2oaspanconc2": "0", "h2obzero": "1.05523", "h2obspan1": "1.00305", "h2obspan2": "0", "h2obspan2a": "0.0685762", "h2obspan2b": "0.0687854", "h2obspanconc1": "12.16", "h2obspanconc2": "0", "tazero": "0.154137", "tbzero": "0.259335", "flowmeterzero": "1.00474", "flowazero": "0.303", "flowbzero": "0.30288", "chamberpressurezero": "2.50771", "ssa_ref": "37836.8", "ssb_ref": "35909.7"}</t>
  </si>
  <si>
    <t>CO2 rangematch</t>
  </si>
  <si>
    <t>Fri Mar  4 10:34</t>
  </si>
  <si>
    <t>H2O rangematch</t>
  </si>
  <si>
    <t>Fri Mar  4 10:21</t>
  </si>
  <si>
    <t>Chamber type</t>
  </si>
  <si>
    <t>6800-01A</t>
  </si>
  <si>
    <t>Chamber s/n</t>
  </si>
  <si>
    <t>MPF-842225</t>
  </si>
  <si>
    <t>Chamber rev</t>
  </si>
  <si>
    <t>0</t>
  </si>
  <si>
    <t>Chamber cal</t>
  </si>
  <si>
    <t>Fluorometer</t>
  </si>
  <si>
    <t>Flr. Version</t>
  </si>
  <si>
    <t>13:02:56</t>
  </si>
  <si>
    <t>Stability Definition:	ΔCO2 (Meas2): Slp&lt;0.1 Per=20	ΔH2O (Meas2): Slp&lt;0.1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</si>
  <si>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</si>
  <si>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</si>
  <si>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</si>
  <si>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</si>
  <si>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</si>
  <si>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</si>
  <si>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</si>
  <si>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</si>
  <si>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</si>
  <si>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</si>
  <si>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</si>
  <si>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</si>
  <si>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</si>
  <si>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</si>
  <si>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</si>
  <si>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</si>
  <si>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Const</t>
  </si>
  <si>
    <t>S</t>
  </si>
  <si>
    <t>K</t>
  </si>
  <si>
    <t>Geometry</t>
  </si>
  <si>
    <t>0: Broadleaf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</si>
  <si>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</si>
  <si>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</si>
  <si>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</si>
  <si>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</si>
  <si>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</si>
  <si>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</si>
  <si>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</si>
  <si>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</si>
  <si>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</si>
  <si>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</si>
  <si>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</si>
  <si>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</si>
  <si>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</si>
  <si>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</si>
  <si>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</si>
  <si>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</si>
  <si>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</si>
  <si>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</si>
  <si>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</si>
  <si>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</si>
  <si>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</si>
  <si>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</si>
  <si>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</si>
  <si>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</si>
  <si>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</si>
  <si>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</si>
  <si>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</si>
  <si>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</si>
  <si>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</si>
  <si>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</si>
  <si>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</si>
  <si>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</si>
  <si>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</si>
  <si>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</si>
  <si>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</si>
  <si>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</si>
  <si>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</si>
  <si>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2.06148 81.0343 374.646 612.816 866.801 1067.47 1254.52 1403.04</t>
  </si>
  <si>
    <t>Fs_true</t>
  </si>
  <si>
    <t>0.283911 100.42 404.707 601.419 802.124 1001.49 1202.92 1400.93</t>
  </si>
  <si>
    <t>leak_wt</t>
  </si>
  <si>
    <t>SysObs</t>
  </si>
  <si>
    <t>GasEx</t>
  </si>
  <si>
    <t>Leak</t>
  </si>
  <si>
    <t>LeafQ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</si>
  <si>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</si>
  <si>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</si>
  <si>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</si>
  <si>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</si>
  <si>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</si>
  <si>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</si>
  <si>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</si>
  <si>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</si>
  <si>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</si>
  <si>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</si>
  <si>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</si>
  <si>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</si>
  <si>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</si>
  <si>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</si>
  <si>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</si>
  <si>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</si>
  <si>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</si>
  <si>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</si>
  <si>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</si>
  <si>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</si>
  <si>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</si>
  <si>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</si>
  <si>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</si>
  <si>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</si>
  <si>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</si>
  <si>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</si>
  <si>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</si>
  <si>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</si>
  <si>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</si>
  <si>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</si>
  <si>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</si>
  <si>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</si>
  <si>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</si>
  <si>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</si>
  <si>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</si>
  <si>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</si>
  <si>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</si>
  <si>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</si>
  <si>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</si>
  <si>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</si>
  <si>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</si>
  <si>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</si>
  <si>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</si>
  <si>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</si>
  <si>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</si>
  <si>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</si>
  <si>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</si>
  <si>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</si>
  <si>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</si>
  <si>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</si>
  <si>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</si>
  <si>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</si>
  <si>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</si>
  <si>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</si>
  <si>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</si>
  <si>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</si>
  <si>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</si>
  <si>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</si>
  <si>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</si>
  <si>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</si>
  <si>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</si>
  <si>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</si>
  <si>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</si>
  <si>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</si>
  <si>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</si>
  <si>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</si>
  <si>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</si>
  <si>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</si>
  <si>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</si>
  <si>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</si>
  <si>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</si>
  <si>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</si>
  <si>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</si>
  <si>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</si>
  <si>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</si>
  <si>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</si>
  <si>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</si>
  <si>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</si>
  <si>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</si>
  <si>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</si>
  <si>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</si>
  <si>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</si>
  <si>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</si>
  <si>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</si>
  <si>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</si>
  <si>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</si>
  <si>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</si>
  <si>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</si>
  <si>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</si>
  <si>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</si>
  <si>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</si>
  <si>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</si>
  <si>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</si>
  <si>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</si>
  <si>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</si>
  <si>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</si>
  <si>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</si>
  <si>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</si>
  <si>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</si>
  <si>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</si>
  <si>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</si>
  <si>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</si>
  <si>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</si>
  <si>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</si>
  <si>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</si>
  <si>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</si>
  <si>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</si>
  <si>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</si>
  <si>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</si>
  <si>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</si>
  <si>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</si>
  <si>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</si>
  <si>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</si>
  <si>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</si>
  <si>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</si>
  <si>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</si>
  <si>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</si>
  <si>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</si>
  <si>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</si>
  <si>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</si>
  <si>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</si>
  <si>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</si>
  <si>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</si>
  <si>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</si>
  <si>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</si>
  <si>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</si>
  <si>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</si>
  <si>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</si>
  <si>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</si>
  <si>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</si>
  <si>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</si>
  <si>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</si>
  <si>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</si>
  <si>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</si>
  <si>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</si>
  <si>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</si>
  <si>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</si>
  <si>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</si>
  <si>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</si>
  <si>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</si>
  <si>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</si>
  <si>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</si>
  <si>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</si>
  <si>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</si>
  <si>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</si>
  <si>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</si>
  <si>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</si>
  <si>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</si>
  <si>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</si>
  <si>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</si>
  <si>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</si>
  <si>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</si>
  <si>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</si>
  <si>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</si>
  <si>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</si>
  <si>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</si>
  <si>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</si>
  <si>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</si>
  <si>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</si>
  <si>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</si>
  <si>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</si>
  <si>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</si>
  <si>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</si>
  <si>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</si>
  <si>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</si>
  <si>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</si>
  <si>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</si>
  <si>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</si>
  <si>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</si>
  <si>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</si>
  <si>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</si>
  <si>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</si>
  <si>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</si>
  <si>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</si>
  <si>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</si>
  <si>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</si>
  <si>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</si>
  <si>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</si>
  <si>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</si>
  <si>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</si>
  <si>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</si>
  <si>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</si>
  <si>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</si>
  <si>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</si>
  <si>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</si>
  <si>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</si>
  <si>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</si>
  <si>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</si>
  <si>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</si>
  <si>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</si>
  <si>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</si>
  <si>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</si>
  <si>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</si>
  <si>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</si>
  <si>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</si>
  <si>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</si>
  <si>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</si>
  <si>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</si>
  <si>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</si>
  <si>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</si>
  <si>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</si>
  <si>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</si>
  <si>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</si>
  <si>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</si>
  <si>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</si>
  <si>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</si>
  <si>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</si>
  <si>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</si>
  <si>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</si>
  <si>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</si>
  <si>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</si>
  <si>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</si>
  <si>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</si>
  <si>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</si>
  <si>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</si>
  <si>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</si>
  <si>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</si>
  <si>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</si>
  <si>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</si>
  <si>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</si>
  <si>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</si>
  <si>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</si>
  <si>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</si>
  <si>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</si>
  <si>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</si>
  <si>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</si>
  <si>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</si>
  <si>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</si>
  <si>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</si>
  <si>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</si>
  <si>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mol⁻¹ min⁻¹</t>
  </si>
  <si>
    <t>mmol mol⁻¹ min⁻¹</t>
  </si>
  <si>
    <t>V</t>
  </si>
  <si>
    <t>mV</t>
  </si>
  <si>
    <t>mg</t>
  </si>
  <si>
    <t>hrs</t>
  </si>
  <si>
    <t>min</t>
  </si>
  <si>
    <t>20220818 13:08:50</t>
  </si>
  <si>
    <t>13:08:50</t>
  </si>
  <si>
    <t>13:05:38</t>
  </si>
  <si>
    <t>2/2</t>
  </si>
  <si>
    <t>00000000</t>
  </si>
  <si>
    <t>iiiiiiii</t>
  </si>
  <si>
    <t>off</t>
  </si>
  <si>
    <t>20220818 13:14:00</t>
  </si>
  <si>
    <t>13:14:00</t>
  </si>
  <si>
    <t>13:09:38</t>
  </si>
  <si>
    <t>20220818 13:19:45</t>
  </si>
  <si>
    <t>13:19:45</t>
  </si>
  <si>
    <t>13:14:47</t>
  </si>
  <si>
    <t>20220818 13:24:49</t>
  </si>
  <si>
    <t>13:24:49</t>
  </si>
  <si>
    <t>13:20:36</t>
  </si>
  <si>
    <t>20220818 13:29:50</t>
  </si>
  <si>
    <t>13:29:50</t>
  </si>
  <si>
    <t>13:25:54</t>
  </si>
  <si>
    <t>20220818 13:34:59</t>
  </si>
  <si>
    <t>13:34:59</t>
  </si>
  <si>
    <t>13:30:42</t>
  </si>
  <si>
    <t>20220818 13:40:01</t>
  </si>
  <si>
    <t>13:40:01</t>
  </si>
  <si>
    <t>13:35:55</t>
  </si>
  <si>
    <t>20220818 13:45:02</t>
  </si>
  <si>
    <t>13:45:02</t>
  </si>
  <si>
    <t>13:40:49</t>
  </si>
  <si>
    <t>20220818 13:50:02</t>
  </si>
  <si>
    <t>13:50:02</t>
  </si>
  <si>
    <t>13:45:50</t>
  </si>
  <si>
    <t>20220818 14:00:07</t>
  </si>
  <si>
    <t>14:00:07</t>
  </si>
  <si>
    <t>13:55:11</t>
  </si>
  <si>
    <t>20220818 14:05:44</t>
  </si>
  <si>
    <t>14:05:44</t>
  </si>
  <si>
    <t>14:00:55</t>
  </si>
  <si>
    <t>20220818 14:10:46</t>
  </si>
  <si>
    <t>14:10:46</t>
  </si>
  <si>
    <t>14:06:33</t>
  </si>
  <si>
    <t>20220818 14:15:54</t>
  </si>
  <si>
    <t>14:15:54</t>
  </si>
  <si>
    <t>14:11:33</t>
  </si>
  <si>
    <t>20220818 14:21:35</t>
  </si>
  <si>
    <t>14:21:35</t>
  </si>
  <si>
    <t>14:16:42</t>
  </si>
  <si>
    <t>20220818 14:27:10</t>
  </si>
  <si>
    <t>14:27:10</t>
  </si>
  <si>
    <t>14:22:22</t>
  </si>
  <si>
    <t>20220818 14:32:14</t>
  </si>
  <si>
    <t>14:32:14</t>
  </si>
  <si>
    <t>14:27:58</t>
  </si>
  <si>
    <t>20220818 14:37:15</t>
  </si>
  <si>
    <t>14:37:15</t>
  </si>
  <si>
    <t>14:33:06</t>
  </si>
  <si>
    <t>20220818 14:42:15</t>
  </si>
  <si>
    <t>14:42:15</t>
  </si>
  <si>
    <t>14:38:02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</si>
</sst>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Y36"/>
  <sheetViews>
    <sheetView tabSelected="1" workbookViewId="0"/>
  </sheetViews>
  <sheetFormatPr defaultRowHeight="15"/>
  <sheetData>
    <row r="2" spans="1:207">
      <c r="A2" t="s">
        <v>29</v>
      </c>
      <c r="B2" t="s">
        <v>30</v>
      </c>
      <c r="C2" t="s">
        <v>32</v>
      </c>
    </row>
    <row r="3" spans="1:207">
      <c r="B3" t="s">
        <v>31</v>
      </c>
      <c r="C3">
        <v>21</v>
      </c>
    </row>
    <row r="4" spans="1:207">
      <c r="A4" t="s">
        <v>33</v>
      </c>
      <c r="B4" t="s">
        <v>34</v>
      </c>
      <c r="C4" t="s">
        <v>35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</row>
    <row r="5" spans="1:207">
      <c r="B5" t="s">
        <v>19</v>
      </c>
      <c r="C5" t="s">
        <v>36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96.90000000000001</v>
      </c>
    </row>
    <row r="6" spans="1:207">
      <c r="A6" t="s">
        <v>45</v>
      </c>
      <c r="B6" t="s">
        <v>46</v>
      </c>
      <c r="C6" t="s">
        <v>47</v>
      </c>
      <c r="D6" t="s">
        <v>48</v>
      </c>
      <c r="E6" t="s">
        <v>50</v>
      </c>
    </row>
    <row r="7" spans="1:207">
      <c r="B7">
        <v>6</v>
      </c>
      <c r="C7">
        <v>0.5</v>
      </c>
      <c r="D7" t="s">
        <v>49</v>
      </c>
      <c r="E7">
        <v>2</v>
      </c>
    </row>
    <row r="8" spans="1:207">
      <c r="A8" t="s">
        <v>51</v>
      </c>
      <c r="B8" t="s">
        <v>52</v>
      </c>
      <c r="C8" t="s">
        <v>53</v>
      </c>
      <c r="D8" t="s">
        <v>54</v>
      </c>
      <c r="E8" t="s">
        <v>55</v>
      </c>
    </row>
    <row r="9" spans="1:207">
      <c r="B9">
        <v>0</v>
      </c>
      <c r="C9">
        <v>1</v>
      </c>
      <c r="D9">
        <v>0</v>
      </c>
      <c r="E9">
        <v>0</v>
      </c>
    </row>
    <row r="10" spans="1:207">
      <c r="A10" t="s">
        <v>56</v>
      </c>
      <c r="B10" t="s">
        <v>57</v>
      </c>
      <c r="C10" t="s">
        <v>59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 t="s">
        <v>70</v>
      </c>
      <c r="N10" t="s">
        <v>71</v>
      </c>
      <c r="O10" t="s">
        <v>72</v>
      </c>
      <c r="P10" t="s">
        <v>73</v>
      </c>
      <c r="Q10" t="s">
        <v>74</v>
      </c>
    </row>
    <row r="11" spans="1:207">
      <c r="B11" t="s">
        <v>58</v>
      </c>
      <c r="C11" t="s">
        <v>60</v>
      </c>
      <c r="D11">
        <v>0.76</v>
      </c>
      <c r="E11">
        <v>0.84</v>
      </c>
      <c r="F11">
        <v>0.7</v>
      </c>
      <c r="G11">
        <v>0.87</v>
      </c>
      <c r="H11">
        <v>0.75</v>
      </c>
      <c r="I11">
        <v>0.84</v>
      </c>
      <c r="J11">
        <v>0.87</v>
      </c>
      <c r="K11">
        <v>0.1725</v>
      </c>
      <c r="L11">
        <v>0.1512</v>
      </c>
      <c r="M11">
        <v>0.161</v>
      </c>
      <c r="N11">
        <v>0.2262</v>
      </c>
      <c r="O11">
        <v>0.1575</v>
      </c>
      <c r="P11">
        <v>0.1596</v>
      </c>
      <c r="Q11">
        <v>0.2175</v>
      </c>
    </row>
    <row r="12" spans="1:207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r="13" spans="1:207">
      <c r="B13">
        <v>0</v>
      </c>
      <c r="C13">
        <v>0</v>
      </c>
      <c r="D13">
        <v>0</v>
      </c>
      <c r="E13">
        <v>0</v>
      </c>
      <c r="F13">
        <v>1</v>
      </c>
    </row>
    <row r="14" spans="1:207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88</v>
      </c>
      <c r="H14" t="s">
        <v>90</v>
      </c>
    </row>
    <row r="15" spans="1:207">
      <c r="B15">
        <v>-6276</v>
      </c>
      <c r="C15">
        <v>6.6</v>
      </c>
      <c r="D15">
        <v>1.709E-05</v>
      </c>
      <c r="E15">
        <v>3.11</v>
      </c>
      <c r="F15" t="s">
        <v>87</v>
      </c>
      <c r="G15" t="s">
        <v>89</v>
      </c>
      <c r="H15">
        <v>0</v>
      </c>
    </row>
    <row r="16" spans="1:207">
      <c r="A16" t="s">
        <v>91</v>
      </c>
      <c r="B16" t="s">
        <v>91</v>
      </c>
      <c r="C16" t="s">
        <v>91</v>
      </c>
      <c r="D16" t="s">
        <v>91</v>
      </c>
      <c r="E16" t="s">
        <v>91</v>
      </c>
      <c r="F16" t="s">
        <v>91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94</v>
      </c>
      <c r="AK16" t="s">
        <v>94</v>
      </c>
      <c r="AL16" t="s">
        <v>94</v>
      </c>
      <c r="AM16" t="s">
        <v>94</v>
      </c>
      <c r="AN16" t="s">
        <v>95</v>
      </c>
      <c r="AO16" t="s">
        <v>95</v>
      </c>
      <c r="AP16" t="s">
        <v>95</v>
      </c>
      <c r="AQ16" t="s">
        <v>95</v>
      </c>
      <c r="AR16" t="s">
        <v>95</v>
      </c>
      <c r="AS16" t="s">
        <v>95</v>
      </c>
      <c r="AT16" t="s">
        <v>95</v>
      </c>
      <c r="AU16" t="s">
        <v>95</v>
      </c>
      <c r="AV16" t="s">
        <v>95</v>
      </c>
      <c r="AW16" t="s">
        <v>95</v>
      </c>
      <c r="AX16" t="s">
        <v>95</v>
      </c>
      <c r="AY16" t="s">
        <v>95</v>
      </c>
      <c r="AZ16" t="s">
        <v>95</v>
      </c>
      <c r="BA16" t="s">
        <v>95</v>
      </c>
      <c r="BB16" t="s">
        <v>95</v>
      </c>
      <c r="BC16" t="s">
        <v>95</v>
      </c>
      <c r="BD16" t="s">
        <v>95</v>
      </c>
      <c r="BE16" t="s">
        <v>95</v>
      </c>
      <c r="BF16" t="s">
        <v>96</v>
      </c>
      <c r="BG16" t="s">
        <v>96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 t="s">
        <v>96</v>
      </c>
      <c r="BN16" t="s">
        <v>96</v>
      </c>
      <c r="BO16" t="s">
        <v>96</v>
      </c>
      <c r="BP16" t="s">
        <v>97</v>
      </c>
      <c r="BQ16" t="s">
        <v>97</v>
      </c>
      <c r="BR16" t="s">
        <v>97</v>
      </c>
      <c r="BS16" t="s">
        <v>97</v>
      </c>
      <c r="BT16" t="s">
        <v>97</v>
      </c>
      <c r="BU16" t="s">
        <v>97</v>
      </c>
      <c r="BV16" t="s">
        <v>97</v>
      </c>
      <c r="BW16" t="s">
        <v>97</v>
      </c>
      <c r="BX16" t="s">
        <v>97</v>
      </c>
      <c r="BY16" t="s">
        <v>97</v>
      </c>
      <c r="BZ16" t="s">
        <v>97</v>
      </c>
      <c r="CA16" t="s">
        <v>97</v>
      </c>
      <c r="CB16" t="s">
        <v>97</v>
      </c>
      <c r="CC16" t="s">
        <v>97</v>
      </c>
      <c r="CD16" t="s">
        <v>97</v>
      </c>
      <c r="CE16" t="s">
        <v>97</v>
      </c>
      <c r="CF16" t="s">
        <v>97</v>
      </c>
      <c r="CG16" t="s">
        <v>97</v>
      </c>
      <c r="CH16" t="s">
        <v>98</v>
      </c>
      <c r="CI16" t="s">
        <v>98</v>
      </c>
      <c r="CJ16" t="s">
        <v>98</v>
      </c>
      <c r="CK16" t="s">
        <v>98</v>
      </c>
      <c r="CL16" t="s">
        <v>98</v>
      </c>
      <c r="CM16" t="s">
        <v>98</v>
      </c>
      <c r="CN16" t="s">
        <v>98</v>
      </c>
      <c r="CO16" t="s">
        <v>98</v>
      </c>
      <c r="CP16" t="s">
        <v>98</v>
      </c>
      <c r="CQ16" t="s">
        <v>98</v>
      </c>
      <c r="CR16" t="s">
        <v>98</v>
      </c>
      <c r="CS16" t="s">
        <v>98</v>
      </c>
      <c r="CT16" t="s">
        <v>98</v>
      </c>
      <c r="CU16" t="s">
        <v>99</v>
      </c>
      <c r="CV16" t="s">
        <v>99</v>
      </c>
      <c r="CW16" t="s">
        <v>99</v>
      </c>
      <c r="CX16" t="s">
        <v>99</v>
      </c>
      <c r="CY16" t="s">
        <v>99</v>
      </c>
      <c r="CZ16" t="s">
        <v>99</v>
      </c>
      <c r="DA16" t="s">
        <v>99</v>
      </c>
      <c r="DB16" t="s">
        <v>99</v>
      </c>
      <c r="DC16" t="s">
        <v>99</v>
      </c>
      <c r="DD16" t="s">
        <v>99</v>
      </c>
      <c r="DE16" t="s">
        <v>99</v>
      </c>
      <c r="DF16" t="s">
        <v>100</v>
      </c>
      <c r="DG16" t="s">
        <v>100</v>
      </c>
      <c r="DH16" t="s">
        <v>100</v>
      </c>
      <c r="DI16" t="s">
        <v>100</v>
      </c>
      <c r="DJ16" t="s">
        <v>100</v>
      </c>
      <c r="DK16" t="s">
        <v>100</v>
      </c>
      <c r="DL16" t="s">
        <v>100</v>
      </c>
      <c r="DM16" t="s">
        <v>100</v>
      </c>
      <c r="DN16" t="s">
        <v>100</v>
      </c>
      <c r="DO16" t="s">
        <v>100</v>
      </c>
      <c r="DP16" t="s">
        <v>100</v>
      </c>
      <c r="DQ16" t="s">
        <v>100</v>
      </c>
      <c r="DR16" t="s">
        <v>100</v>
      </c>
      <c r="DS16" t="s">
        <v>100</v>
      </c>
      <c r="DT16" t="s">
        <v>100</v>
      </c>
      <c r="DU16" t="s">
        <v>100</v>
      </c>
      <c r="DV16" t="s">
        <v>100</v>
      </c>
      <c r="DW16" t="s">
        <v>100</v>
      </c>
      <c r="DX16" t="s">
        <v>101</v>
      </c>
      <c r="DY16" t="s">
        <v>101</v>
      </c>
      <c r="DZ16" t="s">
        <v>101</v>
      </c>
      <c r="EA16" t="s">
        <v>101</v>
      </c>
      <c r="EB16" t="s">
        <v>101</v>
      </c>
      <c r="EC16" t="s">
        <v>101</v>
      </c>
      <c r="ED16" t="s">
        <v>101</v>
      </c>
      <c r="EE16" t="s">
        <v>101</v>
      </c>
      <c r="EF16" t="s">
        <v>101</v>
      </c>
      <c r="EG16" t="s">
        <v>101</v>
      </c>
      <c r="EH16" t="s">
        <v>101</v>
      </c>
      <c r="EI16" t="s">
        <v>101</v>
      </c>
      <c r="EJ16" t="s">
        <v>101</v>
      </c>
      <c r="EK16" t="s">
        <v>101</v>
      </c>
      <c r="EL16" t="s">
        <v>101</v>
      </c>
      <c r="EM16" t="s">
        <v>101</v>
      </c>
      <c r="EN16" t="s">
        <v>101</v>
      </c>
      <c r="EO16" t="s">
        <v>101</v>
      </c>
      <c r="EP16" t="s">
        <v>101</v>
      </c>
      <c r="EQ16" t="s">
        <v>102</v>
      </c>
      <c r="ER16" t="s">
        <v>102</v>
      </c>
      <c r="ES16" t="s">
        <v>102</v>
      </c>
      <c r="ET16" t="s">
        <v>102</v>
      </c>
      <c r="EU16" t="s">
        <v>102</v>
      </c>
      <c r="EV16" t="s">
        <v>102</v>
      </c>
      <c r="EW16" t="s">
        <v>102</v>
      </c>
      <c r="EX16" t="s">
        <v>102</v>
      </c>
      <c r="EY16" t="s">
        <v>102</v>
      </c>
      <c r="EZ16" t="s">
        <v>102</v>
      </c>
      <c r="FA16" t="s">
        <v>102</v>
      </c>
      <c r="FB16" t="s">
        <v>102</v>
      </c>
      <c r="FC16" t="s">
        <v>102</v>
      </c>
      <c r="FD16" t="s">
        <v>102</v>
      </c>
      <c r="FE16" t="s">
        <v>102</v>
      </c>
      <c r="FF16" t="s">
        <v>102</v>
      </c>
      <c r="FG16" t="s">
        <v>102</v>
      </c>
      <c r="FH16" t="s">
        <v>102</v>
      </c>
      <c r="FI16" t="s">
        <v>102</v>
      </c>
      <c r="FJ16" t="s">
        <v>103</v>
      </c>
      <c r="FK16" t="s">
        <v>103</v>
      </c>
      <c r="FL16" t="s">
        <v>103</v>
      </c>
      <c r="FM16" t="s">
        <v>103</v>
      </c>
      <c r="FN16" t="s">
        <v>103</v>
      </c>
      <c r="FO16" t="s">
        <v>103</v>
      </c>
      <c r="FP16" t="s">
        <v>103</v>
      </c>
      <c r="FQ16" t="s">
        <v>103</v>
      </c>
      <c r="FR16" t="s">
        <v>103</v>
      </c>
      <c r="FS16" t="s">
        <v>103</v>
      </c>
      <c r="FT16" t="s">
        <v>103</v>
      </c>
      <c r="FU16" t="s">
        <v>103</v>
      </c>
      <c r="FV16" t="s">
        <v>103</v>
      </c>
      <c r="FW16" t="s">
        <v>103</v>
      </c>
      <c r="FX16" t="s">
        <v>103</v>
      </c>
      <c r="FY16" t="s">
        <v>103</v>
      </c>
      <c r="FZ16" t="s">
        <v>103</v>
      </c>
      <c r="GA16" t="s">
        <v>103</v>
      </c>
      <c r="GB16" t="s">
        <v>104</v>
      </c>
      <c r="GC16" t="s">
        <v>104</v>
      </c>
      <c r="GD16" t="s">
        <v>104</v>
      </c>
      <c r="GE16" t="s">
        <v>104</v>
      </c>
      <c r="GF16" t="s">
        <v>104</v>
      </c>
      <c r="GG16" t="s">
        <v>104</v>
      </c>
      <c r="GH16" t="s">
        <v>104</v>
      </c>
      <c r="GI16" t="s">
        <v>104</v>
      </c>
      <c r="GJ16" t="s">
        <v>105</v>
      </c>
      <c r="GK16" t="s">
        <v>105</v>
      </c>
      <c r="GL16" t="s">
        <v>105</v>
      </c>
      <c r="GM16" t="s">
        <v>105</v>
      </c>
      <c r="GN16" t="s">
        <v>105</v>
      </c>
      <c r="GO16" t="s">
        <v>105</v>
      </c>
      <c r="GP16" t="s">
        <v>105</v>
      </c>
      <c r="GQ16" t="s">
        <v>105</v>
      </c>
      <c r="GR16" t="s">
        <v>105</v>
      </c>
      <c r="GS16" t="s">
        <v>105</v>
      </c>
      <c r="GT16" t="s">
        <v>105</v>
      </c>
      <c r="GU16" t="s">
        <v>105</v>
      </c>
      <c r="GV16" t="s">
        <v>105</v>
      </c>
      <c r="GW16" t="s">
        <v>105</v>
      </c>
      <c r="GX16" t="s">
        <v>105</v>
      </c>
      <c r="GY16" t="s">
        <v>105</v>
      </c>
    </row>
    <row r="17" spans="1:207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 t="s">
        <v>116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  <c r="R17" t="s">
        <v>123</v>
      </c>
      <c r="S17" t="s">
        <v>124</v>
      </c>
      <c r="T17" t="s">
        <v>125</v>
      </c>
      <c r="U17" t="s">
        <v>126</v>
      </c>
      <c r="V17" t="s">
        <v>127</v>
      </c>
      <c r="W17" t="s">
        <v>128</v>
      </c>
      <c r="X17" t="s">
        <v>129</v>
      </c>
      <c r="Y17" t="s">
        <v>130</v>
      </c>
      <c r="Z17" t="s">
        <v>131</v>
      </c>
      <c r="AA17" t="s">
        <v>132</v>
      </c>
      <c r="AB17" t="s">
        <v>133</v>
      </c>
      <c r="AC17" t="s">
        <v>134</v>
      </c>
      <c r="AD17" t="s">
        <v>135</v>
      </c>
      <c r="AE17" t="s">
        <v>93</v>
      </c>
      <c r="AF17" t="s">
        <v>136</v>
      </c>
      <c r="AG17" t="s">
        <v>137</v>
      </c>
      <c r="AH17" t="s">
        <v>138</v>
      </c>
      <c r="AI17" t="s">
        <v>139</v>
      </c>
      <c r="AJ17" t="s">
        <v>140</v>
      </c>
      <c r="AK17" t="s">
        <v>141</v>
      </c>
      <c r="AL17" t="s">
        <v>142</v>
      </c>
      <c r="AM17" t="s">
        <v>143</v>
      </c>
      <c r="AN17" t="s">
        <v>112</v>
      </c>
      <c r="AO17" t="s">
        <v>144</v>
      </c>
      <c r="AP17" t="s">
        <v>145</v>
      </c>
      <c r="AQ17" t="s">
        <v>146</v>
      </c>
      <c r="AR17" t="s">
        <v>147</v>
      </c>
      <c r="AS17" t="s">
        <v>148</v>
      </c>
      <c r="AT17" t="s">
        <v>149</v>
      </c>
      <c r="AU17" t="s">
        <v>150</v>
      </c>
      <c r="AV17" t="s">
        <v>151</v>
      </c>
      <c r="AW17" t="s">
        <v>152</v>
      </c>
      <c r="AX17" t="s">
        <v>153</v>
      </c>
      <c r="AY17" t="s">
        <v>154</v>
      </c>
      <c r="AZ17" t="s">
        <v>155</v>
      </c>
      <c r="BA17" t="s">
        <v>156</v>
      </c>
      <c r="BB17" t="s">
        <v>157</v>
      </c>
      <c r="BC17" t="s">
        <v>158</v>
      </c>
      <c r="BD17" t="s">
        <v>159</v>
      </c>
      <c r="BE17" t="s">
        <v>160</v>
      </c>
      <c r="BF17" t="s">
        <v>161</v>
      </c>
      <c r="BG17" t="s">
        <v>162</v>
      </c>
      <c r="BH17" t="s">
        <v>163</v>
      </c>
      <c r="BI17" t="s">
        <v>164</v>
      </c>
      <c r="BJ17" t="s">
        <v>165</v>
      </c>
      <c r="BK17" t="s">
        <v>166</v>
      </c>
      <c r="BL17" t="s">
        <v>167</v>
      </c>
      <c r="BM17" t="s">
        <v>168</v>
      </c>
      <c r="BN17" t="s">
        <v>169</v>
      </c>
      <c r="BO17" t="s">
        <v>170</v>
      </c>
      <c r="BP17" t="s">
        <v>171</v>
      </c>
      <c r="BQ17" t="s">
        <v>172</v>
      </c>
      <c r="BR17" t="s">
        <v>173</v>
      </c>
      <c r="BS17" t="s">
        <v>174</v>
      </c>
      <c r="BT17" t="s">
        <v>175</v>
      </c>
      <c r="BU17" t="s">
        <v>176</v>
      </c>
      <c r="BV17" t="s">
        <v>177</v>
      </c>
      <c r="BW17" t="s">
        <v>178</v>
      </c>
      <c r="BX17" t="s">
        <v>179</v>
      </c>
      <c r="BY17" t="s">
        <v>180</v>
      </c>
      <c r="BZ17" t="s">
        <v>181</v>
      </c>
      <c r="CA17" t="s">
        <v>182</v>
      </c>
      <c r="CB17" t="s">
        <v>183</v>
      </c>
      <c r="CC17" t="s">
        <v>184</v>
      </c>
      <c r="CD17" t="s">
        <v>185</v>
      </c>
      <c r="CE17" t="s">
        <v>186</v>
      </c>
      <c r="CF17" t="s">
        <v>187</v>
      </c>
      <c r="CG17" t="s">
        <v>188</v>
      </c>
      <c r="CH17" t="s">
        <v>107</v>
      </c>
      <c r="CI17" t="s">
        <v>110</v>
      </c>
      <c r="CJ17" t="s">
        <v>189</v>
      </c>
      <c r="CK17" t="s">
        <v>190</v>
      </c>
      <c r="CL17" t="s">
        <v>191</v>
      </c>
      <c r="CM17" t="s">
        <v>192</v>
      </c>
      <c r="CN17" t="s">
        <v>193</v>
      </c>
      <c r="CO17" t="s">
        <v>194</v>
      </c>
      <c r="CP17" t="s">
        <v>195</v>
      </c>
      <c r="CQ17" t="s">
        <v>196</v>
      </c>
      <c r="CR17" t="s">
        <v>197</v>
      </c>
      <c r="CS17" t="s">
        <v>198</v>
      </c>
      <c r="CT17" t="s">
        <v>199</v>
      </c>
      <c r="CU17" t="s">
        <v>200</v>
      </c>
      <c r="CV17" t="s">
        <v>201</v>
      </c>
      <c r="CW17" t="s">
        <v>202</v>
      </c>
      <c r="CX17" t="s">
        <v>203</v>
      </c>
      <c r="CY17" t="s">
        <v>204</v>
      </c>
      <c r="CZ17" t="s">
        <v>205</v>
      </c>
      <c r="DA17" t="s">
        <v>206</v>
      </c>
      <c r="DB17" t="s">
        <v>207</v>
      </c>
      <c r="DC17" t="s">
        <v>208</v>
      </c>
      <c r="DD17" t="s">
        <v>209</v>
      </c>
      <c r="DE17" t="s">
        <v>210</v>
      </c>
      <c r="DF17" t="s">
        <v>211</v>
      </c>
      <c r="DG17" t="s">
        <v>212</v>
      </c>
      <c r="DH17" t="s">
        <v>213</v>
      </c>
      <c r="DI17" t="s">
        <v>214</v>
      </c>
      <c r="DJ17" t="s">
        <v>215</v>
      </c>
      <c r="DK17" t="s">
        <v>216</v>
      </c>
      <c r="DL17" t="s">
        <v>217</v>
      </c>
      <c r="DM17" t="s">
        <v>218</v>
      </c>
      <c r="DN17" t="s">
        <v>219</v>
      </c>
      <c r="DO17" t="s">
        <v>220</v>
      </c>
      <c r="DP17" t="s">
        <v>221</v>
      </c>
      <c r="DQ17" t="s">
        <v>222</v>
      </c>
      <c r="DR17" t="s">
        <v>223</v>
      </c>
      <c r="DS17" t="s">
        <v>224</v>
      </c>
      <c r="DT17" t="s">
        <v>225</v>
      </c>
      <c r="DU17" t="s">
        <v>226</v>
      </c>
      <c r="DV17" t="s">
        <v>227</v>
      </c>
      <c r="DW17" t="s">
        <v>228</v>
      </c>
      <c r="DX17" t="s">
        <v>229</v>
      </c>
      <c r="DY17" t="s">
        <v>230</v>
      </c>
      <c r="DZ17" t="s">
        <v>231</v>
      </c>
      <c r="EA17" t="s">
        <v>232</v>
      </c>
      <c r="EB17" t="s">
        <v>233</v>
      </c>
      <c r="EC17" t="s">
        <v>234</v>
      </c>
      <c r="ED17" t="s">
        <v>235</v>
      </c>
      <c r="EE17" t="s">
        <v>236</v>
      </c>
      <c r="EF17" t="s">
        <v>237</v>
      </c>
      <c r="EG17" t="s">
        <v>238</v>
      </c>
      <c r="EH17" t="s">
        <v>239</v>
      </c>
      <c r="EI17" t="s">
        <v>240</v>
      </c>
      <c r="EJ17" t="s">
        <v>241</v>
      </c>
      <c r="EK17" t="s">
        <v>242</v>
      </c>
      <c r="EL17" t="s">
        <v>243</v>
      </c>
      <c r="EM17" t="s">
        <v>244</v>
      </c>
      <c r="EN17" t="s">
        <v>245</v>
      </c>
      <c r="EO17" t="s">
        <v>246</v>
      </c>
      <c r="EP17" t="s">
        <v>247</v>
      </c>
      <c r="EQ17" t="s">
        <v>248</v>
      </c>
      <c r="ER17" t="s">
        <v>249</v>
      </c>
      <c r="ES17" t="s">
        <v>250</v>
      </c>
      <c r="ET17" t="s">
        <v>251</v>
      </c>
      <c r="EU17" t="s">
        <v>252</v>
      </c>
      <c r="EV17" t="s">
        <v>253</v>
      </c>
      <c r="EW17" t="s">
        <v>254</v>
      </c>
      <c r="EX17" t="s">
        <v>255</v>
      </c>
      <c r="EY17" t="s">
        <v>256</v>
      </c>
      <c r="EZ17" t="s">
        <v>257</v>
      </c>
      <c r="FA17" t="s">
        <v>258</v>
      </c>
      <c r="FB17" t="s">
        <v>259</v>
      </c>
      <c r="FC17" t="s">
        <v>260</v>
      </c>
      <c r="FD17" t="s">
        <v>261</v>
      </c>
      <c r="FE17" t="s">
        <v>262</v>
      </c>
      <c r="FF17" t="s">
        <v>263</v>
      </c>
      <c r="FG17" t="s">
        <v>264</v>
      </c>
      <c r="FH17" t="s">
        <v>265</v>
      </c>
      <c r="FI17" t="s">
        <v>266</v>
      </c>
      <c r="FJ17" t="s">
        <v>267</v>
      </c>
      <c r="FK17" t="s">
        <v>268</v>
      </c>
      <c r="FL17" t="s">
        <v>269</v>
      </c>
      <c r="FM17" t="s">
        <v>270</v>
      </c>
      <c r="FN17" t="s">
        <v>271</v>
      </c>
      <c r="FO17" t="s">
        <v>272</v>
      </c>
      <c r="FP17" t="s">
        <v>273</v>
      </c>
      <c r="FQ17" t="s">
        <v>274</v>
      </c>
      <c r="FR17" t="s">
        <v>275</v>
      </c>
      <c r="FS17" t="s">
        <v>276</v>
      </c>
      <c r="FT17" t="s">
        <v>277</v>
      </c>
      <c r="FU17" t="s">
        <v>278</v>
      </c>
      <c r="FV17" t="s">
        <v>279</v>
      </c>
      <c r="FW17" t="s">
        <v>280</v>
      </c>
      <c r="FX17" t="s">
        <v>281</v>
      </c>
      <c r="FY17" t="s">
        <v>282</v>
      </c>
      <c r="FZ17" t="s">
        <v>283</v>
      </c>
      <c r="GA17" t="s">
        <v>284</v>
      </c>
      <c r="GB17" t="s">
        <v>285</v>
      </c>
      <c r="GC17" t="s">
        <v>286</v>
      </c>
      <c r="GD17" t="s">
        <v>287</v>
      </c>
      <c r="GE17" t="s">
        <v>288</v>
      </c>
      <c r="GF17" t="s">
        <v>289</v>
      </c>
      <c r="GG17" t="s">
        <v>290</v>
      </c>
      <c r="GH17" t="s">
        <v>291</v>
      </c>
      <c r="GI17" t="s">
        <v>292</v>
      </c>
      <c r="GJ17" t="s">
        <v>293</v>
      </c>
      <c r="GK17" t="s">
        <v>294</v>
      </c>
      <c r="GL17" t="s">
        <v>295</v>
      </c>
      <c r="GM17" t="s">
        <v>296</v>
      </c>
      <c r="GN17" t="s">
        <v>297</v>
      </c>
      <c r="GO17" t="s">
        <v>298</v>
      </c>
      <c r="GP17" t="s">
        <v>299</v>
      </c>
      <c r="GQ17" t="s">
        <v>300</v>
      </c>
      <c r="GR17" t="s">
        <v>301</v>
      </c>
      <c r="GS17" t="s">
        <v>302</v>
      </c>
      <c r="GT17" t="s">
        <v>303</v>
      </c>
      <c r="GU17" t="s">
        <v>304</v>
      </c>
      <c r="GV17" t="s">
        <v>305</v>
      </c>
      <c r="GW17" t="s">
        <v>306</v>
      </c>
      <c r="GX17" t="s">
        <v>307</v>
      </c>
      <c r="GY17" t="s">
        <v>308</v>
      </c>
    </row>
    <row r="18" spans="1:207">
      <c r="B18" t="s">
        <v>309</v>
      </c>
      <c r="C18" t="s">
        <v>309</v>
      </c>
      <c r="F18" t="s">
        <v>309</v>
      </c>
      <c r="G18" t="s">
        <v>309</v>
      </c>
      <c r="H18" t="s">
        <v>310</v>
      </c>
      <c r="I18" t="s">
        <v>311</v>
      </c>
      <c r="J18" t="s">
        <v>312</v>
      </c>
      <c r="K18" t="s">
        <v>313</v>
      </c>
      <c r="L18" t="s">
        <v>313</v>
      </c>
      <c r="M18" t="s">
        <v>151</v>
      </c>
      <c r="N18" t="s">
        <v>151</v>
      </c>
      <c r="O18" t="s">
        <v>310</v>
      </c>
      <c r="P18" t="s">
        <v>310</v>
      </c>
      <c r="Q18" t="s">
        <v>310</v>
      </c>
      <c r="R18" t="s">
        <v>310</v>
      </c>
      <c r="S18" t="s">
        <v>314</v>
      </c>
      <c r="T18" t="s">
        <v>315</v>
      </c>
      <c r="U18" t="s">
        <v>315</v>
      </c>
      <c r="V18" t="s">
        <v>316</v>
      </c>
      <c r="W18" t="s">
        <v>317</v>
      </c>
      <c r="X18" t="s">
        <v>316</v>
      </c>
      <c r="Y18" t="s">
        <v>316</v>
      </c>
      <c r="Z18" t="s">
        <v>316</v>
      </c>
      <c r="AA18" t="s">
        <v>314</v>
      </c>
      <c r="AB18" t="s">
        <v>314</v>
      </c>
      <c r="AC18" t="s">
        <v>314</v>
      </c>
      <c r="AD18" t="s">
        <v>314</v>
      </c>
      <c r="AE18" t="s">
        <v>318</v>
      </c>
      <c r="AF18" t="s">
        <v>317</v>
      </c>
      <c r="AH18" t="s">
        <v>317</v>
      </c>
      <c r="AI18" t="s">
        <v>318</v>
      </c>
      <c r="AJ18" t="s">
        <v>312</v>
      </c>
      <c r="AK18" t="s">
        <v>312</v>
      </c>
      <c r="AM18" t="s">
        <v>319</v>
      </c>
      <c r="AN18" t="s">
        <v>309</v>
      </c>
      <c r="AO18" t="s">
        <v>313</v>
      </c>
      <c r="AP18" t="s">
        <v>313</v>
      </c>
      <c r="AQ18" t="s">
        <v>320</v>
      </c>
      <c r="AR18" t="s">
        <v>320</v>
      </c>
      <c r="AS18" t="s">
        <v>313</v>
      </c>
      <c r="AT18" t="s">
        <v>320</v>
      </c>
      <c r="AU18" t="s">
        <v>318</v>
      </c>
      <c r="AV18" t="s">
        <v>316</v>
      </c>
      <c r="AW18" t="s">
        <v>316</v>
      </c>
      <c r="AX18" t="s">
        <v>315</v>
      </c>
      <c r="AY18" t="s">
        <v>315</v>
      </c>
      <c r="AZ18" t="s">
        <v>315</v>
      </c>
      <c r="BA18" t="s">
        <v>315</v>
      </c>
      <c r="BB18" t="s">
        <v>315</v>
      </c>
      <c r="BC18" t="s">
        <v>321</v>
      </c>
      <c r="BD18" t="s">
        <v>312</v>
      </c>
      <c r="BE18" t="s">
        <v>312</v>
      </c>
      <c r="BF18" t="s">
        <v>313</v>
      </c>
      <c r="BG18" t="s">
        <v>313</v>
      </c>
      <c r="BH18" t="s">
        <v>313</v>
      </c>
      <c r="BI18" t="s">
        <v>320</v>
      </c>
      <c r="BJ18" t="s">
        <v>313</v>
      </c>
      <c r="BK18" t="s">
        <v>320</v>
      </c>
      <c r="BL18" t="s">
        <v>316</v>
      </c>
      <c r="BM18" t="s">
        <v>316</v>
      </c>
      <c r="BN18" t="s">
        <v>315</v>
      </c>
      <c r="BO18" t="s">
        <v>315</v>
      </c>
      <c r="BP18" t="s">
        <v>312</v>
      </c>
      <c r="BU18" t="s">
        <v>312</v>
      </c>
      <c r="BX18" t="s">
        <v>315</v>
      </c>
      <c r="BY18" t="s">
        <v>315</v>
      </c>
      <c r="BZ18" t="s">
        <v>315</v>
      </c>
      <c r="CA18" t="s">
        <v>315</v>
      </c>
      <c r="CB18" t="s">
        <v>315</v>
      </c>
      <c r="CC18" t="s">
        <v>312</v>
      </c>
      <c r="CD18" t="s">
        <v>312</v>
      </c>
      <c r="CE18" t="s">
        <v>312</v>
      </c>
      <c r="CF18" t="s">
        <v>309</v>
      </c>
      <c r="CH18" t="s">
        <v>322</v>
      </c>
      <c r="CJ18" t="s">
        <v>309</v>
      </c>
      <c r="CK18" t="s">
        <v>309</v>
      </c>
      <c r="CM18" t="s">
        <v>323</v>
      </c>
      <c r="CN18" t="s">
        <v>324</v>
      </c>
      <c r="CO18" t="s">
        <v>323</v>
      </c>
      <c r="CP18" t="s">
        <v>324</v>
      </c>
      <c r="CQ18" t="s">
        <v>323</v>
      </c>
      <c r="CR18" t="s">
        <v>324</v>
      </c>
      <c r="CS18" t="s">
        <v>317</v>
      </c>
      <c r="CT18" t="s">
        <v>317</v>
      </c>
      <c r="CU18" t="s">
        <v>313</v>
      </c>
      <c r="CV18" t="s">
        <v>325</v>
      </c>
      <c r="CW18" t="s">
        <v>313</v>
      </c>
      <c r="CY18" t="s">
        <v>320</v>
      </c>
      <c r="CZ18" t="s">
        <v>326</v>
      </c>
      <c r="DA18" t="s">
        <v>320</v>
      </c>
      <c r="DF18" t="s">
        <v>327</v>
      </c>
      <c r="DG18" t="s">
        <v>327</v>
      </c>
      <c r="DT18" t="s">
        <v>327</v>
      </c>
      <c r="DU18" t="s">
        <v>327</v>
      </c>
      <c r="DV18" t="s">
        <v>328</v>
      </c>
      <c r="DW18" t="s">
        <v>328</v>
      </c>
      <c r="DX18" t="s">
        <v>315</v>
      </c>
      <c r="DY18" t="s">
        <v>315</v>
      </c>
      <c r="DZ18" t="s">
        <v>317</v>
      </c>
      <c r="EA18" t="s">
        <v>315</v>
      </c>
      <c r="EB18" t="s">
        <v>320</v>
      </c>
      <c r="EC18" t="s">
        <v>317</v>
      </c>
      <c r="ED18" t="s">
        <v>317</v>
      </c>
      <c r="EF18" t="s">
        <v>327</v>
      </c>
      <c r="EG18" t="s">
        <v>327</v>
      </c>
      <c r="EH18" t="s">
        <v>327</v>
      </c>
      <c r="EI18" t="s">
        <v>327</v>
      </c>
      <c r="EJ18" t="s">
        <v>327</v>
      </c>
      <c r="EK18" t="s">
        <v>327</v>
      </c>
      <c r="EL18" t="s">
        <v>327</v>
      </c>
      <c r="EM18" t="s">
        <v>329</v>
      </c>
      <c r="EN18" t="s">
        <v>329</v>
      </c>
      <c r="EO18" t="s">
        <v>329</v>
      </c>
      <c r="EP18" t="s">
        <v>330</v>
      </c>
      <c r="EQ18" t="s">
        <v>327</v>
      </c>
      <c r="ER18" t="s">
        <v>327</v>
      </c>
      <c r="ES18" t="s">
        <v>327</v>
      </c>
      <c r="ET18" t="s">
        <v>327</v>
      </c>
      <c r="EU18" t="s">
        <v>327</v>
      </c>
      <c r="EV18" t="s">
        <v>327</v>
      </c>
      <c r="EW18" t="s">
        <v>327</v>
      </c>
      <c r="EX18" t="s">
        <v>327</v>
      </c>
      <c r="EY18" t="s">
        <v>327</v>
      </c>
      <c r="EZ18" t="s">
        <v>327</v>
      </c>
      <c r="FA18" t="s">
        <v>327</v>
      </c>
      <c r="FB18" t="s">
        <v>327</v>
      </c>
      <c r="FI18" t="s">
        <v>327</v>
      </c>
      <c r="FJ18" t="s">
        <v>317</v>
      </c>
      <c r="FK18" t="s">
        <v>317</v>
      </c>
      <c r="FL18" t="s">
        <v>323</v>
      </c>
      <c r="FM18" t="s">
        <v>324</v>
      </c>
      <c r="FN18" t="s">
        <v>324</v>
      </c>
      <c r="FR18" t="s">
        <v>324</v>
      </c>
      <c r="FV18" t="s">
        <v>313</v>
      </c>
      <c r="FW18" t="s">
        <v>313</v>
      </c>
      <c r="FX18" t="s">
        <v>320</v>
      </c>
      <c r="FY18" t="s">
        <v>320</v>
      </c>
      <c r="FZ18" t="s">
        <v>331</v>
      </c>
      <c r="GA18" t="s">
        <v>331</v>
      </c>
      <c r="GB18" t="s">
        <v>327</v>
      </c>
      <c r="GC18" t="s">
        <v>327</v>
      </c>
      <c r="GD18" t="s">
        <v>327</v>
      </c>
      <c r="GE18" t="s">
        <v>327</v>
      </c>
      <c r="GF18" t="s">
        <v>327</v>
      </c>
      <c r="GG18" t="s">
        <v>327</v>
      </c>
      <c r="GH18" t="s">
        <v>315</v>
      </c>
      <c r="GI18" t="s">
        <v>327</v>
      </c>
      <c r="GK18" t="s">
        <v>318</v>
      </c>
      <c r="GL18" t="s">
        <v>318</v>
      </c>
      <c r="GM18" t="s">
        <v>315</v>
      </c>
      <c r="GN18" t="s">
        <v>315</v>
      </c>
      <c r="GO18" t="s">
        <v>315</v>
      </c>
      <c r="GP18" t="s">
        <v>315</v>
      </c>
      <c r="GQ18" t="s">
        <v>315</v>
      </c>
      <c r="GR18" t="s">
        <v>317</v>
      </c>
      <c r="GS18" t="s">
        <v>317</v>
      </c>
      <c r="GT18" t="s">
        <v>317</v>
      </c>
      <c r="GU18" t="s">
        <v>315</v>
      </c>
      <c r="GV18" t="s">
        <v>313</v>
      </c>
      <c r="GW18" t="s">
        <v>320</v>
      </c>
      <c r="GX18" t="s">
        <v>317</v>
      </c>
      <c r="GY18" t="s">
        <v>317</v>
      </c>
    </row>
    <row r="19" spans="1:207">
      <c r="A19">
        <v>1</v>
      </c>
      <c r="B19">
        <v>1660853330.1</v>
      </c>
      <c r="C19">
        <v>0</v>
      </c>
      <c r="D19" t="s">
        <v>332</v>
      </c>
      <c r="E19" t="s">
        <v>333</v>
      </c>
      <c r="F19">
        <v>15</v>
      </c>
      <c r="G19">
        <v>1660853322.349999</v>
      </c>
      <c r="H19">
        <f>(I19)/1000</f>
        <v>0</v>
      </c>
      <c r="I19">
        <f>1000*AU19*AG19*(AQ19-AR19)/(100*$B$7*(1000-AG19*AQ19))</f>
        <v>0</v>
      </c>
      <c r="J19">
        <f>AU19*AG19*(AP19-AO19*(1000-AG19*AR19)/(1000-AG19*AQ19))/(100*$B$7)</f>
        <v>0</v>
      </c>
      <c r="K19">
        <f>AO19 - IF(AG19&gt;1, J19*$B$7*100.0/(AI19*BC19), 0)</f>
        <v>0</v>
      </c>
      <c r="L19">
        <f>((R19-H19/2)*K19-J19)/(R19+H19/2)</f>
        <v>0</v>
      </c>
      <c r="M19">
        <f>L19*(AV19+AW19)/1000.0</f>
        <v>0</v>
      </c>
      <c r="N19">
        <f>(AO19 - IF(AG19&gt;1, J19*$B$7*100.0/(AI19*BC19), 0))*(AV19+AW19)/1000.0</f>
        <v>0</v>
      </c>
      <c r="O19">
        <f>2.0/((1/Q19-1/P19)+SIGN(Q19)*SQRT((1/Q19-1/P19)*(1/Q19-1/P19) + 4*$C$7/(($C$7+1)*($C$7+1))*(2*1/Q19*1/P19-1/P19*1/P19)))</f>
        <v>0</v>
      </c>
      <c r="P19">
        <f>IF(LEFT($D$7,1)&lt;&gt;"0",IF(LEFT($D$7,1)="1",3.0,$E$7),$D$5+$E$5*(BC19*AV19/($K$5*1000))+$F$5*(BC19*AV19/($K$5*1000))*MAX(MIN($B$7,$J$5),$I$5)*MAX(MIN($B$7,$J$5),$I$5)+$G$5*MAX(MIN($B$7,$J$5),$I$5)*(BC19*AV19/($K$5*1000))+$H$5*(BC19*AV19/($K$5*1000))*(BC19*AV19/($K$5*1000)))</f>
        <v>0</v>
      </c>
      <c r="Q19">
        <f>H19*(1000-(1000*0.61365*exp(17.502*U19/(240.97+U19))/(AV19+AW19)+AQ19)/2)/(1000*0.61365*exp(17.502*U19/(240.97+U19))/(AV19+AW19)-AQ19)</f>
        <v>0</v>
      </c>
      <c r="R19">
        <f>1/(($C$7+1)/(O19/1.6)+1/(P19/1.37)) + $C$7/(($C$7+1)/(O19/1.6) + $C$7/(P19/1.37))</f>
        <v>0</v>
      </c>
      <c r="S19">
        <f>(AJ19*AM19)</f>
        <v>0</v>
      </c>
      <c r="T19">
        <f>(AX19+(S19+2*0.95*5.67E-8*(((AX19+$B$9)+273)^4-(AX19+273)^4)-44100*H19)/(1.84*29.3*P19+8*0.95*5.67E-8*(AX19+273)^3))</f>
        <v>0</v>
      </c>
      <c r="U19">
        <f>($C$9*AY19+$D$9*AZ19+$E$9*T19)</f>
        <v>0</v>
      </c>
      <c r="V19">
        <f>0.61365*exp(17.502*U19/(240.97+U19))</f>
        <v>0</v>
      </c>
      <c r="W19">
        <f>(X19/Y19*100)</f>
        <v>0</v>
      </c>
      <c r="X19">
        <f>AQ19*(AV19+AW19)/1000</f>
        <v>0</v>
      </c>
      <c r="Y19">
        <f>0.61365*exp(17.502*AX19/(240.97+AX19))</f>
        <v>0</v>
      </c>
      <c r="Z19">
        <f>(V19-AQ19*(AV19+AW19)/1000)</f>
        <v>0</v>
      </c>
      <c r="AA19">
        <f>(-H19*44100)</f>
        <v>0</v>
      </c>
      <c r="AB19">
        <f>2*29.3*P19*0.92*(AX19-U19)</f>
        <v>0</v>
      </c>
      <c r="AC19">
        <f>2*0.95*5.67E-8*(((AX19+$B$9)+273)^4-(U19+273)^4)</f>
        <v>0</v>
      </c>
      <c r="AD19">
        <f>S19+AC19+AA19+AB19</f>
        <v>0</v>
      </c>
      <c r="AE19">
        <v>0</v>
      </c>
      <c r="AF19">
        <v>0</v>
      </c>
      <c r="AG19">
        <f>IF(AE19*$H$15&gt;=AI19,1.0,(AI19/(AI19-AE19*$H$15)))</f>
        <v>0</v>
      </c>
      <c r="AH19">
        <f>(AG19-1)*100</f>
        <v>0</v>
      </c>
      <c r="AI19">
        <f>MAX(0,($B$15+$C$15*BC19)/(1+$D$15*BC19)*AV19/(AX19+273)*$E$15)</f>
        <v>0</v>
      </c>
      <c r="AJ19">
        <f>$B$13*BD19+$C$13*BE19+$F$13*BP19*(1-BS19)</f>
        <v>0</v>
      </c>
      <c r="AK19">
        <f>AJ19*AL19</f>
        <v>0</v>
      </c>
      <c r="AL19">
        <f>($B$13*$D$11+$C$13*$D$11+$F$13*((CC19+BU19)/MAX(CC19+BU19+CD19, 0.1)*$I$11+CD19/MAX(CC19+BU19+CD19, 0.1)*$J$11))/($B$13+$C$13+$F$13)</f>
        <v>0</v>
      </c>
      <c r="AM19">
        <f>($B$13*$K$11+$C$13*$K$11+$F$13*((CC19+BU19)/MAX(CC19+BU19+CD19, 0.1)*$P$11+CD19/MAX(CC19+BU19+CD19, 0.1)*$Q$11))/($B$13+$C$13+$F$13)</f>
        <v>0</v>
      </c>
      <c r="AN19">
        <v>1660853322.349999</v>
      </c>
      <c r="AO19">
        <v>398.9892</v>
      </c>
      <c r="AP19">
        <v>399.9894333333334</v>
      </c>
      <c r="AQ19">
        <v>19.72085666666667</v>
      </c>
      <c r="AR19">
        <v>19.72232</v>
      </c>
      <c r="AS19">
        <v>400.4824333333333</v>
      </c>
      <c r="AT19">
        <v>19.8071</v>
      </c>
      <c r="AU19">
        <v>600.2987666666667</v>
      </c>
      <c r="AV19">
        <v>101.2129333333333</v>
      </c>
      <c r="AW19">
        <v>0.09990689666666668</v>
      </c>
      <c r="AX19">
        <v>22.51751000000001</v>
      </c>
      <c r="AY19">
        <v>22.71778666666666</v>
      </c>
      <c r="AZ19">
        <v>999.9000000000002</v>
      </c>
      <c r="BA19">
        <v>0</v>
      </c>
      <c r="BB19">
        <v>0</v>
      </c>
      <c r="BC19">
        <v>10001.68833333333</v>
      </c>
      <c r="BD19">
        <v>0</v>
      </c>
      <c r="BE19">
        <v>1.950190666666667</v>
      </c>
      <c r="BF19">
        <v>-1.000430833333333</v>
      </c>
      <c r="BG19">
        <v>407.0158</v>
      </c>
      <c r="BH19">
        <v>408.0370333333332</v>
      </c>
      <c r="BI19">
        <v>-0.001468467666666667</v>
      </c>
      <c r="BJ19">
        <v>399.9894333333334</v>
      </c>
      <c r="BK19">
        <v>19.72232</v>
      </c>
      <c r="BL19">
        <v>1.996005</v>
      </c>
      <c r="BM19">
        <v>1.996152666666666</v>
      </c>
      <c r="BN19">
        <v>17.41267</v>
      </c>
      <c r="BO19">
        <v>17.41385</v>
      </c>
      <c r="BP19">
        <v>1999.970333333333</v>
      </c>
      <c r="BQ19">
        <v>0.9800053333333333</v>
      </c>
      <c r="BR19">
        <v>0.01999492</v>
      </c>
      <c r="BS19">
        <v>0</v>
      </c>
      <c r="BT19">
        <v>2.109066666666667</v>
      </c>
      <c r="BU19">
        <v>0</v>
      </c>
      <c r="BV19">
        <v>2948.610333333333</v>
      </c>
      <c r="BW19">
        <v>19000.51333333334</v>
      </c>
      <c r="BX19">
        <v>39.28313333333332</v>
      </c>
      <c r="BY19">
        <v>40.9456</v>
      </c>
      <c r="BZ19">
        <v>39.45393333333332</v>
      </c>
      <c r="CA19">
        <v>39.9956</v>
      </c>
      <c r="CB19">
        <v>38.40813333333333</v>
      </c>
      <c r="CC19">
        <v>1959.979666666667</v>
      </c>
      <c r="CD19">
        <v>39.99133333333334</v>
      </c>
      <c r="CE19">
        <v>0</v>
      </c>
      <c r="CF19">
        <v>1660853325.4</v>
      </c>
      <c r="CG19">
        <v>0</v>
      </c>
      <c r="CH19">
        <v>1660853138.1</v>
      </c>
      <c r="CI19" t="s">
        <v>334</v>
      </c>
      <c r="CJ19">
        <v>1660853138.1</v>
      </c>
      <c r="CK19">
        <v>1660853135.1</v>
      </c>
      <c r="CL19">
        <v>1</v>
      </c>
      <c r="CM19">
        <v>-0.176</v>
      </c>
      <c r="CN19">
        <v>0.005</v>
      </c>
      <c r="CO19">
        <v>-1.494</v>
      </c>
      <c r="CP19">
        <v>-0.08</v>
      </c>
      <c r="CQ19">
        <v>400</v>
      </c>
      <c r="CR19">
        <v>21</v>
      </c>
      <c r="CS19">
        <v>0.47</v>
      </c>
      <c r="CT19">
        <v>0.27</v>
      </c>
      <c r="CU19">
        <v>-1.00843565</v>
      </c>
      <c r="CV19">
        <v>0.08213977485929046</v>
      </c>
      <c r="CW19">
        <v>0.05142169331933266</v>
      </c>
      <c r="CX19">
        <v>1</v>
      </c>
      <c r="CY19">
        <v>-0.0004279135999999999</v>
      </c>
      <c r="CZ19">
        <v>-0.01929585361350845</v>
      </c>
      <c r="DA19">
        <v>0.002447695732645173</v>
      </c>
      <c r="DB19">
        <v>1</v>
      </c>
      <c r="DC19">
        <v>2</v>
      </c>
      <c r="DD19">
        <v>2</v>
      </c>
      <c r="DE19" t="s">
        <v>335</v>
      </c>
      <c r="DF19">
        <v>3.21237</v>
      </c>
      <c r="DG19">
        <v>2.65727</v>
      </c>
      <c r="DH19">
        <v>0.102383</v>
      </c>
      <c r="DI19">
        <v>0.102613</v>
      </c>
      <c r="DJ19">
        <v>0.101672</v>
      </c>
      <c r="DK19">
        <v>0.101966</v>
      </c>
      <c r="DL19">
        <v>29731.6</v>
      </c>
      <c r="DM19">
        <v>28857.5</v>
      </c>
      <c r="DN19">
        <v>31708.1</v>
      </c>
      <c r="DO19">
        <v>30471</v>
      </c>
      <c r="DP19">
        <v>38227.1</v>
      </c>
      <c r="DQ19">
        <v>36219.1</v>
      </c>
      <c r="DR19">
        <v>44528.7</v>
      </c>
      <c r="DS19">
        <v>42600.4</v>
      </c>
      <c r="DT19">
        <v>2.21602</v>
      </c>
      <c r="DU19">
        <v>1.95098</v>
      </c>
      <c r="DV19">
        <v>0.0587478</v>
      </c>
      <c r="DW19">
        <v>0</v>
      </c>
      <c r="DX19">
        <v>21.7381</v>
      </c>
      <c r="DY19">
        <v>999.9</v>
      </c>
      <c r="DZ19">
        <v>73.7</v>
      </c>
      <c r="EA19">
        <v>25.6</v>
      </c>
      <c r="EB19">
        <v>23.9957</v>
      </c>
      <c r="EC19">
        <v>61.5256</v>
      </c>
      <c r="ED19">
        <v>21.1659</v>
      </c>
      <c r="EE19">
        <v>1</v>
      </c>
      <c r="EF19">
        <v>-0.234098</v>
      </c>
      <c r="EG19">
        <v>1.71651</v>
      </c>
      <c r="EH19">
        <v>20.1341</v>
      </c>
      <c r="EI19">
        <v>5.22912</v>
      </c>
      <c r="EJ19">
        <v>11.992</v>
      </c>
      <c r="EK19">
        <v>4.96775</v>
      </c>
      <c r="EL19">
        <v>3.297</v>
      </c>
      <c r="EM19">
        <v>1989.3</v>
      </c>
      <c r="EN19">
        <v>9999</v>
      </c>
      <c r="EO19">
        <v>9999</v>
      </c>
      <c r="EP19">
        <v>19.5</v>
      </c>
      <c r="EQ19">
        <v>1.86747</v>
      </c>
      <c r="ER19">
        <v>1.86796</v>
      </c>
      <c r="ES19">
        <v>1.85914</v>
      </c>
      <c r="ET19">
        <v>1.86532</v>
      </c>
      <c r="EU19">
        <v>1.86332</v>
      </c>
      <c r="EV19">
        <v>1.86467</v>
      </c>
      <c r="EW19">
        <v>1.86007</v>
      </c>
      <c r="EX19">
        <v>1.8642</v>
      </c>
      <c r="EY19">
        <v>0</v>
      </c>
      <c r="EZ19">
        <v>0</v>
      </c>
      <c r="FA19">
        <v>0</v>
      </c>
      <c r="FB19">
        <v>0</v>
      </c>
      <c r="FC19" t="s">
        <v>336</v>
      </c>
      <c r="FD19" t="s">
        <v>337</v>
      </c>
      <c r="FE19" t="s">
        <v>338</v>
      </c>
      <c r="FF19" t="s">
        <v>338</v>
      </c>
      <c r="FG19" t="s">
        <v>338</v>
      </c>
      <c r="FH19" t="s">
        <v>338</v>
      </c>
      <c r="FI19">
        <v>0</v>
      </c>
      <c r="FJ19">
        <v>100</v>
      </c>
      <c r="FK19">
        <v>100</v>
      </c>
      <c r="FL19">
        <v>-1.493</v>
      </c>
      <c r="FM19">
        <v>-0.0863</v>
      </c>
      <c r="FN19">
        <v>-1.197224509593313</v>
      </c>
      <c r="FO19">
        <v>-0.0004288572108516813</v>
      </c>
      <c r="FP19">
        <v>-9.298775811270514E-07</v>
      </c>
      <c r="FQ19">
        <v>3.855936630904132E-10</v>
      </c>
      <c r="FR19">
        <v>-0.1290686531740691</v>
      </c>
      <c r="FS19">
        <v>-0.001228956394211394</v>
      </c>
      <c r="FT19">
        <v>0.0001300461273041749</v>
      </c>
      <c r="FU19">
        <v>2.07731679356656E-06</v>
      </c>
      <c r="FV19">
        <v>2</v>
      </c>
      <c r="FW19">
        <v>2029</v>
      </c>
      <c r="FX19">
        <v>1</v>
      </c>
      <c r="FY19">
        <v>23</v>
      </c>
      <c r="FZ19">
        <v>3.2</v>
      </c>
      <c r="GA19">
        <v>3.2</v>
      </c>
      <c r="GB19">
        <v>1.07544</v>
      </c>
      <c r="GC19">
        <v>2.40967</v>
      </c>
      <c r="GD19">
        <v>1.44775</v>
      </c>
      <c r="GE19">
        <v>2.323</v>
      </c>
      <c r="GF19">
        <v>1.55151</v>
      </c>
      <c r="GG19">
        <v>2.42676</v>
      </c>
      <c r="GH19">
        <v>31.2591</v>
      </c>
      <c r="GI19">
        <v>24.2276</v>
      </c>
      <c r="GJ19">
        <v>18</v>
      </c>
      <c r="GK19">
        <v>626.4930000000001</v>
      </c>
      <c r="GL19">
        <v>465.082</v>
      </c>
      <c r="GM19">
        <v>19.1758</v>
      </c>
      <c r="GN19">
        <v>23.9812</v>
      </c>
      <c r="GO19">
        <v>30.0003</v>
      </c>
      <c r="GP19">
        <v>23.9983</v>
      </c>
      <c r="GQ19">
        <v>23.9324</v>
      </c>
      <c r="GR19">
        <v>21.5293</v>
      </c>
      <c r="GS19">
        <v>23.5665</v>
      </c>
      <c r="GT19">
        <v>99.62990000000001</v>
      </c>
      <c r="GU19">
        <v>19.1725</v>
      </c>
      <c r="GV19">
        <v>400</v>
      </c>
      <c r="GW19">
        <v>19.7077</v>
      </c>
      <c r="GX19">
        <v>100.744</v>
      </c>
      <c r="GY19">
        <v>101.743</v>
      </c>
    </row>
    <row r="20" spans="1:207">
      <c r="A20">
        <v>2</v>
      </c>
      <c r="B20">
        <v>1660853640.1</v>
      </c>
      <c r="C20">
        <v>310</v>
      </c>
      <c r="D20" t="s">
        <v>339</v>
      </c>
      <c r="E20" t="s">
        <v>340</v>
      </c>
      <c r="F20">
        <v>15</v>
      </c>
      <c r="G20">
        <v>1660853632.349999</v>
      </c>
      <c r="H20">
        <f>(I20)/1000</f>
        <v>0</v>
      </c>
      <c r="I20">
        <f>1000*AU20*AG20*(AQ20-AR20)/(100*$B$7*(1000-AG20*AQ20))</f>
        <v>0</v>
      </c>
      <c r="J20">
        <f>AU20*AG20*(AP20-AO20*(1000-AG20*AR20)/(1000-AG20*AQ20))/(100*$B$7)</f>
        <v>0</v>
      </c>
      <c r="K20">
        <f>AO20 - IF(AG20&gt;1, J20*$B$7*100.0/(AI20*BC20), 0)</f>
        <v>0</v>
      </c>
      <c r="L20">
        <f>((R20-H20/2)*K20-J20)/(R20+H20/2)</f>
        <v>0</v>
      </c>
      <c r="M20">
        <f>L20*(AV20+AW20)/1000.0</f>
        <v>0</v>
      </c>
      <c r="N20">
        <f>(AO20 - IF(AG20&gt;1, J20*$B$7*100.0/(AI20*BC20), 0))*(AV20+AW20)/1000.0</f>
        <v>0</v>
      </c>
      <c r="O20">
        <f>2.0/((1/Q20-1/P20)+SIGN(Q20)*SQRT((1/Q20-1/P20)*(1/Q20-1/P20) + 4*$C$7/(($C$7+1)*($C$7+1))*(2*1/Q20*1/P20-1/P20*1/P20)))</f>
        <v>0</v>
      </c>
      <c r="P20">
        <f>IF(LEFT($D$7,1)&lt;&gt;"0",IF(LEFT($D$7,1)="1",3.0,$E$7),$D$5+$E$5*(BC20*AV20/($K$5*1000))+$F$5*(BC20*AV20/($K$5*1000))*MAX(MIN($B$7,$J$5),$I$5)*MAX(MIN($B$7,$J$5),$I$5)+$G$5*MAX(MIN($B$7,$J$5),$I$5)*(BC20*AV20/($K$5*1000))+$H$5*(BC20*AV20/($K$5*1000))*(BC20*AV20/($K$5*1000)))</f>
        <v>0</v>
      </c>
      <c r="Q20">
        <f>H20*(1000-(1000*0.61365*exp(17.502*U20/(240.97+U20))/(AV20+AW20)+AQ20)/2)/(1000*0.61365*exp(17.502*U20/(240.97+U20))/(AV20+AW20)-AQ20)</f>
        <v>0</v>
      </c>
      <c r="R20">
        <f>1/(($C$7+1)/(O20/1.6)+1/(P20/1.37)) + $C$7/(($C$7+1)/(O20/1.6) + $C$7/(P20/1.37))</f>
        <v>0</v>
      </c>
      <c r="S20">
        <f>(AJ20*AM20)</f>
        <v>0</v>
      </c>
      <c r="T20">
        <f>(AX20+(S20+2*0.95*5.67E-8*(((AX20+$B$9)+273)^4-(AX20+273)^4)-44100*H20)/(1.84*29.3*P20+8*0.95*5.67E-8*(AX20+273)^3))</f>
        <v>0</v>
      </c>
      <c r="U20">
        <f>($C$9*AY20+$D$9*AZ20+$E$9*T20)</f>
        <v>0</v>
      </c>
      <c r="V20">
        <f>0.61365*exp(17.502*U20/(240.97+U20))</f>
        <v>0</v>
      </c>
      <c r="W20">
        <f>(X20/Y20*100)</f>
        <v>0</v>
      </c>
      <c r="X20">
        <f>AQ20*(AV20+AW20)/1000</f>
        <v>0</v>
      </c>
      <c r="Y20">
        <f>0.61365*exp(17.502*AX20/(240.97+AX20))</f>
        <v>0</v>
      </c>
      <c r="Z20">
        <f>(V20-AQ20*(AV20+AW20)/1000)</f>
        <v>0</v>
      </c>
      <c r="AA20">
        <f>(-H20*44100)</f>
        <v>0</v>
      </c>
      <c r="AB20">
        <f>2*29.3*P20*0.92*(AX20-U20)</f>
        <v>0</v>
      </c>
      <c r="AC20">
        <f>2*0.95*5.67E-8*(((AX20+$B$9)+273)^4-(U20+273)^4)</f>
        <v>0</v>
      </c>
      <c r="AD20">
        <f>S20+AC20+AA20+AB20</f>
        <v>0</v>
      </c>
      <c r="AE20">
        <v>0</v>
      </c>
      <c r="AF20">
        <v>0</v>
      </c>
      <c r="AG20">
        <f>IF(AE20*$H$15&gt;=AI20,1.0,(AI20/(AI20-AE20*$H$15)))</f>
        <v>0</v>
      </c>
      <c r="AH20">
        <f>(AG20-1)*100</f>
        <v>0</v>
      </c>
      <c r="AI20">
        <f>MAX(0,($B$15+$C$15*BC20)/(1+$D$15*BC20)*AV20/(AX20+273)*$E$15)</f>
        <v>0</v>
      </c>
      <c r="AJ20">
        <f>$B$13*BD20+$C$13*BE20+$F$13*BP20*(1-BS20)</f>
        <v>0</v>
      </c>
      <c r="AK20">
        <f>AJ20*AL20</f>
        <v>0</v>
      </c>
      <c r="AL20">
        <f>($B$13*$D$11+$C$13*$D$11+$F$13*((CC20+BU20)/MAX(CC20+BU20+CD20, 0.1)*$I$11+CD20/MAX(CC20+BU20+CD20, 0.1)*$J$11))/($B$13+$C$13+$F$13)</f>
        <v>0</v>
      </c>
      <c r="AM20">
        <f>($B$13*$K$11+$C$13*$K$11+$F$13*((CC20+BU20)/MAX(CC20+BU20+CD20, 0.1)*$P$11+CD20/MAX(CC20+BU20+CD20, 0.1)*$Q$11))/($B$13+$C$13+$F$13)</f>
        <v>0</v>
      </c>
      <c r="AN20">
        <v>1660853632.349999</v>
      </c>
      <c r="AO20">
        <v>398.4551666666666</v>
      </c>
      <c r="AP20">
        <v>400.0183333333334</v>
      </c>
      <c r="AQ20">
        <v>19.73142333333333</v>
      </c>
      <c r="AR20">
        <v>19.56463</v>
      </c>
      <c r="AS20">
        <v>399.9771333333333</v>
      </c>
      <c r="AT20">
        <v>19.81888</v>
      </c>
      <c r="AU20">
        <v>600.2923999999999</v>
      </c>
      <c r="AV20">
        <v>101.211</v>
      </c>
      <c r="AW20">
        <v>0.09994310999999999</v>
      </c>
      <c r="AX20">
        <v>22.47685333333334</v>
      </c>
      <c r="AY20">
        <v>22.64436666666667</v>
      </c>
      <c r="AZ20">
        <v>999.9000000000002</v>
      </c>
      <c r="BA20">
        <v>0</v>
      </c>
      <c r="BB20">
        <v>0</v>
      </c>
      <c r="BC20">
        <v>10008.62966666667</v>
      </c>
      <c r="BD20">
        <v>0</v>
      </c>
      <c r="BE20">
        <v>1.92197</v>
      </c>
      <c r="BF20">
        <v>-1.563111666666667</v>
      </c>
      <c r="BG20">
        <v>406.4755333333334</v>
      </c>
      <c r="BH20">
        <v>408.0006333333334</v>
      </c>
      <c r="BI20">
        <v>0.1667994666666667</v>
      </c>
      <c r="BJ20">
        <v>400.0183333333334</v>
      </c>
      <c r="BK20">
        <v>19.56463</v>
      </c>
      <c r="BL20">
        <v>1.997038</v>
      </c>
      <c r="BM20">
        <v>1.980154666666667</v>
      </c>
      <c r="BN20">
        <v>17.42086333333333</v>
      </c>
      <c r="BO20">
        <v>17.28654666666667</v>
      </c>
      <c r="BP20">
        <v>1749.991</v>
      </c>
      <c r="BQ20">
        <v>0.976996333333333</v>
      </c>
      <c r="BR20">
        <v>0.02300353333333334</v>
      </c>
      <c r="BS20">
        <v>0</v>
      </c>
      <c r="BT20">
        <v>2.08375</v>
      </c>
      <c r="BU20">
        <v>0</v>
      </c>
      <c r="BV20">
        <v>2475.935666666667</v>
      </c>
      <c r="BW20">
        <v>16609.5</v>
      </c>
      <c r="BX20">
        <v>37.09973333333333</v>
      </c>
      <c r="BY20">
        <v>38.24979999999999</v>
      </c>
      <c r="BZ20">
        <v>37.8456</v>
      </c>
      <c r="CA20">
        <v>36.55820000000001</v>
      </c>
      <c r="CB20">
        <v>36.30813333333333</v>
      </c>
      <c r="CC20">
        <v>1709.731</v>
      </c>
      <c r="CD20">
        <v>40.26</v>
      </c>
      <c r="CE20">
        <v>0</v>
      </c>
      <c r="CF20">
        <v>1660853635</v>
      </c>
      <c r="CG20">
        <v>0</v>
      </c>
      <c r="CH20">
        <v>1660853378.1</v>
      </c>
      <c r="CI20" t="s">
        <v>341</v>
      </c>
      <c r="CJ20">
        <v>1660853378.1</v>
      </c>
      <c r="CK20">
        <v>1660853377.6</v>
      </c>
      <c r="CL20">
        <v>2</v>
      </c>
      <c r="CM20">
        <v>-0.029</v>
      </c>
      <c r="CN20">
        <v>-0.001</v>
      </c>
      <c r="CO20">
        <v>-1.523</v>
      </c>
      <c r="CP20">
        <v>-0.08699999999999999</v>
      </c>
      <c r="CQ20">
        <v>400</v>
      </c>
      <c r="CR20">
        <v>20</v>
      </c>
      <c r="CS20">
        <v>0.41</v>
      </c>
      <c r="CT20">
        <v>0.14</v>
      </c>
      <c r="CU20">
        <v>-1.549714</v>
      </c>
      <c r="CV20">
        <v>-0.09044893058161574</v>
      </c>
      <c r="CW20">
        <v>0.04623664844038763</v>
      </c>
      <c r="CX20">
        <v>1</v>
      </c>
      <c r="CY20">
        <v>0.170455</v>
      </c>
      <c r="CZ20">
        <v>-0.07468545590994441</v>
      </c>
      <c r="DA20">
        <v>0.007217477409039809</v>
      </c>
      <c r="DB20">
        <v>1</v>
      </c>
      <c r="DC20">
        <v>2</v>
      </c>
      <c r="DD20">
        <v>2</v>
      </c>
      <c r="DE20" t="s">
        <v>335</v>
      </c>
      <c r="DF20">
        <v>3.21206</v>
      </c>
      <c r="DG20">
        <v>2.65711</v>
      </c>
      <c r="DH20">
        <v>0.102282</v>
      </c>
      <c r="DI20">
        <v>0.102624</v>
      </c>
      <c r="DJ20">
        <v>0.101688</v>
      </c>
      <c r="DK20">
        <v>0.10138</v>
      </c>
      <c r="DL20">
        <v>29739.3</v>
      </c>
      <c r="DM20">
        <v>28856.3</v>
      </c>
      <c r="DN20">
        <v>31712.5</v>
      </c>
      <c r="DO20">
        <v>30469.9</v>
      </c>
      <c r="DP20">
        <v>38232.5</v>
      </c>
      <c r="DQ20">
        <v>36242.4</v>
      </c>
      <c r="DR20">
        <v>44535.8</v>
      </c>
      <c r="DS20">
        <v>42599.9</v>
      </c>
      <c r="DT20">
        <v>2.21688</v>
      </c>
      <c r="DU20">
        <v>1.94893</v>
      </c>
      <c r="DV20">
        <v>0.061579</v>
      </c>
      <c r="DW20">
        <v>0</v>
      </c>
      <c r="DX20">
        <v>21.627</v>
      </c>
      <c r="DY20">
        <v>999.9</v>
      </c>
      <c r="DZ20">
        <v>73.2</v>
      </c>
      <c r="EA20">
        <v>25.8</v>
      </c>
      <c r="EB20">
        <v>24.1161</v>
      </c>
      <c r="EC20">
        <v>61.2756</v>
      </c>
      <c r="ED20">
        <v>21.883</v>
      </c>
      <c r="EE20">
        <v>1</v>
      </c>
      <c r="EF20">
        <v>-0.237497</v>
      </c>
      <c r="EG20">
        <v>1.0827</v>
      </c>
      <c r="EH20">
        <v>20.1393</v>
      </c>
      <c r="EI20">
        <v>5.22882</v>
      </c>
      <c r="EJ20">
        <v>11.992</v>
      </c>
      <c r="EK20">
        <v>4.96765</v>
      </c>
      <c r="EL20">
        <v>3.297</v>
      </c>
      <c r="EM20">
        <v>1996.6</v>
      </c>
      <c r="EN20">
        <v>9999</v>
      </c>
      <c r="EO20">
        <v>9999</v>
      </c>
      <c r="EP20">
        <v>19.6</v>
      </c>
      <c r="EQ20">
        <v>1.86739</v>
      </c>
      <c r="ER20">
        <v>1.86797</v>
      </c>
      <c r="ES20">
        <v>1.85914</v>
      </c>
      <c r="ET20">
        <v>1.86536</v>
      </c>
      <c r="EU20">
        <v>1.86335</v>
      </c>
      <c r="EV20">
        <v>1.86469</v>
      </c>
      <c r="EW20">
        <v>1.86011</v>
      </c>
      <c r="EX20">
        <v>1.86417</v>
      </c>
      <c r="EY20">
        <v>0</v>
      </c>
      <c r="EZ20">
        <v>0</v>
      </c>
      <c r="FA20">
        <v>0</v>
      </c>
      <c r="FB20">
        <v>0</v>
      </c>
      <c r="FC20" t="s">
        <v>336</v>
      </c>
      <c r="FD20" t="s">
        <v>337</v>
      </c>
      <c r="FE20" t="s">
        <v>338</v>
      </c>
      <c r="FF20" t="s">
        <v>338</v>
      </c>
      <c r="FG20" t="s">
        <v>338</v>
      </c>
      <c r="FH20" t="s">
        <v>338</v>
      </c>
      <c r="FI20">
        <v>0</v>
      </c>
      <c r="FJ20">
        <v>100</v>
      </c>
      <c r="FK20">
        <v>100</v>
      </c>
      <c r="FL20">
        <v>-1.522</v>
      </c>
      <c r="FM20">
        <v>-0.08749999999999999</v>
      </c>
      <c r="FN20">
        <v>-1.22628337477538</v>
      </c>
      <c r="FO20">
        <v>-0.0004288572108516813</v>
      </c>
      <c r="FP20">
        <v>-9.298775811270514E-07</v>
      </c>
      <c r="FQ20">
        <v>3.855936630904132E-10</v>
      </c>
      <c r="FR20">
        <v>-0.1303550626238851</v>
      </c>
      <c r="FS20">
        <v>-0.001228956394211394</v>
      </c>
      <c r="FT20">
        <v>0.0001300461273041749</v>
      </c>
      <c r="FU20">
        <v>2.07731679356656E-06</v>
      </c>
      <c r="FV20">
        <v>2</v>
      </c>
      <c r="FW20">
        <v>2029</v>
      </c>
      <c r="FX20">
        <v>1</v>
      </c>
      <c r="FY20">
        <v>23</v>
      </c>
      <c r="FZ20">
        <v>4.4</v>
      </c>
      <c r="GA20">
        <v>4.4</v>
      </c>
      <c r="GB20">
        <v>1.07544</v>
      </c>
      <c r="GC20">
        <v>2.42554</v>
      </c>
      <c r="GD20">
        <v>1.44897</v>
      </c>
      <c r="GE20">
        <v>2.32178</v>
      </c>
      <c r="GF20">
        <v>1.55151</v>
      </c>
      <c r="GG20">
        <v>2.39014</v>
      </c>
      <c r="GH20">
        <v>31.4333</v>
      </c>
      <c r="GI20">
        <v>24.2364</v>
      </c>
      <c r="GJ20">
        <v>18</v>
      </c>
      <c r="GK20">
        <v>626.922</v>
      </c>
      <c r="GL20">
        <v>463.721</v>
      </c>
      <c r="GM20">
        <v>19.7453</v>
      </c>
      <c r="GN20">
        <v>23.9445</v>
      </c>
      <c r="GO20">
        <v>30.0001</v>
      </c>
      <c r="GP20">
        <v>23.9823</v>
      </c>
      <c r="GQ20">
        <v>23.921</v>
      </c>
      <c r="GR20">
        <v>21.5266</v>
      </c>
      <c r="GS20">
        <v>24.9894</v>
      </c>
      <c r="GT20">
        <v>99.2586</v>
      </c>
      <c r="GU20">
        <v>19.7459</v>
      </c>
      <c r="GV20">
        <v>400</v>
      </c>
      <c r="GW20">
        <v>19.5202</v>
      </c>
      <c r="GX20">
        <v>100.759</v>
      </c>
      <c r="GY20">
        <v>101.741</v>
      </c>
    </row>
    <row r="21" spans="1:207">
      <c r="A21">
        <v>3</v>
      </c>
      <c r="B21">
        <v>1660853985.6</v>
      </c>
      <c r="C21">
        <v>655.5</v>
      </c>
      <c r="D21" t="s">
        <v>342</v>
      </c>
      <c r="E21" t="s">
        <v>343</v>
      </c>
      <c r="F21">
        <v>15</v>
      </c>
      <c r="G21">
        <v>1660853977.849999</v>
      </c>
      <c r="H21">
        <f>(I21)/1000</f>
        <v>0</v>
      </c>
      <c r="I21">
        <f>1000*AU21*AG21*(AQ21-AR21)/(100*$B$7*(1000-AG21*AQ21))</f>
        <v>0</v>
      </c>
      <c r="J21">
        <f>AU21*AG21*(AP21-AO21*(1000-AG21*AR21)/(1000-AG21*AQ21))/(100*$B$7)</f>
        <v>0</v>
      </c>
      <c r="K21">
        <f>AO21 - IF(AG21&gt;1, J21*$B$7*100.0/(AI21*BC21), 0)</f>
        <v>0</v>
      </c>
      <c r="L21">
        <f>((R21-H21/2)*K21-J21)/(R21+H21/2)</f>
        <v>0</v>
      </c>
      <c r="M21">
        <f>L21*(AV21+AW21)/1000.0</f>
        <v>0</v>
      </c>
      <c r="N21">
        <f>(AO21 - IF(AG21&gt;1, J21*$B$7*100.0/(AI21*BC21), 0))*(AV21+AW21)/1000.0</f>
        <v>0</v>
      </c>
      <c r="O21">
        <f>2.0/((1/Q21-1/P21)+SIGN(Q21)*SQRT((1/Q21-1/P21)*(1/Q21-1/P21) + 4*$C$7/(($C$7+1)*($C$7+1))*(2*1/Q21*1/P21-1/P21*1/P21)))</f>
        <v>0</v>
      </c>
      <c r="P21">
        <f>IF(LEFT($D$7,1)&lt;&gt;"0",IF(LEFT($D$7,1)="1",3.0,$E$7),$D$5+$E$5*(BC21*AV21/($K$5*1000))+$F$5*(BC21*AV21/($K$5*1000))*MAX(MIN($B$7,$J$5),$I$5)*MAX(MIN($B$7,$J$5),$I$5)+$G$5*MAX(MIN($B$7,$J$5),$I$5)*(BC21*AV21/($K$5*1000))+$H$5*(BC21*AV21/($K$5*1000))*(BC21*AV21/($K$5*1000)))</f>
        <v>0</v>
      </c>
      <c r="Q21">
        <f>H21*(1000-(1000*0.61365*exp(17.502*U21/(240.97+U21))/(AV21+AW21)+AQ21)/2)/(1000*0.61365*exp(17.502*U21/(240.97+U21))/(AV21+AW21)-AQ21)</f>
        <v>0</v>
      </c>
      <c r="R21">
        <f>1/(($C$7+1)/(O21/1.6)+1/(P21/1.37)) + $C$7/(($C$7+1)/(O21/1.6) + $C$7/(P21/1.37))</f>
        <v>0</v>
      </c>
      <c r="S21">
        <f>(AJ21*AM21)</f>
        <v>0</v>
      </c>
      <c r="T21">
        <f>(AX21+(S21+2*0.95*5.67E-8*(((AX21+$B$9)+273)^4-(AX21+273)^4)-44100*H21)/(1.84*29.3*P21+8*0.95*5.67E-8*(AX21+273)^3))</f>
        <v>0</v>
      </c>
      <c r="U21">
        <f>($C$9*AY21+$D$9*AZ21+$E$9*T21)</f>
        <v>0</v>
      </c>
      <c r="V21">
        <f>0.61365*exp(17.502*U21/(240.97+U21))</f>
        <v>0</v>
      </c>
      <c r="W21">
        <f>(X21/Y21*100)</f>
        <v>0</v>
      </c>
      <c r="X21">
        <f>AQ21*(AV21+AW21)/1000</f>
        <v>0</v>
      </c>
      <c r="Y21">
        <f>0.61365*exp(17.502*AX21/(240.97+AX21))</f>
        <v>0</v>
      </c>
      <c r="Z21">
        <f>(V21-AQ21*(AV21+AW21)/1000)</f>
        <v>0</v>
      </c>
      <c r="AA21">
        <f>(-H21*44100)</f>
        <v>0</v>
      </c>
      <c r="AB21">
        <f>2*29.3*P21*0.92*(AX21-U21)</f>
        <v>0</v>
      </c>
      <c r="AC21">
        <f>2*0.95*5.67E-8*(((AX21+$B$9)+273)^4-(U21+273)^4)</f>
        <v>0</v>
      </c>
      <c r="AD21">
        <f>S21+AC21+AA21+AB21</f>
        <v>0</v>
      </c>
      <c r="AE21">
        <v>0</v>
      </c>
      <c r="AF21">
        <v>0</v>
      </c>
      <c r="AG21">
        <f>IF(AE21*$H$15&gt;=AI21,1.0,(AI21/(AI21-AE21*$H$15)))</f>
        <v>0</v>
      </c>
      <c r="AH21">
        <f>(AG21-1)*100</f>
        <v>0</v>
      </c>
      <c r="AI21">
        <f>MAX(0,($B$15+$C$15*BC21)/(1+$D$15*BC21)*AV21/(AX21+273)*$E$15)</f>
        <v>0</v>
      </c>
      <c r="AJ21">
        <f>$B$13*BD21+$C$13*BE21+$F$13*BP21*(1-BS21)</f>
        <v>0</v>
      </c>
      <c r="AK21">
        <f>AJ21*AL21</f>
        <v>0</v>
      </c>
      <c r="AL21">
        <f>($B$13*$D$11+$C$13*$D$11+$F$13*((CC21+BU21)/MAX(CC21+BU21+CD21, 0.1)*$I$11+CD21/MAX(CC21+BU21+CD21, 0.1)*$J$11))/($B$13+$C$13+$F$13)</f>
        <v>0</v>
      </c>
      <c r="AM21">
        <f>($B$13*$K$11+$C$13*$K$11+$F$13*((CC21+BU21)/MAX(CC21+BU21+CD21, 0.1)*$P$11+CD21/MAX(CC21+BU21+CD21, 0.1)*$Q$11))/($B$13+$C$13+$F$13)</f>
        <v>0</v>
      </c>
      <c r="AN21">
        <v>1660853977.849999</v>
      </c>
      <c r="AO21">
        <v>398.0122333333333</v>
      </c>
      <c r="AP21">
        <v>399.9898</v>
      </c>
      <c r="AQ21">
        <v>19.75623333333334</v>
      </c>
      <c r="AR21">
        <v>19.50159333333333</v>
      </c>
      <c r="AS21">
        <v>399.4807333333334</v>
      </c>
      <c r="AT21">
        <v>19.84079333333333</v>
      </c>
      <c r="AU21">
        <v>600.3046666666668</v>
      </c>
      <c r="AV21">
        <v>101.2075</v>
      </c>
      <c r="AW21">
        <v>0.09990848666666666</v>
      </c>
      <c r="AX21">
        <v>22.50433</v>
      </c>
      <c r="AY21">
        <v>22.59882</v>
      </c>
      <c r="AZ21">
        <v>999.9000000000002</v>
      </c>
      <c r="BA21">
        <v>0</v>
      </c>
      <c r="BB21">
        <v>0</v>
      </c>
      <c r="BC21">
        <v>10005.978</v>
      </c>
      <c r="BD21">
        <v>0</v>
      </c>
      <c r="BE21">
        <v>1.92197</v>
      </c>
      <c r="BF21">
        <v>-1.977579666666667</v>
      </c>
      <c r="BG21">
        <v>406.0339333333333</v>
      </c>
      <c r="BH21">
        <v>407.9453666666666</v>
      </c>
      <c r="BI21">
        <v>0.254652</v>
      </c>
      <c r="BJ21">
        <v>399.9898</v>
      </c>
      <c r="BK21">
        <v>19.50159333333333</v>
      </c>
      <c r="BL21">
        <v>1.999477666666667</v>
      </c>
      <c r="BM21">
        <v>1.973705333333333</v>
      </c>
      <c r="BN21">
        <v>17.44018</v>
      </c>
      <c r="BO21">
        <v>17.23492666666666</v>
      </c>
      <c r="BP21">
        <v>1500.009</v>
      </c>
      <c r="BQ21">
        <v>0.9729963666666667</v>
      </c>
      <c r="BR21">
        <v>0.02700360000000001</v>
      </c>
      <c r="BS21">
        <v>0</v>
      </c>
      <c r="BT21">
        <v>2.077666666666667</v>
      </c>
      <c r="BU21">
        <v>0</v>
      </c>
      <c r="BV21">
        <v>2068.868333333333</v>
      </c>
      <c r="BW21">
        <v>14218.50333333333</v>
      </c>
      <c r="BX21">
        <v>38.58516666666665</v>
      </c>
      <c r="BY21">
        <v>39.83936666666666</v>
      </c>
      <c r="BZ21">
        <v>39.46429999999999</v>
      </c>
      <c r="CA21">
        <v>38.51223333333333</v>
      </c>
      <c r="CB21">
        <v>37.78099999999999</v>
      </c>
      <c r="CC21">
        <v>1459.501666666667</v>
      </c>
      <c r="CD21">
        <v>40.50666666666667</v>
      </c>
      <c r="CE21">
        <v>0</v>
      </c>
      <c r="CF21">
        <v>1660853980.6</v>
      </c>
      <c r="CG21">
        <v>0</v>
      </c>
      <c r="CH21">
        <v>1660853687.6</v>
      </c>
      <c r="CI21" t="s">
        <v>344</v>
      </c>
      <c r="CJ21">
        <v>1660853686.6</v>
      </c>
      <c r="CK21">
        <v>1660853687.6</v>
      </c>
      <c r="CL21">
        <v>3</v>
      </c>
      <c r="CM21">
        <v>0.053</v>
      </c>
      <c r="CN21">
        <v>0.003</v>
      </c>
      <c r="CO21">
        <v>-1.47</v>
      </c>
      <c r="CP21">
        <v>-0.08599999999999999</v>
      </c>
      <c r="CQ21">
        <v>400</v>
      </c>
      <c r="CR21">
        <v>20</v>
      </c>
      <c r="CS21">
        <v>0.28</v>
      </c>
      <c r="CT21">
        <v>0.16</v>
      </c>
      <c r="CU21">
        <v>-1.989711707317073</v>
      </c>
      <c r="CV21">
        <v>0.02987937282229122</v>
      </c>
      <c r="CW21">
        <v>0.04039330419654148</v>
      </c>
      <c r="CX21">
        <v>1</v>
      </c>
      <c r="CY21">
        <v>0.2475243170731707</v>
      </c>
      <c r="CZ21">
        <v>0.08423498257839768</v>
      </c>
      <c r="DA21">
        <v>0.01849561668366916</v>
      </c>
      <c r="DB21">
        <v>1</v>
      </c>
      <c r="DC21">
        <v>2</v>
      </c>
      <c r="DD21">
        <v>2</v>
      </c>
      <c r="DE21" t="s">
        <v>335</v>
      </c>
      <c r="DF21">
        <v>3.21198</v>
      </c>
      <c r="DG21">
        <v>2.65698</v>
      </c>
      <c r="DH21">
        <v>0.10218</v>
      </c>
      <c r="DI21">
        <v>0.102616</v>
      </c>
      <c r="DJ21">
        <v>0.101587</v>
      </c>
      <c r="DK21">
        <v>0.100945</v>
      </c>
      <c r="DL21">
        <v>29745</v>
      </c>
      <c r="DM21">
        <v>28854.2</v>
      </c>
      <c r="DN21">
        <v>31714.9</v>
      </c>
      <c r="DO21">
        <v>30467.2</v>
      </c>
      <c r="DP21">
        <v>38240.1</v>
      </c>
      <c r="DQ21">
        <v>36257.6</v>
      </c>
      <c r="DR21">
        <v>44539.6</v>
      </c>
      <c r="DS21">
        <v>42597</v>
      </c>
      <c r="DT21">
        <v>2.21738</v>
      </c>
      <c r="DU21">
        <v>1.9462</v>
      </c>
      <c r="DV21">
        <v>0.0612065</v>
      </c>
      <c r="DW21">
        <v>0</v>
      </c>
      <c r="DX21">
        <v>21.5928</v>
      </c>
      <c r="DY21">
        <v>999.9</v>
      </c>
      <c r="DZ21">
        <v>72.59999999999999</v>
      </c>
      <c r="EA21">
        <v>26</v>
      </c>
      <c r="EB21">
        <v>24.2037</v>
      </c>
      <c r="EC21">
        <v>61.1856</v>
      </c>
      <c r="ED21">
        <v>22.1835</v>
      </c>
      <c r="EE21">
        <v>1</v>
      </c>
      <c r="EF21">
        <v>-0.238049</v>
      </c>
      <c r="EG21">
        <v>1.36526</v>
      </c>
      <c r="EH21">
        <v>20.139</v>
      </c>
      <c r="EI21">
        <v>5.22672</v>
      </c>
      <c r="EJ21">
        <v>11.992</v>
      </c>
      <c r="EK21">
        <v>4.96755</v>
      </c>
      <c r="EL21">
        <v>3.297</v>
      </c>
      <c r="EM21">
        <v>2004.3</v>
      </c>
      <c r="EN21">
        <v>9999</v>
      </c>
      <c r="EO21">
        <v>9999</v>
      </c>
      <c r="EP21">
        <v>19.7</v>
      </c>
      <c r="EQ21">
        <v>1.86743</v>
      </c>
      <c r="ER21">
        <v>1.86798</v>
      </c>
      <c r="ES21">
        <v>1.85917</v>
      </c>
      <c r="ET21">
        <v>1.86538</v>
      </c>
      <c r="EU21">
        <v>1.86332</v>
      </c>
      <c r="EV21">
        <v>1.86473</v>
      </c>
      <c r="EW21">
        <v>1.86013</v>
      </c>
      <c r="EX21">
        <v>1.86418</v>
      </c>
      <c r="EY21">
        <v>0</v>
      </c>
      <c r="EZ21">
        <v>0</v>
      </c>
      <c r="FA21">
        <v>0</v>
      </c>
      <c r="FB21">
        <v>0</v>
      </c>
      <c r="FC21" t="s">
        <v>336</v>
      </c>
      <c r="FD21" t="s">
        <v>337</v>
      </c>
      <c r="FE21" t="s">
        <v>338</v>
      </c>
      <c r="FF21" t="s">
        <v>338</v>
      </c>
      <c r="FG21" t="s">
        <v>338</v>
      </c>
      <c r="FH21" t="s">
        <v>338</v>
      </c>
      <c r="FI21">
        <v>0</v>
      </c>
      <c r="FJ21">
        <v>100</v>
      </c>
      <c r="FK21">
        <v>100</v>
      </c>
      <c r="FL21">
        <v>-1.468</v>
      </c>
      <c r="FM21">
        <v>-0.0849</v>
      </c>
      <c r="FN21">
        <v>-1.173415159624099</v>
      </c>
      <c r="FO21">
        <v>-0.0004288572108516813</v>
      </c>
      <c r="FP21">
        <v>-9.298775811270514E-07</v>
      </c>
      <c r="FQ21">
        <v>3.855936630904132E-10</v>
      </c>
      <c r="FR21">
        <v>-0.1275897160260215</v>
      </c>
      <c r="FS21">
        <v>-0.001228956394211394</v>
      </c>
      <c r="FT21">
        <v>0.0001300461273041749</v>
      </c>
      <c r="FU21">
        <v>2.07731679356656E-06</v>
      </c>
      <c r="FV21">
        <v>2</v>
      </c>
      <c r="FW21">
        <v>2029</v>
      </c>
      <c r="FX21">
        <v>1</v>
      </c>
      <c r="FY21">
        <v>23</v>
      </c>
      <c r="FZ21">
        <v>5</v>
      </c>
      <c r="GA21">
        <v>5</v>
      </c>
      <c r="GB21">
        <v>1.07544</v>
      </c>
      <c r="GC21">
        <v>2.42432</v>
      </c>
      <c r="GD21">
        <v>1.44775</v>
      </c>
      <c r="GE21">
        <v>2.31812</v>
      </c>
      <c r="GF21">
        <v>1.55151</v>
      </c>
      <c r="GG21">
        <v>2.37183</v>
      </c>
      <c r="GH21">
        <v>31.5861</v>
      </c>
      <c r="GI21">
        <v>24.2276</v>
      </c>
      <c r="GJ21">
        <v>18</v>
      </c>
      <c r="GK21">
        <v>627.082</v>
      </c>
      <c r="GL21">
        <v>461.903</v>
      </c>
      <c r="GM21">
        <v>19.5329</v>
      </c>
      <c r="GN21">
        <v>23.9249</v>
      </c>
      <c r="GO21">
        <v>30.0002</v>
      </c>
      <c r="GP21">
        <v>23.9648</v>
      </c>
      <c r="GQ21">
        <v>23.9045</v>
      </c>
      <c r="GR21">
        <v>21.523</v>
      </c>
      <c r="GS21">
        <v>25.8537</v>
      </c>
      <c r="GT21">
        <v>97.7749</v>
      </c>
      <c r="GU21">
        <v>19.5299</v>
      </c>
      <c r="GV21">
        <v>400</v>
      </c>
      <c r="GW21">
        <v>19.454</v>
      </c>
      <c r="GX21">
        <v>100.768</v>
      </c>
      <c r="GY21">
        <v>101.733</v>
      </c>
    </row>
    <row r="22" spans="1:207">
      <c r="A22">
        <v>4</v>
      </c>
      <c r="B22">
        <v>1660854289.5</v>
      </c>
      <c r="C22">
        <v>959.4000000953674</v>
      </c>
      <c r="D22" t="s">
        <v>345</v>
      </c>
      <c r="E22" t="s">
        <v>346</v>
      </c>
      <c r="F22">
        <v>15</v>
      </c>
      <c r="G22">
        <v>1660854281.75</v>
      </c>
      <c r="H22">
        <f>(I22)/1000</f>
        <v>0</v>
      </c>
      <c r="I22">
        <f>1000*AU22*AG22*(AQ22-AR22)/(100*$B$7*(1000-AG22*AQ22))</f>
        <v>0</v>
      </c>
      <c r="J22">
        <f>AU22*AG22*(AP22-AO22*(1000-AG22*AR22)/(1000-AG22*AQ22))/(100*$B$7)</f>
        <v>0</v>
      </c>
      <c r="K22">
        <f>AO22 - IF(AG22&gt;1, J22*$B$7*100.0/(AI22*BC22), 0)</f>
        <v>0</v>
      </c>
      <c r="L22">
        <f>((R22-H22/2)*K22-J22)/(R22+H22/2)</f>
        <v>0</v>
      </c>
      <c r="M22">
        <f>L22*(AV22+AW22)/1000.0</f>
        <v>0</v>
      </c>
      <c r="N22">
        <f>(AO22 - IF(AG22&gt;1, J22*$B$7*100.0/(AI22*BC22), 0))*(AV22+AW22)/1000.0</f>
        <v>0</v>
      </c>
      <c r="O22">
        <f>2.0/((1/Q22-1/P22)+SIGN(Q22)*SQRT((1/Q22-1/P22)*(1/Q22-1/P22) + 4*$C$7/(($C$7+1)*($C$7+1))*(2*1/Q22*1/P22-1/P22*1/P22)))</f>
        <v>0</v>
      </c>
      <c r="P22">
        <f>IF(LEFT($D$7,1)&lt;&gt;"0",IF(LEFT($D$7,1)="1",3.0,$E$7),$D$5+$E$5*(BC22*AV22/($K$5*1000))+$F$5*(BC22*AV22/($K$5*1000))*MAX(MIN($B$7,$J$5),$I$5)*MAX(MIN($B$7,$J$5),$I$5)+$G$5*MAX(MIN($B$7,$J$5),$I$5)*(BC22*AV22/($K$5*1000))+$H$5*(BC22*AV22/($K$5*1000))*(BC22*AV22/($K$5*1000)))</f>
        <v>0</v>
      </c>
      <c r="Q22">
        <f>H22*(1000-(1000*0.61365*exp(17.502*U22/(240.97+U22))/(AV22+AW22)+AQ22)/2)/(1000*0.61365*exp(17.502*U22/(240.97+U22))/(AV22+AW22)-AQ22)</f>
        <v>0</v>
      </c>
      <c r="R22">
        <f>1/(($C$7+1)/(O22/1.6)+1/(P22/1.37)) + $C$7/(($C$7+1)/(O22/1.6) + $C$7/(P22/1.37))</f>
        <v>0</v>
      </c>
      <c r="S22">
        <f>(AJ22*AM22)</f>
        <v>0</v>
      </c>
      <c r="T22">
        <f>(AX22+(S22+2*0.95*5.67E-8*(((AX22+$B$9)+273)^4-(AX22+273)^4)-44100*H22)/(1.84*29.3*P22+8*0.95*5.67E-8*(AX22+273)^3))</f>
        <v>0</v>
      </c>
      <c r="U22">
        <f>($C$9*AY22+$D$9*AZ22+$E$9*T22)</f>
        <v>0</v>
      </c>
      <c r="V22">
        <f>0.61365*exp(17.502*U22/(240.97+U22))</f>
        <v>0</v>
      </c>
      <c r="W22">
        <f>(X22/Y22*100)</f>
        <v>0</v>
      </c>
      <c r="X22">
        <f>AQ22*(AV22+AW22)/1000</f>
        <v>0</v>
      </c>
      <c r="Y22">
        <f>0.61365*exp(17.502*AX22/(240.97+AX22))</f>
        <v>0</v>
      </c>
      <c r="Z22">
        <f>(V22-AQ22*(AV22+AW22)/1000)</f>
        <v>0</v>
      </c>
      <c r="AA22">
        <f>(-H22*44100)</f>
        <v>0</v>
      </c>
      <c r="AB22">
        <f>2*29.3*P22*0.92*(AX22-U22)</f>
        <v>0</v>
      </c>
      <c r="AC22">
        <f>2*0.95*5.67E-8*(((AX22+$B$9)+273)^4-(U22+273)^4)</f>
        <v>0</v>
      </c>
      <c r="AD22">
        <f>S22+AC22+AA22+AB22</f>
        <v>0</v>
      </c>
      <c r="AE22">
        <v>0</v>
      </c>
      <c r="AF22">
        <v>0</v>
      </c>
      <c r="AG22">
        <f>IF(AE22*$H$15&gt;=AI22,1.0,(AI22/(AI22-AE22*$H$15)))</f>
        <v>0</v>
      </c>
      <c r="AH22">
        <f>(AG22-1)*100</f>
        <v>0</v>
      </c>
      <c r="AI22">
        <f>MAX(0,($B$15+$C$15*BC22)/(1+$D$15*BC22)*AV22/(AX22+273)*$E$15)</f>
        <v>0</v>
      </c>
      <c r="AJ22">
        <f>$B$13*BD22+$C$13*BE22+$F$13*BP22*(1-BS22)</f>
        <v>0</v>
      </c>
      <c r="AK22">
        <f>AJ22*AL22</f>
        <v>0</v>
      </c>
      <c r="AL22">
        <f>($B$13*$D$11+$C$13*$D$11+$F$13*((CC22+BU22)/MAX(CC22+BU22+CD22, 0.1)*$I$11+CD22/MAX(CC22+BU22+CD22, 0.1)*$J$11))/($B$13+$C$13+$F$13)</f>
        <v>0</v>
      </c>
      <c r="AM22">
        <f>($B$13*$K$11+$C$13*$K$11+$F$13*((CC22+BU22)/MAX(CC22+BU22+CD22, 0.1)*$P$11+CD22/MAX(CC22+BU22+CD22, 0.1)*$Q$11))/($B$13+$C$13+$F$13)</f>
        <v>0</v>
      </c>
      <c r="AN22">
        <v>1660854281.75</v>
      </c>
      <c r="AO22">
        <v>397.7373999999999</v>
      </c>
      <c r="AP22">
        <v>399.9921</v>
      </c>
      <c r="AQ22">
        <v>19.67007</v>
      </c>
      <c r="AR22">
        <v>19.52887666666667</v>
      </c>
      <c r="AS22">
        <v>399.1896333333333</v>
      </c>
      <c r="AT22">
        <v>19.75308333333333</v>
      </c>
      <c r="AU22">
        <v>600.3034999999999</v>
      </c>
      <c r="AV22">
        <v>101.2001333333333</v>
      </c>
      <c r="AW22">
        <v>0.09998159000000001</v>
      </c>
      <c r="AX22">
        <v>22.51607666666666</v>
      </c>
      <c r="AY22">
        <v>22.61064333333333</v>
      </c>
      <c r="AZ22">
        <v>999.9000000000002</v>
      </c>
      <c r="BA22">
        <v>0</v>
      </c>
      <c r="BB22">
        <v>0</v>
      </c>
      <c r="BC22">
        <v>10000.63</v>
      </c>
      <c r="BD22">
        <v>0</v>
      </c>
      <c r="BE22">
        <v>1.92197</v>
      </c>
      <c r="BF22">
        <v>-2.254674</v>
      </c>
      <c r="BG22">
        <v>405.7179333333333</v>
      </c>
      <c r="BH22">
        <v>407.9590333333334</v>
      </c>
      <c r="BI22">
        <v>0.1411994666666666</v>
      </c>
      <c r="BJ22">
        <v>399.9921</v>
      </c>
      <c r="BK22">
        <v>19.52887666666667</v>
      </c>
      <c r="BL22">
        <v>1.990613666666667</v>
      </c>
      <c r="BM22">
        <v>1.976324</v>
      </c>
      <c r="BN22">
        <v>17.36986333333333</v>
      </c>
      <c r="BO22">
        <v>17.25590666666666</v>
      </c>
      <c r="BP22">
        <v>1250.027666666666</v>
      </c>
      <c r="BQ22">
        <v>0.9679990000000002</v>
      </c>
      <c r="BR22">
        <v>0.03200100333333333</v>
      </c>
      <c r="BS22">
        <v>0</v>
      </c>
      <c r="BT22">
        <v>2.196953333333333</v>
      </c>
      <c r="BU22">
        <v>0</v>
      </c>
      <c r="BV22">
        <v>1692.964333333333</v>
      </c>
      <c r="BW22">
        <v>11829.83</v>
      </c>
      <c r="BX22">
        <v>38.19563333333333</v>
      </c>
      <c r="BY22">
        <v>41.09763333333331</v>
      </c>
      <c r="BZ22">
        <v>39.28513333333333</v>
      </c>
      <c r="CA22">
        <v>39.86226666666666</v>
      </c>
      <c r="CB22">
        <v>37.80396666666666</v>
      </c>
      <c r="CC22">
        <v>1210.024333333334</v>
      </c>
      <c r="CD22">
        <v>40.00266666666666</v>
      </c>
      <c r="CE22">
        <v>0</v>
      </c>
      <c r="CF22">
        <v>1660854284.8</v>
      </c>
      <c r="CG22">
        <v>0</v>
      </c>
      <c r="CH22">
        <v>1660854036.1</v>
      </c>
      <c r="CI22" t="s">
        <v>347</v>
      </c>
      <c r="CJ22">
        <v>1660854036.1</v>
      </c>
      <c r="CK22">
        <v>1660854033.1</v>
      </c>
      <c r="CL22">
        <v>4</v>
      </c>
      <c r="CM22">
        <v>0.016</v>
      </c>
      <c r="CN22">
        <v>0.002</v>
      </c>
      <c r="CO22">
        <v>-1.454</v>
      </c>
      <c r="CP22">
        <v>-0.08400000000000001</v>
      </c>
      <c r="CQ22">
        <v>400</v>
      </c>
      <c r="CR22">
        <v>19</v>
      </c>
      <c r="CS22">
        <v>0.4</v>
      </c>
      <c r="CT22">
        <v>0.34</v>
      </c>
      <c r="CU22">
        <v>-2.256615609756098</v>
      </c>
      <c r="CV22">
        <v>-0.07325665505227405</v>
      </c>
      <c r="CW22">
        <v>0.03907777585906869</v>
      </c>
      <c r="CX22">
        <v>1</v>
      </c>
      <c r="CY22">
        <v>0.1427915853658537</v>
      </c>
      <c r="CZ22">
        <v>-0.02959766550522638</v>
      </c>
      <c r="DA22">
        <v>0.003174491332217247</v>
      </c>
      <c r="DB22">
        <v>1</v>
      </c>
      <c r="DC22">
        <v>2</v>
      </c>
      <c r="DD22">
        <v>2</v>
      </c>
      <c r="DE22" t="s">
        <v>335</v>
      </c>
      <c r="DF22">
        <v>3.21205</v>
      </c>
      <c r="DG22">
        <v>2.65714</v>
      </c>
      <c r="DH22">
        <v>0.10211</v>
      </c>
      <c r="DI22">
        <v>0.102606</v>
      </c>
      <c r="DJ22">
        <v>0.101451</v>
      </c>
      <c r="DK22">
        <v>0.101241</v>
      </c>
      <c r="DL22">
        <v>29748.1</v>
      </c>
      <c r="DM22">
        <v>28852.8</v>
      </c>
      <c r="DN22">
        <v>31715.7</v>
      </c>
      <c r="DO22">
        <v>30465.4</v>
      </c>
      <c r="DP22">
        <v>38246.9</v>
      </c>
      <c r="DQ22">
        <v>36243.9</v>
      </c>
      <c r="DR22">
        <v>44540.8</v>
      </c>
      <c r="DS22">
        <v>42595</v>
      </c>
      <c r="DT22">
        <v>2.21755</v>
      </c>
      <c r="DU22">
        <v>1.94468</v>
      </c>
      <c r="DV22">
        <v>0.0611916</v>
      </c>
      <c r="DW22">
        <v>0</v>
      </c>
      <c r="DX22">
        <v>21.608</v>
      </c>
      <c r="DY22">
        <v>999.9</v>
      </c>
      <c r="DZ22">
        <v>72.2</v>
      </c>
      <c r="EA22">
        <v>26.1</v>
      </c>
      <c r="EB22">
        <v>24.2172</v>
      </c>
      <c r="EC22">
        <v>61.5956</v>
      </c>
      <c r="ED22">
        <v>22.2196</v>
      </c>
      <c r="EE22">
        <v>1</v>
      </c>
      <c r="EF22">
        <v>-0.239324</v>
      </c>
      <c r="EG22">
        <v>1.21553</v>
      </c>
      <c r="EH22">
        <v>20.1435</v>
      </c>
      <c r="EI22">
        <v>5.22852</v>
      </c>
      <c r="EJ22">
        <v>11.992</v>
      </c>
      <c r="EK22">
        <v>4.9672</v>
      </c>
      <c r="EL22">
        <v>3.297</v>
      </c>
      <c r="EM22">
        <v>2011.4</v>
      </c>
      <c r="EN22">
        <v>9999</v>
      </c>
      <c r="EO22">
        <v>9999</v>
      </c>
      <c r="EP22">
        <v>19.8</v>
      </c>
      <c r="EQ22">
        <v>1.8675</v>
      </c>
      <c r="ER22">
        <v>1.86798</v>
      </c>
      <c r="ES22">
        <v>1.85915</v>
      </c>
      <c r="ET22">
        <v>1.86538</v>
      </c>
      <c r="EU22">
        <v>1.86332</v>
      </c>
      <c r="EV22">
        <v>1.86472</v>
      </c>
      <c r="EW22">
        <v>1.86015</v>
      </c>
      <c r="EX22">
        <v>1.86417</v>
      </c>
      <c r="EY22">
        <v>0</v>
      </c>
      <c r="EZ22">
        <v>0</v>
      </c>
      <c r="FA22">
        <v>0</v>
      </c>
      <c r="FB22">
        <v>0</v>
      </c>
      <c r="FC22" t="s">
        <v>336</v>
      </c>
      <c r="FD22" t="s">
        <v>337</v>
      </c>
      <c r="FE22" t="s">
        <v>338</v>
      </c>
      <c r="FF22" t="s">
        <v>338</v>
      </c>
      <c r="FG22" t="s">
        <v>338</v>
      </c>
      <c r="FH22" t="s">
        <v>338</v>
      </c>
      <c r="FI22">
        <v>0</v>
      </c>
      <c r="FJ22">
        <v>100</v>
      </c>
      <c r="FK22">
        <v>100</v>
      </c>
      <c r="FL22">
        <v>-1.452</v>
      </c>
      <c r="FM22">
        <v>-0.083</v>
      </c>
      <c r="FN22">
        <v>-1.157409868285841</v>
      </c>
      <c r="FO22">
        <v>-0.0004288572108516813</v>
      </c>
      <c r="FP22">
        <v>-9.298775811270514E-07</v>
      </c>
      <c r="FQ22">
        <v>3.855936630904132E-10</v>
      </c>
      <c r="FR22">
        <v>-0.1254853617993825</v>
      </c>
      <c r="FS22">
        <v>-0.001228956394211394</v>
      </c>
      <c r="FT22">
        <v>0.0001300461273041749</v>
      </c>
      <c r="FU22">
        <v>2.07731679356656E-06</v>
      </c>
      <c r="FV22">
        <v>2</v>
      </c>
      <c r="FW22">
        <v>2029</v>
      </c>
      <c r="FX22">
        <v>1</v>
      </c>
      <c r="FY22">
        <v>23</v>
      </c>
      <c r="FZ22">
        <v>4.2</v>
      </c>
      <c r="GA22">
        <v>4.3</v>
      </c>
      <c r="GB22">
        <v>1.07544</v>
      </c>
      <c r="GC22">
        <v>2.42798</v>
      </c>
      <c r="GD22">
        <v>1.44897</v>
      </c>
      <c r="GE22">
        <v>2.31689</v>
      </c>
      <c r="GF22">
        <v>1.55151</v>
      </c>
      <c r="GG22">
        <v>2.34741</v>
      </c>
      <c r="GH22">
        <v>31.6955</v>
      </c>
      <c r="GI22">
        <v>24.2364</v>
      </c>
      <c r="GJ22">
        <v>18</v>
      </c>
      <c r="GK22">
        <v>627.1180000000001</v>
      </c>
      <c r="GL22">
        <v>460.9</v>
      </c>
      <c r="GM22">
        <v>19.9145</v>
      </c>
      <c r="GN22">
        <v>23.9149</v>
      </c>
      <c r="GO22">
        <v>30</v>
      </c>
      <c r="GP22">
        <v>23.9568</v>
      </c>
      <c r="GQ22">
        <v>23.8966</v>
      </c>
      <c r="GR22">
        <v>21.5285</v>
      </c>
      <c r="GS22">
        <v>26.1269</v>
      </c>
      <c r="GT22">
        <v>96.288</v>
      </c>
      <c r="GU22">
        <v>19.9082</v>
      </c>
      <c r="GV22">
        <v>400</v>
      </c>
      <c r="GW22">
        <v>19.4698</v>
      </c>
      <c r="GX22">
        <v>100.77</v>
      </c>
      <c r="GY22">
        <v>101.728</v>
      </c>
    </row>
    <row r="23" spans="1:207">
      <c r="A23">
        <v>5</v>
      </c>
      <c r="B23">
        <v>1660854590</v>
      </c>
      <c r="C23">
        <v>1259.900000095367</v>
      </c>
      <c r="D23" t="s">
        <v>348</v>
      </c>
      <c r="E23" t="s">
        <v>349</v>
      </c>
      <c r="F23">
        <v>15</v>
      </c>
      <c r="G23">
        <v>1660854582</v>
      </c>
      <c r="H23">
        <f>(I23)/1000</f>
        <v>0</v>
      </c>
      <c r="I23">
        <f>1000*AU23*AG23*(AQ23-AR23)/(100*$B$7*(1000-AG23*AQ23))</f>
        <v>0</v>
      </c>
      <c r="J23">
        <f>AU23*AG23*(AP23-AO23*(1000-AG23*AR23)/(1000-AG23*AQ23))/(100*$B$7)</f>
        <v>0</v>
      </c>
      <c r="K23">
        <f>AO23 - IF(AG23&gt;1, J23*$B$7*100.0/(AI23*BC23), 0)</f>
        <v>0</v>
      </c>
      <c r="L23">
        <f>((R23-H23/2)*K23-J23)/(R23+H23/2)</f>
        <v>0</v>
      </c>
      <c r="M23">
        <f>L23*(AV23+AW23)/1000.0</f>
        <v>0</v>
      </c>
      <c r="N23">
        <f>(AO23 - IF(AG23&gt;1, J23*$B$7*100.0/(AI23*BC23), 0))*(AV23+AW23)/1000.0</f>
        <v>0</v>
      </c>
      <c r="O23">
        <f>2.0/((1/Q23-1/P23)+SIGN(Q23)*SQRT((1/Q23-1/P23)*(1/Q23-1/P23) + 4*$C$7/(($C$7+1)*($C$7+1))*(2*1/Q23*1/P23-1/P23*1/P23)))</f>
        <v>0</v>
      </c>
      <c r="P23">
        <f>IF(LEFT($D$7,1)&lt;&gt;"0",IF(LEFT($D$7,1)="1",3.0,$E$7),$D$5+$E$5*(BC23*AV23/($K$5*1000))+$F$5*(BC23*AV23/($K$5*1000))*MAX(MIN($B$7,$J$5),$I$5)*MAX(MIN($B$7,$J$5),$I$5)+$G$5*MAX(MIN($B$7,$J$5),$I$5)*(BC23*AV23/($K$5*1000))+$H$5*(BC23*AV23/($K$5*1000))*(BC23*AV23/($K$5*1000)))</f>
        <v>0</v>
      </c>
      <c r="Q23">
        <f>H23*(1000-(1000*0.61365*exp(17.502*U23/(240.97+U23))/(AV23+AW23)+AQ23)/2)/(1000*0.61365*exp(17.502*U23/(240.97+U23))/(AV23+AW23)-AQ23)</f>
        <v>0</v>
      </c>
      <c r="R23">
        <f>1/(($C$7+1)/(O23/1.6)+1/(P23/1.37)) + $C$7/(($C$7+1)/(O23/1.6) + $C$7/(P23/1.37))</f>
        <v>0</v>
      </c>
      <c r="S23">
        <f>(AJ23*AM23)</f>
        <v>0</v>
      </c>
      <c r="T23">
        <f>(AX23+(S23+2*0.95*5.67E-8*(((AX23+$B$9)+273)^4-(AX23+273)^4)-44100*H23)/(1.84*29.3*P23+8*0.95*5.67E-8*(AX23+273)^3))</f>
        <v>0</v>
      </c>
      <c r="U23">
        <f>($C$9*AY23+$D$9*AZ23+$E$9*T23)</f>
        <v>0</v>
      </c>
      <c r="V23">
        <f>0.61365*exp(17.502*U23/(240.97+U23))</f>
        <v>0</v>
      </c>
      <c r="W23">
        <f>(X23/Y23*100)</f>
        <v>0</v>
      </c>
      <c r="X23">
        <f>AQ23*(AV23+AW23)/1000</f>
        <v>0</v>
      </c>
      <c r="Y23">
        <f>0.61365*exp(17.502*AX23/(240.97+AX23))</f>
        <v>0</v>
      </c>
      <c r="Z23">
        <f>(V23-AQ23*(AV23+AW23)/1000)</f>
        <v>0</v>
      </c>
      <c r="AA23">
        <f>(-H23*44100)</f>
        <v>0</v>
      </c>
      <c r="AB23">
        <f>2*29.3*P23*0.92*(AX23-U23)</f>
        <v>0</v>
      </c>
      <c r="AC23">
        <f>2*0.95*5.67E-8*(((AX23+$B$9)+273)^4-(U23+273)^4)</f>
        <v>0</v>
      </c>
      <c r="AD23">
        <f>S23+AC23+AA23+AB23</f>
        <v>0</v>
      </c>
      <c r="AE23">
        <v>0</v>
      </c>
      <c r="AF23">
        <v>0</v>
      </c>
      <c r="AG23">
        <f>IF(AE23*$H$15&gt;=AI23,1.0,(AI23/(AI23-AE23*$H$15)))</f>
        <v>0</v>
      </c>
      <c r="AH23">
        <f>(AG23-1)*100</f>
        <v>0</v>
      </c>
      <c r="AI23">
        <f>MAX(0,($B$15+$C$15*BC23)/(1+$D$15*BC23)*AV23/(AX23+273)*$E$15)</f>
        <v>0</v>
      </c>
      <c r="AJ23">
        <f>$B$13*BD23+$C$13*BE23+$F$13*BP23*(1-BS23)</f>
        <v>0</v>
      </c>
      <c r="AK23">
        <f>AJ23*AL23</f>
        <v>0</v>
      </c>
      <c r="AL23">
        <f>($B$13*$D$11+$C$13*$D$11+$F$13*((CC23+BU23)/MAX(CC23+BU23+CD23, 0.1)*$I$11+CD23/MAX(CC23+BU23+CD23, 0.1)*$J$11))/($B$13+$C$13+$F$13)</f>
        <v>0</v>
      </c>
      <c r="AM23">
        <f>($B$13*$K$11+$C$13*$K$11+$F$13*((CC23+BU23)/MAX(CC23+BU23+CD23, 0.1)*$P$11+CD23/MAX(CC23+BU23+CD23, 0.1)*$Q$11))/($B$13+$C$13+$F$13)</f>
        <v>0</v>
      </c>
      <c r="AN23">
        <v>1660854582</v>
      </c>
      <c r="AO23">
        <v>397.4652580645161</v>
      </c>
      <c r="AP23">
        <v>399.9991612903225</v>
      </c>
      <c r="AQ23">
        <v>19.71624516129033</v>
      </c>
      <c r="AR23">
        <v>19.51726774193549</v>
      </c>
      <c r="AS23">
        <v>398.9193225806451</v>
      </c>
      <c r="AT23">
        <v>19.79731290322581</v>
      </c>
      <c r="AU23">
        <v>600.2886129032257</v>
      </c>
      <c r="AV23">
        <v>101.1931935483871</v>
      </c>
      <c r="AW23">
        <v>0.09993861935483871</v>
      </c>
      <c r="AX23">
        <v>22.48770967741936</v>
      </c>
      <c r="AY23">
        <v>22.5801129032258</v>
      </c>
      <c r="AZ23">
        <v>999.9000000000003</v>
      </c>
      <c r="BA23">
        <v>0</v>
      </c>
      <c r="BB23">
        <v>0</v>
      </c>
      <c r="BC23">
        <v>9998.183870967743</v>
      </c>
      <c r="BD23">
        <v>0</v>
      </c>
      <c r="BE23">
        <v>1.92197</v>
      </c>
      <c r="BF23">
        <v>-2.533932580645161</v>
      </c>
      <c r="BG23">
        <v>405.4593225806452</v>
      </c>
      <c r="BH23">
        <v>407.9614838709677</v>
      </c>
      <c r="BI23">
        <v>0.1989789677419355</v>
      </c>
      <c r="BJ23">
        <v>399.9991612903225</v>
      </c>
      <c r="BK23">
        <v>19.51726774193549</v>
      </c>
      <c r="BL23">
        <v>1.995147741935483</v>
      </c>
      <c r="BM23">
        <v>1.975012258064516</v>
      </c>
      <c r="BN23">
        <v>17.40587741935484</v>
      </c>
      <c r="BO23">
        <v>17.24542903225806</v>
      </c>
      <c r="BP23">
        <v>999.9865483870967</v>
      </c>
      <c r="BQ23">
        <v>0.9599909354838708</v>
      </c>
      <c r="BR23">
        <v>0.04000900322580644</v>
      </c>
      <c r="BS23">
        <v>0</v>
      </c>
      <c r="BT23">
        <v>2.142783870967742</v>
      </c>
      <c r="BU23">
        <v>0</v>
      </c>
      <c r="BV23">
        <v>1344.106451612903</v>
      </c>
      <c r="BW23">
        <v>9439.006451612902</v>
      </c>
      <c r="BX23">
        <v>36.09651612903225</v>
      </c>
      <c r="BY23">
        <v>38.95548387096774</v>
      </c>
      <c r="BZ23">
        <v>37.58648387096773</v>
      </c>
      <c r="CA23">
        <v>37.15696774193547</v>
      </c>
      <c r="CB23">
        <v>35.90503225806452</v>
      </c>
      <c r="CC23">
        <v>959.9770967741936</v>
      </c>
      <c r="CD23">
        <v>40.00967741935484</v>
      </c>
      <c r="CE23">
        <v>0</v>
      </c>
      <c r="CF23">
        <v>1660854585.4</v>
      </c>
      <c r="CG23">
        <v>0</v>
      </c>
      <c r="CH23">
        <v>1660854354.5</v>
      </c>
      <c r="CI23" t="s">
        <v>350</v>
      </c>
      <c r="CJ23">
        <v>1660854354.5</v>
      </c>
      <c r="CK23">
        <v>1660854352</v>
      </c>
      <c r="CL23">
        <v>5</v>
      </c>
      <c r="CM23">
        <v>-0.002</v>
      </c>
      <c r="CN23">
        <v>0.002</v>
      </c>
      <c r="CO23">
        <v>-1.457</v>
      </c>
      <c r="CP23">
        <v>-0.082</v>
      </c>
      <c r="CQ23">
        <v>400</v>
      </c>
      <c r="CR23">
        <v>20</v>
      </c>
      <c r="CS23">
        <v>0.43</v>
      </c>
      <c r="CT23">
        <v>0.15</v>
      </c>
      <c r="CU23">
        <v>-2.54296825</v>
      </c>
      <c r="CV23">
        <v>-0.02674930581612851</v>
      </c>
      <c r="CW23">
        <v>0.03845680043162064</v>
      </c>
      <c r="CX23">
        <v>1</v>
      </c>
      <c r="CY23">
        <v>0.2004024</v>
      </c>
      <c r="CZ23">
        <v>-0.02672575609756116</v>
      </c>
      <c r="DA23">
        <v>0.002720978177053246</v>
      </c>
      <c r="DB23">
        <v>1</v>
      </c>
      <c r="DC23">
        <v>2</v>
      </c>
      <c r="DD23">
        <v>2</v>
      </c>
      <c r="DE23" t="s">
        <v>335</v>
      </c>
      <c r="DF23">
        <v>3.21232</v>
      </c>
      <c r="DG23">
        <v>2.65726</v>
      </c>
      <c r="DH23">
        <v>0.102058</v>
      </c>
      <c r="DI23">
        <v>0.102607</v>
      </c>
      <c r="DJ23">
        <v>0.101616</v>
      </c>
      <c r="DK23">
        <v>0.101196</v>
      </c>
      <c r="DL23">
        <v>29750</v>
      </c>
      <c r="DM23">
        <v>28850.4</v>
      </c>
      <c r="DN23">
        <v>31715.9</v>
      </c>
      <c r="DO23">
        <v>30462.9</v>
      </c>
      <c r="DP23">
        <v>38240.3</v>
      </c>
      <c r="DQ23">
        <v>36243.7</v>
      </c>
      <c r="DR23">
        <v>44541.4</v>
      </c>
      <c r="DS23">
        <v>42592.7</v>
      </c>
      <c r="DT23">
        <v>2.21767</v>
      </c>
      <c r="DU23">
        <v>1.94272</v>
      </c>
      <c r="DV23">
        <v>0.0619069</v>
      </c>
      <c r="DW23">
        <v>0</v>
      </c>
      <c r="DX23">
        <v>21.5661</v>
      </c>
      <c r="DY23">
        <v>999.9</v>
      </c>
      <c r="DZ23">
        <v>71.90000000000001</v>
      </c>
      <c r="EA23">
        <v>26.3</v>
      </c>
      <c r="EB23">
        <v>24.4062</v>
      </c>
      <c r="EC23">
        <v>61.3156</v>
      </c>
      <c r="ED23">
        <v>21.5745</v>
      </c>
      <c r="EE23">
        <v>1</v>
      </c>
      <c r="EF23">
        <v>-0.239654</v>
      </c>
      <c r="EG23">
        <v>0.767375</v>
      </c>
      <c r="EH23">
        <v>20.1488</v>
      </c>
      <c r="EI23">
        <v>5.22927</v>
      </c>
      <c r="EJ23">
        <v>11.992</v>
      </c>
      <c r="EK23">
        <v>4.9677</v>
      </c>
      <c r="EL23">
        <v>3.297</v>
      </c>
      <c r="EM23">
        <v>2018.3</v>
      </c>
      <c r="EN23">
        <v>9999</v>
      </c>
      <c r="EO23">
        <v>9999</v>
      </c>
      <c r="EP23">
        <v>19.9</v>
      </c>
      <c r="EQ23">
        <v>1.86742</v>
      </c>
      <c r="ER23">
        <v>1.86797</v>
      </c>
      <c r="ES23">
        <v>1.85922</v>
      </c>
      <c r="ET23">
        <v>1.86539</v>
      </c>
      <c r="EU23">
        <v>1.8633</v>
      </c>
      <c r="EV23">
        <v>1.86471</v>
      </c>
      <c r="EW23">
        <v>1.86011</v>
      </c>
      <c r="EX23">
        <v>1.86418</v>
      </c>
      <c r="EY23">
        <v>0</v>
      </c>
      <c r="EZ23">
        <v>0</v>
      </c>
      <c r="FA23">
        <v>0</v>
      </c>
      <c r="FB23">
        <v>0</v>
      </c>
      <c r="FC23" t="s">
        <v>336</v>
      </c>
      <c r="FD23" t="s">
        <v>337</v>
      </c>
      <c r="FE23" t="s">
        <v>338</v>
      </c>
      <c r="FF23" t="s">
        <v>338</v>
      </c>
      <c r="FG23" t="s">
        <v>338</v>
      </c>
      <c r="FH23" t="s">
        <v>338</v>
      </c>
      <c r="FI23">
        <v>0</v>
      </c>
      <c r="FJ23">
        <v>100</v>
      </c>
      <c r="FK23">
        <v>100</v>
      </c>
      <c r="FL23">
        <v>-1.454</v>
      </c>
      <c r="FM23">
        <v>-0.081</v>
      </c>
      <c r="FN23">
        <v>-1.159499284388791</v>
      </c>
      <c r="FO23">
        <v>-0.0004288572108516813</v>
      </c>
      <c r="FP23">
        <v>-9.298775811270514E-07</v>
      </c>
      <c r="FQ23">
        <v>3.855936630904132E-10</v>
      </c>
      <c r="FR23">
        <v>-0.123828055077759</v>
      </c>
      <c r="FS23">
        <v>-0.001228956394211394</v>
      </c>
      <c r="FT23">
        <v>0.0001300461273041749</v>
      </c>
      <c r="FU23">
        <v>2.07731679356656E-06</v>
      </c>
      <c r="FV23">
        <v>2</v>
      </c>
      <c r="FW23">
        <v>2029</v>
      </c>
      <c r="FX23">
        <v>1</v>
      </c>
      <c r="FY23">
        <v>23</v>
      </c>
      <c r="FZ23">
        <v>3.9</v>
      </c>
      <c r="GA23">
        <v>4</v>
      </c>
      <c r="GB23">
        <v>1.07544</v>
      </c>
      <c r="GC23">
        <v>2.43164</v>
      </c>
      <c r="GD23">
        <v>1.44775</v>
      </c>
      <c r="GE23">
        <v>2.31567</v>
      </c>
      <c r="GF23">
        <v>1.55151</v>
      </c>
      <c r="GG23">
        <v>2.39136</v>
      </c>
      <c r="GH23">
        <v>31.783</v>
      </c>
      <c r="GI23">
        <v>24.2364</v>
      </c>
      <c r="GJ23">
        <v>18</v>
      </c>
      <c r="GK23">
        <v>627.1900000000001</v>
      </c>
      <c r="GL23">
        <v>459.708</v>
      </c>
      <c r="GM23">
        <v>20.4402</v>
      </c>
      <c r="GN23">
        <v>23.9169</v>
      </c>
      <c r="GO23">
        <v>30.0001</v>
      </c>
      <c r="GP23">
        <v>23.9553</v>
      </c>
      <c r="GQ23">
        <v>23.8966</v>
      </c>
      <c r="GR23">
        <v>21.5264</v>
      </c>
      <c r="GS23">
        <v>26.4313</v>
      </c>
      <c r="GT23">
        <v>94.80249999999999</v>
      </c>
      <c r="GU23">
        <v>20.44</v>
      </c>
      <c r="GV23">
        <v>400</v>
      </c>
      <c r="GW23">
        <v>19.4888</v>
      </c>
      <c r="GX23">
        <v>100.771</v>
      </c>
      <c r="GY23">
        <v>101.721</v>
      </c>
    </row>
    <row r="24" spans="1:207">
      <c r="A24">
        <v>6</v>
      </c>
      <c r="B24">
        <v>1660854899</v>
      </c>
      <c r="C24">
        <v>1568.900000095367</v>
      </c>
      <c r="D24" t="s">
        <v>351</v>
      </c>
      <c r="E24" t="s">
        <v>352</v>
      </c>
      <c r="F24">
        <v>15</v>
      </c>
      <c r="G24">
        <v>1660854891</v>
      </c>
      <c r="H24">
        <f>(I24)/1000</f>
        <v>0</v>
      </c>
      <c r="I24">
        <f>1000*AU24*AG24*(AQ24-AR24)/(100*$B$7*(1000-AG24*AQ24))</f>
        <v>0</v>
      </c>
      <c r="J24">
        <f>AU24*AG24*(AP24-AO24*(1000-AG24*AR24)/(1000-AG24*AQ24))/(100*$B$7)</f>
        <v>0</v>
      </c>
      <c r="K24">
        <f>AO24 - IF(AG24&gt;1, J24*$B$7*100.0/(AI24*BC24), 0)</f>
        <v>0</v>
      </c>
      <c r="L24">
        <f>((R24-H24/2)*K24-J24)/(R24+H24/2)</f>
        <v>0</v>
      </c>
      <c r="M24">
        <f>L24*(AV24+AW24)/1000.0</f>
        <v>0</v>
      </c>
      <c r="N24">
        <f>(AO24 - IF(AG24&gt;1, J24*$B$7*100.0/(AI24*BC24), 0))*(AV24+AW24)/1000.0</f>
        <v>0</v>
      </c>
      <c r="O24">
        <f>2.0/((1/Q24-1/P24)+SIGN(Q24)*SQRT((1/Q24-1/P24)*(1/Q24-1/P24) + 4*$C$7/(($C$7+1)*($C$7+1))*(2*1/Q24*1/P24-1/P24*1/P24)))</f>
        <v>0</v>
      </c>
      <c r="P24">
        <f>IF(LEFT($D$7,1)&lt;&gt;"0",IF(LEFT($D$7,1)="1",3.0,$E$7),$D$5+$E$5*(BC24*AV24/($K$5*1000))+$F$5*(BC24*AV24/($K$5*1000))*MAX(MIN($B$7,$J$5),$I$5)*MAX(MIN($B$7,$J$5),$I$5)+$G$5*MAX(MIN($B$7,$J$5),$I$5)*(BC24*AV24/($K$5*1000))+$H$5*(BC24*AV24/($K$5*1000))*(BC24*AV24/($K$5*1000)))</f>
        <v>0</v>
      </c>
      <c r="Q24">
        <f>H24*(1000-(1000*0.61365*exp(17.502*U24/(240.97+U24))/(AV24+AW24)+AQ24)/2)/(1000*0.61365*exp(17.502*U24/(240.97+U24))/(AV24+AW24)-AQ24)</f>
        <v>0</v>
      </c>
      <c r="R24">
        <f>1/(($C$7+1)/(O24/1.6)+1/(P24/1.37)) + $C$7/(($C$7+1)/(O24/1.6) + $C$7/(P24/1.37))</f>
        <v>0</v>
      </c>
      <c r="S24">
        <f>(AJ24*AM24)</f>
        <v>0</v>
      </c>
      <c r="T24">
        <f>(AX24+(S24+2*0.95*5.67E-8*(((AX24+$B$9)+273)^4-(AX24+273)^4)-44100*H24)/(1.84*29.3*P24+8*0.95*5.67E-8*(AX24+273)^3))</f>
        <v>0</v>
      </c>
      <c r="U24">
        <f>($C$9*AY24+$D$9*AZ24+$E$9*T24)</f>
        <v>0</v>
      </c>
      <c r="V24">
        <f>0.61365*exp(17.502*U24/(240.97+U24))</f>
        <v>0</v>
      </c>
      <c r="W24">
        <f>(X24/Y24*100)</f>
        <v>0</v>
      </c>
      <c r="X24">
        <f>AQ24*(AV24+AW24)/1000</f>
        <v>0</v>
      </c>
      <c r="Y24">
        <f>0.61365*exp(17.502*AX24/(240.97+AX24))</f>
        <v>0</v>
      </c>
      <c r="Z24">
        <f>(V24-AQ24*(AV24+AW24)/1000)</f>
        <v>0</v>
      </c>
      <c r="AA24">
        <f>(-H24*44100)</f>
        <v>0</v>
      </c>
      <c r="AB24">
        <f>2*29.3*P24*0.92*(AX24-U24)</f>
        <v>0</v>
      </c>
      <c r="AC24">
        <f>2*0.95*5.67E-8*(((AX24+$B$9)+273)^4-(U24+273)^4)</f>
        <v>0</v>
      </c>
      <c r="AD24">
        <f>S24+AC24+AA24+AB24</f>
        <v>0</v>
      </c>
      <c r="AE24">
        <v>0</v>
      </c>
      <c r="AF24">
        <v>0</v>
      </c>
      <c r="AG24">
        <f>IF(AE24*$H$15&gt;=AI24,1.0,(AI24/(AI24-AE24*$H$15)))</f>
        <v>0</v>
      </c>
      <c r="AH24">
        <f>(AG24-1)*100</f>
        <v>0</v>
      </c>
      <c r="AI24">
        <f>MAX(0,($B$15+$C$15*BC24)/(1+$D$15*BC24)*AV24/(AX24+273)*$E$15)</f>
        <v>0</v>
      </c>
      <c r="AJ24">
        <f>$B$13*BD24+$C$13*BE24+$F$13*BP24*(1-BS24)</f>
        <v>0</v>
      </c>
      <c r="AK24">
        <f>AJ24*AL24</f>
        <v>0</v>
      </c>
      <c r="AL24">
        <f>($B$13*$D$11+$C$13*$D$11+$F$13*((CC24+BU24)/MAX(CC24+BU24+CD24, 0.1)*$I$11+CD24/MAX(CC24+BU24+CD24, 0.1)*$J$11))/($B$13+$C$13+$F$13)</f>
        <v>0</v>
      </c>
      <c r="AM24">
        <f>($B$13*$K$11+$C$13*$K$11+$F$13*((CC24+BU24)/MAX(CC24+BU24+CD24, 0.1)*$P$11+CD24/MAX(CC24+BU24+CD24, 0.1)*$Q$11))/($B$13+$C$13+$F$13)</f>
        <v>0</v>
      </c>
      <c r="AN24">
        <v>1660854891</v>
      </c>
      <c r="AO24">
        <v>397.2772258064517</v>
      </c>
      <c r="AP24">
        <v>399.9963225806452</v>
      </c>
      <c r="AQ24">
        <v>19.73810967741936</v>
      </c>
      <c r="AR24">
        <v>19.53074193548387</v>
      </c>
      <c r="AS24">
        <v>398.7313225806452</v>
      </c>
      <c r="AT24">
        <v>19.81822258064516</v>
      </c>
      <c r="AU24">
        <v>600.2958387096775</v>
      </c>
      <c r="AV24">
        <v>101.1849677419355</v>
      </c>
      <c r="AW24">
        <v>0.09999836451612903</v>
      </c>
      <c r="AX24">
        <v>22.50214838709677</v>
      </c>
      <c r="AY24">
        <v>22.51256774193548</v>
      </c>
      <c r="AZ24">
        <v>999.9000000000003</v>
      </c>
      <c r="BA24">
        <v>0</v>
      </c>
      <c r="BB24">
        <v>0</v>
      </c>
      <c r="BC24">
        <v>9995.242903225806</v>
      </c>
      <c r="BD24">
        <v>0</v>
      </c>
      <c r="BE24">
        <v>1.939204516129032</v>
      </c>
      <c r="BF24">
        <v>-2.719058064516129</v>
      </c>
      <c r="BG24">
        <v>405.2766774193548</v>
      </c>
      <c r="BH24">
        <v>407.9640967741935</v>
      </c>
      <c r="BI24">
        <v>0.2073674838709677</v>
      </c>
      <c r="BJ24">
        <v>399.9963225806452</v>
      </c>
      <c r="BK24">
        <v>19.53074193548387</v>
      </c>
      <c r="BL24">
        <v>1.997199677419355</v>
      </c>
      <c r="BM24">
        <v>1.976217096774194</v>
      </c>
      <c r="BN24">
        <v>17.42214838709677</v>
      </c>
      <c r="BO24">
        <v>17.25505483870968</v>
      </c>
      <c r="BP24">
        <v>749.9853548387098</v>
      </c>
      <c r="BQ24">
        <v>0.9469888064516129</v>
      </c>
      <c r="BR24">
        <v>0.0530109064516129</v>
      </c>
      <c r="BS24">
        <v>0</v>
      </c>
      <c r="BT24">
        <v>2.112496774193548</v>
      </c>
      <c r="BU24">
        <v>0</v>
      </c>
      <c r="BV24">
        <v>1060.58064516129</v>
      </c>
      <c r="BW24">
        <v>7049.370967741937</v>
      </c>
      <c r="BX24">
        <v>37.07232258064514</v>
      </c>
      <c r="BY24">
        <v>39.84858064516128</v>
      </c>
      <c r="BZ24">
        <v>38.73770967741935</v>
      </c>
      <c r="CA24">
        <v>38.80616129032256</v>
      </c>
      <c r="CB24">
        <v>36.81425806451611</v>
      </c>
      <c r="CC24">
        <v>710.2264516129031</v>
      </c>
      <c r="CD24">
        <v>39.75935483870968</v>
      </c>
      <c r="CE24">
        <v>0</v>
      </c>
      <c r="CF24">
        <v>1660854894.4</v>
      </c>
      <c r="CG24">
        <v>0</v>
      </c>
      <c r="CH24">
        <v>1660854642.5</v>
      </c>
      <c r="CI24" t="s">
        <v>353</v>
      </c>
      <c r="CJ24">
        <v>1660854642.5</v>
      </c>
      <c r="CK24">
        <v>1660854637.5</v>
      </c>
      <c r="CL24">
        <v>6</v>
      </c>
      <c r="CM24">
        <v>-0</v>
      </c>
      <c r="CN24">
        <v>0.001</v>
      </c>
      <c r="CO24">
        <v>-1.457</v>
      </c>
      <c r="CP24">
        <v>-0.081</v>
      </c>
      <c r="CQ24">
        <v>400</v>
      </c>
      <c r="CR24">
        <v>20</v>
      </c>
      <c r="CS24">
        <v>0.26</v>
      </c>
      <c r="CT24">
        <v>0.14</v>
      </c>
      <c r="CU24">
        <v>-2.7137195</v>
      </c>
      <c r="CV24">
        <v>-0.03546484052532898</v>
      </c>
      <c r="CW24">
        <v>0.05717665498042009</v>
      </c>
      <c r="CX24">
        <v>1</v>
      </c>
      <c r="CY24">
        <v>0.205663425</v>
      </c>
      <c r="CZ24">
        <v>4.659287054342898E-05</v>
      </c>
      <c r="DA24">
        <v>0.007190220795940485</v>
      </c>
      <c r="DB24">
        <v>1</v>
      </c>
      <c r="DC24">
        <v>2</v>
      </c>
      <c r="DD24">
        <v>2</v>
      </c>
      <c r="DE24" t="s">
        <v>335</v>
      </c>
      <c r="DF24">
        <v>3.21194</v>
      </c>
      <c r="DG24">
        <v>2.65723</v>
      </c>
      <c r="DH24">
        <v>0.102017</v>
      </c>
      <c r="DI24">
        <v>0.102588</v>
      </c>
      <c r="DJ24">
        <v>0.10163</v>
      </c>
      <c r="DK24">
        <v>0.101223</v>
      </c>
      <c r="DL24">
        <v>29750.9</v>
      </c>
      <c r="DM24">
        <v>28848.7</v>
      </c>
      <c r="DN24">
        <v>31715.5</v>
      </c>
      <c r="DO24">
        <v>30460.5</v>
      </c>
      <c r="DP24">
        <v>38239.4</v>
      </c>
      <c r="DQ24">
        <v>36240.4</v>
      </c>
      <c r="DR24">
        <v>44540.9</v>
      </c>
      <c r="DS24">
        <v>42590</v>
      </c>
      <c r="DT24">
        <v>2.21723</v>
      </c>
      <c r="DU24">
        <v>1.94132</v>
      </c>
      <c r="DV24">
        <v>0.0577234</v>
      </c>
      <c r="DW24">
        <v>0</v>
      </c>
      <c r="DX24">
        <v>21.5633</v>
      </c>
      <c r="DY24">
        <v>999.9</v>
      </c>
      <c r="DZ24">
        <v>71.59999999999999</v>
      </c>
      <c r="EA24">
        <v>26.4</v>
      </c>
      <c r="EB24">
        <v>24.4477</v>
      </c>
      <c r="EC24">
        <v>61.5856</v>
      </c>
      <c r="ED24">
        <v>21.4423</v>
      </c>
      <c r="EE24">
        <v>1</v>
      </c>
      <c r="EF24">
        <v>-0.239063</v>
      </c>
      <c r="EG24">
        <v>1.03705</v>
      </c>
      <c r="EH24">
        <v>20.1472</v>
      </c>
      <c r="EI24">
        <v>5.22882</v>
      </c>
      <c r="EJ24">
        <v>11.992</v>
      </c>
      <c r="EK24">
        <v>4.9679</v>
      </c>
      <c r="EL24">
        <v>3.297</v>
      </c>
      <c r="EM24">
        <v>2025.3</v>
      </c>
      <c r="EN24">
        <v>9999</v>
      </c>
      <c r="EO24">
        <v>9999</v>
      </c>
      <c r="EP24">
        <v>20</v>
      </c>
      <c r="EQ24">
        <v>1.86744</v>
      </c>
      <c r="ER24">
        <v>1.86798</v>
      </c>
      <c r="ES24">
        <v>1.85914</v>
      </c>
      <c r="ET24">
        <v>1.86536</v>
      </c>
      <c r="EU24">
        <v>1.86331</v>
      </c>
      <c r="EV24">
        <v>1.86468</v>
      </c>
      <c r="EW24">
        <v>1.86011</v>
      </c>
      <c r="EX24">
        <v>1.86417</v>
      </c>
      <c r="EY24">
        <v>0</v>
      </c>
      <c r="EZ24">
        <v>0</v>
      </c>
      <c r="FA24">
        <v>0</v>
      </c>
      <c r="FB24">
        <v>0</v>
      </c>
      <c r="FC24" t="s">
        <v>336</v>
      </c>
      <c r="FD24" t="s">
        <v>337</v>
      </c>
      <c r="FE24" t="s">
        <v>338</v>
      </c>
      <c r="FF24" t="s">
        <v>338</v>
      </c>
      <c r="FG24" t="s">
        <v>338</v>
      </c>
      <c r="FH24" t="s">
        <v>338</v>
      </c>
      <c r="FI24">
        <v>0</v>
      </c>
      <c r="FJ24">
        <v>100</v>
      </c>
      <c r="FK24">
        <v>100</v>
      </c>
      <c r="FL24">
        <v>-1.454</v>
      </c>
      <c r="FM24">
        <v>-0.08019999999999999</v>
      </c>
      <c r="FN24">
        <v>-1.159689345553279</v>
      </c>
      <c r="FO24">
        <v>-0.0004288572108516813</v>
      </c>
      <c r="FP24">
        <v>-9.298775811270514E-07</v>
      </c>
      <c r="FQ24">
        <v>3.855936630904132E-10</v>
      </c>
      <c r="FR24">
        <v>-0.1230121467132106</v>
      </c>
      <c r="FS24">
        <v>-0.001228956394211394</v>
      </c>
      <c r="FT24">
        <v>0.0001300461273041749</v>
      </c>
      <c r="FU24">
        <v>2.07731679356656E-06</v>
      </c>
      <c r="FV24">
        <v>2</v>
      </c>
      <c r="FW24">
        <v>2029</v>
      </c>
      <c r="FX24">
        <v>1</v>
      </c>
      <c r="FY24">
        <v>23</v>
      </c>
      <c r="FZ24">
        <v>4.3</v>
      </c>
      <c r="GA24">
        <v>4.4</v>
      </c>
      <c r="GB24">
        <v>1.07544</v>
      </c>
      <c r="GC24">
        <v>2.40845</v>
      </c>
      <c r="GD24">
        <v>1.44775</v>
      </c>
      <c r="GE24">
        <v>2.31445</v>
      </c>
      <c r="GF24">
        <v>1.55151</v>
      </c>
      <c r="GG24">
        <v>2.40845</v>
      </c>
      <c r="GH24">
        <v>31.8488</v>
      </c>
      <c r="GI24">
        <v>24.2364</v>
      </c>
      <c r="GJ24">
        <v>18</v>
      </c>
      <c r="GK24">
        <v>626.928</v>
      </c>
      <c r="GL24">
        <v>458.888</v>
      </c>
      <c r="GM24">
        <v>20.1635</v>
      </c>
      <c r="GN24">
        <v>23.9249</v>
      </c>
      <c r="GO24">
        <v>30.0001</v>
      </c>
      <c r="GP24">
        <v>23.9608</v>
      </c>
      <c r="GQ24">
        <v>23.9005</v>
      </c>
      <c r="GR24">
        <v>21.5304</v>
      </c>
      <c r="GS24">
        <v>26.9768</v>
      </c>
      <c r="GT24">
        <v>92.9444</v>
      </c>
      <c r="GU24">
        <v>20.1631</v>
      </c>
      <c r="GV24">
        <v>400</v>
      </c>
      <c r="GW24">
        <v>19.486</v>
      </c>
      <c r="GX24">
        <v>100.77</v>
      </c>
      <c r="GY24">
        <v>101.714</v>
      </c>
    </row>
    <row r="25" spans="1:207">
      <c r="A25">
        <v>7</v>
      </c>
      <c r="B25">
        <v>1660855201.5</v>
      </c>
      <c r="C25">
        <v>1871.400000095367</v>
      </c>
      <c r="D25" t="s">
        <v>354</v>
      </c>
      <c r="E25" t="s">
        <v>355</v>
      </c>
      <c r="F25">
        <v>15</v>
      </c>
      <c r="G25">
        <v>1660855193.75</v>
      </c>
      <c r="H25">
        <f>(I25)/1000</f>
        <v>0</v>
      </c>
      <c r="I25">
        <f>1000*AU25*AG25*(AQ25-AR25)/(100*$B$7*(1000-AG25*AQ25))</f>
        <v>0</v>
      </c>
      <c r="J25">
        <f>AU25*AG25*(AP25-AO25*(1000-AG25*AR25)/(1000-AG25*AQ25))/(100*$B$7)</f>
        <v>0</v>
      </c>
      <c r="K25">
        <f>AO25 - IF(AG25&gt;1, J25*$B$7*100.0/(AI25*BC25), 0)</f>
        <v>0</v>
      </c>
      <c r="L25">
        <f>((R25-H25/2)*K25-J25)/(R25+H25/2)</f>
        <v>0</v>
      </c>
      <c r="M25">
        <f>L25*(AV25+AW25)/1000.0</f>
        <v>0</v>
      </c>
      <c r="N25">
        <f>(AO25 - IF(AG25&gt;1, J25*$B$7*100.0/(AI25*BC25), 0))*(AV25+AW25)/1000.0</f>
        <v>0</v>
      </c>
      <c r="O25">
        <f>2.0/((1/Q25-1/P25)+SIGN(Q25)*SQRT((1/Q25-1/P25)*(1/Q25-1/P25) + 4*$C$7/(($C$7+1)*($C$7+1))*(2*1/Q25*1/P25-1/P25*1/P25)))</f>
        <v>0</v>
      </c>
      <c r="P25">
        <f>IF(LEFT($D$7,1)&lt;&gt;"0",IF(LEFT($D$7,1)="1",3.0,$E$7),$D$5+$E$5*(BC25*AV25/($K$5*1000))+$F$5*(BC25*AV25/($K$5*1000))*MAX(MIN($B$7,$J$5),$I$5)*MAX(MIN($B$7,$J$5),$I$5)+$G$5*MAX(MIN($B$7,$J$5),$I$5)*(BC25*AV25/($K$5*1000))+$H$5*(BC25*AV25/($K$5*1000))*(BC25*AV25/($K$5*1000)))</f>
        <v>0</v>
      </c>
      <c r="Q25">
        <f>H25*(1000-(1000*0.61365*exp(17.502*U25/(240.97+U25))/(AV25+AW25)+AQ25)/2)/(1000*0.61365*exp(17.502*U25/(240.97+U25))/(AV25+AW25)-AQ25)</f>
        <v>0</v>
      </c>
      <c r="R25">
        <f>1/(($C$7+1)/(O25/1.6)+1/(P25/1.37)) + $C$7/(($C$7+1)/(O25/1.6) + $C$7/(P25/1.37))</f>
        <v>0</v>
      </c>
      <c r="S25">
        <f>(AJ25*AM25)</f>
        <v>0</v>
      </c>
      <c r="T25">
        <f>(AX25+(S25+2*0.95*5.67E-8*(((AX25+$B$9)+273)^4-(AX25+273)^4)-44100*H25)/(1.84*29.3*P25+8*0.95*5.67E-8*(AX25+273)^3))</f>
        <v>0</v>
      </c>
      <c r="U25">
        <f>($C$9*AY25+$D$9*AZ25+$E$9*T25)</f>
        <v>0</v>
      </c>
      <c r="V25">
        <f>0.61365*exp(17.502*U25/(240.97+U25))</f>
        <v>0</v>
      </c>
      <c r="W25">
        <f>(X25/Y25*100)</f>
        <v>0</v>
      </c>
      <c r="X25">
        <f>AQ25*(AV25+AW25)/1000</f>
        <v>0</v>
      </c>
      <c r="Y25">
        <f>0.61365*exp(17.502*AX25/(240.97+AX25))</f>
        <v>0</v>
      </c>
      <c r="Z25">
        <f>(V25-AQ25*(AV25+AW25)/1000)</f>
        <v>0</v>
      </c>
      <c r="AA25">
        <f>(-H25*44100)</f>
        <v>0</v>
      </c>
      <c r="AB25">
        <f>2*29.3*P25*0.92*(AX25-U25)</f>
        <v>0</v>
      </c>
      <c r="AC25">
        <f>2*0.95*5.67E-8*(((AX25+$B$9)+273)^4-(U25+273)^4)</f>
        <v>0</v>
      </c>
      <c r="AD25">
        <f>S25+AC25+AA25+AB25</f>
        <v>0</v>
      </c>
      <c r="AE25">
        <v>0</v>
      </c>
      <c r="AF25">
        <v>0</v>
      </c>
      <c r="AG25">
        <f>IF(AE25*$H$15&gt;=AI25,1.0,(AI25/(AI25-AE25*$H$15)))</f>
        <v>0</v>
      </c>
      <c r="AH25">
        <f>(AG25-1)*100</f>
        <v>0</v>
      </c>
      <c r="AI25">
        <f>MAX(0,($B$15+$C$15*BC25)/(1+$D$15*BC25)*AV25/(AX25+273)*$E$15)</f>
        <v>0</v>
      </c>
      <c r="AJ25">
        <f>$B$13*BD25+$C$13*BE25+$F$13*BP25*(1-BS25)</f>
        <v>0</v>
      </c>
      <c r="AK25">
        <f>AJ25*AL25</f>
        <v>0</v>
      </c>
      <c r="AL25">
        <f>($B$13*$D$11+$C$13*$D$11+$F$13*((CC25+BU25)/MAX(CC25+BU25+CD25, 0.1)*$I$11+CD25/MAX(CC25+BU25+CD25, 0.1)*$J$11))/($B$13+$C$13+$F$13)</f>
        <v>0</v>
      </c>
      <c r="AM25">
        <f>($B$13*$K$11+$C$13*$K$11+$F$13*((CC25+BU25)/MAX(CC25+BU25+CD25, 0.1)*$P$11+CD25/MAX(CC25+BU25+CD25, 0.1)*$Q$11))/($B$13+$C$13+$F$13)</f>
        <v>0</v>
      </c>
      <c r="AN25">
        <v>1660855193.75</v>
      </c>
      <c r="AO25">
        <v>397.3019666666668</v>
      </c>
      <c r="AP25">
        <v>399.9856666666667</v>
      </c>
      <c r="AQ25">
        <v>19.61449666666666</v>
      </c>
      <c r="AR25">
        <v>19.42499333333334</v>
      </c>
      <c r="AS25">
        <v>398.6990999999999</v>
      </c>
      <c r="AT25">
        <v>19.69521666666666</v>
      </c>
      <c r="AU25">
        <v>600.2871666666667</v>
      </c>
      <c r="AV25">
        <v>101.1821666666667</v>
      </c>
      <c r="AW25">
        <v>0.09988156000000001</v>
      </c>
      <c r="AX25">
        <v>22.51239333333333</v>
      </c>
      <c r="AY25">
        <v>22.51882</v>
      </c>
      <c r="AZ25">
        <v>999.9000000000002</v>
      </c>
      <c r="BA25">
        <v>0</v>
      </c>
      <c r="BB25">
        <v>0</v>
      </c>
      <c r="BC25">
        <v>9999.918666666666</v>
      </c>
      <c r="BD25">
        <v>0</v>
      </c>
      <c r="BE25">
        <v>1.978499999999999</v>
      </c>
      <c r="BF25">
        <v>-2.683797333333333</v>
      </c>
      <c r="BG25">
        <v>405.2508</v>
      </c>
      <c r="BH25">
        <v>407.9094333333334</v>
      </c>
      <c r="BI25">
        <v>0.1894917333333334</v>
      </c>
      <c r="BJ25">
        <v>399.9856666666667</v>
      </c>
      <c r="BK25">
        <v>19.42499333333334</v>
      </c>
      <c r="BL25">
        <v>1.984634333333333</v>
      </c>
      <c r="BM25">
        <v>1.965461333333333</v>
      </c>
      <c r="BN25">
        <v>17.32227333333333</v>
      </c>
      <c r="BO25">
        <v>17.1688</v>
      </c>
      <c r="BP25">
        <v>499.9978666666667</v>
      </c>
      <c r="BQ25">
        <v>0.9200018</v>
      </c>
      <c r="BR25">
        <v>0.07999853</v>
      </c>
      <c r="BS25">
        <v>0</v>
      </c>
      <c r="BT25">
        <v>2.14798</v>
      </c>
      <c r="BU25">
        <v>0</v>
      </c>
      <c r="BV25">
        <v>815.4753666666669</v>
      </c>
      <c r="BW25">
        <v>4658.351</v>
      </c>
      <c r="BX25">
        <v>36.4559</v>
      </c>
      <c r="BY25">
        <v>41.1997</v>
      </c>
      <c r="BZ25">
        <v>38.6019</v>
      </c>
      <c r="CA25">
        <v>40.24343333333331</v>
      </c>
      <c r="CB25">
        <v>36.77686666666666</v>
      </c>
      <c r="CC25">
        <v>459.9996666666666</v>
      </c>
      <c r="CD25">
        <v>39.998</v>
      </c>
      <c r="CE25">
        <v>0</v>
      </c>
      <c r="CF25">
        <v>1660855196.8</v>
      </c>
      <c r="CG25">
        <v>0</v>
      </c>
      <c r="CH25">
        <v>1660854955.5</v>
      </c>
      <c r="CI25" t="s">
        <v>356</v>
      </c>
      <c r="CJ25">
        <v>1660854955.5</v>
      </c>
      <c r="CK25">
        <v>1660854946.5</v>
      </c>
      <c r="CL25">
        <v>7</v>
      </c>
      <c r="CM25">
        <v>0.057</v>
      </c>
      <c r="CN25">
        <v>0</v>
      </c>
      <c r="CO25">
        <v>-1.4</v>
      </c>
      <c r="CP25">
        <v>-0.081</v>
      </c>
      <c r="CQ25">
        <v>400</v>
      </c>
      <c r="CR25">
        <v>20</v>
      </c>
      <c r="CS25">
        <v>0.18</v>
      </c>
      <c r="CT25">
        <v>0.29</v>
      </c>
      <c r="CU25">
        <v>-2.687531951219512</v>
      </c>
      <c r="CV25">
        <v>-0.03545372822300157</v>
      </c>
      <c r="CW25">
        <v>0.02915659538988267</v>
      </c>
      <c r="CX25">
        <v>1</v>
      </c>
      <c r="CY25">
        <v>0.1902271707317073</v>
      </c>
      <c r="CZ25">
        <v>-0.01409508710801372</v>
      </c>
      <c r="DA25">
        <v>0.001546114041520635</v>
      </c>
      <c r="DB25">
        <v>1</v>
      </c>
      <c r="DC25">
        <v>2</v>
      </c>
      <c r="DD25">
        <v>2</v>
      </c>
      <c r="DE25" t="s">
        <v>335</v>
      </c>
      <c r="DF25">
        <v>3.21181</v>
      </c>
      <c r="DG25">
        <v>2.65725</v>
      </c>
      <c r="DH25">
        <v>0.102002</v>
      </c>
      <c r="DI25">
        <v>0.102591</v>
      </c>
      <c r="DJ25">
        <v>0.101232</v>
      </c>
      <c r="DK25">
        <v>0.100837</v>
      </c>
      <c r="DL25">
        <v>29752.9</v>
      </c>
      <c r="DM25">
        <v>28847.2</v>
      </c>
      <c r="DN25">
        <v>31717.1</v>
      </c>
      <c r="DO25">
        <v>30459</v>
      </c>
      <c r="DP25">
        <v>38258.2</v>
      </c>
      <c r="DQ25">
        <v>36254.7</v>
      </c>
      <c r="DR25">
        <v>44542.9</v>
      </c>
      <c r="DS25">
        <v>42588.3</v>
      </c>
      <c r="DT25">
        <v>2.21707</v>
      </c>
      <c r="DU25">
        <v>1.9399</v>
      </c>
      <c r="DV25">
        <v>0.0578389</v>
      </c>
      <c r="DW25">
        <v>0</v>
      </c>
      <c r="DX25">
        <v>21.5742</v>
      </c>
      <c r="DY25">
        <v>999.9</v>
      </c>
      <c r="DZ25">
        <v>71.3</v>
      </c>
      <c r="EA25">
        <v>26.6</v>
      </c>
      <c r="EB25">
        <v>24.6376</v>
      </c>
      <c r="EC25">
        <v>61.2656</v>
      </c>
      <c r="ED25">
        <v>22.3197</v>
      </c>
      <c r="EE25">
        <v>1</v>
      </c>
      <c r="EF25">
        <v>-0.23919</v>
      </c>
      <c r="EG25">
        <v>0.902429</v>
      </c>
      <c r="EH25">
        <v>20.1518</v>
      </c>
      <c r="EI25">
        <v>5.22912</v>
      </c>
      <c r="EJ25">
        <v>11.992</v>
      </c>
      <c r="EK25">
        <v>4.96755</v>
      </c>
      <c r="EL25">
        <v>3.297</v>
      </c>
      <c r="EM25">
        <v>2032.3</v>
      </c>
      <c r="EN25">
        <v>9999</v>
      </c>
      <c r="EO25">
        <v>9999</v>
      </c>
      <c r="EP25">
        <v>20.1</v>
      </c>
      <c r="EQ25">
        <v>1.86746</v>
      </c>
      <c r="ER25">
        <v>1.86797</v>
      </c>
      <c r="ES25">
        <v>1.85921</v>
      </c>
      <c r="ET25">
        <v>1.86539</v>
      </c>
      <c r="EU25">
        <v>1.86334</v>
      </c>
      <c r="EV25">
        <v>1.86476</v>
      </c>
      <c r="EW25">
        <v>1.86016</v>
      </c>
      <c r="EX25">
        <v>1.86417</v>
      </c>
      <c r="EY25">
        <v>0</v>
      </c>
      <c r="EZ25">
        <v>0</v>
      </c>
      <c r="FA25">
        <v>0</v>
      </c>
      <c r="FB25">
        <v>0</v>
      </c>
      <c r="FC25" t="s">
        <v>336</v>
      </c>
      <c r="FD25" t="s">
        <v>337</v>
      </c>
      <c r="FE25" t="s">
        <v>338</v>
      </c>
      <c r="FF25" t="s">
        <v>338</v>
      </c>
      <c r="FG25" t="s">
        <v>338</v>
      </c>
      <c r="FH25" t="s">
        <v>338</v>
      </c>
      <c r="FI25">
        <v>0</v>
      </c>
      <c r="FJ25">
        <v>100</v>
      </c>
      <c r="FK25">
        <v>100</v>
      </c>
      <c r="FL25">
        <v>-1.397</v>
      </c>
      <c r="FM25">
        <v>-0.08069999999999999</v>
      </c>
      <c r="FN25">
        <v>-1.102762822065378</v>
      </c>
      <c r="FO25">
        <v>-0.0004288572108516813</v>
      </c>
      <c r="FP25">
        <v>-9.298775811270514E-07</v>
      </c>
      <c r="FQ25">
        <v>3.855936630904132E-10</v>
      </c>
      <c r="FR25">
        <v>-0.1228392157601396</v>
      </c>
      <c r="FS25">
        <v>-0.001228956394211394</v>
      </c>
      <c r="FT25">
        <v>0.0001300461273041749</v>
      </c>
      <c r="FU25">
        <v>2.07731679356656E-06</v>
      </c>
      <c r="FV25">
        <v>2</v>
      </c>
      <c r="FW25">
        <v>2029</v>
      </c>
      <c r="FX25">
        <v>1</v>
      </c>
      <c r="FY25">
        <v>23</v>
      </c>
      <c r="FZ25">
        <v>4.1</v>
      </c>
      <c r="GA25">
        <v>4.2</v>
      </c>
      <c r="GB25">
        <v>1.07544</v>
      </c>
      <c r="GC25">
        <v>2.43164</v>
      </c>
      <c r="GD25">
        <v>1.44775</v>
      </c>
      <c r="GE25">
        <v>2.31567</v>
      </c>
      <c r="GF25">
        <v>1.55151</v>
      </c>
      <c r="GG25">
        <v>2.42798</v>
      </c>
      <c r="GH25">
        <v>31.9365</v>
      </c>
      <c r="GI25">
        <v>24.2451</v>
      </c>
      <c r="GJ25">
        <v>18</v>
      </c>
      <c r="GK25">
        <v>626.821</v>
      </c>
      <c r="GL25">
        <v>458.019</v>
      </c>
      <c r="GM25">
        <v>20.5108</v>
      </c>
      <c r="GN25">
        <v>23.9229</v>
      </c>
      <c r="GO25">
        <v>30.0002</v>
      </c>
      <c r="GP25">
        <v>23.9608</v>
      </c>
      <c r="GQ25">
        <v>23.9005</v>
      </c>
      <c r="GR25">
        <v>21.5277</v>
      </c>
      <c r="GS25">
        <v>27.7569</v>
      </c>
      <c r="GT25">
        <v>90.3078</v>
      </c>
      <c r="GU25">
        <v>20.4978</v>
      </c>
      <c r="GV25">
        <v>400</v>
      </c>
      <c r="GW25">
        <v>19.4216</v>
      </c>
      <c r="GX25">
        <v>100.775</v>
      </c>
      <c r="GY25">
        <v>101.71</v>
      </c>
    </row>
    <row r="26" spans="1:207">
      <c r="A26">
        <v>8</v>
      </c>
      <c r="B26">
        <v>1660855502</v>
      </c>
      <c r="C26">
        <v>2171.900000095367</v>
      </c>
      <c r="D26" t="s">
        <v>357</v>
      </c>
      <c r="E26" t="s">
        <v>358</v>
      </c>
      <c r="F26">
        <v>15</v>
      </c>
      <c r="G26">
        <v>1660855494.25</v>
      </c>
      <c r="H26">
        <f>(I26)/1000</f>
        <v>0</v>
      </c>
      <c r="I26">
        <f>1000*AU26*AG26*(AQ26-AR26)/(100*$B$7*(1000-AG26*AQ26))</f>
        <v>0</v>
      </c>
      <c r="J26">
        <f>AU26*AG26*(AP26-AO26*(1000-AG26*AR26)/(1000-AG26*AQ26))/(100*$B$7)</f>
        <v>0</v>
      </c>
      <c r="K26">
        <f>AO26 - IF(AG26&gt;1, J26*$B$7*100.0/(AI26*BC26), 0)</f>
        <v>0</v>
      </c>
      <c r="L26">
        <f>((R26-H26/2)*K26-J26)/(R26+H26/2)</f>
        <v>0</v>
      </c>
      <c r="M26">
        <f>L26*(AV26+AW26)/1000.0</f>
        <v>0</v>
      </c>
      <c r="N26">
        <f>(AO26 - IF(AG26&gt;1, J26*$B$7*100.0/(AI26*BC26), 0))*(AV26+AW26)/1000.0</f>
        <v>0</v>
      </c>
      <c r="O26">
        <f>2.0/((1/Q26-1/P26)+SIGN(Q26)*SQRT((1/Q26-1/P26)*(1/Q26-1/P26) + 4*$C$7/(($C$7+1)*($C$7+1))*(2*1/Q26*1/P26-1/P26*1/P26)))</f>
        <v>0</v>
      </c>
      <c r="P26">
        <f>IF(LEFT($D$7,1)&lt;&gt;"0",IF(LEFT($D$7,1)="1",3.0,$E$7),$D$5+$E$5*(BC26*AV26/($K$5*1000))+$F$5*(BC26*AV26/($K$5*1000))*MAX(MIN($B$7,$J$5),$I$5)*MAX(MIN($B$7,$J$5),$I$5)+$G$5*MAX(MIN($B$7,$J$5),$I$5)*(BC26*AV26/($K$5*1000))+$H$5*(BC26*AV26/($K$5*1000))*(BC26*AV26/($K$5*1000)))</f>
        <v>0</v>
      </c>
      <c r="Q26">
        <f>H26*(1000-(1000*0.61365*exp(17.502*U26/(240.97+U26))/(AV26+AW26)+AQ26)/2)/(1000*0.61365*exp(17.502*U26/(240.97+U26))/(AV26+AW26)-AQ26)</f>
        <v>0</v>
      </c>
      <c r="R26">
        <f>1/(($C$7+1)/(O26/1.6)+1/(P26/1.37)) + $C$7/(($C$7+1)/(O26/1.6) + $C$7/(P26/1.37))</f>
        <v>0</v>
      </c>
      <c r="S26">
        <f>(AJ26*AM26)</f>
        <v>0</v>
      </c>
      <c r="T26">
        <f>(AX26+(S26+2*0.95*5.67E-8*(((AX26+$B$9)+273)^4-(AX26+273)^4)-44100*H26)/(1.84*29.3*P26+8*0.95*5.67E-8*(AX26+273)^3))</f>
        <v>0</v>
      </c>
      <c r="U26">
        <f>($C$9*AY26+$D$9*AZ26+$E$9*T26)</f>
        <v>0</v>
      </c>
      <c r="V26">
        <f>0.61365*exp(17.502*U26/(240.97+U26))</f>
        <v>0</v>
      </c>
      <c r="W26">
        <f>(X26/Y26*100)</f>
        <v>0</v>
      </c>
      <c r="X26">
        <f>AQ26*(AV26+AW26)/1000</f>
        <v>0</v>
      </c>
      <c r="Y26">
        <f>0.61365*exp(17.502*AX26/(240.97+AX26))</f>
        <v>0</v>
      </c>
      <c r="Z26">
        <f>(V26-AQ26*(AV26+AW26)/1000)</f>
        <v>0</v>
      </c>
      <c r="AA26">
        <f>(-H26*44100)</f>
        <v>0</v>
      </c>
      <c r="AB26">
        <f>2*29.3*P26*0.92*(AX26-U26)</f>
        <v>0</v>
      </c>
      <c r="AC26">
        <f>2*0.95*5.67E-8*(((AX26+$B$9)+273)^4-(U26+273)^4)</f>
        <v>0</v>
      </c>
      <c r="AD26">
        <f>S26+AC26+AA26+AB26</f>
        <v>0</v>
      </c>
      <c r="AE26">
        <v>0</v>
      </c>
      <c r="AF26">
        <v>0</v>
      </c>
      <c r="AG26">
        <f>IF(AE26*$H$15&gt;=AI26,1.0,(AI26/(AI26-AE26*$H$15)))</f>
        <v>0</v>
      </c>
      <c r="AH26">
        <f>(AG26-1)*100</f>
        <v>0</v>
      </c>
      <c r="AI26">
        <f>MAX(0,($B$15+$C$15*BC26)/(1+$D$15*BC26)*AV26/(AX26+273)*$E$15)</f>
        <v>0</v>
      </c>
      <c r="AJ26">
        <f>$B$13*BD26+$C$13*BE26+$F$13*BP26*(1-BS26)</f>
        <v>0</v>
      </c>
      <c r="AK26">
        <f>AJ26*AL26</f>
        <v>0</v>
      </c>
      <c r="AL26">
        <f>($B$13*$D$11+$C$13*$D$11+$F$13*((CC26+BU26)/MAX(CC26+BU26+CD26, 0.1)*$I$11+CD26/MAX(CC26+BU26+CD26, 0.1)*$J$11))/($B$13+$C$13+$F$13)</f>
        <v>0</v>
      </c>
      <c r="AM26">
        <f>($B$13*$K$11+$C$13*$K$11+$F$13*((CC26+BU26)/MAX(CC26+BU26+CD26, 0.1)*$P$11+CD26/MAX(CC26+BU26+CD26, 0.1)*$Q$11))/($B$13+$C$13+$F$13)</f>
        <v>0</v>
      </c>
      <c r="AN26">
        <v>1660855494.25</v>
      </c>
      <c r="AO26">
        <v>397.9610333333333</v>
      </c>
      <c r="AP26">
        <v>400.0005333333333</v>
      </c>
      <c r="AQ26">
        <v>19.72424333333334</v>
      </c>
      <c r="AR26">
        <v>19.51285666666666</v>
      </c>
      <c r="AS26">
        <v>399.343</v>
      </c>
      <c r="AT26">
        <v>19.80214</v>
      </c>
      <c r="AU26">
        <v>600.2868000000001</v>
      </c>
      <c r="AV26">
        <v>101.1794</v>
      </c>
      <c r="AW26">
        <v>0.09993473333333334</v>
      </c>
      <c r="AX26">
        <v>22.47714</v>
      </c>
      <c r="AY26">
        <v>22.48075333333334</v>
      </c>
      <c r="AZ26">
        <v>999.9000000000002</v>
      </c>
      <c r="BA26">
        <v>0</v>
      </c>
      <c r="BB26">
        <v>0</v>
      </c>
      <c r="BC26">
        <v>10001.22933333333</v>
      </c>
      <c r="BD26">
        <v>0</v>
      </c>
      <c r="BE26">
        <v>1.978499999999999</v>
      </c>
      <c r="BF26">
        <v>-2.03957</v>
      </c>
      <c r="BG26">
        <v>405.9683999999999</v>
      </c>
      <c r="BH26">
        <v>407.9611000000001</v>
      </c>
      <c r="BI26">
        <v>0.2113933666666667</v>
      </c>
      <c r="BJ26">
        <v>400.0005333333333</v>
      </c>
      <c r="BK26">
        <v>19.51285666666666</v>
      </c>
      <c r="BL26">
        <v>1.995688333333333</v>
      </c>
      <c r="BM26">
        <v>1.974299</v>
      </c>
      <c r="BN26">
        <v>17.41016</v>
      </c>
      <c r="BO26">
        <v>17.23970333333333</v>
      </c>
      <c r="BP26">
        <v>249.9833666666667</v>
      </c>
      <c r="BQ26">
        <v>0.8999687</v>
      </c>
      <c r="BR26">
        <v>0.1000314</v>
      </c>
      <c r="BS26">
        <v>0</v>
      </c>
      <c r="BT26">
        <v>2.160183333333334</v>
      </c>
      <c r="BU26">
        <v>0</v>
      </c>
      <c r="BV26">
        <v>472.1381</v>
      </c>
      <c r="BW26">
        <v>2313.702333333333</v>
      </c>
      <c r="BX26">
        <v>34.7206</v>
      </c>
      <c r="BY26">
        <v>39.18726666666665</v>
      </c>
      <c r="BZ26">
        <v>37.12059999999999</v>
      </c>
      <c r="CA26">
        <v>37.64973333333332</v>
      </c>
      <c r="CB26">
        <v>35.15806666666666</v>
      </c>
      <c r="CC26">
        <v>224.9773333333333</v>
      </c>
      <c r="CD26">
        <v>25.008</v>
      </c>
      <c r="CE26">
        <v>0</v>
      </c>
      <c r="CF26">
        <v>1660855497.4</v>
      </c>
      <c r="CG26">
        <v>0</v>
      </c>
      <c r="CH26">
        <v>1660855249</v>
      </c>
      <c r="CI26" t="s">
        <v>359</v>
      </c>
      <c r="CJ26">
        <v>1660855249</v>
      </c>
      <c r="CK26">
        <v>1660855249</v>
      </c>
      <c r="CL26">
        <v>8</v>
      </c>
      <c r="CM26">
        <v>0.016</v>
      </c>
      <c r="CN26">
        <v>0.002</v>
      </c>
      <c r="CO26">
        <v>-1.384</v>
      </c>
      <c r="CP26">
        <v>-0.08</v>
      </c>
      <c r="CQ26">
        <v>400</v>
      </c>
      <c r="CR26">
        <v>19</v>
      </c>
      <c r="CS26">
        <v>0.22</v>
      </c>
      <c r="CT26">
        <v>0.17</v>
      </c>
      <c r="CU26">
        <v>-2.036784146341463</v>
      </c>
      <c r="CV26">
        <v>-0.01873818815331242</v>
      </c>
      <c r="CW26">
        <v>0.02426461520610896</v>
      </c>
      <c r="CX26">
        <v>1</v>
      </c>
      <c r="CY26">
        <v>0.2101218292682926</v>
      </c>
      <c r="CZ26">
        <v>0.02137931707317061</v>
      </c>
      <c r="DA26">
        <v>0.0023421907079301</v>
      </c>
      <c r="DB26">
        <v>1</v>
      </c>
      <c r="DC26">
        <v>2</v>
      </c>
      <c r="DD26">
        <v>2</v>
      </c>
      <c r="DE26" t="s">
        <v>335</v>
      </c>
      <c r="DF26">
        <v>3.21203</v>
      </c>
      <c r="DG26">
        <v>2.6571</v>
      </c>
      <c r="DH26">
        <v>0.102136</v>
      </c>
      <c r="DI26">
        <v>0.102598</v>
      </c>
      <c r="DJ26">
        <v>0.101619</v>
      </c>
      <c r="DK26">
        <v>0.101149</v>
      </c>
      <c r="DL26">
        <v>29749.2</v>
      </c>
      <c r="DM26">
        <v>28844</v>
      </c>
      <c r="DN26">
        <v>31717.9</v>
      </c>
      <c r="DO26">
        <v>30455.9</v>
      </c>
      <c r="DP26">
        <v>38242.9</v>
      </c>
      <c r="DQ26">
        <v>36238.8</v>
      </c>
      <c r="DR26">
        <v>44544.4</v>
      </c>
      <c r="DS26">
        <v>42584.7</v>
      </c>
      <c r="DT26">
        <v>2.21715</v>
      </c>
      <c r="DU26">
        <v>1.93865</v>
      </c>
      <c r="DV26">
        <v>0.0568666</v>
      </c>
      <c r="DW26">
        <v>0</v>
      </c>
      <c r="DX26">
        <v>21.5429</v>
      </c>
      <c r="DY26">
        <v>999.9</v>
      </c>
      <c r="DZ26">
        <v>71</v>
      </c>
      <c r="EA26">
        <v>26.7</v>
      </c>
      <c r="EB26">
        <v>24.6771</v>
      </c>
      <c r="EC26">
        <v>61.2556</v>
      </c>
      <c r="ED26">
        <v>22.4639</v>
      </c>
      <c r="EE26">
        <v>1</v>
      </c>
      <c r="EF26">
        <v>-0.239192</v>
      </c>
      <c r="EG26">
        <v>0.477674</v>
      </c>
      <c r="EH26">
        <v>20.1554</v>
      </c>
      <c r="EI26">
        <v>5.22912</v>
      </c>
      <c r="EJ26">
        <v>11.992</v>
      </c>
      <c r="EK26">
        <v>4.96765</v>
      </c>
      <c r="EL26">
        <v>3.297</v>
      </c>
      <c r="EM26">
        <v>2039.3</v>
      </c>
      <c r="EN26">
        <v>9999</v>
      </c>
      <c r="EO26">
        <v>9999</v>
      </c>
      <c r="EP26">
        <v>20.2</v>
      </c>
      <c r="EQ26">
        <v>1.86749</v>
      </c>
      <c r="ER26">
        <v>1.86798</v>
      </c>
      <c r="ES26">
        <v>1.85926</v>
      </c>
      <c r="ET26">
        <v>1.86539</v>
      </c>
      <c r="EU26">
        <v>1.86331</v>
      </c>
      <c r="EV26">
        <v>1.86475</v>
      </c>
      <c r="EW26">
        <v>1.86012</v>
      </c>
      <c r="EX26">
        <v>1.86418</v>
      </c>
      <c r="EY26">
        <v>0</v>
      </c>
      <c r="EZ26">
        <v>0</v>
      </c>
      <c r="FA26">
        <v>0</v>
      </c>
      <c r="FB26">
        <v>0</v>
      </c>
      <c r="FC26" t="s">
        <v>336</v>
      </c>
      <c r="FD26" t="s">
        <v>337</v>
      </c>
      <c r="FE26" t="s">
        <v>338</v>
      </c>
      <c r="FF26" t="s">
        <v>338</v>
      </c>
      <c r="FG26" t="s">
        <v>338</v>
      </c>
      <c r="FH26" t="s">
        <v>338</v>
      </c>
      <c r="FI26">
        <v>0</v>
      </c>
      <c r="FJ26">
        <v>100</v>
      </c>
      <c r="FK26">
        <v>100</v>
      </c>
      <c r="FL26">
        <v>-1.382</v>
      </c>
      <c r="FM26">
        <v>-0.0779</v>
      </c>
      <c r="FN26">
        <v>-1.086964157134445</v>
      </c>
      <c r="FO26">
        <v>-0.0004288572108516813</v>
      </c>
      <c r="FP26">
        <v>-9.298775811270514E-07</v>
      </c>
      <c r="FQ26">
        <v>3.855936630904132E-10</v>
      </c>
      <c r="FR26">
        <v>-0.1206838048072614</v>
      </c>
      <c r="FS26">
        <v>-0.001228956394211394</v>
      </c>
      <c r="FT26">
        <v>0.0001300461273041749</v>
      </c>
      <c r="FU26">
        <v>2.07731679356656E-06</v>
      </c>
      <c r="FV26">
        <v>2</v>
      </c>
      <c r="FW26">
        <v>2029</v>
      </c>
      <c r="FX26">
        <v>1</v>
      </c>
      <c r="FY26">
        <v>23</v>
      </c>
      <c r="FZ26">
        <v>4.2</v>
      </c>
      <c r="GA26">
        <v>4.2</v>
      </c>
      <c r="GB26">
        <v>1.07544</v>
      </c>
      <c r="GC26">
        <v>2.43774</v>
      </c>
      <c r="GD26">
        <v>1.44775</v>
      </c>
      <c r="GE26">
        <v>2.31323</v>
      </c>
      <c r="GF26">
        <v>1.55151</v>
      </c>
      <c r="GG26">
        <v>2.27661</v>
      </c>
      <c r="GH26">
        <v>32.0244</v>
      </c>
      <c r="GI26">
        <v>24.2364</v>
      </c>
      <c r="GJ26">
        <v>18</v>
      </c>
      <c r="GK26">
        <v>626.943</v>
      </c>
      <c r="GL26">
        <v>457.31</v>
      </c>
      <c r="GM26">
        <v>21.0064</v>
      </c>
      <c r="GN26">
        <v>23.931</v>
      </c>
      <c r="GO26">
        <v>30.0001</v>
      </c>
      <c r="GP26">
        <v>23.9668</v>
      </c>
      <c r="GQ26">
        <v>23.9065</v>
      </c>
      <c r="GR26">
        <v>21.527</v>
      </c>
      <c r="GS26">
        <v>27.4404</v>
      </c>
      <c r="GT26">
        <v>88.071</v>
      </c>
      <c r="GU26">
        <v>21.0158</v>
      </c>
      <c r="GV26">
        <v>400</v>
      </c>
      <c r="GW26">
        <v>19.5047</v>
      </c>
      <c r="GX26">
        <v>100.778</v>
      </c>
      <c r="GY26">
        <v>101.7</v>
      </c>
    </row>
    <row r="27" spans="1:207">
      <c r="A27">
        <v>9</v>
      </c>
      <c r="B27">
        <v>1660855802.5</v>
      </c>
      <c r="C27">
        <v>2472.400000095367</v>
      </c>
      <c r="D27" t="s">
        <v>360</v>
      </c>
      <c r="E27" t="s">
        <v>361</v>
      </c>
      <c r="F27">
        <v>15</v>
      </c>
      <c r="G27">
        <v>1660855794.5</v>
      </c>
      <c r="H27">
        <f>(I27)/1000</f>
        <v>0</v>
      </c>
      <c r="I27">
        <f>1000*AU27*AG27*(AQ27-AR27)/(100*$B$7*(1000-AG27*AQ27))</f>
        <v>0</v>
      </c>
      <c r="J27">
        <f>AU27*AG27*(AP27-AO27*(1000-AG27*AR27)/(1000-AG27*AQ27))/(100*$B$7)</f>
        <v>0</v>
      </c>
      <c r="K27">
        <f>AO27 - IF(AG27&gt;1, J27*$B$7*100.0/(AI27*BC27), 0)</f>
        <v>0</v>
      </c>
      <c r="L27">
        <f>((R27-H27/2)*K27-J27)/(R27+H27/2)</f>
        <v>0</v>
      </c>
      <c r="M27">
        <f>L27*(AV27+AW27)/1000.0</f>
        <v>0</v>
      </c>
      <c r="N27">
        <f>(AO27 - IF(AG27&gt;1, J27*$B$7*100.0/(AI27*BC27), 0))*(AV27+AW27)/1000.0</f>
        <v>0</v>
      </c>
      <c r="O27">
        <f>2.0/((1/Q27-1/P27)+SIGN(Q27)*SQRT((1/Q27-1/P27)*(1/Q27-1/P27) + 4*$C$7/(($C$7+1)*($C$7+1))*(2*1/Q27*1/P27-1/P27*1/P27)))</f>
        <v>0</v>
      </c>
      <c r="P27">
        <f>IF(LEFT($D$7,1)&lt;&gt;"0",IF(LEFT($D$7,1)="1",3.0,$E$7),$D$5+$E$5*(BC27*AV27/($K$5*1000))+$F$5*(BC27*AV27/($K$5*1000))*MAX(MIN($B$7,$J$5),$I$5)*MAX(MIN($B$7,$J$5),$I$5)+$G$5*MAX(MIN($B$7,$J$5),$I$5)*(BC27*AV27/($K$5*1000))+$H$5*(BC27*AV27/($K$5*1000))*(BC27*AV27/($K$5*1000)))</f>
        <v>0</v>
      </c>
      <c r="Q27">
        <f>H27*(1000-(1000*0.61365*exp(17.502*U27/(240.97+U27))/(AV27+AW27)+AQ27)/2)/(1000*0.61365*exp(17.502*U27/(240.97+U27))/(AV27+AW27)-AQ27)</f>
        <v>0</v>
      </c>
      <c r="R27">
        <f>1/(($C$7+1)/(O27/1.6)+1/(P27/1.37)) + $C$7/(($C$7+1)/(O27/1.6) + $C$7/(P27/1.37))</f>
        <v>0</v>
      </c>
      <c r="S27">
        <f>(AJ27*AM27)</f>
        <v>0</v>
      </c>
      <c r="T27">
        <f>(AX27+(S27+2*0.95*5.67E-8*(((AX27+$B$9)+273)^4-(AX27+273)^4)-44100*H27)/(1.84*29.3*P27+8*0.95*5.67E-8*(AX27+273)^3))</f>
        <v>0</v>
      </c>
      <c r="U27">
        <f>($C$9*AY27+$D$9*AZ27+$E$9*T27)</f>
        <v>0</v>
      </c>
      <c r="V27">
        <f>0.61365*exp(17.502*U27/(240.97+U27))</f>
        <v>0</v>
      </c>
      <c r="W27">
        <f>(X27/Y27*100)</f>
        <v>0</v>
      </c>
      <c r="X27">
        <f>AQ27*(AV27+AW27)/1000</f>
        <v>0</v>
      </c>
      <c r="Y27">
        <f>0.61365*exp(17.502*AX27/(240.97+AX27))</f>
        <v>0</v>
      </c>
      <c r="Z27">
        <f>(V27-AQ27*(AV27+AW27)/1000)</f>
        <v>0</v>
      </c>
      <c r="AA27">
        <f>(-H27*44100)</f>
        <v>0</v>
      </c>
      <c r="AB27">
        <f>2*29.3*P27*0.92*(AX27-U27)</f>
        <v>0</v>
      </c>
      <c r="AC27">
        <f>2*0.95*5.67E-8*(((AX27+$B$9)+273)^4-(U27+273)^4)</f>
        <v>0</v>
      </c>
      <c r="AD27">
        <f>S27+AC27+AA27+AB27</f>
        <v>0</v>
      </c>
      <c r="AE27">
        <v>0</v>
      </c>
      <c r="AF27">
        <v>0</v>
      </c>
      <c r="AG27">
        <f>IF(AE27*$H$15&gt;=AI27,1.0,(AI27/(AI27-AE27*$H$15)))</f>
        <v>0</v>
      </c>
      <c r="AH27">
        <f>(AG27-1)*100</f>
        <v>0</v>
      </c>
      <c r="AI27">
        <f>MAX(0,($B$15+$C$15*BC27)/(1+$D$15*BC27)*AV27/(AX27+273)*$E$15)</f>
        <v>0</v>
      </c>
      <c r="AJ27">
        <f>$B$13*BD27+$C$13*BE27+$F$13*BP27*(1-BS27)</f>
        <v>0</v>
      </c>
      <c r="AK27">
        <f>AJ27*AL27</f>
        <v>0</v>
      </c>
      <c r="AL27">
        <f>($B$13*$D$11+$C$13*$D$11+$F$13*((CC27+BU27)/MAX(CC27+BU27+CD27, 0.1)*$I$11+CD27/MAX(CC27+BU27+CD27, 0.1)*$J$11))/($B$13+$C$13+$F$13)</f>
        <v>0</v>
      </c>
      <c r="AM27">
        <f>($B$13*$K$11+$C$13*$K$11+$F$13*((CC27+BU27)/MAX(CC27+BU27+CD27, 0.1)*$P$11+CD27/MAX(CC27+BU27+CD27, 0.1)*$Q$11))/($B$13+$C$13+$F$13)</f>
        <v>0</v>
      </c>
      <c r="AN27">
        <v>1660855794.5</v>
      </c>
      <c r="AO27">
        <v>400.2605483870969</v>
      </c>
      <c r="AP27">
        <v>399.9859032258065</v>
      </c>
      <c r="AQ27">
        <v>19.66103870967742</v>
      </c>
      <c r="AR27">
        <v>19.54859677419355</v>
      </c>
      <c r="AS27">
        <v>401.6465806451614</v>
      </c>
      <c r="AT27">
        <v>19.73879677419355</v>
      </c>
      <c r="AU27">
        <v>600.2986129032257</v>
      </c>
      <c r="AV27">
        <v>101.1798709677419</v>
      </c>
      <c r="AW27">
        <v>0.09991649032258065</v>
      </c>
      <c r="AX27">
        <v>22.50413870967741</v>
      </c>
      <c r="AY27">
        <v>22.45511935483871</v>
      </c>
      <c r="AZ27">
        <v>999.9000000000003</v>
      </c>
      <c r="BA27">
        <v>0</v>
      </c>
      <c r="BB27">
        <v>0</v>
      </c>
      <c r="BC27">
        <v>10005.98967741936</v>
      </c>
      <c r="BD27">
        <v>0</v>
      </c>
      <c r="BE27">
        <v>1.982146774193547</v>
      </c>
      <c r="BF27">
        <v>0.274674935483871</v>
      </c>
      <c r="BG27">
        <v>408.2879354838711</v>
      </c>
      <c r="BH27">
        <v>407.961</v>
      </c>
      <c r="BI27">
        <v>0.1124424193548387</v>
      </c>
      <c r="BJ27">
        <v>399.9859032258065</v>
      </c>
      <c r="BK27">
        <v>19.54859677419355</v>
      </c>
      <c r="BL27">
        <v>1.989301935483871</v>
      </c>
      <c r="BM27">
        <v>1.977923870967742</v>
      </c>
      <c r="BN27">
        <v>17.35943548387096</v>
      </c>
      <c r="BO27">
        <v>17.26871612903226</v>
      </c>
      <c r="BP27">
        <v>0</v>
      </c>
      <c r="BQ27">
        <v>0</v>
      </c>
      <c r="BR27">
        <v>0</v>
      </c>
      <c r="BS27">
        <v>0</v>
      </c>
      <c r="BT27">
        <v>1.996451612903226</v>
      </c>
      <c r="BU27">
        <v>0</v>
      </c>
      <c r="BV27">
        <v>8.563548387096775</v>
      </c>
      <c r="BW27">
        <v>-1.621935483870968</v>
      </c>
      <c r="BX27">
        <v>35.24796774193548</v>
      </c>
      <c r="BY27">
        <v>41.60670967741935</v>
      </c>
      <c r="BZ27">
        <v>38.258</v>
      </c>
      <c r="CA27">
        <v>41.12290322580645</v>
      </c>
      <c r="CB27">
        <v>36.129</v>
      </c>
      <c r="CC27">
        <v>0</v>
      </c>
      <c r="CD27">
        <v>0</v>
      </c>
      <c r="CE27">
        <v>0</v>
      </c>
      <c r="CF27">
        <v>1660855797.5</v>
      </c>
      <c r="CG27">
        <v>0</v>
      </c>
      <c r="CH27">
        <v>1660855550</v>
      </c>
      <c r="CI27" t="s">
        <v>362</v>
      </c>
      <c r="CJ27">
        <v>1660855544.5</v>
      </c>
      <c r="CK27">
        <v>1660855550</v>
      </c>
      <c r="CL27">
        <v>9</v>
      </c>
      <c r="CM27">
        <v>-0.002</v>
      </c>
      <c r="CN27">
        <v>0.001</v>
      </c>
      <c r="CO27">
        <v>-1.386</v>
      </c>
      <c r="CP27">
        <v>-0.079</v>
      </c>
      <c r="CQ27">
        <v>400</v>
      </c>
      <c r="CR27">
        <v>20</v>
      </c>
      <c r="CS27">
        <v>0.32</v>
      </c>
      <c r="CT27">
        <v>0.16</v>
      </c>
      <c r="CU27">
        <v>0.2612419</v>
      </c>
      <c r="CV27">
        <v>0.08554205628517758</v>
      </c>
      <c r="CW27">
        <v>0.05442922272125517</v>
      </c>
      <c r="CX27">
        <v>1</v>
      </c>
      <c r="CY27">
        <v>0.113694725</v>
      </c>
      <c r="CZ27">
        <v>-0.02558101688555381</v>
      </c>
      <c r="DA27">
        <v>0.0028799519265736</v>
      </c>
      <c r="DB27">
        <v>1</v>
      </c>
      <c r="DC27">
        <v>2</v>
      </c>
      <c r="DD27">
        <v>2</v>
      </c>
      <c r="DE27" t="s">
        <v>335</v>
      </c>
      <c r="DF27">
        <v>3.21234</v>
      </c>
      <c r="DG27">
        <v>2.65694</v>
      </c>
      <c r="DH27">
        <v>0.102581</v>
      </c>
      <c r="DI27">
        <v>0.102585</v>
      </c>
      <c r="DJ27">
        <v>0.101383</v>
      </c>
      <c r="DK27">
        <v>0.101284</v>
      </c>
      <c r="DL27">
        <v>29734.6</v>
      </c>
      <c r="DM27">
        <v>28840.9</v>
      </c>
      <c r="DN27">
        <v>31718.1</v>
      </c>
      <c r="DO27">
        <v>30452.2</v>
      </c>
      <c r="DP27">
        <v>38253.5</v>
      </c>
      <c r="DQ27">
        <v>36229.5</v>
      </c>
      <c r="DR27">
        <v>44545</v>
      </c>
      <c r="DS27">
        <v>42580.1</v>
      </c>
      <c r="DT27">
        <v>2.21697</v>
      </c>
      <c r="DU27">
        <v>1.93747</v>
      </c>
      <c r="DV27">
        <v>0.054054</v>
      </c>
      <c r="DW27">
        <v>0</v>
      </c>
      <c r="DX27">
        <v>21.5641</v>
      </c>
      <c r="DY27">
        <v>999.9</v>
      </c>
      <c r="DZ27">
        <v>70.7</v>
      </c>
      <c r="EA27">
        <v>26.8</v>
      </c>
      <c r="EB27">
        <v>24.7178</v>
      </c>
      <c r="EC27">
        <v>61.1056</v>
      </c>
      <c r="ED27">
        <v>21.3862</v>
      </c>
      <c r="EE27">
        <v>1</v>
      </c>
      <c r="EF27">
        <v>-0.238661</v>
      </c>
      <c r="EG27">
        <v>0.676509</v>
      </c>
      <c r="EH27">
        <v>20.1569</v>
      </c>
      <c r="EI27">
        <v>5.22912</v>
      </c>
      <c r="EJ27">
        <v>11.992</v>
      </c>
      <c r="EK27">
        <v>4.96765</v>
      </c>
      <c r="EL27">
        <v>3.297</v>
      </c>
      <c r="EM27">
        <v>2046</v>
      </c>
      <c r="EN27">
        <v>9999</v>
      </c>
      <c r="EO27">
        <v>9999</v>
      </c>
      <c r="EP27">
        <v>20.2</v>
      </c>
      <c r="EQ27">
        <v>1.86746</v>
      </c>
      <c r="ER27">
        <v>1.86798</v>
      </c>
      <c r="ES27">
        <v>1.85918</v>
      </c>
      <c r="ET27">
        <v>1.86538</v>
      </c>
      <c r="EU27">
        <v>1.8633</v>
      </c>
      <c r="EV27">
        <v>1.86472</v>
      </c>
      <c r="EW27">
        <v>1.86017</v>
      </c>
      <c r="EX27">
        <v>1.86417</v>
      </c>
      <c r="EY27">
        <v>0</v>
      </c>
      <c r="EZ27">
        <v>0</v>
      </c>
      <c r="FA27">
        <v>0</v>
      </c>
      <c r="FB27">
        <v>0</v>
      </c>
      <c r="FC27" t="s">
        <v>336</v>
      </c>
      <c r="FD27" t="s">
        <v>337</v>
      </c>
      <c r="FE27" t="s">
        <v>338</v>
      </c>
      <c r="FF27" t="s">
        <v>338</v>
      </c>
      <c r="FG27" t="s">
        <v>338</v>
      </c>
      <c r="FH27" t="s">
        <v>338</v>
      </c>
      <c r="FI27">
        <v>0</v>
      </c>
      <c r="FJ27">
        <v>100</v>
      </c>
      <c r="FK27">
        <v>100</v>
      </c>
      <c r="FL27">
        <v>-1.386</v>
      </c>
      <c r="FM27">
        <v>-0.07779999999999999</v>
      </c>
      <c r="FN27">
        <v>-1.088821093803783</v>
      </c>
      <c r="FO27">
        <v>-0.0004288572108516813</v>
      </c>
      <c r="FP27">
        <v>-9.298775811270514E-07</v>
      </c>
      <c r="FQ27">
        <v>3.855936630904132E-10</v>
      </c>
      <c r="FR27">
        <v>-0.1201474707135526</v>
      </c>
      <c r="FS27">
        <v>-0.001228956394211394</v>
      </c>
      <c r="FT27">
        <v>0.0001300461273041749</v>
      </c>
      <c r="FU27">
        <v>2.07731679356656E-06</v>
      </c>
      <c r="FV27">
        <v>2</v>
      </c>
      <c r="FW27">
        <v>2029</v>
      </c>
      <c r="FX27">
        <v>1</v>
      </c>
      <c r="FY27">
        <v>23</v>
      </c>
      <c r="FZ27">
        <v>4.3</v>
      </c>
      <c r="GA27">
        <v>4.2</v>
      </c>
      <c r="GB27">
        <v>1.07544</v>
      </c>
      <c r="GC27">
        <v>2.44141</v>
      </c>
      <c r="GD27">
        <v>1.44897</v>
      </c>
      <c r="GE27">
        <v>2.30957</v>
      </c>
      <c r="GF27">
        <v>1.55151</v>
      </c>
      <c r="GG27">
        <v>2.21191</v>
      </c>
      <c r="GH27">
        <v>32.0684</v>
      </c>
      <c r="GI27">
        <v>24.2364</v>
      </c>
      <c r="GJ27">
        <v>18</v>
      </c>
      <c r="GK27">
        <v>626.908</v>
      </c>
      <c r="GL27">
        <v>456.665</v>
      </c>
      <c r="GM27">
        <v>20.8976</v>
      </c>
      <c r="GN27">
        <v>23.9402</v>
      </c>
      <c r="GO27">
        <v>30</v>
      </c>
      <c r="GP27">
        <v>23.9748</v>
      </c>
      <c r="GQ27">
        <v>23.9145</v>
      </c>
      <c r="GR27">
        <v>21.5268</v>
      </c>
      <c r="GS27">
        <v>27.4404</v>
      </c>
      <c r="GT27">
        <v>85.8361</v>
      </c>
      <c r="GU27">
        <v>20.8956</v>
      </c>
      <c r="GV27">
        <v>400</v>
      </c>
      <c r="GW27">
        <v>19.5645</v>
      </c>
      <c r="GX27">
        <v>100.779</v>
      </c>
      <c r="GY27">
        <v>101.689</v>
      </c>
    </row>
    <row r="28" spans="1:207">
      <c r="A28">
        <v>10</v>
      </c>
      <c r="B28">
        <v>1660856407.6</v>
      </c>
      <c r="C28">
        <v>3077.5</v>
      </c>
      <c r="D28" t="s">
        <v>363</v>
      </c>
      <c r="E28" t="s">
        <v>364</v>
      </c>
      <c r="F28">
        <v>15</v>
      </c>
      <c r="G28">
        <v>1660856399.849999</v>
      </c>
      <c r="H28">
        <f>(I28)/1000</f>
        <v>0</v>
      </c>
      <c r="I28">
        <f>1000*AU28*AG28*(AQ28-AR28)/(100*$B$7*(1000-AG28*AQ28))</f>
        <v>0</v>
      </c>
      <c r="J28">
        <f>AU28*AG28*(AP28-AO28*(1000-AG28*AR28)/(1000-AG28*AQ28))/(100*$B$7)</f>
        <v>0</v>
      </c>
      <c r="K28">
        <f>AO28 - IF(AG28&gt;1, J28*$B$7*100.0/(AI28*BC28), 0)</f>
        <v>0</v>
      </c>
      <c r="L28">
        <f>((R28-H28/2)*K28-J28)/(R28+H28/2)</f>
        <v>0</v>
      </c>
      <c r="M28">
        <f>L28*(AV28+AW28)/1000.0</f>
        <v>0</v>
      </c>
      <c r="N28">
        <f>(AO28 - IF(AG28&gt;1, J28*$B$7*100.0/(AI28*BC28), 0))*(AV28+AW28)/1000.0</f>
        <v>0</v>
      </c>
      <c r="O28">
        <f>2.0/((1/Q28-1/P28)+SIGN(Q28)*SQRT((1/Q28-1/P28)*(1/Q28-1/P28) + 4*$C$7/(($C$7+1)*($C$7+1))*(2*1/Q28*1/P28-1/P28*1/P28)))</f>
        <v>0</v>
      </c>
      <c r="P28">
        <f>IF(LEFT($D$7,1)&lt;&gt;"0",IF(LEFT($D$7,1)="1",3.0,$E$7),$D$5+$E$5*(BC28*AV28/($K$5*1000))+$F$5*(BC28*AV28/($K$5*1000))*MAX(MIN($B$7,$J$5),$I$5)*MAX(MIN($B$7,$J$5),$I$5)+$G$5*MAX(MIN($B$7,$J$5),$I$5)*(BC28*AV28/($K$5*1000))+$H$5*(BC28*AV28/($K$5*1000))*(BC28*AV28/($K$5*1000)))</f>
        <v>0</v>
      </c>
      <c r="Q28">
        <f>H28*(1000-(1000*0.61365*exp(17.502*U28/(240.97+U28))/(AV28+AW28)+AQ28)/2)/(1000*0.61365*exp(17.502*U28/(240.97+U28))/(AV28+AW28)-AQ28)</f>
        <v>0</v>
      </c>
      <c r="R28">
        <f>1/(($C$7+1)/(O28/1.6)+1/(P28/1.37)) + $C$7/(($C$7+1)/(O28/1.6) + $C$7/(P28/1.37))</f>
        <v>0</v>
      </c>
      <c r="S28">
        <f>(AJ28*AM28)</f>
        <v>0</v>
      </c>
      <c r="T28">
        <f>(AX28+(S28+2*0.95*5.67E-8*(((AX28+$B$9)+273)^4-(AX28+273)^4)-44100*H28)/(1.84*29.3*P28+8*0.95*5.67E-8*(AX28+273)^3))</f>
        <v>0</v>
      </c>
      <c r="U28">
        <f>($C$9*AY28+$D$9*AZ28+$E$9*T28)</f>
        <v>0</v>
      </c>
      <c r="V28">
        <f>0.61365*exp(17.502*U28/(240.97+U28))</f>
        <v>0</v>
      </c>
      <c r="W28">
        <f>(X28/Y28*100)</f>
        <v>0</v>
      </c>
      <c r="X28">
        <f>AQ28*(AV28+AW28)/1000</f>
        <v>0</v>
      </c>
      <c r="Y28">
        <f>0.61365*exp(17.502*AX28/(240.97+AX28))</f>
        <v>0</v>
      </c>
      <c r="Z28">
        <f>(V28-AQ28*(AV28+AW28)/1000)</f>
        <v>0</v>
      </c>
      <c r="AA28">
        <f>(-H28*44100)</f>
        <v>0</v>
      </c>
      <c r="AB28">
        <f>2*29.3*P28*0.92*(AX28-U28)</f>
        <v>0</v>
      </c>
      <c r="AC28">
        <f>2*0.95*5.67E-8*(((AX28+$B$9)+273)^4-(U28+273)^4)</f>
        <v>0</v>
      </c>
      <c r="AD28">
        <f>S28+AC28+AA28+AB28</f>
        <v>0</v>
      </c>
      <c r="AE28">
        <v>0</v>
      </c>
      <c r="AF28">
        <v>0</v>
      </c>
      <c r="AG28">
        <f>IF(AE28*$H$15&gt;=AI28,1.0,(AI28/(AI28-AE28*$H$15)))</f>
        <v>0</v>
      </c>
      <c r="AH28">
        <f>(AG28-1)*100</f>
        <v>0</v>
      </c>
      <c r="AI28">
        <f>MAX(0,($B$15+$C$15*BC28)/(1+$D$15*BC28)*AV28/(AX28+273)*$E$15)</f>
        <v>0</v>
      </c>
      <c r="AJ28">
        <f>$B$13*BD28+$C$13*BE28+$F$13*BP28*(1-BS28)</f>
        <v>0</v>
      </c>
      <c r="AK28">
        <f>AJ28*AL28</f>
        <v>0</v>
      </c>
      <c r="AL28">
        <f>($B$13*$D$11+$C$13*$D$11+$F$13*((CC28+BU28)/MAX(CC28+BU28+CD28, 0.1)*$I$11+CD28/MAX(CC28+BU28+CD28, 0.1)*$J$11))/($B$13+$C$13+$F$13)</f>
        <v>0</v>
      </c>
      <c r="AM28">
        <f>($B$13*$K$11+$C$13*$K$11+$F$13*((CC28+BU28)/MAX(CC28+BU28+CD28, 0.1)*$P$11+CD28/MAX(CC28+BU28+CD28, 0.1)*$Q$11))/($B$13+$C$13+$F$13)</f>
        <v>0</v>
      </c>
      <c r="AN28">
        <v>1660856399.849999</v>
      </c>
      <c r="AO28">
        <v>399.4615333333333</v>
      </c>
      <c r="AP28">
        <v>399.9713000000001</v>
      </c>
      <c r="AQ28">
        <v>19.90279666666667</v>
      </c>
      <c r="AR28">
        <v>19.59876666666667</v>
      </c>
      <c r="AS28">
        <v>400.7544000000001</v>
      </c>
      <c r="AT28">
        <v>19.97556333333334</v>
      </c>
      <c r="AU28">
        <v>600.3119</v>
      </c>
      <c r="AV28">
        <v>101.1733333333333</v>
      </c>
      <c r="AW28">
        <v>0.09985966666666667</v>
      </c>
      <c r="AX28">
        <v>22.52126333333334</v>
      </c>
      <c r="AY28">
        <v>22.93468666666667</v>
      </c>
      <c r="AZ28">
        <v>999.9000000000002</v>
      </c>
      <c r="BA28">
        <v>0</v>
      </c>
      <c r="BB28">
        <v>0</v>
      </c>
      <c r="BC28">
        <v>10002.83066666667</v>
      </c>
      <c r="BD28">
        <v>0</v>
      </c>
      <c r="BE28">
        <v>2.03503</v>
      </c>
      <c r="BF28">
        <v>-0.5098591966666667</v>
      </c>
      <c r="BG28">
        <v>407.5732333333333</v>
      </c>
      <c r="BH28">
        <v>407.9670333333333</v>
      </c>
      <c r="BI28">
        <v>0.3040314000000001</v>
      </c>
      <c r="BJ28">
        <v>399.9713000000001</v>
      </c>
      <c r="BK28">
        <v>19.59876666666667</v>
      </c>
      <c r="BL28">
        <v>2.013636666666666</v>
      </c>
      <c r="BM28">
        <v>1.982875333333333</v>
      </c>
      <c r="BN28">
        <v>17.55191</v>
      </c>
      <c r="BO28">
        <v>17.30824333333333</v>
      </c>
      <c r="BP28">
        <v>2000.01</v>
      </c>
      <c r="BQ28">
        <v>0.9799972000000001</v>
      </c>
      <c r="BR28">
        <v>0.02000280666666666</v>
      </c>
      <c r="BS28">
        <v>0</v>
      </c>
      <c r="BT28">
        <v>2.180553333333333</v>
      </c>
      <c r="BU28">
        <v>0</v>
      </c>
      <c r="BV28">
        <v>2511.383333333333</v>
      </c>
      <c r="BW28">
        <v>19000.84666666667</v>
      </c>
      <c r="BX28">
        <v>39.70603333333333</v>
      </c>
      <c r="BY28">
        <v>40.33929999999998</v>
      </c>
      <c r="BZ28">
        <v>40.07059999999999</v>
      </c>
      <c r="CA28">
        <v>39.41639999999999</v>
      </c>
      <c r="CB28">
        <v>38.63099999999999</v>
      </c>
      <c r="CC28">
        <v>1960.003333333334</v>
      </c>
      <c r="CD28">
        <v>40.00699999999999</v>
      </c>
      <c r="CE28">
        <v>0</v>
      </c>
      <c r="CF28">
        <v>1660856403</v>
      </c>
      <c r="CG28">
        <v>0</v>
      </c>
      <c r="CH28">
        <v>1660856111.6</v>
      </c>
      <c r="CI28" t="s">
        <v>365</v>
      </c>
      <c r="CJ28">
        <v>1660856108.6</v>
      </c>
      <c r="CK28">
        <v>1660856111.6</v>
      </c>
      <c r="CL28">
        <v>10</v>
      </c>
      <c r="CM28">
        <v>0.092</v>
      </c>
      <c r="CN28">
        <v>0.003</v>
      </c>
      <c r="CO28">
        <v>-1.293</v>
      </c>
      <c r="CP28">
        <v>-0.06900000000000001</v>
      </c>
      <c r="CQ28">
        <v>400</v>
      </c>
      <c r="CR28">
        <v>20</v>
      </c>
      <c r="CS28">
        <v>0.37</v>
      </c>
      <c r="CT28">
        <v>0.11</v>
      </c>
      <c r="CU28">
        <v>-0.548538631707317</v>
      </c>
      <c r="CV28">
        <v>-0.06179820627177758</v>
      </c>
      <c r="CW28">
        <v>0.2180143949287467</v>
      </c>
      <c r="CX28">
        <v>1</v>
      </c>
      <c r="CY28">
        <v>0.2943235609756097</v>
      </c>
      <c r="CZ28">
        <v>-0.02596045296167221</v>
      </c>
      <c r="DA28">
        <v>0.04366110993027825</v>
      </c>
      <c r="DB28">
        <v>1</v>
      </c>
      <c r="DC28">
        <v>2</v>
      </c>
      <c r="DD28">
        <v>2</v>
      </c>
      <c r="DE28" t="s">
        <v>335</v>
      </c>
      <c r="DF28">
        <v>3.21192</v>
      </c>
      <c r="DG28">
        <v>2.6572</v>
      </c>
      <c r="DH28">
        <v>0.102378</v>
      </c>
      <c r="DI28">
        <v>0.102571</v>
      </c>
      <c r="DJ28">
        <v>0.101861</v>
      </c>
      <c r="DK28">
        <v>0.101398</v>
      </c>
      <c r="DL28">
        <v>29739</v>
      </c>
      <c r="DM28">
        <v>28834.6</v>
      </c>
      <c r="DN28">
        <v>31716.2</v>
      </c>
      <c r="DO28">
        <v>30445.8</v>
      </c>
      <c r="DP28">
        <v>38230.8</v>
      </c>
      <c r="DQ28">
        <v>36218.4</v>
      </c>
      <c r="DR28">
        <v>44542.4</v>
      </c>
      <c r="DS28">
        <v>42572.4</v>
      </c>
      <c r="DT28">
        <v>2.21213</v>
      </c>
      <c r="DU28">
        <v>1.93372</v>
      </c>
      <c r="DV28">
        <v>0.0750199</v>
      </c>
      <c r="DW28">
        <v>0</v>
      </c>
      <c r="DX28">
        <v>21.6935</v>
      </c>
      <c r="DY28">
        <v>999.9</v>
      </c>
      <c r="DZ28">
        <v>70.09999999999999</v>
      </c>
      <c r="EA28">
        <v>27</v>
      </c>
      <c r="EB28">
        <v>24.8015</v>
      </c>
      <c r="EC28">
        <v>60.8811</v>
      </c>
      <c r="ED28">
        <v>22.3678</v>
      </c>
      <c r="EE28">
        <v>1</v>
      </c>
      <c r="EF28">
        <v>-0.229466</v>
      </c>
      <c r="EG28">
        <v>1.85782</v>
      </c>
      <c r="EH28">
        <v>20.1303</v>
      </c>
      <c r="EI28">
        <v>5.22792</v>
      </c>
      <c r="EJ28">
        <v>11.992</v>
      </c>
      <c r="EK28">
        <v>4.96745</v>
      </c>
      <c r="EL28">
        <v>3.297</v>
      </c>
      <c r="EM28">
        <v>2060</v>
      </c>
      <c r="EN28">
        <v>9999</v>
      </c>
      <c r="EO28">
        <v>9999</v>
      </c>
      <c r="EP28">
        <v>20.4</v>
      </c>
      <c r="EQ28">
        <v>1.86746</v>
      </c>
      <c r="ER28">
        <v>1.86798</v>
      </c>
      <c r="ES28">
        <v>1.85921</v>
      </c>
      <c r="ET28">
        <v>1.86538</v>
      </c>
      <c r="EU28">
        <v>1.86335</v>
      </c>
      <c r="EV28">
        <v>1.86472</v>
      </c>
      <c r="EW28">
        <v>1.86014</v>
      </c>
      <c r="EX28">
        <v>1.86417</v>
      </c>
      <c r="EY28">
        <v>0</v>
      </c>
      <c r="EZ28">
        <v>0</v>
      </c>
      <c r="FA28">
        <v>0</v>
      </c>
      <c r="FB28">
        <v>0</v>
      </c>
      <c r="FC28" t="s">
        <v>336</v>
      </c>
      <c r="FD28" t="s">
        <v>337</v>
      </c>
      <c r="FE28" t="s">
        <v>338</v>
      </c>
      <c r="FF28" t="s">
        <v>338</v>
      </c>
      <c r="FG28" t="s">
        <v>338</v>
      </c>
      <c r="FH28" t="s">
        <v>338</v>
      </c>
      <c r="FI28">
        <v>0</v>
      </c>
      <c r="FJ28">
        <v>100</v>
      </c>
      <c r="FK28">
        <v>100</v>
      </c>
      <c r="FL28">
        <v>-1.293</v>
      </c>
      <c r="FM28">
        <v>-0.07340000000000001</v>
      </c>
      <c r="FN28">
        <v>-0.9965225887539337</v>
      </c>
      <c r="FO28">
        <v>-0.0004288572108516813</v>
      </c>
      <c r="FP28">
        <v>-9.298775811270514E-07</v>
      </c>
      <c r="FQ28">
        <v>3.855936630904132E-10</v>
      </c>
      <c r="FR28">
        <v>-0.1166567046067956</v>
      </c>
      <c r="FS28">
        <v>-0.001228956394211394</v>
      </c>
      <c r="FT28">
        <v>0.0001300461273041749</v>
      </c>
      <c r="FU28">
        <v>2.07731679356656E-06</v>
      </c>
      <c r="FV28">
        <v>2</v>
      </c>
      <c r="FW28">
        <v>2029</v>
      </c>
      <c r="FX28">
        <v>1</v>
      </c>
      <c r="FY28">
        <v>23</v>
      </c>
      <c r="FZ28">
        <v>5</v>
      </c>
      <c r="GA28">
        <v>4.9</v>
      </c>
      <c r="GB28">
        <v>1.07544</v>
      </c>
      <c r="GC28">
        <v>2.41943</v>
      </c>
      <c r="GD28">
        <v>1.44775</v>
      </c>
      <c r="GE28">
        <v>2.30957</v>
      </c>
      <c r="GF28">
        <v>1.55151</v>
      </c>
      <c r="GG28">
        <v>2.38892</v>
      </c>
      <c r="GH28">
        <v>32.2666</v>
      </c>
      <c r="GI28">
        <v>24.2276</v>
      </c>
      <c r="GJ28">
        <v>18</v>
      </c>
      <c r="GK28">
        <v>624.356</v>
      </c>
      <c r="GL28">
        <v>455.041</v>
      </c>
      <c r="GM28">
        <v>18.946</v>
      </c>
      <c r="GN28">
        <v>24.0446</v>
      </c>
      <c r="GO28">
        <v>30</v>
      </c>
      <c r="GP28">
        <v>24.057</v>
      </c>
      <c r="GQ28">
        <v>23.9901</v>
      </c>
      <c r="GR28">
        <v>21.5221</v>
      </c>
      <c r="GS28">
        <v>27.5264</v>
      </c>
      <c r="GT28">
        <v>81.7251</v>
      </c>
      <c r="GU28">
        <v>18.9311</v>
      </c>
      <c r="GV28">
        <v>400</v>
      </c>
      <c r="GW28">
        <v>19.5651</v>
      </c>
      <c r="GX28">
        <v>100.773</v>
      </c>
      <c r="GY28">
        <v>101.669</v>
      </c>
    </row>
    <row r="29" spans="1:207">
      <c r="A29">
        <v>11</v>
      </c>
      <c r="B29">
        <v>1660856744.6</v>
      </c>
      <c r="C29">
        <v>3414.5</v>
      </c>
      <c r="D29" t="s">
        <v>366</v>
      </c>
      <c r="E29" t="s">
        <v>367</v>
      </c>
      <c r="F29">
        <v>15</v>
      </c>
      <c r="G29">
        <v>1660856736.599999</v>
      </c>
      <c r="H29">
        <f>(I29)/1000</f>
        <v>0</v>
      </c>
      <c r="I29">
        <f>1000*AU29*AG29*(AQ29-AR29)/(100*$B$7*(1000-AG29*AQ29))</f>
        <v>0</v>
      </c>
      <c r="J29">
        <f>AU29*AG29*(AP29-AO29*(1000-AG29*AR29)/(1000-AG29*AQ29))/(100*$B$7)</f>
        <v>0</v>
      </c>
      <c r="K29">
        <f>AO29 - IF(AG29&gt;1, J29*$B$7*100.0/(AI29*BC29), 0)</f>
        <v>0</v>
      </c>
      <c r="L29">
        <f>((R29-H29/2)*K29-J29)/(R29+H29/2)</f>
        <v>0</v>
      </c>
      <c r="M29">
        <f>L29*(AV29+AW29)/1000.0</f>
        <v>0</v>
      </c>
      <c r="N29">
        <f>(AO29 - IF(AG29&gt;1, J29*$B$7*100.0/(AI29*BC29), 0))*(AV29+AW29)/1000.0</f>
        <v>0</v>
      </c>
      <c r="O29">
        <f>2.0/((1/Q29-1/P29)+SIGN(Q29)*SQRT((1/Q29-1/P29)*(1/Q29-1/P29) + 4*$C$7/(($C$7+1)*($C$7+1))*(2*1/Q29*1/P29-1/P29*1/P29)))</f>
        <v>0</v>
      </c>
      <c r="P29">
        <f>IF(LEFT($D$7,1)&lt;&gt;"0",IF(LEFT($D$7,1)="1",3.0,$E$7),$D$5+$E$5*(BC29*AV29/($K$5*1000))+$F$5*(BC29*AV29/($K$5*1000))*MAX(MIN($B$7,$J$5),$I$5)*MAX(MIN($B$7,$J$5),$I$5)+$G$5*MAX(MIN($B$7,$J$5),$I$5)*(BC29*AV29/($K$5*1000))+$H$5*(BC29*AV29/($K$5*1000))*(BC29*AV29/($K$5*1000)))</f>
        <v>0</v>
      </c>
      <c r="Q29">
        <f>H29*(1000-(1000*0.61365*exp(17.502*U29/(240.97+U29))/(AV29+AW29)+AQ29)/2)/(1000*0.61365*exp(17.502*U29/(240.97+U29))/(AV29+AW29)-AQ29)</f>
        <v>0</v>
      </c>
      <c r="R29">
        <f>1/(($C$7+1)/(O29/1.6)+1/(P29/1.37)) + $C$7/(($C$7+1)/(O29/1.6) + $C$7/(P29/1.37))</f>
        <v>0</v>
      </c>
      <c r="S29">
        <f>(AJ29*AM29)</f>
        <v>0</v>
      </c>
      <c r="T29">
        <f>(AX29+(S29+2*0.95*5.67E-8*(((AX29+$B$9)+273)^4-(AX29+273)^4)-44100*H29)/(1.84*29.3*P29+8*0.95*5.67E-8*(AX29+273)^3))</f>
        <v>0</v>
      </c>
      <c r="U29">
        <f>($C$9*AY29+$D$9*AZ29+$E$9*T29)</f>
        <v>0</v>
      </c>
      <c r="V29">
        <f>0.61365*exp(17.502*U29/(240.97+U29))</f>
        <v>0</v>
      </c>
      <c r="W29">
        <f>(X29/Y29*100)</f>
        <v>0</v>
      </c>
      <c r="X29">
        <f>AQ29*(AV29+AW29)/1000</f>
        <v>0</v>
      </c>
      <c r="Y29">
        <f>0.61365*exp(17.502*AX29/(240.97+AX29))</f>
        <v>0</v>
      </c>
      <c r="Z29">
        <f>(V29-AQ29*(AV29+AW29)/1000)</f>
        <v>0</v>
      </c>
      <c r="AA29">
        <f>(-H29*44100)</f>
        <v>0</v>
      </c>
      <c r="AB29">
        <f>2*29.3*P29*0.92*(AX29-U29)</f>
        <v>0</v>
      </c>
      <c r="AC29">
        <f>2*0.95*5.67E-8*(((AX29+$B$9)+273)^4-(U29+273)^4)</f>
        <v>0</v>
      </c>
      <c r="AD29">
        <f>S29+AC29+AA29+AB29</f>
        <v>0</v>
      </c>
      <c r="AE29">
        <v>0</v>
      </c>
      <c r="AF29">
        <v>0</v>
      </c>
      <c r="AG29">
        <f>IF(AE29*$H$15&gt;=AI29,1.0,(AI29/(AI29-AE29*$H$15)))</f>
        <v>0</v>
      </c>
      <c r="AH29">
        <f>(AG29-1)*100</f>
        <v>0</v>
      </c>
      <c r="AI29">
        <f>MAX(0,($B$15+$C$15*BC29)/(1+$D$15*BC29)*AV29/(AX29+273)*$E$15)</f>
        <v>0</v>
      </c>
      <c r="AJ29">
        <f>$B$13*BD29+$C$13*BE29+$F$13*BP29*(1-BS29)</f>
        <v>0</v>
      </c>
      <c r="AK29">
        <f>AJ29*AL29</f>
        <v>0</v>
      </c>
      <c r="AL29">
        <f>($B$13*$D$11+$C$13*$D$11+$F$13*((CC29+BU29)/MAX(CC29+BU29+CD29, 0.1)*$I$11+CD29/MAX(CC29+BU29+CD29, 0.1)*$J$11))/($B$13+$C$13+$F$13)</f>
        <v>0</v>
      </c>
      <c r="AM29">
        <f>($B$13*$K$11+$C$13*$K$11+$F$13*((CC29+BU29)/MAX(CC29+BU29+CD29, 0.1)*$P$11+CD29/MAX(CC29+BU29+CD29, 0.1)*$Q$11))/($B$13+$C$13+$F$13)</f>
        <v>0</v>
      </c>
      <c r="AN29">
        <v>1660856736.599999</v>
      </c>
      <c r="AO29">
        <v>398.8945483870969</v>
      </c>
      <c r="AP29">
        <v>400.0015161290323</v>
      </c>
      <c r="AQ29">
        <v>19.64249677419355</v>
      </c>
      <c r="AR29">
        <v>19.62348064516129</v>
      </c>
      <c r="AS29">
        <v>400.2168387096775</v>
      </c>
      <c r="AT29">
        <v>19.7191</v>
      </c>
      <c r="AU29">
        <v>600.2923870967742</v>
      </c>
      <c r="AV29">
        <v>101.1583225806451</v>
      </c>
      <c r="AW29">
        <v>0.09991778709677417</v>
      </c>
      <c r="AX29">
        <v>22.52242258064516</v>
      </c>
      <c r="AY29">
        <v>22.88827741935484</v>
      </c>
      <c r="AZ29">
        <v>999.9000000000003</v>
      </c>
      <c r="BA29">
        <v>0</v>
      </c>
      <c r="BB29">
        <v>0</v>
      </c>
      <c r="BC29">
        <v>10002.37967741936</v>
      </c>
      <c r="BD29">
        <v>0</v>
      </c>
      <c r="BE29">
        <v>2.03503</v>
      </c>
      <c r="BF29">
        <v>-1.107098064516129</v>
      </c>
      <c r="BG29">
        <v>406.8867096774194</v>
      </c>
      <c r="BH29">
        <v>408.0080645161289</v>
      </c>
      <c r="BI29">
        <v>0.01900550322580645</v>
      </c>
      <c r="BJ29">
        <v>400.0015161290323</v>
      </c>
      <c r="BK29">
        <v>19.62348064516129</v>
      </c>
      <c r="BL29">
        <v>1.987000322580645</v>
      </c>
      <c r="BM29">
        <v>1.985077741935484</v>
      </c>
      <c r="BN29">
        <v>17.34112903225806</v>
      </c>
      <c r="BO29">
        <v>17.32580645161291</v>
      </c>
      <c r="BP29">
        <v>1749.974838709677</v>
      </c>
      <c r="BQ29">
        <v>0.9770035806451612</v>
      </c>
      <c r="BR29">
        <v>0.02299656451612903</v>
      </c>
      <c r="BS29">
        <v>0</v>
      </c>
      <c r="BT29">
        <v>2.169054838709678</v>
      </c>
      <c r="BU29">
        <v>0</v>
      </c>
      <c r="BV29">
        <v>2112.860967741935</v>
      </c>
      <c r="BW29">
        <v>16609.37419354838</v>
      </c>
      <c r="BX29">
        <v>39.24170967741934</v>
      </c>
      <c r="BY29">
        <v>41.01183870967741</v>
      </c>
      <c r="BZ29">
        <v>39.66509677419354</v>
      </c>
      <c r="CA29">
        <v>39.68316129032256</v>
      </c>
      <c r="CB29">
        <v>38.42929032258065</v>
      </c>
      <c r="CC29">
        <v>1709.734193548387</v>
      </c>
      <c r="CD29">
        <v>40.24064516129032</v>
      </c>
      <c r="CE29">
        <v>0</v>
      </c>
      <c r="CF29">
        <v>1660856739.6</v>
      </c>
      <c r="CG29">
        <v>0</v>
      </c>
      <c r="CH29">
        <v>1660856455.1</v>
      </c>
      <c r="CI29" t="s">
        <v>368</v>
      </c>
      <c r="CJ29">
        <v>1660856454.1</v>
      </c>
      <c r="CK29">
        <v>1660856455.1</v>
      </c>
      <c r="CL29">
        <v>11</v>
      </c>
      <c r="CM29">
        <v>-0.03</v>
      </c>
      <c r="CN29">
        <v>-0.002</v>
      </c>
      <c r="CO29">
        <v>-1.324</v>
      </c>
      <c r="CP29">
        <v>-0.077</v>
      </c>
      <c r="CQ29">
        <v>400</v>
      </c>
      <c r="CR29">
        <v>20</v>
      </c>
      <c r="CS29">
        <v>0.26</v>
      </c>
      <c r="CT29">
        <v>0.18</v>
      </c>
      <c r="CU29">
        <v>-1.097290487804878</v>
      </c>
      <c r="CV29">
        <v>-0.09347707317073096</v>
      </c>
      <c r="CW29">
        <v>0.02927209925652748</v>
      </c>
      <c r="CX29">
        <v>1</v>
      </c>
      <c r="CY29">
        <v>0.01623781804878049</v>
      </c>
      <c r="CZ29">
        <v>0.05654916564459928</v>
      </c>
      <c r="DA29">
        <v>0.005878897229978168</v>
      </c>
      <c r="DB29">
        <v>1</v>
      </c>
      <c r="DC29">
        <v>2</v>
      </c>
      <c r="DD29">
        <v>2</v>
      </c>
      <c r="DE29" t="s">
        <v>335</v>
      </c>
      <c r="DF29">
        <v>3.21203</v>
      </c>
      <c r="DG29">
        <v>2.65746</v>
      </c>
      <c r="DH29">
        <v>0.102252</v>
      </c>
      <c r="DI29">
        <v>0.102556</v>
      </c>
      <c r="DJ29">
        <v>0.101276</v>
      </c>
      <c r="DK29">
        <v>0.101515</v>
      </c>
      <c r="DL29">
        <v>29746.1</v>
      </c>
      <c r="DM29">
        <v>28834.3</v>
      </c>
      <c r="DN29">
        <v>31719</v>
      </c>
      <c r="DO29">
        <v>30444.6</v>
      </c>
      <c r="DP29">
        <v>38259.7</v>
      </c>
      <c r="DQ29">
        <v>36212.5</v>
      </c>
      <c r="DR29">
        <v>44546.9</v>
      </c>
      <c r="DS29">
        <v>42571.1</v>
      </c>
      <c r="DT29">
        <v>2.2124</v>
      </c>
      <c r="DU29">
        <v>1.93292</v>
      </c>
      <c r="DV29">
        <v>0.072889</v>
      </c>
      <c r="DW29">
        <v>0</v>
      </c>
      <c r="DX29">
        <v>21.6752</v>
      </c>
      <c r="DY29">
        <v>999.9</v>
      </c>
      <c r="DZ29">
        <v>69.59999999999999</v>
      </c>
      <c r="EA29">
        <v>27.2</v>
      </c>
      <c r="EB29">
        <v>24.915</v>
      </c>
      <c r="EC29">
        <v>61.0811</v>
      </c>
      <c r="ED29">
        <v>22.2436</v>
      </c>
      <c r="EE29">
        <v>1</v>
      </c>
      <c r="EF29">
        <v>-0.232553</v>
      </c>
      <c r="EG29">
        <v>1.58722</v>
      </c>
      <c r="EH29">
        <v>20.1366</v>
      </c>
      <c r="EI29">
        <v>5.22882</v>
      </c>
      <c r="EJ29">
        <v>11.992</v>
      </c>
      <c r="EK29">
        <v>4.96745</v>
      </c>
      <c r="EL29">
        <v>3.297</v>
      </c>
      <c r="EM29">
        <v>2067.7</v>
      </c>
      <c r="EN29">
        <v>9999</v>
      </c>
      <c r="EO29">
        <v>9999</v>
      </c>
      <c r="EP29">
        <v>20.5</v>
      </c>
      <c r="EQ29">
        <v>1.86751</v>
      </c>
      <c r="ER29">
        <v>1.86798</v>
      </c>
      <c r="ES29">
        <v>1.85926</v>
      </c>
      <c r="ET29">
        <v>1.86539</v>
      </c>
      <c r="EU29">
        <v>1.86338</v>
      </c>
      <c r="EV29">
        <v>1.86477</v>
      </c>
      <c r="EW29">
        <v>1.86017</v>
      </c>
      <c r="EX29">
        <v>1.86422</v>
      </c>
      <c r="EY29">
        <v>0</v>
      </c>
      <c r="EZ29">
        <v>0</v>
      </c>
      <c r="FA29">
        <v>0</v>
      </c>
      <c r="FB29">
        <v>0</v>
      </c>
      <c r="FC29" t="s">
        <v>336</v>
      </c>
      <c r="FD29" t="s">
        <v>337</v>
      </c>
      <c r="FE29" t="s">
        <v>338</v>
      </c>
      <c r="FF29" t="s">
        <v>338</v>
      </c>
      <c r="FG29" t="s">
        <v>338</v>
      </c>
      <c r="FH29" t="s">
        <v>338</v>
      </c>
      <c r="FI29">
        <v>0</v>
      </c>
      <c r="FJ29">
        <v>100</v>
      </c>
      <c r="FK29">
        <v>100</v>
      </c>
      <c r="FL29">
        <v>-1.323</v>
      </c>
      <c r="FM29">
        <v>-0.0766</v>
      </c>
      <c r="FN29">
        <v>-1.026696198285967</v>
      </c>
      <c r="FO29">
        <v>-0.0004288572108516813</v>
      </c>
      <c r="FP29">
        <v>-9.298775811270514E-07</v>
      </c>
      <c r="FQ29">
        <v>3.855936630904132E-10</v>
      </c>
      <c r="FR29">
        <v>-0.1188875545477464</v>
      </c>
      <c r="FS29">
        <v>-0.001228956394211394</v>
      </c>
      <c r="FT29">
        <v>0.0001300461273041749</v>
      </c>
      <c r="FU29">
        <v>2.07731679356656E-06</v>
      </c>
      <c r="FV29">
        <v>2</v>
      </c>
      <c r="FW29">
        <v>2029</v>
      </c>
      <c r="FX29">
        <v>1</v>
      </c>
      <c r="FY29">
        <v>23</v>
      </c>
      <c r="FZ29">
        <v>4.8</v>
      </c>
      <c r="GA29">
        <v>4.8</v>
      </c>
      <c r="GB29">
        <v>1.07544</v>
      </c>
      <c r="GC29">
        <v>2.44263</v>
      </c>
      <c r="GD29">
        <v>1.44897</v>
      </c>
      <c r="GE29">
        <v>2.30835</v>
      </c>
      <c r="GF29">
        <v>1.55151</v>
      </c>
      <c r="GG29">
        <v>2.26074</v>
      </c>
      <c r="GH29">
        <v>32.3991</v>
      </c>
      <c r="GI29">
        <v>24.2188</v>
      </c>
      <c r="GJ29">
        <v>18</v>
      </c>
      <c r="GK29">
        <v>624.348</v>
      </c>
      <c r="GL29">
        <v>454.471</v>
      </c>
      <c r="GM29">
        <v>19.3925</v>
      </c>
      <c r="GN29">
        <v>24.0014</v>
      </c>
      <c r="GO29">
        <v>30.0002</v>
      </c>
      <c r="GP29">
        <v>24.0389</v>
      </c>
      <c r="GQ29">
        <v>23.9801</v>
      </c>
      <c r="GR29">
        <v>21.517</v>
      </c>
      <c r="GS29">
        <v>27.396</v>
      </c>
      <c r="GT29">
        <v>78.741</v>
      </c>
      <c r="GU29">
        <v>19.3818</v>
      </c>
      <c r="GV29">
        <v>400</v>
      </c>
      <c r="GW29">
        <v>19.6628</v>
      </c>
      <c r="GX29">
        <v>100.783</v>
      </c>
      <c r="GY29">
        <v>101.666</v>
      </c>
    </row>
    <row r="30" spans="1:207">
      <c r="A30">
        <v>12</v>
      </c>
      <c r="B30">
        <v>1660857046.1</v>
      </c>
      <c r="C30">
        <v>3716</v>
      </c>
      <c r="D30" t="s">
        <v>369</v>
      </c>
      <c r="E30" t="s">
        <v>370</v>
      </c>
      <c r="F30">
        <v>15</v>
      </c>
      <c r="G30">
        <v>1660857038.099999</v>
      </c>
      <c r="H30">
        <f>(I30)/1000</f>
        <v>0</v>
      </c>
      <c r="I30">
        <f>1000*AU30*AG30*(AQ30-AR30)/(100*$B$7*(1000-AG30*AQ30))</f>
        <v>0</v>
      </c>
      <c r="J30">
        <f>AU30*AG30*(AP30-AO30*(1000-AG30*AR30)/(1000-AG30*AQ30))/(100*$B$7)</f>
        <v>0</v>
      </c>
      <c r="K30">
        <f>AO30 - IF(AG30&gt;1, J30*$B$7*100.0/(AI30*BC30), 0)</f>
        <v>0</v>
      </c>
      <c r="L30">
        <f>((R30-H30/2)*K30-J30)/(R30+H30/2)</f>
        <v>0</v>
      </c>
      <c r="M30">
        <f>L30*(AV30+AW30)/1000.0</f>
        <v>0</v>
      </c>
      <c r="N30">
        <f>(AO30 - IF(AG30&gt;1, J30*$B$7*100.0/(AI30*BC30), 0))*(AV30+AW30)/1000.0</f>
        <v>0</v>
      </c>
      <c r="O30">
        <f>2.0/((1/Q30-1/P30)+SIGN(Q30)*SQRT((1/Q30-1/P30)*(1/Q30-1/P30) + 4*$C$7/(($C$7+1)*($C$7+1))*(2*1/Q30*1/P30-1/P30*1/P30)))</f>
        <v>0</v>
      </c>
      <c r="P30">
        <f>IF(LEFT($D$7,1)&lt;&gt;"0",IF(LEFT($D$7,1)="1",3.0,$E$7),$D$5+$E$5*(BC30*AV30/($K$5*1000))+$F$5*(BC30*AV30/($K$5*1000))*MAX(MIN($B$7,$J$5),$I$5)*MAX(MIN($B$7,$J$5),$I$5)+$G$5*MAX(MIN($B$7,$J$5),$I$5)*(BC30*AV30/($K$5*1000))+$H$5*(BC30*AV30/($K$5*1000))*(BC30*AV30/($K$5*1000)))</f>
        <v>0</v>
      </c>
      <c r="Q30">
        <f>H30*(1000-(1000*0.61365*exp(17.502*U30/(240.97+U30))/(AV30+AW30)+AQ30)/2)/(1000*0.61365*exp(17.502*U30/(240.97+U30))/(AV30+AW30)-AQ30)</f>
        <v>0</v>
      </c>
      <c r="R30">
        <f>1/(($C$7+1)/(O30/1.6)+1/(P30/1.37)) + $C$7/(($C$7+1)/(O30/1.6) + $C$7/(P30/1.37))</f>
        <v>0</v>
      </c>
      <c r="S30">
        <f>(AJ30*AM30)</f>
        <v>0</v>
      </c>
      <c r="T30">
        <f>(AX30+(S30+2*0.95*5.67E-8*(((AX30+$B$9)+273)^4-(AX30+273)^4)-44100*H30)/(1.84*29.3*P30+8*0.95*5.67E-8*(AX30+273)^3))</f>
        <v>0</v>
      </c>
      <c r="U30">
        <f>($C$9*AY30+$D$9*AZ30+$E$9*T30)</f>
        <v>0</v>
      </c>
      <c r="V30">
        <f>0.61365*exp(17.502*U30/(240.97+U30))</f>
        <v>0</v>
      </c>
      <c r="W30">
        <f>(X30/Y30*100)</f>
        <v>0</v>
      </c>
      <c r="X30">
        <f>AQ30*(AV30+AW30)/1000</f>
        <v>0</v>
      </c>
      <c r="Y30">
        <f>0.61365*exp(17.502*AX30/(240.97+AX30))</f>
        <v>0</v>
      </c>
      <c r="Z30">
        <f>(V30-AQ30*(AV30+AW30)/1000)</f>
        <v>0</v>
      </c>
      <c r="AA30">
        <f>(-H30*44100)</f>
        <v>0</v>
      </c>
      <c r="AB30">
        <f>2*29.3*P30*0.92*(AX30-U30)</f>
        <v>0</v>
      </c>
      <c r="AC30">
        <f>2*0.95*5.67E-8*(((AX30+$B$9)+273)^4-(U30+273)^4)</f>
        <v>0</v>
      </c>
      <c r="AD30">
        <f>S30+AC30+AA30+AB30</f>
        <v>0</v>
      </c>
      <c r="AE30">
        <v>0</v>
      </c>
      <c r="AF30">
        <v>0</v>
      </c>
      <c r="AG30">
        <f>IF(AE30*$H$15&gt;=AI30,1.0,(AI30/(AI30-AE30*$H$15)))</f>
        <v>0</v>
      </c>
      <c r="AH30">
        <f>(AG30-1)*100</f>
        <v>0</v>
      </c>
      <c r="AI30">
        <f>MAX(0,($B$15+$C$15*BC30)/(1+$D$15*BC30)*AV30/(AX30+273)*$E$15)</f>
        <v>0</v>
      </c>
      <c r="AJ30">
        <f>$B$13*BD30+$C$13*BE30+$F$13*BP30*(1-BS30)</f>
        <v>0</v>
      </c>
      <c r="AK30">
        <f>AJ30*AL30</f>
        <v>0</v>
      </c>
      <c r="AL30">
        <f>($B$13*$D$11+$C$13*$D$11+$F$13*((CC30+BU30)/MAX(CC30+BU30+CD30, 0.1)*$I$11+CD30/MAX(CC30+BU30+CD30, 0.1)*$J$11))/($B$13+$C$13+$F$13)</f>
        <v>0</v>
      </c>
      <c r="AM30">
        <f>($B$13*$K$11+$C$13*$K$11+$F$13*((CC30+BU30)/MAX(CC30+BU30+CD30, 0.1)*$P$11+CD30/MAX(CC30+BU30+CD30, 0.1)*$Q$11))/($B$13+$C$13+$F$13)</f>
        <v>0</v>
      </c>
      <c r="AN30">
        <v>1660857038.099999</v>
      </c>
      <c r="AO30">
        <v>398.2360967741935</v>
      </c>
      <c r="AP30">
        <v>400.009870967742</v>
      </c>
      <c r="AQ30">
        <v>19.73042580645162</v>
      </c>
      <c r="AR30">
        <v>19.59087741935484</v>
      </c>
      <c r="AS30">
        <v>399.532064516129</v>
      </c>
      <c r="AT30">
        <v>19.80364193548387</v>
      </c>
      <c r="AU30">
        <v>600.3083548387099</v>
      </c>
      <c r="AV30">
        <v>101.1504516129032</v>
      </c>
      <c r="AW30">
        <v>0.09992636129032256</v>
      </c>
      <c r="AX30">
        <v>22.48854193548387</v>
      </c>
      <c r="AY30">
        <v>22.79615806451613</v>
      </c>
      <c r="AZ30">
        <v>999.9000000000003</v>
      </c>
      <c r="BA30">
        <v>0</v>
      </c>
      <c r="BB30">
        <v>0</v>
      </c>
      <c r="BC30">
        <v>10005.4564516129</v>
      </c>
      <c r="BD30">
        <v>0</v>
      </c>
      <c r="BE30">
        <v>2.09156</v>
      </c>
      <c r="BF30">
        <v>-1.773761612903225</v>
      </c>
      <c r="BG30">
        <v>406.2515806451614</v>
      </c>
      <c r="BH30">
        <v>408.0029677419354</v>
      </c>
      <c r="BI30">
        <v>0.1395543870967742</v>
      </c>
      <c r="BJ30">
        <v>400.009870967742</v>
      </c>
      <c r="BK30">
        <v>19.59087741935484</v>
      </c>
      <c r="BL30">
        <v>1.995740967741936</v>
      </c>
      <c r="BM30">
        <v>1.981625161290323</v>
      </c>
      <c r="BN30">
        <v>17.41058064516129</v>
      </c>
      <c r="BO30">
        <v>17.29827741935484</v>
      </c>
      <c r="BP30">
        <v>1500.012258064516</v>
      </c>
      <c r="BQ30">
        <v>0.972998806451613</v>
      </c>
      <c r="BR30">
        <v>0.02700146129032258</v>
      </c>
      <c r="BS30">
        <v>0</v>
      </c>
      <c r="BT30">
        <v>2.225190322580646</v>
      </c>
      <c r="BU30">
        <v>0</v>
      </c>
      <c r="BV30">
        <v>1756.17129032258</v>
      </c>
      <c r="BW30">
        <v>14218.53225806452</v>
      </c>
      <c r="BX30">
        <v>36.51177419354838</v>
      </c>
      <c r="BY30">
        <v>38.04822580645161</v>
      </c>
      <c r="BZ30">
        <v>37.46141935483871</v>
      </c>
      <c r="CA30">
        <v>36.35254838709676</v>
      </c>
      <c r="CB30">
        <v>35.8686129032258</v>
      </c>
      <c r="CC30">
        <v>1459.511935483871</v>
      </c>
      <c r="CD30">
        <v>40.50032258064516</v>
      </c>
      <c r="CE30">
        <v>0</v>
      </c>
      <c r="CF30">
        <v>1660857041.4</v>
      </c>
      <c r="CG30">
        <v>0</v>
      </c>
      <c r="CH30">
        <v>1660856793.6</v>
      </c>
      <c r="CI30" t="s">
        <v>371</v>
      </c>
      <c r="CJ30">
        <v>1660856792.1</v>
      </c>
      <c r="CK30">
        <v>1660856793.6</v>
      </c>
      <c r="CL30">
        <v>12</v>
      </c>
      <c r="CM30">
        <v>0.026</v>
      </c>
      <c r="CN30">
        <v>0.003</v>
      </c>
      <c r="CO30">
        <v>-1.298</v>
      </c>
      <c r="CP30">
        <v>-0.074</v>
      </c>
      <c r="CQ30">
        <v>400</v>
      </c>
      <c r="CR30">
        <v>20</v>
      </c>
      <c r="CS30">
        <v>0.33</v>
      </c>
      <c r="CT30">
        <v>0.21</v>
      </c>
      <c r="CU30">
        <v>-1.77529925</v>
      </c>
      <c r="CV30">
        <v>-0.02089407129455571</v>
      </c>
      <c r="CW30">
        <v>0.03827849281172785</v>
      </c>
      <c r="CX30">
        <v>1</v>
      </c>
      <c r="CY30">
        <v>0.140734625</v>
      </c>
      <c r="CZ30">
        <v>-0.02688982739212058</v>
      </c>
      <c r="DA30">
        <v>0.002690119000039776</v>
      </c>
      <c r="DB30">
        <v>1</v>
      </c>
      <c r="DC30">
        <v>2</v>
      </c>
      <c r="DD30">
        <v>2</v>
      </c>
      <c r="DE30" t="s">
        <v>335</v>
      </c>
      <c r="DF30">
        <v>3.21207</v>
      </c>
      <c r="DG30">
        <v>2.6572</v>
      </c>
      <c r="DH30">
        <v>0.102122</v>
      </c>
      <c r="DI30">
        <v>0.102544</v>
      </c>
      <c r="DJ30">
        <v>0.101575</v>
      </c>
      <c r="DK30">
        <v>0.101391</v>
      </c>
      <c r="DL30">
        <v>29750.7</v>
      </c>
      <c r="DM30">
        <v>28833.4</v>
      </c>
      <c r="DN30">
        <v>31719.3</v>
      </c>
      <c r="DO30">
        <v>30443.3</v>
      </c>
      <c r="DP30">
        <v>38247.7</v>
      </c>
      <c r="DQ30">
        <v>36216.4</v>
      </c>
      <c r="DR30">
        <v>44547.8</v>
      </c>
      <c r="DS30">
        <v>42569.8</v>
      </c>
      <c r="DT30">
        <v>2.2129</v>
      </c>
      <c r="DU30">
        <v>1.93195</v>
      </c>
      <c r="DV30">
        <v>0.0707917</v>
      </c>
      <c r="DW30">
        <v>0</v>
      </c>
      <c r="DX30">
        <v>21.6388</v>
      </c>
      <c r="DY30">
        <v>999.9</v>
      </c>
      <c r="DZ30">
        <v>69.2</v>
      </c>
      <c r="EA30">
        <v>27.3</v>
      </c>
      <c r="EB30">
        <v>24.9192</v>
      </c>
      <c r="EC30">
        <v>60.6711</v>
      </c>
      <c r="ED30">
        <v>22.3878</v>
      </c>
      <c r="EE30">
        <v>1</v>
      </c>
      <c r="EF30">
        <v>-0.234367</v>
      </c>
      <c r="EG30">
        <v>1.10621</v>
      </c>
      <c r="EH30">
        <v>20.1401</v>
      </c>
      <c r="EI30">
        <v>5.22852</v>
      </c>
      <c r="EJ30">
        <v>11.992</v>
      </c>
      <c r="EK30">
        <v>4.96745</v>
      </c>
      <c r="EL30">
        <v>3.297</v>
      </c>
      <c r="EM30">
        <v>2074.7</v>
      </c>
      <c r="EN30">
        <v>9999</v>
      </c>
      <c r="EO30">
        <v>9999</v>
      </c>
      <c r="EP30">
        <v>20.6</v>
      </c>
      <c r="EQ30">
        <v>1.86751</v>
      </c>
      <c r="ER30">
        <v>1.86798</v>
      </c>
      <c r="ES30">
        <v>1.85926</v>
      </c>
      <c r="ET30">
        <v>1.86539</v>
      </c>
      <c r="EU30">
        <v>1.86336</v>
      </c>
      <c r="EV30">
        <v>1.86472</v>
      </c>
      <c r="EW30">
        <v>1.86017</v>
      </c>
      <c r="EX30">
        <v>1.86418</v>
      </c>
      <c r="EY30">
        <v>0</v>
      </c>
      <c r="EZ30">
        <v>0</v>
      </c>
      <c r="FA30">
        <v>0</v>
      </c>
      <c r="FB30">
        <v>0</v>
      </c>
      <c r="FC30" t="s">
        <v>336</v>
      </c>
      <c r="FD30" t="s">
        <v>337</v>
      </c>
      <c r="FE30" t="s">
        <v>338</v>
      </c>
      <c r="FF30" t="s">
        <v>338</v>
      </c>
      <c r="FG30" t="s">
        <v>338</v>
      </c>
      <c r="FH30" t="s">
        <v>338</v>
      </c>
      <c r="FI30">
        <v>0</v>
      </c>
      <c r="FJ30">
        <v>100</v>
      </c>
      <c r="FK30">
        <v>100</v>
      </c>
      <c r="FL30">
        <v>-1.296</v>
      </c>
      <c r="FM30">
        <v>-0.0732</v>
      </c>
      <c r="FN30">
        <v>-1.000786951942924</v>
      </c>
      <c r="FO30">
        <v>-0.0004288572108516813</v>
      </c>
      <c r="FP30">
        <v>-9.298775811270514E-07</v>
      </c>
      <c r="FQ30">
        <v>3.855936630904132E-10</v>
      </c>
      <c r="FR30">
        <v>-0.1160073282062099</v>
      </c>
      <c r="FS30">
        <v>-0.001228956394211394</v>
      </c>
      <c r="FT30">
        <v>0.0001300461273041749</v>
      </c>
      <c r="FU30">
        <v>2.07731679356656E-06</v>
      </c>
      <c r="FV30">
        <v>2</v>
      </c>
      <c r="FW30">
        <v>2029</v>
      </c>
      <c r="FX30">
        <v>1</v>
      </c>
      <c r="FY30">
        <v>23</v>
      </c>
      <c r="FZ30">
        <v>4.2</v>
      </c>
      <c r="GA30">
        <v>4.2</v>
      </c>
      <c r="GB30">
        <v>1.07422</v>
      </c>
      <c r="GC30">
        <v>2.42188</v>
      </c>
      <c r="GD30">
        <v>1.44775</v>
      </c>
      <c r="GE30">
        <v>2.30835</v>
      </c>
      <c r="GF30">
        <v>1.55151</v>
      </c>
      <c r="GG30">
        <v>2.41455</v>
      </c>
      <c r="GH30">
        <v>32.4875</v>
      </c>
      <c r="GI30">
        <v>24.2276</v>
      </c>
      <c r="GJ30">
        <v>18</v>
      </c>
      <c r="GK30">
        <v>624.549</v>
      </c>
      <c r="GL30">
        <v>453.761</v>
      </c>
      <c r="GM30">
        <v>19.8723</v>
      </c>
      <c r="GN30">
        <v>23.9873</v>
      </c>
      <c r="GO30">
        <v>30.0001</v>
      </c>
      <c r="GP30">
        <v>24.0249</v>
      </c>
      <c r="GQ30">
        <v>23.9662</v>
      </c>
      <c r="GR30">
        <v>21.5138</v>
      </c>
      <c r="GS30">
        <v>27.6947</v>
      </c>
      <c r="GT30">
        <v>76.1354</v>
      </c>
      <c r="GU30">
        <v>19.8784</v>
      </c>
      <c r="GV30">
        <v>400</v>
      </c>
      <c r="GW30">
        <v>19.5396</v>
      </c>
      <c r="GX30">
        <v>100.784</v>
      </c>
      <c r="GY30">
        <v>101.662</v>
      </c>
    </row>
    <row r="31" spans="1:207">
      <c r="A31">
        <v>13</v>
      </c>
      <c r="B31">
        <v>1660857354.1</v>
      </c>
      <c r="C31">
        <v>4024</v>
      </c>
      <c r="D31" t="s">
        <v>372</v>
      </c>
      <c r="E31" t="s">
        <v>373</v>
      </c>
      <c r="F31">
        <v>15</v>
      </c>
      <c r="G31">
        <v>1660857346.099999</v>
      </c>
      <c r="H31">
        <f>(I31)/1000</f>
        <v>0</v>
      </c>
      <c r="I31">
        <f>1000*AU31*AG31*(AQ31-AR31)/(100*$B$7*(1000-AG31*AQ31))</f>
        <v>0</v>
      </c>
      <c r="J31">
        <f>AU31*AG31*(AP31-AO31*(1000-AG31*AR31)/(1000-AG31*AQ31))/(100*$B$7)</f>
        <v>0</v>
      </c>
      <c r="K31">
        <f>AO31 - IF(AG31&gt;1, J31*$B$7*100.0/(AI31*BC31), 0)</f>
        <v>0</v>
      </c>
      <c r="L31">
        <f>((R31-H31/2)*K31-J31)/(R31+H31/2)</f>
        <v>0</v>
      </c>
      <c r="M31">
        <f>L31*(AV31+AW31)/1000.0</f>
        <v>0</v>
      </c>
      <c r="N31">
        <f>(AO31 - IF(AG31&gt;1, J31*$B$7*100.0/(AI31*BC31), 0))*(AV31+AW31)/1000.0</f>
        <v>0</v>
      </c>
      <c r="O31">
        <f>2.0/((1/Q31-1/P31)+SIGN(Q31)*SQRT((1/Q31-1/P31)*(1/Q31-1/P31) + 4*$C$7/(($C$7+1)*($C$7+1))*(2*1/Q31*1/P31-1/P31*1/P31)))</f>
        <v>0</v>
      </c>
      <c r="P31">
        <f>IF(LEFT($D$7,1)&lt;&gt;"0",IF(LEFT($D$7,1)="1",3.0,$E$7),$D$5+$E$5*(BC31*AV31/($K$5*1000))+$F$5*(BC31*AV31/($K$5*1000))*MAX(MIN($B$7,$J$5),$I$5)*MAX(MIN($B$7,$J$5),$I$5)+$G$5*MAX(MIN($B$7,$J$5),$I$5)*(BC31*AV31/($K$5*1000))+$H$5*(BC31*AV31/($K$5*1000))*(BC31*AV31/($K$5*1000)))</f>
        <v>0</v>
      </c>
      <c r="Q31">
        <f>H31*(1000-(1000*0.61365*exp(17.502*U31/(240.97+U31))/(AV31+AW31)+AQ31)/2)/(1000*0.61365*exp(17.502*U31/(240.97+U31))/(AV31+AW31)-AQ31)</f>
        <v>0</v>
      </c>
      <c r="R31">
        <f>1/(($C$7+1)/(O31/1.6)+1/(P31/1.37)) + $C$7/(($C$7+1)/(O31/1.6) + $C$7/(P31/1.37))</f>
        <v>0</v>
      </c>
      <c r="S31">
        <f>(AJ31*AM31)</f>
        <v>0</v>
      </c>
      <c r="T31">
        <f>(AX31+(S31+2*0.95*5.67E-8*(((AX31+$B$9)+273)^4-(AX31+273)^4)-44100*H31)/(1.84*29.3*P31+8*0.95*5.67E-8*(AX31+273)^3))</f>
        <v>0</v>
      </c>
      <c r="U31">
        <f>($C$9*AY31+$D$9*AZ31+$E$9*T31)</f>
        <v>0</v>
      </c>
      <c r="V31">
        <f>0.61365*exp(17.502*U31/(240.97+U31))</f>
        <v>0</v>
      </c>
      <c r="W31">
        <f>(X31/Y31*100)</f>
        <v>0</v>
      </c>
      <c r="X31">
        <f>AQ31*(AV31+AW31)/1000</f>
        <v>0</v>
      </c>
      <c r="Y31">
        <f>0.61365*exp(17.502*AX31/(240.97+AX31))</f>
        <v>0</v>
      </c>
      <c r="Z31">
        <f>(V31-AQ31*(AV31+AW31)/1000)</f>
        <v>0</v>
      </c>
      <c r="AA31">
        <f>(-H31*44100)</f>
        <v>0</v>
      </c>
      <c r="AB31">
        <f>2*29.3*P31*0.92*(AX31-U31)</f>
        <v>0</v>
      </c>
      <c r="AC31">
        <f>2*0.95*5.67E-8*(((AX31+$B$9)+273)^4-(U31+273)^4)</f>
        <v>0</v>
      </c>
      <c r="AD31">
        <f>S31+AC31+AA31+AB31</f>
        <v>0</v>
      </c>
      <c r="AE31">
        <v>0</v>
      </c>
      <c r="AF31">
        <v>0</v>
      </c>
      <c r="AG31">
        <f>IF(AE31*$H$15&gt;=AI31,1.0,(AI31/(AI31-AE31*$H$15)))</f>
        <v>0</v>
      </c>
      <c r="AH31">
        <f>(AG31-1)*100</f>
        <v>0</v>
      </c>
      <c r="AI31">
        <f>MAX(0,($B$15+$C$15*BC31)/(1+$D$15*BC31)*AV31/(AX31+273)*$E$15)</f>
        <v>0</v>
      </c>
      <c r="AJ31">
        <f>$B$13*BD31+$C$13*BE31+$F$13*BP31*(1-BS31)</f>
        <v>0</v>
      </c>
      <c r="AK31">
        <f>AJ31*AL31</f>
        <v>0</v>
      </c>
      <c r="AL31">
        <f>($B$13*$D$11+$C$13*$D$11+$F$13*((CC31+BU31)/MAX(CC31+BU31+CD31, 0.1)*$I$11+CD31/MAX(CC31+BU31+CD31, 0.1)*$J$11))/($B$13+$C$13+$F$13)</f>
        <v>0</v>
      </c>
      <c r="AM31">
        <f>($B$13*$K$11+$C$13*$K$11+$F$13*((CC31+BU31)/MAX(CC31+BU31+CD31, 0.1)*$P$11+CD31/MAX(CC31+BU31+CD31, 0.1)*$Q$11))/($B$13+$C$13+$F$13)</f>
        <v>0</v>
      </c>
      <c r="AN31">
        <v>1660857346.099999</v>
      </c>
      <c r="AO31">
        <v>397.5214193548386</v>
      </c>
      <c r="AP31">
        <v>399.9879677419354</v>
      </c>
      <c r="AQ31">
        <v>19.66997741935484</v>
      </c>
      <c r="AR31">
        <v>19.55695161290322</v>
      </c>
      <c r="AS31">
        <v>398.8303870967742</v>
      </c>
      <c r="AT31">
        <v>19.74442903225807</v>
      </c>
      <c r="AU31">
        <v>600.3113870967743</v>
      </c>
      <c r="AV31">
        <v>101.1469032258065</v>
      </c>
      <c r="AW31">
        <v>0.1001312129032258</v>
      </c>
      <c r="AX31">
        <v>22.50030967741936</v>
      </c>
      <c r="AY31">
        <v>22.66555483870967</v>
      </c>
      <c r="AZ31">
        <v>999.9000000000003</v>
      </c>
      <c r="BA31">
        <v>0</v>
      </c>
      <c r="BB31">
        <v>0</v>
      </c>
      <c r="BC31">
        <v>9992.734516129032</v>
      </c>
      <c r="BD31">
        <v>0</v>
      </c>
      <c r="BE31">
        <v>2.09156</v>
      </c>
      <c r="BF31">
        <v>-2.466520645161291</v>
      </c>
      <c r="BG31">
        <v>405.4974516129033</v>
      </c>
      <c r="BH31">
        <v>407.9665161290322</v>
      </c>
      <c r="BI31">
        <v>0.1130284516129032</v>
      </c>
      <c r="BJ31">
        <v>399.9879677419354</v>
      </c>
      <c r="BK31">
        <v>19.55695161290322</v>
      </c>
      <c r="BL31">
        <v>1.989558709677419</v>
      </c>
      <c r="BM31">
        <v>1.978125806451612</v>
      </c>
      <c r="BN31">
        <v>17.36147419354839</v>
      </c>
      <c r="BO31">
        <v>17.27032580645162</v>
      </c>
      <c r="BP31">
        <v>1250.002903225807</v>
      </c>
      <c r="BQ31">
        <v>0.9680018064516129</v>
      </c>
      <c r="BR31">
        <v>0.03199839032258064</v>
      </c>
      <c r="BS31">
        <v>0</v>
      </c>
      <c r="BT31">
        <v>2.141048387096774</v>
      </c>
      <c r="BU31">
        <v>0</v>
      </c>
      <c r="BV31">
        <v>1440.55064516129</v>
      </c>
      <c r="BW31">
        <v>11829.5935483871</v>
      </c>
      <c r="BX31">
        <v>38.44725806451611</v>
      </c>
      <c r="BY31">
        <v>40.27190322580644</v>
      </c>
      <c r="BZ31">
        <v>39.5380322580645</v>
      </c>
      <c r="CA31">
        <v>39.13487096774193</v>
      </c>
      <c r="CB31">
        <v>37.80816129032257</v>
      </c>
      <c r="CC31">
        <v>1210.003548387097</v>
      </c>
      <c r="CD31">
        <v>39.99967741935484</v>
      </c>
      <c r="CE31">
        <v>0</v>
      </c>
      <c r="CF31">
        <v>1660857349.2</v>
      </c>
      <c r="CG31">
        <v>0</v>
      </c>
      <c r="CH31">
        <v>1660857093.6</v>
      </c>
      <c r="CI31" t="s">
        <v>374</v>
      </c>
      <c r="CJ31">
        <v>1660857093.6</v>
      </c>
      <c r="CK31">
        <v>1660857093.6</v>
      </c>
      <c r="CL31">
        <v>13</v>
      </c>
      <c r="CM31">
        <v>-0.014</v>
      </c>
      <c r="CN31">
        <v>-0.001</v>
      </c>
      <c r="CO31">
        <v>-1.311</v>
      </c>
      <c r="CP31">
        <v>-0.075</v>
      </c>
      <c r="CQ31">
        <v>400</v>
      </c>
      <c r="CR31">
        <v>20</v>
      </c>
      <c r="CS31">
        <v>0.35</v>
      </c>
      <c r="CT31">
        <v>0.1</v>
      </c>
      <c r="CU31">
        <v>-2.469077</v>
      </c>
      <c r="CV31">
        <v>-0.007072120075044729</v>
      </c>
      <c r="CW31">
        <v>0.03467357078525369</v>
      </c>
      <c r="CX31">
        <v>1</v>
      </c>
      <c r="CY31">
        <v>0.1118482</v>
      </c>
      <c r="CZ31">
        <v>0.02260279924953059</v>
      </c>
      <c r="DA31">
        <v>0.002565950985502257</v>
      </c>
      <c r="DB31">
        <v>1</v>
      </c>
      <c r="DC31">
        <v>2</v>
      </c>
      <c r="DD31">
        <v>2</v>
      </c>
      <c r="DE31" t="s">
        <v>335</v>
      </c>
      <c r="DF31">
        <v>3.2121</v>
      </c>
      <c r="DG31">
        <v>2.65733</v>
      </c>
      <c r="DH31">
        <v>0.101977</v>
      </c>
      <c r="DI31">
        <v>0.102538</v>
      </c>
      <c r="DJ31">
        <v>0.101394</v>
      </c>
      <c r="DK31">
        <v>0.101273</v>
      </c>
      <c r="DL31">
        <v>29754.7</v>
      </c>
      <c r="DM31">
        <v>28831.8</v>
      </c>
      <c r="DN31">
        <v>31718.4</v>
      </c>
      <c r="DO31">
        <v>30441.3</v>
      </c>
      <c r="DP31">
        <v>38254.8</v>
      </c>
      <c r="DQ31">
        <v>36219.1</v>
      </c>
      <c r="DR31">
        <v>44547</v>
      </c>
      <c r="DS31">
        <v>42567.4</v>
      </c>
      <c r="DT31">
        <v>2.21302</v>
      </c>
      <c r="DU31">
        <v>1.93055</v>
      </c>
      <c r="DV31">
        <v>0.0637658</v>
      </c>
      <c r="DW31">
        <v>0</v>
      </c>
      <c r="DX31">
        <v>21.6056</v>
      </c>
      <c r="DY31">
        <v>999.9</v>
      </c>
      <c r="DZ31">
        <v>68.7</v>
      </c>
      <c r="EA31">
        <v>27.4</v>
      </c>
      <c r="EB31">
        <v>24.8858</v>
      </c>
      <c r="EC31">
        <v>60.9811</v>
      </c>
      <c r="ED31">
        <v>22.3518</v>
      </c>
      <c r="EE31">
        <v>1</v>
      </c>
      <c r="EF31">
        <v>-0.234771</v>
      </c>
      <c r="EG31">
        <v>0.87424</v>
      </c>
      <c r="EH31">
        <v>20.143</v>
      </c>
      <c r="EI31">
        <v>5.22912</v>
      </c>
      <c r="EJ31">
        <v>11.992</v>
      </c>
      <c r="EK31">
        <v>4.9675</v>
      </c>
      <c r="EL31">
        <v>3.297</v>
      </c>
      <c r="EM31">
        <v>2081.6</v>
      </c>
      <c r="EN31">
        <v>9999</v>
      </c>
      <c r="EO31">
        <v>9999</v>
      </c>
      <c r="EP31">
        <v>20.7</v>
      </c>
      <c r="EQ31">
        <v>1.86751</v>
      </c>
      <c r="ER31">
        <v>1.86797</v>
      </c>
      <c r="ES31">
        <v>1.85924</v>
      </c>
      <c r="ET31">
        <v>1.86539</v>
      </c>
      <c r="EU31">
        <v>1.86333</v>
      </c>
      <c r="EV31">
        <v>1.8647</v>
      </c>
      <c r="EW31">
        <v>1.86016</v>
      </c>
      <c r="EX31">
        <v>1.86418</v>
      </c>
      <c r="EY31">
        <v>0</v>
      </c>
      <c r="EZ31">
        <v>0</v>
      </c>
      <c r="FA31">
        <v>0</v>
      </c>
      <c r="FB31">
        <v>0</v>
      </c>
      <c r="FC31" t="s">
        <v>336</v>
      </c>
      <c r="FD31" t="s">
        <v>337</v>
      </c>
      <c r="FE31" t="s">
        <v>338</v>
      </c>
      <c r="FF31" t="s">
        <v>338</v>
      </c>
      <c r="FG31" t="s">
        <v>338</v>
      </c>
      <c r="FH31" t="s">
        <v>338</v>
      </c>
      <c r="FI31">
        <v>0</v>
      </c>
      <c r="FJ31">
        <v>100</v>
      </c>
      <c r="FK31">
        <v>100</v>
      </c>
      <c r="FL31">
        <v>-1.309</v>
      </c>
      <c r="FM31">
        <v>-0.07439999999999999</v>
      </c>
      <c r="FN31">
        <v>-1.014459338249191</v>
      </c>
      <c r="FO31">
        <v>-0.0004288572108516813</v>
      </c>
      <c r="FP31">
        <v>-9.298775811270514E-07</v>
      </c>
      <c r="FQ31">
        <v>3.855936630904132E-10</v>
      </c>
      <c r="FR31">
        <v>-0.1168780349073463</v>
      </c>
      <c r="FS31">
        <v>-0.001228956394211394</v>
      </c>
      <c r="FT31">
        <v>0.0001300461273041749</v>
      </c>
      <c r="FU31">
        <v>2.07731679356656E-06</v>
      </c>
      <c r="FV31">
        <v>2</v>
      </c>
      <c r="FW31">
        <v>2029</v>
      </c>
      <c r="FX31">
        <v>1</v>
      </c>
      <c r="FY31">
        <v>23</v>
      </c>
      <c r="FZ31">
        <v>4.3</v>
      </c>
      <c r="GA31">
        <v>4.3</v>
      </c>
      <c r="GB31">
        <v>1.07544</v>
      </c>
      <c r="GC31">
        <v>2.44263</v>
      </c>
      <c r="GD31">
        <v>1.44897</v>
      </c>
      <c r="GE31">
        <v>2.30713</v>
      </c>
      <c r="GF31">
        <v>1.55151</v>
      </c>
      <c r="GG31">
        <v>2.24731</v>
      </c>
      <c r="GH31">
        <v>32.5539</v>
      </c>
      <c r="GI31">
        <v>24.2276</v>
      </c>
      <c r="GJ31">
        <v>18</v>
      </c>
      <c r="GK31">
        <v>624.525</v>
      </c>
      <c r="GL31">
        <v>452.831</v>
      </c>
      <c r="GM31">
        <v>19.5153</v>
      </c>
      <c r="GN31">
        <v>23.9792</v>
      </c>
      <c r="GO31">
        <v>29.9999</v>
      </c>
      <c r="GP31">
        <v>24.0148</v>
      </c>
      <c r="GQ31">
        <v>23.9563</v>
      </c>
      <c r="GR31">
        <v>21.5126</v>
      </c>
      <c r="GS31">
        <v>27.6583</v>
      </c>
      <c r="GT31">
        <v>73.5253</v>
      </c>
      <c r="GU31">
        <v>19.6509</v>
      </c>
      <c r="GV31">
        <v>400</v>
      </c>
      <c r="GW31">
        <v>19.5283</v>
      </c>
      <c r="GX31">
        <v>100.782</v>
      </c>
      <c r="GY31">
        <v>101.656</v>
      </c>
    </row>
    <row r="32" spans="1:207">
      <c r="A32">
        <v>14</v>
      </c>
      <c r="B32">
        <v>1660857695</v>
      </c>
      <c r="C32">
        <v>4364.900000095367</v>
      </c>
      <c r="D32" t="s">
        <v>375</v>
      </c>
      <c r="E32" t="s">
        <v>376</v>
      </c>
      <c r="F32">
        <v>15</v>
      </c>
      <c r="G32">
        <v>1660857687</v>
      </c>
      <c r="H32">
        <f>(I32)/1000</f>
        <v>0</v>
      </c>
      <c r="I32">
        <f>1000*AU32*AG32*(AQ32-AR32)/(100*$B$7*(1000-AG32*AQ32))</f>
        <v>0</v>
      </c>
      <c r="J32">
        <f>AU32*AG32*(AP32-AO32*(1000-AG32*AR32)/(1000-AG32*AQ32))/(100*$B$7)</f>
        <v>0</v>
      </c>
      <c r="K32">
        <f>AO32 - IF(AG32&gt;1, J32*$B$7*100.0/(AI32*BC32), 0)</f>
        <v>0</v>
      </c>
      <c r="L32">
        <f>((R32-H32/2)*K32-J32)/(R32+H32/2)</f>
        <v>0</v>
      </c>
      <c r="M32">
        <f>L32*(AV32+AW32)/1000.0</f>
        <v>0</v>
      </c>
      <c r="N32">
        <f>(AO32 - IF(AG32&gt;1, J32*$B$7*100.0/(AI32*BC32), 0))*(AV32+AW32)/1000.0</f>
        <v>0</v>
      </c>
      <c r="O32">
        <f>2.0/((1/Q32-1/P32)+SIGN(Q32)*SQRT((1/Q32-1/P32)*(1/Q32-1/P32) + 4*$C$7/(($C$7+1)*($C$7+1))*(2*1/Q32*1/P32-1/P32*1/P32)))</f>
        <v>0</v>
      </c>
      <c r="P32">
        <f>IF(LEFT($D$7,1)&lt;&gt;"0",IF(LEFT($D$7,1)="1",3.0,$E$7),$D$5+$E$5*(BC32*AV32/($K$5*1000))+$F$5*(BC32*AV32/($K$5*1000))*MAX(MIN($B$7,$J$5),$I$5)*MAX(MIN($B$7,$J$5),$I$5)+$G$5*MAX(MIN($B$7,$J$5),$I$5)*(BC32*AV32/($K$5*1000))+$H$5*(BC32*AV32/($K$5*1000))*(BC32*AV32/($K$5*1000)))</f>
        <v>0</v>
      </c>
      <c r="Q32">
        <f>H32*(1000-(1000*0.61365*exp(17.502*U32/(240.97+U32))/(AV32+AW32)+AQ32)/2)/(1000*0.61365*exp(17.502*U32/(240.97+U32))/(AV32+AW32)-AQ32)</f>
        <v>0</v>
      </c>
      <c r="R32">
        <f>1/(($C$7+1)/(O32/1.6)+1/(P32/1.37)) + $C$7/(($C$7+1)/(O32/1.6) + $C$7/(P32/1.37))</f>
        <v>0</v>
      </c>
      <c r="S32">
        <f>(AJ32*AM32)</f>
        <v>0</v>
      </c>
      <c r="T32">
        <f>(AX32+(S32+2*0.95*5.67E-8*(((AX32+$B$9)+273)^4-(AX32+273)^4)-44100*H32)/(1.84*29.3*P32+8*0.95*5.67E-8*(AX32+273)^3))</f>
        <v>0</v>
      </c>
      <c r="U32">
        <f>($C$9*AY32+$D$9*AZ32+$E$9*T32)</f>
        <v>0</v>
      </c>
      <c r="V32">
        <f>0.61365*exp(17.502*U32/(240.97+U32))</f>
        <v>0</v>
      </c>
      <c r="W32">
        <f>(X32/Y32*100)</f>
        <v>0</v>
      </c>
      <c r="X32">
        <f>AQ32*(AV32+AW32)/1000</f>
        <v>0</v>
      </c>
      <c r="Y32">
        <f>0.61365*exp(17.502*AX32/(240.97+AX32))</f>
        <v>0</v>
      </c>
      <c r="Z32">
        <f>(V32-AQ32*(AV32+AW32)/1000)</f>
        <v>0</v>
      </c>
      <c r="AA32">
        <f>(-H32*44100)</f>
        <v>0</v>
      </c>
      <c r="AB32">
        <f>2*29.3*P32*0.92*(AX32-U32)</f>
        <v>0</v>
      </c>
      <c r="AC32">
        <f>2*0.95*5.67E-8*(((AX32+$B$9)+273)^4-(U32+273)^4)</f>
        <v>0</v>
      </c>
      <c r="AD32">
        <f>S32+AC32+AA32+AB32</f>
        <v>0</v>
      </c>
      <c r="AE32">
        <v>0</v>
      </c>
      <c r="AF32">
        <v>0</v>
      </c>
      <c r="AG32">
        <f>IF(AE32*$H$15&gt;=AI32,1.0,(AI32/(AI32-AE32*$H$15)))</f>
        <v>0</v>
      </c>
      <c r="AH32">
        <f>(AG32-1)*100</f>
        <v>0</v>
      </c>
      <c r="AI32">
        <f>MAX(0,($B$15+$C$15*BC32)/(1+$D$15*BC32)*AV32/(AX32+273)*$E$15)</f>
        <v>0</v>
      </c>
      <c r="AJ32">
        <f>$B$13*BD32+$C$13*BE32+$F$13*BP32*(1-BS32)</f>
        <v>0</v>
      </c>
      <c r="AK32">
        <f>AJ32*AL32</f>
        <v>0</v>
      </c>
      <c r="AL32">
        <f>($B$13*$D$11+$C$13*$D$11+$F$13*((CC32+BU32)/MAX(CC32+BU32+CD32, 0.1)*$I$11+CD32/MAX(CC32+BU32+CD32, 0.1)*$J$11))/($B$13+$C$13+$F$13)</f>
        <v>0</v>
      </c>
      <c r="AM32">
        <f>($B$13*$K$11+$C$13*$K$11+$F$13*((CC32+BU32)/MAX(CC32+BU32+CD32, 0.1)*$P$11+CD32/MAX(CC32+BU32+CD32, 0.1)*$Q$11))/($B$13+$C$13+$F$13)</f>
        <v>0</v>
      </c>
      <c r="AN32">
        <v>1660857687</v>
      </c>
      <c r="AO32">
        <v>396.9259999999999</v>
      </c>
      <c r="AP32">
        <v>400.0077096774193</v>
      </c>
      <c r="AQ32">
        <v>19.68173870967742</v>
      </c>
      <c r="AR32">
        <v>19.54142258064516</v>
      </c>
      <c r="AS32">
        <v>398.1750322580646</v>
      </c>
      <c r="AT32">
        <v>19.75552258064516</v>
      </c>
      <c r="AU32">
        <v>600.2936774193549</v>
      </c>
      <c r="AV32">
        <v>101.147</v>
      </c>
      <c r="AW32">
        <v>0.100020864516129</v>
      </c>
      <c r="AX32">
        <v>22.51453870967741</v>
      </c>
      <c r="AY32">
        <v>22.63117096774193</v>
      </c>
      <c r="AZ32">
        <v>999.9000000000003</v>
      </c>
      <c r="BA32">
        <v>0</v>
      </c>
      <c r="BB32">
        <v>0</v>
      </c>
      <c r="BC32">
        <v>9995.198387096772</v>
      </c>
      <c r="BD32">
        <v>0</v>
      </c>
      <c r="BE32">
        <v>2.143987096774193</v>
      </c>
      <c r="BF32">
        <v>-3.08175</v>
      </c>
      <c r="BG32">
        <v>404.8950645161291</v>
      </c>
      <c r="BH32">
        <v>407.9801935483871</v>
      </c>
      <c r="BI32">
        <v>0.1403152258064516</v>
      </c>
      <c r="BJ32">
        <v>400.0077096774193</v>
      </c>
      <c r="BK32">
        <v>19.54142258064516</v>
      </c>
      <c r="BL32">
        <v>1.990748709677419</v>
      </c>
      <c r="BM32">
        <v>1.976555483870968</v>
      </c>
      <c r="BN32">
        <v>17.37093870967742</v>
      </c>
      <c r="BO32">
        <v>17.25777419354838</v>
      </c>
      <c r="BP32">
        <v>999.9940645161289</v>
      </c>
      <c r="BQ32">
        <v>0.9600036774193546</v>
      </c>
      <c r="BR32">
        <v>0.03999676451612903</v>
      </c>
      <c r="BS32">
        <v>0</v>
      </c>
      <c r="BT32">
        <v>2.16506129032258</v>
      </c>
      <c r="BU32">
        <v>0</v>
      </c>
      <c r="BV32">
        <v>1167.316774193548</v>
      </c>
      <c r="BW32">
        <v>9439.118709677419</v>
      </c>
      <c r="BX32">
        <v>37.88883870967741</v>
      </c>
      <c r="BY32">
        <v>41.37670967741933</v>
      </c>
      <c r="BZ32">
        <v>39.30219354838709</v>
      </c>
      <c r="CA32">
        <v>40.36664516129031</v>
      </c>
      <c r="CB32">
        <v>37.72751612903225</v>
      </c>
      <c r="CC32">
        <v>959.9970967741934</v>
      </c>
      <c r="CD32">
        <v>39.99645161290322</v>
      </c>
      <c r="CE32">
        <v>0</v>
      </c>
      <c r="CF32">
        <v>1660857690.6</v>
      </c>
      <c r="CG32">
        <v>0</v>
      </c>
      <c r="CH32">
        <v>1660857402.6</v>
      </c>
      <c r="CI32" t="s">
        <v>377</v>
      </c>
      <c r="CJ32">
        <v>1660857401.6</v>
      </c>
      <c r="CK32">
        <v>1660857402.6</v>
      </c>
      <c r="CL32">
        <v>14</v>
      </c>
      <c r="CM32">
        <v>0.059</v>
      </c>
      <c r="CN32">
        <v>0.001</v>
      </c>
      <c r="CO32">
        <v>-1.252</v>
      </c>
      <c r="CP32">
        <v>-0.075</v>
      </c>
      <c r="CQ32">
        <v>400</v>
      </c>
      <c r="CR32">
        <v>20</v>
      </c>
      <c r="CS32">
        <v>0.28</v>
      </c>
      <c r="CT32">
        <v>0.2</v>
      </c>
      <c r="CU32">
        <v>-3.08262525</v>
      </c>
      <c r="CV32">
        <v>0.08233879924954446</v>
      </c>
      <c r="CW32">
        <v>0.02642517208908019</v>
      </c>
      <c r="CX32">
        <v>1</v>
      </c>
      <c r="CY32">
        <v>0.1360623</v>
      </c>
      <c r="CZ32">
        <v>0.09576234146341429</v>
      </c>
      <c r="DA32">
        <v>0.009270041788471075</v>
      </c>
      <c r="DB32">
        <v>1</v>
      </c>
      <c r="DC32">
        <v>2</v>
      </c>
      <c r="DD32">
        <v>2</v>
      </c>
      <c r="DE32" t="s">
        <v>335</v>
      </c>
      <c r="DF32">
        <v>3.2118</v>
      </c>
      <c r="DG32">
        <v>2.6569</v>
      </c>
      <c r="DH32">
        <v>0.101835</v>
      </c>
      <c r="DI32">
        <v>0.102543</v>
      </c>
      <c r="DJ32">
        <v>0.10143</v>
      </c>
      <c r="DK32">
        <v>0.101197</v>
      </c>
      <c r="DL32">
        <v>29760.3</v>
      </c>
      <c r="DM32">
        <v>28828.9</v>
      </c>
      <c r="DN32">
        <v>31719.4</v>
      </c>
      <c r="DO32">
        <v>30438.6</v>
      </c>
      <c r="DP32">
        <v>38254.3</v>
      </c>
      <c r="DQ32">
        <v>36219.9</v>
      </c>
      <c r="DR32">
        <v>44548.2</v>
      </c>
      <c r="DS32">
        <v>42564.6</v>
      </c>
      <c r="DT32">
        <v>2.2129</v>
      </c>
      <c r="DU32">
        <v>1.92938</v>
      </c>
      <c r="DV32">
        <v>0.0600517</v>
      </c>
      <c r="DW32">
        <v>0</v>
      </c>
      <c r="DX32">
        <v>21.633</v>
      </c>
      <c r="DY32">
        <v>999.9</v>
      </c>
      <c r="DZ32">
        <v>68.2</v>
      </c>
      <c r="EA32">
        <v>27.5</v>
      </c>
      <c r="EB32">
        <v>24.8513</v>
      </c>
      <c r="EC32">
        <v>61.0812</v>
      </c>
      <c r="ED32">
        <v>22.3878</v>
      </c>
      <c r="EE32">
        <v>1</v>
      </c>
      <c r="EF32">
        <v>-0.233201</v>
      </c>
      <c r="EG32">
        <v>1.2755</v>
      </c>
      <c r="EH32">
        <v>20.1447</v>
      </c>
      <c r="EI32">
        <v>5.22672</v>
      </c>
      <c r="EJ32">
        <v>11.992</v>
      </c>
      <c r="EK32">
        <v>4.9672</v>
      </c>
      <c r="EL32">
        <v>3.29655</v>
      </c>
      <c r="EM32">
        <v>2089.6</v>
      </c>
      <c r="EN32">
        <v>9999</v>
      </c>
      <c r="EO32">
        <v>9999</v>
      </c>
      <c r="EP32">
        <v>20.8</v>
      </c>
      <c r="EQ32">
        <v>1.86749</v>
      </c>
      <c r="ER32">
        <v>1.86798</v>
      </c>
      <c r="ES32">
        <v>1.85925</v>
      </c>
      <c r="ET32">
        <v>1.86538</v>
      </c>
      <c r="EU32">
        <v>1.86333</v>
      </c>
      <c r="EV32">
        <v>1.86475</v>
      </c>
      <c r="EW32">
        <v>1.86013</v>
      </c>
      <c r="EX32">
        <v>1.8642</v>
      </c>
      <c r="EY32">
        <v>0</v>
      </c>
      <c r="EZ32">
        <v>0</v>
      </c>
      <c r="FA32">
        <v>0</v>
      </c>
      <c r="FB32">
        <v>0</v>
      </c>
      <c r="FC32" t="s">
        <v>336</v>
      </c>
      <c r="FD32" t="s">
        <v>337</v>
      </c>
      <c r="FE32" t="s">
        <v>338</v>
      </c>
      <c r="FF32" t="s">
        <v>338</v>
      </c>
      <c r="FG32" t="s">
        <v>338</v>
      </c>
      <c r="FH32" t="s">
        <v>338</v>
      </c>
      <c r="FI32">
        <v>0</v>
      </c>
      <c r="FJ32">
        <v>100</v>
      </c>
      <c r="FK32">
        <v>100</v>
      </c>
      <c r="FL32">
        <v>-1.249</v>
      </c>
      <c r="FM32">
        <v>-0.0738</v>
      </c>
      <c r="FN32">
        <v>-0.9552148390617303</v>
      </c>
      <c r="FO32">
        <v>-0.0004288572108516813</v>
      </c>
      <c r="FP32">
        <v>-9.298775811270514E-07</v>
      </c>
      <c r="FQ32">
        <v>3.855936630904132E-10</v>
      </c>
      <c r="FR32">
        <v>-0.116280888834465</v>
      </c>
      <c r="FS32">
        <v>-0.001228956394211394</v>
      </c>
      <c r="FT32">
        <v>0.0001300461273041749</v>
      </c>
      <c r="FU32">
        <v>2.07731679356656E-06</v>
      </c>
      <c r="FV32">
        <v>2</v>
      </c>
      <c r="FW32">
        <v>2029</v>
      </c>
      <c r="FX32">
        <v>1</v>
      </c>
      <c r="FY32">
        <v>23</v>
      </c>
      <c r="FZ32">
        <v>4.9</v>
      </c>
      <c r="GA32">
        <v>4.9</v>
      </c>
      <c r="GB32">
        <v>1.07422</v>
      </c>
      <c r="GC32">
        <v>2.44873</v>
      </c>
      <c r="GD32">
        <v>1.44897</v>
      </c>
      <c r="GE32">
        <v>2.30591</v>
      </c>
      <c r="GF32">
        <v>1.55151</v>
      </c>
      <c r="GG32">
        <v>2.24487</v>
      </c>
      <c r="GH32">
        <v>32.5982</v>
      </c>
      <c r="GI32">
        <v>24.2276</v>
      </c>
      <c r="GJ32">
        <v>18</v>
      </c>
      <c r="GK32">
        <v>624.5940000000001</v>
      </c>
      <c r="GL32">
        <v>452.224</v>
      </c>
      <c r="GM32">
        <v>19.9377</v>
      </c>
      <c r="GN32">
        <v>23.9954</v>
      </c>
      <c r="GO32">
        <v>30.0002</v>
      </c>
      <c r="GP32">
        <v>24.0289</v>
      </c>
      <c r="GQ32">
        <v>23.9682</v>
      </c>
      <c r="GR32">
        <v>21.5087</v>
      </c>
      <c r="GS32">
        <v>27.6366</v>
      </c>
      <c r="GT32">
        <v>70.16370000000001</v>
      </c>
      <c r="GU32">
        <v>19.9347</v>
      </c>
      <c r="GV32">
        <v>400</v>
      </c>
      <c r="GW32">
        <v>19.5252</v>
      </c>
      <c r="GX32">
        <v>100.785</v>
      </c>
      <c r="GY32">
        <v>101.648</v>
      </c>
    </row>
    <row r="33" spans="1:207">
      <c r="A33">
        <v>15</v>
      </c>
      <c r="B33">
        <v>1660858030.5</v>
      </c>
      <c r="C33">
        <v>4700.400000095367</v>
      </c>
      <c r="D33" t="s">
        <v>378</v>
      </c>
      <c r="E33" t="s">
        <v>379</v>
      </c>
      <c r="F33">
        <v>15</v>
      </c>
      <c r="G33">
        <v>1660858022.75</v>
      </c>
      <c r="H33">
        <f>(I33)/1000</f>
        <v>0</v>
      </c>
      <c r="I33">
        <f>1000*AU33*AG33*(AQ33-AR33)/(100*$B$7*(1000-AG33*AQ33))</f>
        <v>0</v>
      </c>
      <c r="J33">
        <f>AU33*AG33*(AP33-AO33*(1000-AG33*AR33)/(1000-AG33*AQ33))/(100*$B$7)</f>
        <v>0</v>
      </c>
      <c r="K33">
        <f>AO33 - IF(AG33&gt;1, J33*$B$7*100.0/(AI33*BC33), 0)</f>
        <v>0</v>
      </c>
      <c r="L33">
        <f>((R33-H33/2)*K33-J33)/(R33+H33/2)</f>
        <v>0</v>
      </c>
      <c r="M33">
        <f>L33*(AV33+AW33)/1000.0</f>
        <v>0</v>
      </c>
      <c r="N33">
        <f>(AO33 - IF(AG33&gt;1, J33*$B$7*100.0/(AI33*BC33), 0))*(AV33+AW33)/1000.0</f>
        <v>0</v>
      </c>
      <c r="O33">
        <f>2.0/((1/Q33-1/P33)+SIGN(Q33)*SQRT((1/Q33-1/P33)*(1/Q33-1/P33) + 4*$C$7/(($C$7+1)*($C$7+1))*(2*1/Q33*1/P33-1/P33*1/P33)))</f>
        <v>0</v>
      </c>
      <c r="P33">
        <f>IF(LEFT($D$7,1)&lt;&gt;"0",IF(LEFT($D$7,1)="1",3.0,$E$7),$D$5+$E$5*(BC33*AV33/($K$5*1000))+$F$5*(BC33*AV33/($K$5*1000))*MAX(MIN($B$7,$J$5),$I$5)*MAX(MIN($B$7,$J$5),$I$5)+$G$5*MAX(MIN($B$7,$J$5),$I$5)*(BC33*AV33/($K$5*1000))+$H$5*(BC33*AV33/($K$5*1000))*(BC33*AV33/($K$5*1000)))</f>
        <v>0</v>
      </c>
      <c r="Q33">
        <f>H33*(1000-(1000*0.61365*exp(17.502*U33/(240.97+U33))/(AV33+AW33)+AQ33)/2)/(1000*0.61365*exp(17.502*U33/(240.97+U33))/(AV33+AW33)-AQ33)</f>
        <v>0</v>
      </c>
      <c r="R33">
        <f>1/(($C$7+1)/(O33/1.6)+1/(P33/1.37)) + $C$7/(($C$7+1)/(O33/1.6) + $C$7/(P33/1.37))</f>
        <v>0</v>
      </c>
      <c r="S33">
        <f>(AJ33*AM33)</f>
        <v>0</v>
      </c>
      <c r="T33">
        <f>(AX33+(S33+2*0.95*5.67E-8*(((AX33+$B$9)+273)^4-(AX33+273)^4)-44100*H33)/(1.84*29.3*P33+8*0.95*5.67E-8*(AX33+273)^3))</f>
        <v>0</v>
      </c>
      <c r="U33">
        <f>($C$9*AY33+$D$9*AZ33+$E$9*T33)</f>
        <v>0</v>
      </c>
      <c r="V33">
        <f>0.61365*exp(17.502*U33/(240.97+U33))</f>
        <v>0</v>
      </c>
      <c r="W33">
        <f>(X33/Y33*100)</f>
        <v>0</v>
      </c>
      <c r="X33">
        <f>AQ33*(AV33+AW33)/1000</f>
        <v>0</v>
      </c>
      <c r="Y33">
        <f>0.61365*exp(17.502*AX33/(240.97+AX33))</f>
        <v>0</v>
      </c>
      <c r="Z33">
        <f>(V33-AQ33*(AV33+AW33)/1000)</f>
        <v>0</v>
      </c>
      <c r="AA33">
        <f>(-H33*44100)</f>
        <v>0</v>
      </c>
      <c r="AB33">
        <f>2*29.3*P33*0.92*(AX33-U33)</f>
        <v>0</v>
      </c>
      <c r="AC33">
        <f>2*0.95*5.67E-8*(((AX33+$B$9)+273)^4-(U33+273)^4)</f>
        <v>0</v>
      </c>
      <c r="AD33">
        <f>S33+AC33+AA33+AB33</f>
        <v>0</v>
      </c>
      <c r="AE33">
        <v>0</v>
      </c>
      <c r="AF33">
        <v>0</v>
      </c>
      <c r="AG33">
        <f>IF(AE33*$H$15&gt;=AI33,1.0,(AI33/(AI33-AE33*$H$15)))</f>
        <v>0</v>
      </c>
      <c r="AH33">
        <f>(AG33-1)*100</f>
        <v>0</v>
      </c>
      <c r="AI33">
        <f>MAX(0,($B$15+$C$15*BC33)/(1+$D$15*BC33)*AV33/(AX33+273)*$E$15)</f>
        <v>0</v>
      </c>
      <c r="AJ33">
        <f>$B$13*BD33+$C$13*BE33+$F$13*BP33*(1-BS33)</f>
        <v>0</v>
      </c>
      <c r="AK33">
        <f>AJ33*AL33</f>
        <v>0</v>
      </c>
      <c r="AL33">
        <f>($B$13*$D$11+$C$13*$D$11+$F$13*((CC33+BU33)/MAX(CC33+BU33+CD33, 0.1)*$I$11+CD33/MAX(CC33+BU33+CD33, 0.1)*$J$11))/($B$13+$C$13+$F$13)</f>
        <v>0</v>
      </c>
      <c r="AM33">
        <f>($B$13*$K$11+$C$13*$K$11+$F$13*((CC33+BU33)/MAX(CC33+BU33+CD33, 0.1)*$P$11+CD33/MAX(CC33+BU33+CD33, 0.1)*$Q$11))/($B$13+$C$13+$F$13)</f>
        <v>0</v>
      </c>
      <c r="AN33">
        <v>1660858022.75</v>
      </c>
      <c r="AO33">
        <v>396.5316</v>
      </c>
      <c r="AP33">
        <v>400.0062666666667</v>
      </c>
      <c r="AQ33">
        <v>19.69787666666667</v>
      </c>
      <c r="AR33">
        <v>19.46863666666667</v>
      </c>
      <c r="AS33">
        <v>397.7779333333334</v>
      </c>
      <c r="AT33">
        <v>19.77013333333333</v>
      </c>
      <c r="AU33">
        <v>600.3152000000001</v>
      </c>
      <c r="AV33">
        <v>101.1457333333333</v>
      </c>
      <c r="AW33">
        <v>0.09995445</v>
      </c>
      <c r="AX33">
        <v>22.48407666666666</v>
      </c>
      <c r="AY33">
        <v>22.5274</v>
      </c>
      <c r="AZ33">
        <v>999.9000000000002</v>
      </c>
      <c r="BA33">
        <v>0</v>
      </c>
      <c r="BB33">
        <v>0</v>
      </c>
      <c r="BC33">
        <v>9986.744999999999</v>
      </c>
      <c r="BD33">
        <v>0</v>
      </c>
      <c r="BE33">
        <v>2.148089999999999</v>
      </c>
      <c r="BF33">
        <v>-3.474662666666667</v>
      </c>
      <c r="BG33">
        <v>404.4993999999999</v>
      </c>
      <c r="BH33">
        <v>407.9485</v>
      </c>
      <c r="BI33">
        <v>0.2292281333333333</v>
      </c>
      <c r="BJ33">
        <v>400.0062666666667</v>
      </c>
      <c r="BK33">
        <v>19.46863666666667</v>
      </c>
      <c r="BL33">
        <v>1.992354666666666</v>
      </c>
      <c r="BM33">
        <v>1.969168666666666</v>
      </c>
      <c r="BN33">
        <v>17.3837</v>
      </c>
      <c r="BO33">
        <v>17.19858</v>
      </c>
      <c r="BP33">
        <v>749.9987666666664</v>
      </c>
      <c r="BQ33">
        <v>0.9470043333333337</v>
      </c>
      <c r="BR33">
        <v>0.05299608666666665</v>
      </c>
      <c r="BS33">
        <v>0</v>
      </c>
      <c r="BT33">
        <v>2.165743333333334</v>
      </c>
      <c r="BU33">
        <v>0</v>
      </c>
      <c r="BV33">
        <v>936.2142</v>
      </c>
      <c r="BW33">
        <v>7049.531333333332</v>
      </c>
      <c r="BX33">
        <v>36.36023333333333</v>
      </c>
      <c r="BY33">
        <v>40.23509999999998</v>
      </c>
      <c r="BZ33">
        <v>38.15389999999999</v>
      </c>
      <c r="CA33">
        <v>38.78933333333332</v>
      </c>
      <c r="CB33">
        <v>36.42896666666666</v>
      </c>
      <c r="CC33">
        <v>710.2523333333335</v>
      </c>
      <c r="CD33">
        <v>39.75033333333333</v>
      </c>
      <c r="CE33">
        <v>0</v>
      </c>
      <c r="CF33">
        <v>1660858026</v>
      </c>
      <c r="CG33">
        <v>0</v>
      </c>
      <c r="CH33">
        <v>1660857742.5</v>
      </c>
      <c r="CI33" t="s">
        <v>380</v>
      </c>
      <c r="CJ33">
        <v>1660857742.5</v>
      </c>
      <c r="CK33">
        <v>1660857742.5</v>
      </c>
      <c r="CL33">
        <v>15</v>
      </c>
      <c r="CM33">
        <v>0.002</v>
      </c>
      <c r="CN33">
        <v>0.001</v>
      </c>
      <c r="CO33">
        <v>-1.25</v>
      </c>
      <c r="CP33">
        <v>-0.073</v>
      </c>
      <c r="CQ33">
        <v>400</v>
      </c>
      <c r="CR33">
        <v>20</v>
      </c>
      <c r="CS33">
        <v>0.27</v>
      </c>
      <c r="CT33">
        <v>0.1</v>
      </c>
      <c r="CU33">
        <v>-3.472907804878049</v>
      </c>
      <c r="CV33">
        <v>0.02689170731706577</v>
      </c>
      <c r="CW33">
        <v>0.02053825063348576</v>
      </c>
      <c r="CX33">
        <v>1</v>
      </c>
      <c r="CY33">
        <v>0.223428756097561</v>
      </c>
      <c r="CZ33">
        <v>0.09659063414634157</v>
      </c>
      <c r="DA33">
        <v>0.009896901845306619</v>
      </c>
      <c r="DB33">
        <v>1</v>
      </c>
      <c r="DC33">
        <v>2</v>
      </c>
      <c r="DD33">
        <v>2</v>
      </c>
      <c r="DE33" t="s">
        <v>335</v>
      </c>
      <c r="DF33">
        <v>3.21181</v>
      </c>
      <c r="DG33">
        <v>2.65726</v>
      </c>
      <c r="DH33">
        <v>0.10176</v>
      </c>
      <c r="DI33">
        <v>0.102542</v>
      </c>
      <c r="DJ33">
        <v>0.101475</v>
      </c>
      <c r="DK33">
        <v>0.100937</v>
      </c>
      <c r="DL33">
        <v>29763.4</v>
      </c>
      <c r="DM33">
        <v>28827.1</v>
      </c>
      <c r="DN33">
        <v>31720.2</v>
      </c>
      <c r="DO33">
        <v>30436.7</v>
      </c>
      <c r="DP33">
        <v>38253</v>
      </c>
      <c r="DQ33">
        <v>36228.6</v>
      </c>
      <c r="DR33">
        <v>44549</v>
      </c>
      <c r="DS33">
        <v>42562.3</v>
      </c>
      <c r="DT33">
        <v>2.21252</v>
      </c>
      <c r="DU33">
        <v>1.92827</v>
      </c>
      <c r="DV33">
        <v>0.0568368</v>
      </c>
      <c r="DW33">
        <v>0</v>
      </c>
      <c r="DX33">
        <v>21.5909</v>
      </c>
      <c r="DY33">
        <v>999.9</v>
      </c>
      <c r="DZ33">
        <v>67.7</v>
      </c>
      <c r="EA33">
        <v>27.6</v>
      </c>
      <c r="EB33">
        <v>24.8144</v>
      </c>
      <c r="EC33">
        <v>60.9412</v>
      </c>
      <c r="ED33">
        <v>22.6763</v>
      </c>
      <c r="EE33">
        <v>1</v>
      </c>
      <c r="EF33">
        <v>-0.232271</v>
      </c>
      <c r="EG33">
        <v>0.891138</v>
      </c>
      <c r="EH33">
        <v>20.1496</v>
      </c>
      <c r="EI33">
        <v>5.22882</v>
      </c>
      <c r="EJ33">
        <v>11.992</v>
      </c>
      <c r="EK33">
        <v>4.9676</v>
      </c>
      <c r="EL33">
        <v>3.297</v>
      </c>
      <c r="EM33">
        <v>2097.2</v>
      </c>
      <c r="EN33">
        <v>9999</v>
      </c>
      <c r="EO33">
        <v>9999</v>
      </c>
      <c r="EP33">
        <v>20.9</v>
      </c>
      <c r="EQ33">
        <v>1.86752</v>
      </c>
      <c r="ER33">
        <v>1.86798</v>
      </c>
      <c r="ES33">
        <v>1.85928</v>
      </c>
      <c r="ET33">
        <v>1.86539</v>
      </c>
      <c r="EU33">
        <v>1.86338</v>
      </c>
      <c r="EV33">
        <v>1.86476</v>
      </c>
      <c r="EW33">
        <v>1.86019</v>
      </c>
      <c r="EX33">
        <v>1.86421</v>
      </c>
      <c r="EY33">
        <v>0</v>
      </c>
      <c r="EZ33">
        <v>0</v>
      </c>
      <c r="FA33">
        <v>0</v>
      </c>
      <c r="FB33">
        <v>0</v>
      </c>
      <c r="FC33" t="s">
        <v>336</v>
      </c>
      <c r="FD33" t="s">
        <v>337</v>
      </c>
      <c r="FE33" t="s">
        <v>338</v>
      </c>
      <c r="FF33" t="s">
        <v>338</v>
      </c>
      <c r="FG33" t="s">
        <v>338</v>
      </c>
      <c r="FH33" t="s">
        <v>338</v>
      </c>
      <c r="FI33">
        <v>0</v>
      </c>
      <c r="FJ33">
        <v>100</v>
      </c>
      <c r="FK33">
        <v>100</v>
      </c>
      <c r="FL33">
        <v>-1.246</v>
      </c>
      <c r="FM33">
        <v>-0.0722</v>
      </c>
      <c r="FN33">
        <v>-0.952930449981769</v>
      </c>
      <c r="FO33">
        <v>-0.0004288572108516813</v>
      </c>
      <c r="FP33">
        <v>-9.298775811270514E-07</v>
      </c>
      <c r="FQ33">
        <v>3.855936630904132E-10</v>
      </c>
      <c r="FR33">
        <v>-0.1148585345889663</v>
      </c>
      <c r="FS33">
        <v>-0.001228956394211394</v>
      </c>
      <c r="FT33">
        <v>0.0001300461273041749</v>
      </c>
      <c r="FU33">
        <v>2.07731679356656E-06</v>
      </c>
      <c r="FV33">
        <v>2</v>
      </c>
      <c r="FW33">
        <v>2029</v>
      </c>
      <c r="FX33">
        <v>1</v>
      </c>
      <c r="FY33">
        <v>23</v>
      </c>
      <c r="FZ33">
        <v>4.8</v>
      </c>
      <c r="GA33">
        <v>4.8</v>
      </c>
      <c r="GB33">
        <v>1.07422</v>
      </c>
      <c r="GC33">
        <v>2.44507</v>
      </c>
      <c r="GD33">
        <v>1.44897</v>
      </c>
      <c r="GE33">
        <v>2.30591</v>
      </c>
      <c r="GF33">
        <v>1.55151</v>
      </c>
      <c r="GG33">
        <v>2.20093</v>
      </c>
      <c r="GH33">
        <v>32.6426</v>
      </c>
      <c r="GI33">
        <v>24.2364</v>
      </c>
      <c r="GJ33">
        <v>18</v>
      </c>
      <c r="GK33">
        <v>624.575</v>
      </c>
      <c r="GL33">
        <v>451.748</v>
      </c>
      <c r="GM33">
        <v>20.361</v>
      </c>
      <c r="GN33">
        <v>24.0195</v>
      </c>
      <c r="GO33">
        <v>30.0001</v>
      </c>
      <c r="GP33">
        <v>24.051</v>
      </c>
      <c r="GQ33">
        <v>23.9901</v>
      </c>
      <c r="GR33">
        <v>21.5051</v>
      </c>
      <c r="GS33">
        <v>27.912</v>
      </c>
      <c r="GT33">
        <v>67.18259999999999</v>
      </c>
      <c r="GU33">
        <v>20.3611</v>
      </c>
      <c r="GV33">
        <v>400</v>
      </c>
      <c r="GW33">
        <v>19.5035</v>
      </c>
      <c r="GX33">
        <v>100.787</v>
      </c>
      <c r="GY33">
        <v>101.643</v>
      </c>
    </row>
    <row r="34" spans="1:207">
      <c r="A34">
        <v>16</v>
      </c>
      <c r="B34">
        <v>1660858334.5</v>
      </c>
      <c r="C34">
        <v>5004.400000095367</v>
      </c>
      <c r="D34" t="s">
        <v>381</v>
      </c>
      <c r="E34" t="s">
        <v>382</v>
      </c>
      <c r="F34">
        <v>15</v>
      </c>
      <c r="G34">
        <v>1660858326.5</v>
      </c>
      <c r="H34">
        <f>(I34)/1000</f>
        <v>0</v>
      </c>
      <c r="I34">
        <f>1000*AU34*AG34*(AQ34-AR34)/(100*$B$7*(1000-AG34*AQ34))</f>
        <v>0</v>
      </c>
      <c r="J34">
        <f>AU34*AG34*(AP34-AO34*(1000-AG34*AR34)/(1000-AG34*AQ34))/(100*$B$7)</f>
        <v>0</v>
      </c>
      <c r="K34">
        <f>AO34 - IF(AG34&gt;1, J34*$B$7*100.0/(AI34*BC34), 0)</f>
        <v>0</v>
      </c>
      <c r="L34">
        <f>((R34-H34/2)*K34-J34)/(R34+H34/2)</f>
        <v>0</v>
      </c>
      <c r="M34">
        <f>L34*(AV34+AW34)/1000.0</f>
        <v>0</v>
      </c>
      <c r="N34">
        <f>(AO34 - IF(AG34&gt;1, J34*$B$7*100.0/(AI34*BC34), 0))*(AV34+AW34)/1000.0</f>
        <v>0</v>
      </c>
      <c r="O34">
        <f>2.0/((1/Q34-1/P34)+SIGN(Q34)*SQRT((1/Q34-1/P34)*(1/Q34-1/P34) + 4*$C$7/(($C$7+1)*($C$7+1))*(2*1/Q34*1/P34-1/P34*1/P34)))</f>
        <v>0</v>
      </c>
      <c r="P34">
        <f>IF(LEFT($D$7,1)&lt;&gt;"0",IF(LEFT($D$7,1)="1",3.0,$E$7),$D$5+$E$5*(BC34*AV34/($K$5*1000))+$F$5*(BC34*AV34/($K$5*1000))*MAX(MIN($B$7,$J$5),$I$5)*MAX(MIN($B$7,$J$5),$I$5)+$G$5*MAX(MIN($B$7,$J$5),$I$5)*(BC34*AV34/($K$5*1000))+$H$5*(BC34*AV34/($K$5*1000))*(BC34*AV34/($K$5*1000)))</f>
        <v>0</v>
      </c>
      <c r="Q34">
        <f>H34*(1000-(1000*0.61365*exp(17.502*U34/(240.97+U34))/(AV34+AW34)+AQ34)/2)/(1000*0.61365*exp(17.502*U34/(240.97+U34))/(AV34+AW34)-AQ34)</f>
        <v>0</v>
      </c>
      <c r="R34">
        <f>1/(($C$7+1)/(O34/1.6)+1/(P34/1.37)) + $C$7/(($C$7+1)/(O34/1.6) + $C$7/(P34/1.37))</f>
        <v>0</v>
      </c>
      <c r="S34">
        <f>(AJ34*AM34)</f>
        <v>0</v>
      </c>
      <c r="T34">
        <f>(AX34+(S34+2*0.95*5.67E-8*(((AX34+$B$9)+273)^4-(AX34+273)^4)-44100*H34)/(1.84*29.3*P34+8*0.95*5.67E-8*(AX34+273)^3))</f>
        <v>0</v>
      </c>
      <c r="U34">
        <f>($C$9*AY34+$D$9*AZ34+$E$9*T34)</f>
        <v>0</v>
      </c>
      <c r="V34">
        <f>0.61365*exp(17.502*U34/(240.97+U34))</f>
        <v>0</v>
      </c>
      <c r="W34">
        <f>(X34/Y34*100)</f>
        <v>0</v>
      </c>
      <c r="X34">
        <f>AQ34*(AV34+AW34)/1000</f>
        <v>0</v>
      </c>
      <c r="Y34">
        <f>0.61365*exp(17.502*AX34/(240.97+AX34))</f>
        <v>0</v>
      </c>
      <c r="Z34">
        <f>(V34-AQ34*(AV34+AW34)/1000)</f>
        <v>0</v>
      </c>
      <c r="AA34">
        <f>(-H34*44100)</f>
        <v>0</v>
      </c>
      <c r="AB34">
        <f>2*29.3*P34*0.92*(AX34-U34)</f>
        <v>0</v>
      </c>
      <c r="AC34">
        <f>2*0.95*5.67E-8*(((AX34+$B$9)+273)^4-(U34+273)^4)</f>
        <v>0</v>
      </c>
      <c r="AD34">
        <f>S34+AC34+AA34+AB34</f>
        <v>0</v>
      </c>
      <c r="AE34">
        <v>0</v>
      </c>
      <c r="AF34">
        <v>0</v>
      </c>
      <c r="AG34">
        <f>IF(AE34*$H$15&gt;=AI34,1.0,(AI34/(AI34-AE34*$H$15)))</f>
        <v>0</v>
      </c>
      <c r="AH34">
        <f>(AG34-1)*100</f>
        <v>0</v>
      </c>
      <c r="AI34">
        <f>MAX(0,($B$15+$C$15*BC34)/(1+$D$15*BC34)*AV34/(AX34+273)*$E$15)</f>
        <v>0</v>
      </c>
      <c r="AJ34">
        <f>$B$13*BD34+$C$13*BE34+$F$13*BP34*(1-BS34)</f>
        <v>0</v>
      </c>
      <c r="AK34">
        <f>AJ34*AL34</f>
        <v>0</v>
      </c>
      <c r="AL34">
        <f>($B$13*$D$11+$C$13*$D$11+$F$13*((CC34+BU34)/MAX(CC34+BU34+CD34, 0.1)*$I$11+CD34/MAX(CC34+BU34+CD34, 0.1)*$J$11))/($B$13+$C$13+$F$13)</f>
        <v>0</v>
      </c>
      <c r="AM34">
        <f>($B$13*$K$11+$C$13*$K$11+$F$13*((CC34+BU34)/MAX(CC34+BU34+CD34, 0.1)*$P$11+CD34/MAX(CC34+BU34+CD34, 0.1)*$Q$11))/($B$13+$C$13+$F$13)</f>
        <v>0</v>
      </c>
      <c r="AN34">
        <v>1660858326.5</v>
      </c>
      <c r="AO34">
        <v>396.7071935483871</v>
      </c>
      <c r="AP34">
        <v>400.010741935484</v>
      </c>
      <c r="AQ34">
        <v>19.71637741935483</v>
      </c>
      <c r="AR34">
        <v>19.45122903225806</v>
      </c>
      <c r="AS34">
        <v>397.9264193548387</v>
      </c>
      <c r="AT34">
        <v>19.78746774193549</v>
      </c>
      <c r="AU34">
        <v>600.3108387096775</v>
      </c>
      <c r="AV34">
        <v>101.144</v>
      </c>
      <c r="AW34">
        <v>0.09996439677419353</v>
      </c>
      <c r="AX34">
        <v>22.4754935483871</v>
      </c>
      <c r="AY34">
        <v>22.41566129032258</v>
      </c>
      <c r="AZ34">
        <v>999.9000000000003</v>
      </c>
      <c r="BA34">
        <v>0</v>
      </c>
      <c r="BB34">
        <v>0</v>
      </c>
      <c r="BC34">
        <v>10003.30548387097</v>
      </c>
      <c r="BD34">
        <v>0</v>
      </c>
      <c r="BE34">
        <v>2.20462</v>
      </c>
      <c r="BF34">
        <v>-3.303604516129032</v>
      </c>
      <c r="BG34">
        <v>404.686</v>
      </c>
      <c r="BH34">
        <v>407.9457741935484</v>
      </c>
      <c r="BI34">
        <v>0.2651527096774194</v>
      </c>
      <c r="BJ34">
        <v>400.010741935484</v>
      </c>
      <c r="BK34">
        <v>19.45122903225806</v>
      </c>
      <c r="BL34">
        <v>1.994194516129033</v>
      </c>
      <c r="BM34">
        <v>1.967375483870968</v>
      </c>
      <c r="BN34">
        <v>17.39831290322581</v>
      </c>
      <c r="BO34">
        <v>17.18417741935484</v>
      </c>
      <c r="BP34">
        <v>499.9708387096775</v>
      </c>
      <c r="BQ34">
        <v>0.9199850967741934</v>
      </c>
      <c r="BR34">
        <v>0.0800152387096774</v>
      </c>
      <c r="BS34">
        <v>0</v>
      </c>
      <c r="BT34">
        <v>2.247951612903226</v>
      </c>
      <c r="BU34">
        <v>0</v>
      </c>
      <c r="BV34">
        <v>684.9081935483872</v>
      </c>
      <c r="BW34">
        <v>4658.071935483872</v>
      </c>
      <c r="BX34">
        <v>35.5622258064516</v>
      </c>
      <c r="BY34">
        <v>38.6026129032258</v>
      </c>
      <c r="BZ34">
        <v>37.4452258064516</v>
      </c>
      <c r="CA34">
        <v>37.32641935483871</v>
      </c>
      <c r="CB34">
        <v>35.51996774193549</v>
      </c>
      <c r="CC34">
        <v>459.9658064516129</v>
      </c>
      <c r="CD34">
        <v>40.00548387096774</v>
      </c>
      <c r="CE34">
        <v>0</v>
      </c>
      <c r="CF34">
        <v>1660858329.6</v>
      </c>
      <c r="CG34">
        <v>0</v>
      </c>
      <c r="CH34">
        <v>1660858078</v>
      </c>
      <c r="CI34" t="s">
        <v>383</v>
      </c>
      <c r="CJ34">
        <v>1660858078</v>
      </c>
      <c r="CK34">
        <v>1660858078</v>
      </c>
      <c r="CL34">
        <v>16</v>
      </c>
      <c r="CM34">
        <v>0.027</v>
      </c>
      <c r="CN34">
        <v>0.001</v>
      </c>
      <c r="CO34">
        <v>-1.223</v>
      </c>
      <c r="CP34">
        <v>-0.073</v>
      </c>
      <c r="CQ34">
        <v>400</v>
      </c>
      <c r="CR34">
        <v>19</v>
      </c>
      <c r="CS34">
        <v>0.31</v>
      </c>
      <c r="CT34">
        <v>0.15</v>
      </c>
      <c r="CU34">
        <v>-3.303626829268293</v>
      </c>
      <c r="CV34">
        <v>-0.07707010452960814</v>
      </c>
      <c r="CW34">
        <v>0.03420069400515532</v>
      </c>
      <c r="CX34">
        <v>1</v>
      </c>
      <c r="CY34">
        <v>0.2644945365853659</v>
      </c>
      <c r="CZ34">
        <v>0.01194133797909422</v>
      </c>
      <c r="DA34">
        <v>0.002054078977007326</v>
      </c>
      <c r="DB34">
        <v>1</v>
      </c>
      <c r="DC34">
        <v>2</v>
      </c>
      <c r="DD34">
        <v>2</v>
      </c>
      <c r="DE34" t="s">
        <v>335</v>
      </c>
      <c r="DF34">
        <v>3.21217</v>
      </c>
      <c r="DG34">
        <v>2.65696</v>
      </c>
      <c r="DH34">
        <v>0.101789</v>
      </c>
      <c r="DI34">
        <v>0.102522</v>
      </c>
      <c r="DJ34">
        <v>0.101514</v>
      </c>
      <c r="DK34">
        <v>0.100866</v>
      </c>
      <c r="DL34">
        <v>29760.2</v>
      </c>
      <c r="DM34">
        <v>28823.9</v>
      </c>
      <c r="DN34">
        <v>31717.9</v>
      </c>
      <c r="DO34">
        <v>30432.7</v>
      </c>
      <c r="DP34">
        <v>38248.3</v>
      </c>
      <c r="DQ34">
        <v>36227.1</v>
      </c>
      <c r="DR34">
        <v>44545.5</v>
      </c>
      <c r="DS34">
        <v>42557.2</v>
      </c>
      <c r="DT34">
        <v>2.2129</v>
      </c>
      <c r="DU34">
        <v>1.92677</v>
      </c>
      <c r="DV34">
        <v>0.0525154</v>
      </c>
      <c r="DW34">
        <v>0</v>
      </c>
      <c r="DX34">
        <v>21.5581</v>
      </c>
      <c r="DY34">
        <v>999.9</v>
      </c>
      <c r="DZ34">
        <v>67.2</v>
      </c>
      <c r="EA34">
        <v>27.7</v>
      </c>
      <c r="EB34">
        <v>24.7756</v>
      </c>
      <c r="EC34">
        <v>60.3612</v>
      </c>
      <c r="ED34">
        <v>21.7428</v>
      </c>
      <c r="EE34">
        <v>1</v>
      </c>
      <c r="EF34">
        <v>-0.231331</v>
      </c>
      <c r="EG34">
        <v>0.839995</v>
      </c>
      <c r="EH34">
        <v>20.15</v>
      </c>
      <c r="EI34">
        <v>5.22867</v>
      </c>
      <c r="EJ34">
        <v>11.992</v>
      </c>
      <c r="EK34">
        <v>4.96765</v>
      </c>
      <c r="EL34">
        <v>3.297</v>
      </c>
      <c r="EM34">
        <v>2104.2</v>
      </c>
      <c r="EN34">
        <v>9999</v>
      </c>
      <c r="EO34">
        <v>9999</v>
      </c>
      <c r="EP34">
        <v>20.9</v>
      </c>
      <c r="EQ34">
        <v>1.86752</v>
      </c>
      <c r="ER34">
        <v>1.86798</v>
      </c>
      <c r="ES34">
        <v>1.85926</v>
      </c>
      <c r="ET34">
        <v>1.86539</v>
      </c>
      <c r="EU34">
        <v>1.86338</v>
      </c>
      <c r="EV34">
        <v>1.86476</v>
      </c>
      <c r="EW34">
        <v>1.86019</v>
      </c>
      <c r="EX34">
        <v>1.86418</v>
      </c>
      <c r="EY34">
        <v>0</v>
      </c>
      <c r="EZ34">
        <v>0</v>
      </c>
      <c r="FA34">
        <v>0</v>
      </c>
      <c r="FB34">
        <v>0</v>
      </c>
      <c r="FC34" t="s">
        <v>336</v>
      </c>
      <c r="FD34" t="s">
        <v>337</v>
      </c>
      <c r="FE34" t="s">
        <v>338</v>
      </c>
      <c r="FF34" t="s">
        <v>338</v>
      </c>
      <c r="FG34" t="s">
        <v>338</v>
      </c>
      <c r="FH34" t="s">
        <v>338</v>
      </c>
      <c r="FI34">
        <v>0</v>
      </c>
      <c r="FJ34">
        <v>100</v>
      </c>
      <c r="FK34">
        <v>100</v>
      </c>
      <c r="FL34">
        <v>-1.22</v>
      </c>
      <c r="FM34">
        <v>-0.07099999999999999</v>
      </c>
      <c r="FN34">
        <v>-0.9257395610653552</v>
      </c>
      <c r="FO34">
        <v>-0.0004288572108516813</v>
      </c>
      <c r="FP34">
        <v>-9.298775811270514E-07</v>
      </c>
      <c r="FQ34">
        <v>3.855936630904132E-10</v>
      </c>
      <c r="FR34">
        <v>-0.113777957701144</v>
      </c>
      <c r="FS34">
        <v>-0.001228956394211394</v>
      </c>
      <c r="FT34">
        <v>0.0001300461273041749</v>
      </c>
      <c r="FU34">
        <v>2.07731679356656E-06</v>
      </c>
      <c r="FV34">
        <v>2</v>
      </c>
      <c r="FW34">
        <v>2029</v>
      </c>
      <c r="FX34">
        <v>1</v>
      </c>
      <c r="FY34">
        <v>23</v>
      </c>
      <c r="FZ34">
        <v>4.3</v>
      </c>
      <c r="GA34">
        <v>4.3</v>
      </c>
      <c r="GB34">
        <v>1.07422</v>
      </c>
      <c r="GC34">
        <v>2.44019</v>
      </c>
      <c r="GD34">
        <v>1.44775</v>
      </c>
      <c r="GE34">
        <v>2.30713</v>
      </c>
      <c r="GF34">
        <v>1.55151</v>
      </c>
      <c r="GG34">
        <v>2.4292</v>
      </c>
      <c r="GH34">
        <v>32.6648</v>
      </c>
      <c r="GI34">
        <v>24.2451</v>
      </c>
      <c r="GJ34">
        <v>18</v>
      </c>
      <c r="GK34">
        <v>624.9349999999999</v>
      </c>
      <c r="GL34">
        <v>450.913</v>
      </c>
      <c r="GM34">
        <v>20.3947</v>
      </c>
      <c r="GN34">
        <v>24.0256</v>
      </c>
      <c r="GO34">
        <v>30.0002</v>
      </c>
      <c r="GP34">
        <v>24.059</v>
      </c>
      <c r="GQ34">
        <v>23.9981</v>
      </c>
      <c r="GR34">
        <v>21.5017</v>
      </c>
      <c r="GS34">
        <v>27.6333</v>
      </c>
      <c r="GT34">
        <v>64.5646</v>
      </c>
      <c r="GU34">
        <v>20.4016</v>
      </c>
      <c r="GV34">
        <v>400</v>
      </c>
      <c r="GW34">
        <v>19.507</v>
      </c>
      <c r="GX34">
        <v>100.779</v>
      </c>
      <c r="GY34">
        <v>101.63</v>
      </c>
    </row>
    <row r="35" spans="1:207">
      <c r="A35">
        <v>17</v>
      </c>
      <c r="B35">
        <v>1660858635</v>
      </c>
      <c r="C35">
        <v>5304.900000095367</v>
      </c>
      <c r="D35" t="s">
        <v>384</v>
      </c>
      <c r="E35" t="s">
        <v>385</v>
      </c>
      <c r="F35">
        <v>15</v>
      </c>
      <c r="G35">
        <v>1660858627.25</v>
      </c>
      <c r="H35">
        <f>(I35)/1000</f>
        <v>0</v>
      </c>
      <c r="I35">
        <f>1000*AU35*AG35*(AQ35-AR35)/(100*$B$7*(1000-AG35*AQ35))</f>
        <v>0</v>
      </c>
      <c r="J35">
        <f>AU35*AG35*(AP35-AO35*(1000-AG35*AR35)/(1000-AG35*AQ35))/(100*$B$7)</f>
        <v>0</v>
      </c>
      <c r="K35">
        <f>AO35 - IF(AG35&gt;1, J35*$B$7*100.0/(AI35*BC35), 0)</f>
        <v>0</v>
      </c>
      <c r="L35">
        <f>((R35-H35/2)*K35-J35)/(R35+H35/2)</f>
        <v>0</v>
      </c>
      <c r="M35">
        <f>L35*(AV35+AW35)/1000.0</f>
        <v>0</v>
      </c>
      <c r="N35">
        <f>(AO35 - IF(AG35&gt;1, J35*$B$7*100.0/(AI35*BC35), 0))*(AV35+AW35)/1000.0</f>
        <v>0</v>
      </c>
      <c r="O35">
        <f>2.0/((1/Q35-1/P35)+SIGN(Q35)*SQRT((1/Q35-1/P35)*(1/Q35-1/P35) + 4*$C$7/(($C$7+1)*($C$7+1))*(2*1/Q35*1/P35-1/P35*1/P35)))</f>
        <v>0</v>
      </c>
      <c r="P35">
        <f>IF(LEFT($D$7,1)&lt;&gt;"0",IF(LEFT($D$7,1)="1",3.0,$E$7),$D$5+$E$5*(BC35*AV35/($K$5*1000))+$F$5*(BC35*AV35/($K$5*1000))*MAX(MIN($B$7,$J$5),$I$5)*MAX(MIN($B$7,$J$5),$I$5)+$G$5*MAX(MIN($B$7,$J$5),$I$5)*(BC35*AV35/($K$5*1000))+$H$5*(BC35*AV35/($K$5*1000))*(BC35*AV35/($K$5*1000)))</f>
        <v>0</v>
      </c>
      <c r="Q35">
        <f>H35*(1000-(1000*0.61365*exp(17.502*U35/(240.97+U35))/(AV35+AW35)+AQ35)/2)/(1000*0.61365*exp(17.502*U35/(240.97+U35))/(AV35+AW35)-AQ35)</f>
        <v>0</v>
      </c>
      <c r="R35">
        <f>1/(($C$7+1)/(O35/1.6)+1/(P35/1.37)) + $C$7/(($C$7+1)/(O35/1.6) + $C$7/(P35/1.37))</f>
        <v>0</v>
      </c>
      <c r="S35">
        <f>(AJ35*AM35)</f>
        <v>0</v>
      </c>
      <c r="T35">
        <f>(AX35+(S35+2*0.95*5.67E-8*(((AX35+$B$9)+273)^4-(AX35+273)^4)-44100*H35)/(1.84*29.3*P35+8*0.95*5.67E-8*(AX35+273)^3))</f>
        <v>0</v>
      </c>
      <c r="U35">
        <f>($C$9*AY35+$D$9*AZ35+$E$9*T35)</f>
        <v>0</v>
      </c>
      <c r="V35">
        <f>0.61365*exp(17.502*U35/(240.97+U35))</f>
        <v>0</v>
      </c>
      <c r="W35">
        <f>(X35/Y35*100)</f>
        <v>0</v>
      </c>
      <c r="X35">
        <f>AQ35*(AV35+AW35)/1000</f>
        <v>0</v>
      </c>
      <c r="Y35">
        <f>0.61365*exp(17.502*AX35/(240.97+AX35))</f>
        <v>0</v>
      </c>
      <c r="Z35">
        <f>(V35-AQ35*(AV35+AW35)/1000)</f>
        <v>0</v>
      </c>
      <c r="AA35">
        <f>(-H35*44100)</f>
        <v>0</v>
      </c>
      <c r="AB35">
        <f>2*29.3*P35*0.92*(AX35-U35)</f>
        <v>0</v>
      </c>
      <c r="AC35">
        <f>2*0.95*5.67E-8*(((AX35+$B$9)+273)^4-(U35+273)^4)</f>
        <v>0</v>
      </c>
      <c r="AD35">
        <f>S35+AC35+AA35+AB35</f>
        <v>0</v>
      </c>
      <c r="AE35">
        <v>0</v>
      </c>
      <c r="AF35">
        <v>0</v>
      </c>
      <c r="AG35">
        <f>IF(AE35*$H$15&gt;=AI35,1.0,(AI35/(AI35-AE35*$H$15)))</f>
        <v>0</v>
      </c>
      <c r="AH35">
        <f>(AG35-1)*100</f>
        <v>0</v>
      </c>
      <c r="AI35">
        <f>MAX(0,($B$15+$C$15*BC35)/(1+$D$15*BC35)*AV35/(AX35+273)*$E$15)</f>
        <v>0</v>
      </c>
      <c r="AJ35">
        <f>$B$13*BD35+$C$13*BE35+$F$13*BP35*(1-BS35)</f>
        <v>0</v>
      </c>
      <c r="AK35">
        <f>AJ35*AL35</f>
        <v>0</v>
      </c>
      <c r="AL35">
        <f>($B$13*$D$11+$C$13*$D$11+$F$13*((CC35+BU35)/MAX(CC35+BU35+CD35, 0.1)*$I$11+CD35/MAX(CC35+BU35+CD35, 0.1)*$J$11))/($B$13+$C$13+$F$13)</f>
        <v>0</v>
      </c>
      <c r="AM35">
        <f>($B$13*$K$11+$C$13*$K$11+$F$13*((CC35+BU35)/MAX(CC35+BU35+CD35, 0.1)*$P$11+CD35/MAX(CC35+BU35+CD35, 0.1)*$Q$11))/($B$13+$C$13+$F$13)</f>
        <v>0</v>
      </c>
      <c r="AN35">
        <v>1660858627.25</v>
      </c>
      <c r="AO35">
        <v>397.7411666666667</v>
      </c>
      <c r="AP35">
        <v>400.0029333333334</v>
      </c>
      <c r="AQ35">
        <v>19.64851</v>
      </c>
      <c r="AR35">
        <v>19.41103333333333</v>
      </c>
      <c r="AS35">
        <v>398.9863999999999</v>
      </c>
      <c r="AT35">
        <v>19.719</v>
      </c>
      <c r="AU35">
        <v>600.3154666666666</v>
      </c>
      <c r="AV35">
        <v>101.1417</v>
      </c>
      <c r="AW35">
        <v>0.10005801</v>
      </c>
      <c r="AX35">
        <v>22.50369333333334</v>
      </c>
      <c r="AY35">
        <v>22.38343333333334</v>
      </c>
      <c r="AZ35">
        <v>999.9000000000002</v>
      </c>
      <c r="BA35">
        <v>0</v>
      </c>
      <c r="BB35">
        <v>0</v>
      </c>
      <c r="BC35">
        <v>10001.68933333333</v>
      </c>
      <c r="BD35">
        <v>0</v>
      </c>
      <c r="BE35">
        <v>2.26114</v>
      </c>
      <c r="BF35">
        <v>-2.261837666666667</v>
      </c>
      <c r="BG35">
        <v>405.7126999999999</v>
      </c>
      <c r="BH35">
        <v>407.9212000000001</v>
      </c>
      <c r="BI35">
        <v>0.2374850999999999</v>
      </c>
      <c r="BJ35">
        <v>400.0029333333334</v>
      </c>
      <c r="BK35">
        <v>19.41103333333333</v>
      </c>
      <c r="BL35">
        <v>1.987284666666667</v>
      </c>
      <c r="BM35">
        <v>1.963265333333333</v>
      </c>
      <c r="BN35">
        <v>17.34338333333334</v>
      </c>
      <c r="BO35">
        <v>17.15113333333333</v>
      </c>
      <c r="BP35">
        <v>250.0245333333334</v>
      </c>
      <c r="BQ35">
        <v>0.8999998666666665</v>
      </c>
      <c r="BR35">
        <v>0.1000004033333333</v>
      </c>
      <c r="BS35">
        <v>0</v>
      </c>
      <c r="BT35">
        <v>2.170556666666667</v>
      </c>
      <c r="BU35">
        <v>0</v>
      </c>
      <c r="BV35">
        <v>375.6703666666668</v>
      </c>
      <c r="BW35">
        <v>2314.106</v>
      </c>
      <c r="BX35">
        <v>35.9475</v>
      </c>
      <c r="BY35">
        <v>41.4685</v>
      </c>
      <c r="BZ35">
        <v>38.51653333333332</v>
      </c>
      <c r="CA35">
        <v>40.75393333333331</v>
      </c>
      <c r="CB35">
        <v>36.54546666666666</v>
      </c>
      <c r="CC35">
        <v>225.0213333333333</v>
      </c>
      <c r="CD35">
        <v>25</v>
      </c>
      <c r="CE35">
        <v>0</v>
      </c>
      <c r="CF35">
        <v>1660858630.2</v>
      </c>
      <c r="CG35">
        <v>0</v>
      </c>
      <c r="CH35">
        <v>1660858386</v>
      </c>
      <c r="CI35" t="s">
        <v>386</v>
      </c>
      <c r="CJ35">
        <v>1660858386</v>
      </c>
      <c r="CK35">
        <v>1660858382</v>
      </c>
      <c r="CL35">
        <v>17</v>
      </c>
      <c r="CM35">
        <v>-0.025</v>
      </c>
      <c r="CN35">
        <v>0.001</v>
      </c>
      <c r="CO35">
        <v>-1.248</v>
      </c>
      <c r="CP35">
        <v>-0.07199999999999999</v>
      </c>
      <c r="CQ35">
        <v>400</v>
      </c>
      <c r="CR35">
        <v>19</v>
      </c>
      <c r="CS35">
        <v>0.27</v>
      </c>
      <c r="CT35">
        <v>0.1</v>
      </c>
      <c r="CU35">
        <v>-2.26020025</v>
      </c>
      <c r="CV35">
        <v>-0.071907354596618</v>
      </c>
      <c r="CW35">
        <v>0.03050151188773269</v>
      </c>
      <c r="CX35">
        <v>1</v>
      </c>
      <c r="CY35">
        <v>0.238556</v>
      </c>
      <c r="CZ35">
        <v>-0.02132920075046929</v>
      </c>
      <c r="DA35">
        <v>0.002145678202806747</v>
      </c>
      <c r="DB35">
        <v>1</v>
      </c>
      <c r="DC35">
        <v>2</v>
      </c>
      <c r="DD35">
        <v>2</v>
      </c>
      <c r="DE35" t="s">
        <v>335</v>
      </c>
      <c r="DF35">
        <v>3.21211</v>
      </c>
      <c r="DG35">
        <v>2.65727</v>
      </c>
      <c r="DH35">
        <v>0.101996</v>
      </c>
      <c r="DI35">
        <v>0.102528</v>
      </c>
      <c r="DJ35">
        <v>0.101251</v>
      </c>
      <c r="DK35">
        <v>0.100722</v>
      </c>
      <c r="DL35">
        <v>29753.8</v>
      </c>
      <c r="DM35">
        <v>28823.1</v>
      </c>
      <c r="DN35">
        <v>31718.3</v>
      </c>
      <c r="DO35">
        <v>30432</v>
      </c>
      <c r="DP35">
        <v>38260.2</v>
      </c>
      <c r="DQ35">
        <v>36232.6</v>
      </c>
      <c r="DR35">
        <v>44546.1</v>
      </c>
      <c r="DS35">
        <v>42556.8</v>
      </c>
      <c r="DT35">
        <v>2.21295</v>
      </c>
      <c r="DU35">
        <v>1.92603</v>
      </c>
      <c r="DV35">
        <v>0.0510812</v>
      </c>
      <c r="DW35">
        <v>0</v>
      </c>
      <c r="DX35">
        <v>21.5417</v>
      </c>
      <c r="DY35">
        <v>999.9</v>
      </c>
      <c r="DZ35">
        <v>66.8</v>
      </c>
      <c r="EA35">
        <v>27.7</v>
      </c>
      <c r="EB35">
        <v>24.628</v>
      </c>
      <c r="EC35">
        <v>61.0711</v>
      </c>
      <c r="ED35">
        <v>21.9311</v>
      </c>
      <c r="EE35">
        <v>1</v>
      </c>
      <c r="EF35">
        <v>-0.296268</v>
      </c>
      <c r="EG35">
        <v>0.883775</v>
      </c>
      <c r="EH35">
        <v>20.1539</v>
      </c>
      <c r="EI35">
        <v>5.22957</v>
      </c>
      <c r="EJ35">
        <v>11.992</v>
      </c>
      <c r="EK35">
        <v>4.96775</v>
      </c>
      <c r="EL35">
        <v>3.297</v>
      </c>
      <c r="EM35">
        <v>2110.9</v>
      </c>
      <c r="EN35">
        <v>9999</v>
      </c>
      <c r="EO35">
        <v>9999</v>
      </c>
      <c r="EP35">
        <v>21</v>
      </c>
      <c r="EQ35">
        <v>1.86752</v>
      </c>
      <c r="ER35">
        <v>1.86798</v>
      </c>
      <c r="ES35">
        <v>1.85927</v>
      </c>
      <c r="ET35">
        <v>1.86539</v>
      </c>
      <c r="EU35">
        <v>1.86337</v>
      </c>
      <c r="EV35">
        <v>1.86478</v>
      </c>
      <c r="EW35">
        <v>1.86019</v>
      </c>
      <c r="EX35">
        <v>1.86417</v>
      </c>
      <c r="EY35">
        <v>0</v>
      </c>
      <c r="EZ35">
        <v>0</v>
      </c>
      <c r="FA35">
        <v>0</v>
      </c>
      <c r="FB35">
        <v>0</v>
      </c>
      <c r="FC35" t="s">
        <v>336</v>
      </c>
      <c r="FD35" t="s">
        <v>337</v>
      </c>
      <c r="FE35" t="s">
        <v>338</v>
      </c>
      <c r="FF35" t="s">
        <v>338</v>
      </c>
      <c r="FG35" t="s">
        <v>338</v>
      </c>
      <c r="FH35" t="s">
        <v>338</v>
      </c>
      <c r="FI35">
        <v>0</v>
      </c>
      <c r="FJ35">
        <v>100</v>
      </c>
      <c r="FK35">
        <v>100</v>
      </c>
      <c r="FL35">
        <v>-1.246</v>
      </c>
      <c r="FM35">
        <v>-0.07049999999999999</v>
      </c>
      <c r="FN35">
        <v>-0.9506737259162932</v>
      </c>
      <c r="FO35">
        <v>-0.0004288572108516813</v>
      </c>
      <c r="FP35">
        <v>-9.298775811270514E-07</v>
      </c>
      <c r="FQ35">
        <v>3.855936630904132E-10</v>
      </c>
      <c r="FR35">
        <v>-0.1127518421638228</v>
      </c>
      <c r="FS35">
        <v>-0.001228956394211394</v>
      </c>
      <c r="FT35">
        <v>0.0001300461273041749</v>
      </c>
      <c r="FU35">
        <v>2.07731679356656E-06</v>
      </c>
      <c r="FV35">
        <v>2</v>
      </c>
      <c r="FW35">
        <v>2029</v>
      </c>
      <c r="FX35">
        <v>1</v>
      </c>
      <c r="FY35">
        <v>23</v>
      </c>
      <c r="FZ35">
        <v>4.2</v>
      </c>
      <c r="GA35">
        <v>4.2</v>
      </c>
      <c r="GB35">
        <v>1.07422</v>
      </c>
      <c r="GC35">
        <v>2.44141</v>
      </c>
      <c r="GD35">
        <v>1.44897</v>
      </c>
      <c r="GE35">
        <v>2.30469</v>
      </c>
      <c r="GF35">
        <v>1.55151</v>
      </c>
      <c r="GG35">
        <v>2.28638</v>
      </c>
      <c r="GH35">
        <v>32.6869</v>
      </c>
      <c r="GI35">
        <v>24.2451</v>
      </c>
      <c r="GJ35">
        <v>18</v>
      </c>
      <c r="GK35">
        <v>624.88</v>
      </c>
      <c r="GL35">
        <v>450.411</v>
      </c>
      <c r="GM35">
        <v>20.6784</v>
      </c>
      <c r="GN35">
        <v>24.0176</v>
      </c>
      <c r="GO35">
        <v>30</v>
      </c>
      <c r="GP35">
        <v>24.051</v>
      </c>
      <c r="GQ35">
        <v>23.9921</v>
      </c>
      <c r="GR35">
        <v>21.5004</v>
      </c>
      <c r="GS35">
        <v>27.4927</v>
      </c>
      <c r="GT35">
        <v>61.954</v>
      </c>
      <c r="GU35">
        <v>20.6789</v>
      </c>
      <c r="GV35">
        <v>400</v>
      </c>
      <c r="GW35">
        <v>19.444</v>
      </c>
      <c r="GX35">
        <v>100.781</v>
      </c>
      <c r="GY35">
        <v>101.628</v>
      </c>
    </row>
    <row r="36" spans="1:207">
      <c r="A36">
        <v>18</v>
      </c>
      <c r="B36">
        <v>1660858935.5</v>
      </c>
      <c r="C36">
        <v>5605.400000095367</v>
      </c>
      <c r="D36" t="s">
        <v>387</v>
      </c>
      <c r="E36" t="s">
        <v>388</v>
      </c>
      <c r="F36">
        <v>15</v>
      </c>
      <c r="G36">
        <v>1660858927.75</v>
      </c>
      <c r="H36">
        <f>(I36)/1000</f>
        <v>0</v>
      </c>
      <c r="I36">
        <f>1000*AU36*AG36*(AQ36-AR36)/(100*$B$7*(1000-AG36*AQ36))</f>
        <v>0</v>
      </c>
      <c r="J36">
        <f>AU36*AG36*(AP36-AO36*(1000-AG36*AR36)/(1000-AG36*AQ36))/(100*$B$7)</f>
        <v>0</v>
      </c>
      <c r="K36">
        <f>AO36 - IF(AG36&gt;1, J36*$B$7*100.0/(AI36*BC36), 0)</f>
        <v>0</v>
      </c>
      <c r="L36">
        <f>((R36-H36/2)*K36-J36)/(R36+H36/2)</f>
        <v>0</v>
      </c>
      <c r="M36">
        <f>L36*(AV36+AW36)/1000.0</f>
        <v>0</v>
      </c>
      <c r="N36">
        <f>(AO36 - IF(AG36&gt;1, J36*$B$7*100.0/(AI36*BC36), 0))*(AV36+AW36)/1000.0</f>
        <v>0</v>
      </c>
      <c r="O36">
        <f>2.0/((1/Q36-1/P36)+SIGN(Q36)*SQRT((1/Q36-1/P36)*(1/Q36-1/P36) + 4*$C$7/(($C$7+1)*($C$7+1))*(2*1/Q36*1/P36-1/P36*1/P36)))</f>
        <v>0</v>
      </c>
      <c r="P36">
        <f>IF(LEFT($D$7,1)&lt;&gt;"0",IF(LEFT($D$7,1)="1",3.0,$E$7),$D$5+$E$5*(BC36*AV36/($K$5*1000))+$F$5*(BC36*AV36/($K$5*1000))*MAX(MIN($B$7,$J$5),$I$5)*MAX(MIN($B$7,$J$5),$I$5)+$G$5*MAX(MIN($B$7,$J$5),$I$5)*(BC36*AV36/($K$5*1000))+$H$5*(BC36*AV36/($K$5*1000))*(BC36*AV36/($K$5*1000)))</f>
        <v>0</v>
      </c>
      <c r="Q36">
        <f>H36*(1000-(1000*0.61365*exp(17.502*U36/(240.97+U36))/(AV36+AW36)+AQ36)/2)/(1000*0.61365*exp(17.502*U36/(240.97+U36))/(AV36+AW36)-AQ36)</f>
        <v>0</v>
      </c>
      <c r="R36">
        <f>1/(($C$7+1)/(O36/1.6)+1/(P36/1.37)) + $C$7/(($C$7+1)/(O36/1.6) + $C$7/(P36/1.37))</f>
        <v>0</v>
      </c>
      <c r="S36">
        <f>(AJ36*AM36)</f>
        <v>0</v>
      </c>
      <c r="T36">
        <f>(AX36+(S36+2*0.95*5.67E-8*(((AX36+$B$9)+273)^4-(AX36+273)^4)-44100*H36)/(1.84*29.3*P36+8*0.95*5.67E-8*(AX36+273)^3))</f>
        <v>0</v>
      </c>
      <c r="U36">
        <f>($C$9*AY36+$D$9*AZ36+$E$9*T36)</f>
        <v>0</v>
      </c>
      <c r="V36">
        <f>0.61365*exp(17.502*U36/(240.97+U36))</f>
        <v>0</v>
      </c>
      <c r="W36">
        <f>(X36/Y36*100)</f>
        <v>0</v>
      </c>
      <c r="X36">
        <f>AQ36*(AV36+AW36)/1000</f>
        <v>0</v>
      </c>
      <c r="Y36">
        <f>0.61365*exp(17.502*AX36/(240.97+AX36))</f>
        <v>0</v>
      </c>
      <c r="Z36">
        <f>(V36-AQ36*(AV36+AW36)/1000)</f>
        <v>0</v>
      </c>
      <c r="AA36">
        <f>(-H36*44100)</f>
        <v>0</v>
      </c>
      <c r="AB36">
        <f>2*29.3*P36*0.92*(AX36-U36)</f>
        <v>0</v>
      </c>
      <c r="AC36">
        <f>2*0.95*5.67E-8*(((AX36+$B$9)+273)^4-(U36+273)^4)</f>
        <v>0</v>
      </c>
      <c r="AD36">
        <f>S36+AC36+AA36+AB36</f>
        <v>0</v>
      </c>
      <c r="AE36">
        <v>0</v>
      </c>
      <c r="AF36">
        <v>0</v>
      </c>
      <c r="AG36">
        <f>IF(AE36*$H$15&gt;=AI36,1.0,(AI36/(AI36-AE36*$H$15)))</f>
        <v>0</v>
      </c>
      <c r="AH36">
        <f>(AG36-1)*100</f>
        <v>0</v>
      </c>
      <c r="AI36">
        <f>MAX(0,($B$15+$C$15*BC36)/(1+$D$15*BC36)*AV36/(AX36+273)*$E$15)</f>
        <v>0</v>
      </c>
      <c r="AJ36">
        <f>$B$13*BD36+$C$13*BE36+$F$13*BP36*(1-BS36)</f>
        <v>0</v>
      </c>
      <c r="AK36">
        <f>AJ36*AL36</f>
        <v>0</v>
      </c>
      <c r="AL36">
        <f>($B$13*$D$11+$C$13*$D$11+$F$13*((CC36+BU36)/MAX(CC36+BU36+CD36, 0.1)*$I$11+CD36/MAX(CC36+BU36+CD36, 0.1)*$J$11))/($B$13+$C$13+$F$13)</f>
        <v>0</v>
      </c>
      <c r="AM36">
        <f>($B$13*$K$11+$C$13*$K$11+$F$13*((CC36+BU36)/MAX(CC36+BU36+CD36, 0.1)*$P$11+CD36/MAX(CC36+BU36+CD36, 0.1)*$Q$11))/($B$13+$C$13+$F$13)</f>
        <v>0</v>
      </c>
      <c r="AN36">
        <v>1660858927.75</v>
      </c>
      <c r="AO36">
        <v>400.3143666666667</v>
      </c>
      <c r="AP36">
        <v>399.9997000000001</v>
      </c>
      <c r="AQ36">
        <v>19.69056666666667</v>
      </c>
      <c r="AR36">
        <v>19.55241</v>
      </c>
      <c r="AS36">
        <v>401.5712333333333</v>
      </c>
      <c r="AT36">
        <v>19.75894333333333</v>
      </c>
      <c r="AU36">
        <v>600.3249333333333</v>
      </c>
      <c r="AV36">
        <v>101.1319666666667</v>
      </c>
      <c r="AW36">
        <v>0.1000595266666667</v>
      </c>
      <c r="AX36">
        <v>22.48208</v>
      </c>
      <c r="AY36">
        <v>22.35356333333333</v>
      </c>
      <c r="AZ36">
        <v>999.9000000000002</v>
      </c>
      <c r="BA36">
        <v>0</v>
      </c>
      <c r="BB36">
        <v>0</v>
      </c>
      <c r="BC36">
        <v>9998.121000000001</v>
      </c>
      <c r="BD36">
        <v>0</v>
      </c>
      <c r="BE36">
        <v>2.26114</v>
      </c>
      <c r="BF36">
        <v>0.3146331666666667</v>
      </c>
      <c r="BG36">
        <v>408.3550999999999</v>
      </c>
      <c r="BH36">
        <v>407.9765666666666</v>
      </c>
      <c r="BI36">
        <v>0.1381489666666666</v>
      </c>
      <c r="BJ36">
        <v>399.9997000000001</v>
      </c>
      <c r="BK36">
        <v>19.55241</v>
      </c>
      <c r="BL36">
        <v>1.991346</v>
      </c>
      <c r="BM36">
        <v>1.977373333333333</v>
      </c>
      <c r="BN36">
        <v>17.37568333333333</v>
      </c>
      <c r="BO36">
        <v>17.26431666666667</v>
      </c>
      <c r="BP36">
        <v>0</v>
      </c>
      <c r="BQ36">
        <v>0</v>
      </c>
      <c r="BR36">
        <v>0</v>
      </c>
      <c r="BS36">
        <v>0</v>
      </c>
      <c r="BT36">
        <v>3.192666666666666</v>
      </c>
      <c r="BU36">
        <v>0</v>
      </c>
      <c r="BV36">
        <v>10.23733333333334</v>
      </c>
      <c r="BW36">
        <v>-1.174666666666667</v>
      </c>
      <c r="BX36">
        <v>34.125</v>
      </c>
      <c r="BY36">
        <v>39.3872</v>
      </c>
      <c r="BZ36">
        <v>36.90806666666666</v>
      </c>
      <c r="CA36">
        <v>38.01226666666666</v>
      </c>
      <c r="CB36">
        <v>34.84979999999999</v>
      </c>
      <c r="CC36">
        <v>0</v>
      </c>
      <c r="CD36">
        <v>0</v>
      </c>
      <c r="CE36">
        <v>0</v>
      </c>
      <c r="CF36">
        <v>1660858930.8</v>
      </c>
      <c r="CG36">
        <v>0</v>
      </c>
      <c r="CH36">
        <v>1660858682.5</v>
      </c>
      <c r="CI36" t="s">
        <v>389</v>
      </c>
      <c r="CJ36">
        <v>1660858677.5</v>
      </c>
      <c r="CK36">
        <v>1660858682.5</v>
      </c>
      <c r="CL36">
        <v>18</v>
      </c>
      <c r="CM36">
        <v>-0.008999999999999999</v>
      </c>
      <c r="CN36">
        <v>0.002</v>
      </c>
      <c r="CO36">
        <v>-1.257</v>
      </c>
      <c r="CP36">
        <v>-0.07000000000000001</v>
      </c>
      <c r="CQ36">
        <v>400</v>
      </c>
      <c r="CR36">
        <v>19</v>
      </c>
      <c r="CS36">
        <v>0.43</v>
      </c>
      <c r="CT36">
        <v>0.15</v>
      </c>
      <c r="CU36">
        <v>0.3069033902439025</v>
      </c>
      <c r="CV36">
        <v>-0.004248668989546766</v>
      </c>
      <c r="CW36">
        <v>0.03487249398278559</v>
      </c>
      <c r="CX36">
        <v>1</v>
      </c>
      <c r="CY36">
        <v>0.139362</v>
      </c>
      <c r="CZ36">
        <v>-0.02371601393728223</v>
      </c>
      <c r="DA36">
        <v>0.002437655300868777</v>
      </c>
      <c r="DB36">
        <v>1</v>
      </c>
      <c r="DC36">
        <v>2</v>
      </c>
      <c r="DD36">
        <v>2</v>
      </c>
      <c r="DE36" t="s">
        <v>335</v>
      </c>
      <c r="DF36">
        <v>3.21184</v>
      </c>
      <c r="DG36">
        <v>2.65722</v>
      </c>
      <c r="DH36">
        <v>0.102492</v>
      </c>
      <c r="DI36">
        <v>0.102526</v>
      </c>
      <c r="DJ36">
        <v>0.101384</v>
      </c>
      <c r="DK36">
        <v>0.101237</v>
      </c>
      <c r="DL36">
        <v>29738.6</v>
      </c>
      <c r="DM36">
        <v>28822.3</v>
      </c>
      <c r="DN36">
        <v>31719.5</v>
      </c>
      <c r="DO36">
        <v>30431</v>
      </c>
      <c r="DP36">
        <v>38256.3</v>
      </c>
      <c r="DQ36">
        <v>36210.6</v>
      </c>
      <c r="DR36">
        <v>44548.3</v>
      </c>
      <c r="DS36">
        <v>42555.6</v>
      </c>
      <c r="DT36">
        <v>2.21283</v>
      </c>
      <c r="DU36">
        <v>1.9263</v>
      </c>
      <c r="DV36">
        <v>0.0490397</v>
      </c>
      <c r="DW36">
        <v>0</v>
      </c>
      <c r="DX36">
        <v>21.5495</v>
      </c>
      <c r="DY36">
        <v>999.9</v>
      </c>
      <c r="DZ36">
        <v>66.40000000000001</v>
      </c>
      <c r="EA36">
        <v>27.8</v>
      </c>
      <c r="EB36">
        <v>24.6245</v>
      </c>
      <c r="EC36">
        <v>60.6511</v>
      </c>
      <c r="ED36">
        <v>22.4359</v>
      </c>
      <c r="EE36">
        <v>1</v>
      </c>
      <c r="EF36">
        <v>-0.233572</v>
      </c>
      <c r="EG36">
        <v>0.43655</v>
      </c>
      <c r="EH36">
        <v>20.1578</v>
      </c>
      <c r="EI36">
        <v>5.22927</v>
      </c>
      <c r="EJ36">
        <v>11.992</v>
      </c>
      <c r="EK36">
        <v>4.96755</v>
      </c>
      <c r="EL36">
        <v>3.297</v>
      </c>
      <c r="EM36">
        <v>2117.8</v>
      </c>
      <c r="EN36">
        <v>9999</v>
      </c>
      <c r="EO36">
        <v>9999</v>
      </c>
      <c r="EP36">
        <v>21.1</v>
      </c>
      <c r="EQ36">
        <v>1.8675</v>
      </c>
      <c r="ER36">
        <v>1.86798</v>
      </c>
      <c r="ES36">
        <v>1.85927</v>
      </c>
      <c r="ET36">
        <v>1.86539</v>
      </c>
      <c r="EU36">
        <v>1.86336</v>
      </c>
      <c r="EV36">
        <v>1.86478</v>
      </c>
      <c r="EW36">
        <v>1.86017</v>
      </c>
      <c r="EX36">
        <v>1.86418</v>
      </c>
      <c r="EY36">
        <v>0</v>
      </c>
      <c r="EZ36">
        <v>0</v>
      </c>
      <c r="FA36">
        <v>0</v>
      </c>
      <c r="FB36">
        <v>0</v>
      </c>
      <c r="FC36" t="s">
        <v>336</v>
      </c>
      <c r="FD36" t="s">
        <v>337</v>
      </c>
      <c r="FE36" t="s">
        <v>338</v>
      </c>
      <c r="FF36" t="s">
        <v>338</v>
      </c>
      <c r="FG36" t="s">
        <v>338</v>
      </c>
      <c r="FH36" t="s">
        <v>338</v>
      </c>
      <c r="FI36">
        <v>0</v>
      </c>
      <c r="FJ36">
        <v>100</v>
      </c>
      <c r="FK36">
        <v>100</v>
      </c>
      <c r="FL36">
        <v>-1.257</v>
      </c>
      <c r="FM36">
        <v>-0.0684</v>
      </c>
      <c r="FN36">
        <v>-0.9596163590598532</v>
      </c>
      <c r="FO36">
        <v>-0.0004288572108516813</v>
      </c>
      <c r="FP36">
        <v>-9.298775811270514E-07</v>
      </c>
      <c r="FQ36">
        <v>3.855936630904132E-10</v>
      </c>
      <c r="FR36">
        <v>-0.1109023236332472</v>
      </c>
      <c r="FS36">
        <v>-0.001228956394211394</v>
      </c>
      <c r="FT36">
        <v>0.0001300461273041749</v>
      </c>
      <c r="FU36">
        <v>2.07731679356656E-06</v>
      </c>
      <c r="FV36">
        <v>2</v>
      </c>
      <c r="FW36">
        <v>2029</v>
      </c>
      <c r="FX36">
        <v>1</v>
      </c>
      <c r="FY36">
        <v>23</v>
      </c>
      <c r="FZ36">
        <v>4.3</v>
      </c>
      <c r="GA36">
        <v>4.2</v>
      </c>
      <c r="GB36">
        <v>1.07422</v>
      </c>
      <c r="GC36">
        <v>2.44751</v>
      </c>
      <c r="GD36">
        <v>1.44897</v>
      </c>
      <c r="GE36">
        <v>2.30591</v>
      </c>
      <c r="GF36">
        <v>1.55151</v>
      </c>
      <c r="GG36">
        <v>2.22412</v>
      </c>
      <c r="GH36">
        <v>32.7091</v>
      </c>
      <c r="GI36">
        <v>24.2451</v>
      </c>
      <c r="GJ36">
        <v>18</v>
      </c>
      <c r="GK36">
        <v>624.692</v>
      </c>
      <c r="GL36">
        <v>450.492</v>
      </c>
      <c r="GM36">
        <v>21.1758</v>
      </c>
      <c r="GN36">
        <v>24.0055</v>
      </c>
      <c r="GO36">
        <v>30.0002</v>
      </c>
      <c r="GP36">
        <v>24.0423</v>
      </c>
      <c r="GQ36">
        <v>23.9821</v>
      </c>
      <c r="GR36">
        <v>21.4992</v>
      </c>
      <c r="GS36">
        <v>26.8184</v>
      </c>
      <c r="GT36">
        <v>59.7188</v>
      </c>
      <c r="GU36">
        <v>21.1753</v>
      </c>
      <c r="GV36">
        <v>400</v>
      </c>
      <c r="GW36">
        <v>19.5687</v>
      </c>
      <c r="GX36">
        <v>100.785</v>
      </c>
      <c r="GY36">
        <v>101.625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2022-08-17T21:42:18Z</dcterms:created>
  <dcterms:modified xsi:type="dcterms:W3CDTF">2022-08-17T21:42:18Z</dcterms:modified>
</cp:coreProperties>
</file>