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sha\OneDrive\Рабочий стол\Лаба №5\"/>
    </mc:Choice>
  </mc:AlternateContent>
  <xr:revisionPtr revIDLastSave="0" documentId="13_ncr:1_{9DBC8491-6561-49D9-9C8E-DFF86F479E05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Задание 1 " sheetId="2" r:id="rId1"/>
    <sheet name="Задание 2" sheetId="3" r:id="rId2"/>
    <sheet name="Лист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2" l="1"/>
  <c r="A30" i="2" l="1"/>
  <c r="C28" i="2"/>
  <c r="D28" i="2"/>
  <c r="E28" i="2"/>
  <c r="F28" i="2"/>
  <c r="G28" i="2"/>
  <c r="H28" i="2"/>
  <c r="I28" i="2"/>
  <c r="J28" i="2"/>
  <c r="K28" i="2"/>
  <c r="L28" i="2"/>
  <c r="B28" i="2"/>
  <c r="C27" i="2"/>
  <c r="D27" i="2"/>
  <c r="E27" i="2"/>
  <c r="F27" i="2"/>
  <c r="G27" i="2"/>
  <c r="H27" i="2"/>
  <c r="I27" i="2"/>
  <c r="J27" i="2"/>
  <c r="K27" i="2"/>
  <c r="B27" i="2"/>
  <c r="O13" i="2" a="1"/>
  <c r="O13" i="2" s="1"/>
  <c r="U8" i="2"/>
  <c r="U9" i="2"/>
  <c r="U10" i="2"/>
  <c r="U11" i="2"/>
  <c r="T8" i="2"/>
  <c r="T9" i="2"/>
  <c r="T10" i="2"/>
  <c r="T11" i="2"/>
  <c r="S8" i="2"/>
  <c r="S9" i="2"/>
  <c r="S10" i="2"/>
  <c r="S11" i="2"/>
  <c r="R8" i="2"/>
  <c r="R9" i="2"/>
  <c r="R10" i="2"/>
  <c r="R11" i="2"/>
  <c r="Q8" i="2"/>
  <c r="Q9" i="2"/>
  <c r="Q10" i="2"/>
  <c r="Q11" i="2"/>
  <c r="P8" i="2"/>
  <c r="P9" i="2"/>
  <c r="P10" i="2"/>
  <c r="P11" i="2"/>
  <c r="O8" i="2"/>
  <c r="O9" i="2"/>
  <c r="O10" i="2"/>
  <c r="O11" i="2"/>
  <c r="N11" i="2"/>
  <c r="N9" i="2"/>
  <c r="N10" i="2"/>
  <c r="N8" i="2"/>
  <c r="U7" i="2"/>
  <c r="T7" i="2"/>
  <c r="S7" i="2"/>
  <c r="R7" i="2"/>
  <c r="Q7" i="2"/>
  <c r="P7" i="2"/>
  <c r="O7" i="2"/>
  <c r="N7" i="2"/>
  <c r="U6" i="2"/>
  <c r="T6" i="2"/>
  <c r="S6" i="2"/>
  <c r="R6" i="2"/>
  <c r="Q6" i="2"/>
  <c r="P6" i="2"/>
  <c r="O6" i="2"/>
  <c r="N6" i="2"/>
  <c r="U5" i="2"/>
  <c r="T5" i="2"/>
  <c r="S5" i="2"/>
  <c r="R5" i="2"/>
  <c r="Q5" i="2"/>
  <c r="P5" i="2"/>
  <c r="O5" i="2"/>
  <c r="N5" i="2"/>
  <c r="U4" i="2"/>
  <c r="T4" i="2"/>
  <c r="S4" i="2"/>
  <c r="R4" i="2"/>
  <c r="Q4" i="2"/>
  <c r="P4" i="2"/>
  <c r="O4" i="2"/>
  <c r="V6" i="2"/>
  <c r="V7" i="2"/>
  <c r="V8" i="2"/>
  <c r="V9" i="2"/>
  <c r="V10" i="2"/>
  <c r="V11" i="2"/>
  <c r="V5" i="2"/>
  <c r="V4" i="2"/>
  <c r="K19" i="2"/>
  <c r="K20" i="2"/>
  <c r="K21" i="2"/>
  <c r="K22" i="2"/>
  <c r="K23" i="2"/>
  <c r="K24" i="2"/>
  <c r="J19" i="2"/>
  <c r="J20" i="2"/>
  <c r="J21" i="2"/>
  <c r="J22" i="2"/>
  <c r="J23" i="2"/>
  <c r="J24" i="2"/>
  <c r="I19" i="2"/>
  <c r="I20" i="2"/>
  <c r="I21" i="2"/>
  <c r="I22" i="2"/>
  <c r="I23" i="2"/>
  <c r="I24" i="2"/>
  <c r="H19" i="2"/>
  <c r="H20" i="2"/>
  <c r="H21" i="2"/>
  <c r="H22" i="2"/>
  <c r="H23" i="2"/>
  <c r="H24" i="2"/>
  <c r="G19" i="2"/>
  <c r="G20" i="2"/>
  <c r="G21" i="2"/>
  <c r="G22" i="2"/>
  <c r="G23" i="2"/>
  <c r="G24" i="2"/>
  <c r="F19" i="2"/>
  <c r="F20" i="2"/>
  <c r="F21" i="2"/>
  <c r="F22" i="2"/>
  <c r="F23" i="2"/>
  <c r="F24" i="2"/>
  <c r="E19" i="2"/>
  <c r="E20" i="2"/>
  <c r="E21" i="2"/>
  <c r="E22" i="2"/>
  <c r="E23" i="2"/>
  <c r="E24" i="2"/>
  <c r="D19" i="2"/>
  <c r="D20" i="2"/>
  <c r="D21" i="2"/>
  <c r="D22" i="2"/>
  <c r="D23" i="2"/>
  <c r="D24" i="2"/>
  <c r="C19" i="2"/>
  <c r="C20" i="2"/>
  <c r="C21" i="2"/>
  <c r="C22" i="2"/>
  <c r="C23" i="2"/>
  <c r="C24" i="2"/>
  <c r="D18" i="2"/>
  <c r="E18" i="2"/>
  <c r="F18" i="2"/>
  <c r="G18" i="2"/>
  <c r="H18" i="2"/>
  <c r="I18" i="2"/>
  <c r="J18" i="2"/>
  <c r="K18" i="2"/>
  <c r="C18" i="2"/>
  <c r="B19" i="2"/>
  <c r="B20" i="2"/>
  <c r="B21" i="2"/>
  <c r="B22" i="2"/>
  <c r="B23" i="2"/>
  <c r="B24" i="2"/>
  <c r="B18" i="2"/>
  <c r="C17" i="2" l="1"/>
  <c r="D17" i="2"/>
  <c r="E17" i="2"/>
  <c r="F17" i="2"/>
  <c r="G17" i="2"/>
  <c r="H17" i="2"/>
  <c r="I17" i="2"/>
  <c r="J17" i="2"/>
  <c r="K17" i="2"/>
  <c r="B17" i="2"/>
  <c r="C16" i="2"/>
  <c r="D16" i="2"/>
  <c r="E16" i="2"/>
  <c r="F16" i="2"/>
  <c r="G16" i="2"/>
  <c r="H16" i="2"/>
  <c r="I16" i="2"/>
  <c r="J16" i="2"/>
  <c r="K16" i="2"/>
  <c r="B16" i="2"/>
  <c r="C15" i="2"/>
  <c r="D15" i="2"/>
  <c r="E15" i="2"/>
  <c r="F15" i="2"/>
  <c r="G15" i="2"/>
  <c r="H15" i="2"/>
  <c r="I15" i="2"/>
  <c r="J15" i="2"/>
  <c r="K15" i="2"/>
  <c r="B15" i="2"/>
  <c r="C14" i="2"/>
  <c r="D14" i="2"/>
  <c r="E14" i="2"/>
  <c r="F14" i="2"/>
  <c r="G14" i="2"/>
  <c r="H14" i="2"/>
  <c r="I14" i="2"/>
  <c r="J14" i="2"/>
  <c r="K14" i="2"/>
  <c r="B14" i="2"/>
  <c r="C13" i="2"/>
  <c r="D13" i="2"/>
  <c r="E13" i="2"/>
  <c r="F13" i="2"/>
  <c r="G13" i="2"/>
  <c r="H13" i="2"/>
  <c r="I13" i="2"/>
  <c r="J13" i="2"/>
  <c r="K13" i="2"/>
  <c r="B13" i="2"/>
  <c r="C12" i="2"/>
  <c r="D12" i="2"/>
  <c r="E12" i="2"/>
  <c r="F12" i="2"/>
  <c r="G12" i="2"/>
  <c r="H12" i="2"/>
  <c r="I12" i="2"/>
  <c r="J12" i="2"/>
  <c r="K12" i="2"/>
  <c r="B12" i="2"/>
  <c r="C11" i="2"/>
  <c r="D11" i="2"/>
  <c r="E11" i="2"/>
  <c r="F11" i="2"/>
  <c r="G11" i="2"/>
  <c r="H11" i="2"/>
  <c r="I11" i="2"/>
  <c r="J11" i="2"/>
  <c r="K11" i="2"/>
  <c r="B11" i="2"/>
  <c r="C10" i="2"/>
  <c r="D10" i="2"/>
  <c r="E10" i="2"/>
  <c r="F10" i="2"/>
  <c r="G10" i="2"/>
  <c r="H10" i="2"/>
  <c r="I10" i="2"/>
  <c r="J10" i="2"/>
  <c r="K10" i="2"/>
  <c r="B10" i="2"/>
  <c r="C9" i="2"/>
  <c r="D9" i="2"/>
  <c r="L9" i="2" s="1"/>
  <c r="E9" i="2"/>
  <c r="F9" i="2"/>
  <c r="G9" i="2"/>
  <c r="H9" i="2"/>
  <c r="I9" i="2"/>
  <c r="J9" i="2"/>
  <c r="K9" i="2"/>
  <c r="B9" i="2"/>
  <c r="C8" i="2"/>
  <c r="D8" i="2"/>
  <c r="L8" i="2" s="1"/>
  <c r="E8" i="2"/>
  <c r="F8" i="2"/>
  <c r="G8" i="2"/>
  <c r="H8" i="2"/>
  <c r="I8" i="2"/>
  <c r="J8" i="2"/>
  <c r="K8" i="2"/>
  <c r="B8" i="2"/>
  <c r="C7" i="2"/>
  <c r="D7" i="2"/>
  <c r="E7" i="2"/>
  <c r="F7" i="2"/>
  <c r="G7" i="2"/>
  <c r="H7" i="2"/>
  <c r="I7" i="2"/>
  <c r="J7" i="2"/>
  <c r="K7" i="2"/>
  <c r="C6" i="2"/>
  <c r="D6" i="2"/>
  <c r="E6" i="2"/>
  <c r="F6" i="2"/>
  <c r="G6" i="2"/>
  <c r="H6" i="2"/>
  <c r="I6" i="2"/>
  <c r="J6" i="2"/>
  <c r="K6" i="2"/>
  <c r="B7" i="2"/>
  <c r="L7" i="2" s="1"/>
  <c r="B6" i="2"/>
  <c r="L6" i="2" s="1"/>
  <c r="B5" i="2"/>
  <c r="C5" i="2"/>
  <c r="D5" i="2"/>
  <c r="E5" i="2"/>
  <c r="F5" i="2"/>
  <c r="G5" i="2"/>
  <c r="H5" i="2"/>
  <c r="I5" i="2"/>
  <c r="J5" i="2"/>
  <c r="K5" i="2"/>
  <c r="L4" i="2"/>
  <c r="L14" i="2"/>
  <c r="L15" i="2"/>
  <c r="L18" i="2"/>
  <c r="L19" i="2"/>
  <c r="L20" i="2"/>
  <c r="L21" i="2"/>
  <c r="L22" i="2"/>
  <c r="L23" i="2"/>
  <c r="L24" i="2"/>
  <c r="C4" i="2"/>
  <c r="D4" i="2"/>
  <c r="E4" i="2"/>
  <c r="F4" i="2"/>
  <c r="G4" i="2"/>
  <c r="H4" i="2"/>
  <c r="I4" i="2"/>
  <c r="J4" i="2"/>
  <c r="K4" i="2"/>
  <c r="B4" i="2"/>
  <c r="L3" i="2"/>
  <c r="L2" i="2"/>
  <c r="L17" i="2" l="1"/>
  <c r="L16" i="2"/>
  <c r="L13" i="2"/>
  <c r="L12" i="2"/>
  <c r="L11" i="2"/>
  <c r="L10" i="2"/>
  <c r="L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<sst xmlns="http://schemas.openxmlformats.org/spreadsheetml/2006/main" count="62" uniqueCount="49">
  <si>
    <t>x</t>
  </si>
  <si>
    <t>y</t>
  </si>
  <si>
    <t>x^n</t>
  </si>
  <si>
    <t>summa</t>
  </si>
  <si>
    <t>e^-x_i</t>
  </si>
  <si>
    <t>e^-2x_i</t>
  </si>
  <si>
    <t>e^-3x_i</t>
  </si>
  <si>
    <t>e^-4x_i</t>
  </si>
  <si>
    <t>e^-5x_i</t>
  </si>
  <si>
    <t>e^-6x_i</t>
  </si>
  <si>
    <t>e^-7x_i</t>
  </si>
  <si>
    <t>e^-8x_i</t>
  </si>
  <si>
    <t>e^-9x_i</t>
  </si>
  <si>
    <t>e^-10x_i</t>
  </si>
  <si>
    <t>e^-11x_i</t>
  </si>
  <si>
    <t>e^-12x_i</t>
  </si>
  <si>
    <t>e^-13x_i</t>
  </si>
  <si>
    <t>e^-14x_i</t>
  </si>
  <si>
    <t>ye^-x_i</t>
  </si>
  <si>
    <t>ye^-2x_i</t>
  </si>
  <si>
    <t>ye^-3x_i</t>
  </si>
  <si>
    <t>ye^-4x_i</t>
  </si>
  <si>
    <t>ye^-5x_i</t>
  </si>
  <si>
    <t>ye^-6x_i</t>
  </si>
  <si>
    <t>ye^-7x_i</t>
  </si>
  <si>
    <t xml:space="preserve">матрица коэфициентов </t>
  </si>
  <si>
    <t>B-матрица</t>
  </si>
  <si>
    <t>a</t>
  </si>
  <si>
    <t>b</t>
  </si>
  <si>
    <t>c</t>
  </si>
  <si>
    <t>d</t>
  </si>
  <si>
    <t>e</t>
  </si>
  <si>
    <t>f</t>
  </si>
  <si>
    <t>g</t>
  </si>
  <si>
    <t>h</t>
  </si>
  <si>
    <t>Матрица неизвестных</t>
  </si>
  <si>
    <t>Q</t>
  </si>
  <si>
    <t>Qmax</t>
  </si>
  <si>
    <t>сумма</t>
  </si>
  <si>
    <t>Матрица коэффициентов</t>
  </si>
  <si>
    <t>b-матрица</t>
  </si>
  <si>
    <t>x^1</t>
  </si>
  <si>
    <t>x^3</t>
  </si>
  <si>
    <t>x^4</t>
  </si>
  <si>
    <t>x^5</t>
  </si>
  <si>
    <t>x^6</t>
  </si>
  <si>
    <t>yx^1</t>
  </si>
  <si>
    <t>yx^2</t>
  </si>
  <si>
    <t>yx^3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</si>
</sst>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0" borderId="4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исходные данные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>
                    <a:alpha val="0"/>
                  </a:schemeClr>
                </a:solidFill>
              </a:ln>
              <a:effectLst/>
            </c:spPr>
          </c:marker>
          <c:xVal>
            <c:numRef>
              <c:f>'Задание 1 '!$B$2:$K$2</c:f>
              <c:numCache>
                <c:formatCode>General</c:formatCode>
                <c:ptCount val="10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6</c:v>
                </c:pt>
              </c:numCache>
            </c:numRef>
          </c:xVal>
          <c:yVal>
            <c:numRef>
              <c:f>'Задание 1 '!$B$3:$K$3</c:f>
              <c:numCache>
                <c:formatCode>General</c:formatCode>
                <c:ptCount val="10"/>
                <c:pt idx="0">
                  <c:v>6702</c:v>
                </c:pt>
                <c:pt idx="1">
                  <c:v>3507</c:v>
                </c:pt>
                <c:pt idx="2">
                  <c:v>2101</c:v>
                </c:pt>
                <c:pt idx="3">
                  <c:v>1302</c:v>
                </c:pt>
                <c:pt idx="4">
                  <c:v>1102</c:v>
                </c:pt>
                <c:pt idx="5">
                  <c:v>901</c:v>
                </c:pt>
                <c:pt idx="6">
                  <c:v>849</c:v>
                </c:pt>
                <c:pt idx="7">
                  <c:v>831</c:v>
                </c:pt>
                <c:pt idx="8">
                  <c:v>820</c:v>
                </c:pt>
                <c:pt idx="9">
                  <c:v>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E3-402B-A432-7419C180D9CB}"/>
            </c:ext>
          </c:extLst>
        </c:ser>
        <c:ser>
          <c:idx val="1"/>
          <c:order val="1"/>
          <c:tx>
            <c:v>полученные данные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60E3-402B-A432-7419C180D9CB}"/>
              </c:ext>
            </c:extLst>
          </c:dPt>
          <c:xVal>
            <c:numRef>
              <c:f>'Задание 1 '!$B$26:$L$26</c:f>
              <c:numCache>
                <c:formatCode>General</c:formatCode>
                <c:ptCount val="11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6</c:v>
                </c:pt>
                <c:pt idx="10">
                  <c:v>8</c:v>
                </c:pt>
              </c:numCache>
            </c:numRef>
          </c:xVal>
          <c:yVal>
            <c:numRef>
              <c:f>'Задание 1 '!$B$27:$L$27</c:f>
              <c:numCache>
                <c:formatCode>General</c:formatCode>
                <c:ptCount val="11"/>
                <c:pt idx="0">
                  <c:v>6701.725886920467</c:v>
                </c:pt>
                <c:pt idx="1">
                  <c:v>3506.9132188431686</c:v>
                </c:pt>
                <c:pt idx="2">
                  <c:v>2100.9838001544867</c:v>
                </c:pt>
                <c:pt idx="3">
                  <c:v>1302.1646464510629</c:v>
                </c:pt>
                <c:pt idx="4">
                  <c:v>1100.9478051547092</c:v>
                </c:pt>
                <c:pt idx="5">
                  <c:v>904.83214895465176</c:v>
                </c:pt>
                <c:pt idx="6">
                  <c:v>843.41014589962458</c:v>
                </c:pt>
                <c:pt idx="7">
                  <c:v>831.16932943380448</c:v>
                </c:pt>
                <c:pt idx="8">
                  <c:v>825.29494642203122</c:v>
                </c:pt>
                <c:pt idx="9">
                  <c:v>812.37986563383481</c:v>
                </c:pt>
                <c:pt idx="10">
                  <c:v>797.67523860934864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E3-402B-A432-7419C180D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974256"/>
        <c:axId val="1549976176"/>
      </c:scatterChart>
      <c:valAx>
        <c:axId val="154997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9976176"/>
        <c:crosses val="autoZero"/>
        <c:crossBetween val="midCat"/>
      </c:valAx>
      <c:valAx>
        <c:axId val="15499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997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46870</xdr:colOff>
      <xdr:row>12</xdr:row>
      <xdr:rowOff>1512</xdr:rowOff>
    </xdr:from>
    <xdr:to>
      <xdr:col>27</xdr:col>
      <xdr:colOff>603250</xdr:colOff>
      <xdr:row>34</xdr:row>
      <xdr:rowOff>110368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2B75EDB-84CC-F54F-E98B-88B11E5FB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156950</xdr:colOff>
      <xdr:row>8</xdr:row>
      <xdr:rowOff>21409</xdr:rowOff>
    </xdr:from>
    <xdr:ext cx="5119900" cy="18762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23A40BC-BB48-4DEC-EB5E-C48FD9E8EAE3}"/>
                </a:ext>
              </a:extLst>
            </xdr:cNvPr>
            <xdr:cNvSpPr txBox="1"/>
          </xdr:nvSpPr>
          <xdr:spPr>
            <a:xfrm>
              <a:off x="8081750" y="1545409"/>
              <a:ext cx="5119900" cy="1876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begChr m:val="{"/>
                      <m:endChr m:val=""/>
                      <m:ctrlPr>
                        <a:rPr lang="ru-RU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dPr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𝜕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𝑄</m:t>
                          </m:r>
                        </m:num>
                        <m:den>
                          <m:eqArr>
                            <m:eqArr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eqArr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𝜕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𝑎</m:t>
                              </m:r>
                            </m:e>
                            <m:e>
                              <m:f>
                                <m:f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𝑄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𝑏</m:t>
                                  </m:r>
                                </m:den>
                              </m:f>
                            </m:e>
                            <m:e>
                              <m:f>
                                <m:f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𝑄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𝑐</m:t>
                                  </m:r>
                                </m:den>
                              </m:f>
                            </m:e>
                            <m:e>
                              <m:f>
                                <m:f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𝑄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𝑑</m:t>
                                  </m:r>
                                </m:den>
                              </m:f>
                            </m:e>
                            <m:e>
                              <m:f>
                                <m:f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𝑄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𝑒</m:t>
                                  </m:r>
                                </m:den>
                              </m:f>
                            </m:e>
                            <m:e>
                              <m:f>
                                <m:f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𝑄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𝑓</m:t>
                                  </m:r>
                                </m:den>
                              </m:f>
                            </m:e>
                            <m:e>
                              <m:f>
                                <m:f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𝑄</m:t>
                                  </m:r>
                                </m:num>
                                <m:den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𝜕</m:t>
                                  </m:r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𝑔</m:t>
                                  </m:r>
                                </m:den>
                              </m:f>
                            </m:e>
                          </m:eqArr>
                        </m:den>
                      </m:f>
                    </m:e>
                  </m:d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=2</m:t>
                  </m:r>
                  <m:nary>
                    <m:naryPr>
                      <m:chr m:val="∑"/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sSub>
                        <m:sSub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  <m:sSup>
                        <m:sSupPr>
                          <m:ctrlPr>
                            <a:rPr lang="ru-RU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ru-RU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−</m:t>
                          </m:r>
                          <m:sSub>
                            <m:sSubPr>
                              <m:ctrlPr>
                                <a:rPr lang="ru-RU" sz="110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</m:sup>
                      </m:sSup>
                      <m:r>
                        <m:rPr>
                          <m:nor/>
                        </m:rPr>
                        <a:rPr lang="ru-RU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</m:e>
                  </m:nary>
                </m:oMath>
              </a14:m>
              <a:r>
                <a:rPr lang="en-US" sz="1100" b="0"/>
                <a:t>-c</a:t>
              </a:r>
              <a14:m>
                <m:oMath xmlns:m="http://schemas.openxmlformats.org/officeDocument/2006/math">
                  <m:sSup>
                    <m:sSupPr>
                      <m:ctrlPr>
                        <a:rPr lang="ru-RU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𝑒</m:t>
                      </m:r>
                    </m:e>
                    <m:sup>
                      <m:r>
                        <a:rPr lang="ru-RU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ru-RU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sup>
                  </m:sSup>
                </m:oMath>
              </a14:m>
              <a:r>
                <a:rPr lang="en-US" sz="1100" b="0"/>
                <a:t>-</a:t>
              </a:r>
              <a14:m>
                <m:oMath xmlns:m="http://schemas.openxmlformats.org/officeDocument/2006/math">
                  <m:sSup>
                    <m:sSupPr>
                      <m:ctrlPr>
                        <a:rPr lang="ru-RU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𝑒</m:t>
                      </m:r>
                    </m:e>
                    <m:sup>
                      <m:r>
                        <a:rPr lang="ru-RU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ru-RU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sup>
                  </m:sSup>
                </m:oMath>
              </a14:m>
              <a:r>
                <a:rPr lang="en-US" sz="1100" b="0"/>
                <a:t>-</a:t>
              </a:r>
              <a14:m>
                <m:oMath xmlns:m="http://schemas.openxmlformats.org/officeDocument/2006/math">
                  <m:sSup>
                    <m:sSupPr>
                      <m:ctrlPr>
                        <a:rPr lang="ru-RU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𝑒</m:t>
                      </m:r>
                    </m:e>
                    <m:sup>
                      <m:r>
                        <a:rPr lang="ru-RU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ru-RU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4</m:t>
                          </m:r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sup>
                  </m:sSup>
                </m:oMath>
              </a14:m>
              <a:r>
                <a:rPr lang="en-US" sz="1100" b="0"/>
                <a:t>-f</a:t>
              </a:r>
              <a14:m>
                <m:oMath xmlns:m="http://schemas.openxmlformats.org/officeDocument/2006/math">
                  <m:sSup>
                    <m:sSupPr>
                      <m:ctrlPr>
                        <a:rPr lang="ru-RU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𝑒</m:t>
                      </m:r>
                    </m:e>
                    <m:sup>
                      <m:r>
                        <a:rPr lang="ru-RU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</m:t>
                      </m:r>
                      <m:sSub>
                        <m:sSubPr>
                          <m:ctrlPr>
                            <a:rPr lang="ru-RU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sup>
                  </m:sSup>
                </m:oMath>
              </a14:m>
              <a:r>
                <a:rPr lang="en-US" sz="1100" b="0"/>
                <a:t>-g</a:t>
              </a:r>
              <a14:m>
                <m:oMath xmlns:m="http://schemas.openxmlformats.org/officeDocument/2006/math">
                  <m:sSup>
                    <m:sSupPr>
                      <m:ctrlPr>
                        <a:rPr lang="ru-RU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𝑒</m:t>
                      </m:r>
                    </m:e>
                    <m:sup>
                      <m:r>
                        <a:rPr lang="ru-RU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ru-RU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6</m:t>
                          </m:r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sup>
                  </m:sSup>
                </m:oMath>
              </a14:m>
              <a:r>
                <a:rPr lang="en-US" sz="1100" b="0"/>
                <a:t>-h</a:t>
              </a:r>
              <a14:m>
                <m:oMath xmlns:m="http://schemas.openxmlformats.org/officeDocument/2006/math">
                  <m:sSup>
                    <m:sSupPr>
                      <m:ctrlPr>
                        <a:rPr lang="ru-RU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𝑒</m:t>
                      </m:r>
                    </m:e>
                    <m:sup>
                      <m:r>
                        <a:rPr lang="ru-RU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ru-RU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7</m:t>
                          </m:r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sup>
                  </m:sSup>
                </m:oMath>
              </a14:m>
              <a:r>
                <a:rPr lang="en-US" sz="1100" b="0"/>
                <a:t>)(-1)</a:t>
              </a:r>
            </a:p>
            <a:p>
              <a:br>
                <a:rPr lang="en-US" sz="1100" b="0"/>
              </a:br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23A40BC-BB48-4DEC-EB5E-C48FD9E8EAE3}"/>
                </a:ext>
              </a:extLst>
            </xdr:cNvPr>
            <xdr:cNvSpPr txBox="1"/>
          </xdr:nvSpPr>
          <xdr:spPr>
            <a:xfrm>
              <a:off x="8081750" y="1545409"/>
              <a:ext cx="5119900" cy="1876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{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𝑄/█(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𝑓@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𝑄/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𝜕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𝑔)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=2∑24_(𝑖=1)^𝑛▒〖(𝑦_𝑖−𝑎−𝑏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</a:t>
              </a:r>
              <a:r>
                <a:rPr lang="en-US" sz="1100" b="0"/>
                <a:t>-c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/>
                <a:t>-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〗^(−〖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/>
                <a:t>-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〗^(−〖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/>
                <a:t>-f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/>
                <a:t>-g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/>
                <a:t>-h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^(−〖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𝑖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/>
                <a:t>)(-1)</a:t>
              </a:r>
            </a:p>
            <a:p>
              <a:br>
                <a:rPr lang="en-US" sz="1100" b="0"/>
              </a:b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D780-8996-4A71-80FC-498A1082CC17}">
  <dimension ref="A1:V30"/>
  <sheetViews>
    <sheetView zoomScale="90" zoomScaleNormal="90" workbookViewId="0">
      <selection activeCell="L27" sqref="L27"/>
    </sheetView>
  </sheetViews>
  <sheetFormatPr defaultRowHeight="15" x14ac:dyDescent="0.25"/>
  <cols>
    <col min="1" max="2" width="12" bestFit="1" customWidth="1"/>
    <col min="10" max="10" width="12" bestFit="1" customWidth="1"/>
    <col min="11" max="11" width="9.42578125" customWidth="1"/>
    <col min="12" max="12" width="9.28515625" customWidth="1"/>
    <col min="13" max="13" width="12.140625" customWidth="1"/>
    <col min="14" max="14" width="8.85546875" customWidth="1"/>
    <col min="15" max="15" width="14.42578125" customWidth="1"/>
    <col min="21" max="21" width="9.140625" customWidth="1"/>
    <col min="22" max="23" width="12" bestFit="1" customWidth="1"/>
  </cols>
  <sheetData>
    <row r="1" spans="1:22" x14ac:dyDescent="0.25">
      <c r="L1" t="s">
        <v>3</v>
      </c>
    </row>
    <row r="2" spans="1:22" x14ac:dyDescent="0.25">
      <c r="A2" t="s">
        <v>0</v>
      </c>
      <c r="B2">
        <v>1</v>
      </c>
      <c r="C2">
        <v>1.5</v>
      </c>
      <c r="D2">
        <v>2</v>
      </c>
      <c r="E2">
        <v>2.5</v>
      </c>
      <c r="F2">
        <v>3</v>
      </c>
      <c r="G2">
        <v>3.5</v>
      </c>
      <c r="H2">
        <v>4</v>
      </c>
      <c r="I2">
        <v>4.5</v>
      </c>
      <c r="J2">
        <v>5</v>
      </c>
      <c r="K2">
        <v>6</v>
      </c>
      <c r="L2">
        <f>SUM(B2:K2)</f>
        <v>33</v>
      </c>
    </row>
    <row r="3" spans="1:22" x14ac:dyDescent="0.25">
      <c r="A3" t="s">
        <v>1</v>
      </c>
      <c r="B3">
        <v>6702</v>
      </c>
      <c r="C3">
        <v>3507</v>
      </c>
      <c r="D3">
        <v>2101</v>
      </c>
      <c r="E3">
        <v>1302</v>
      </c>
      <c r="F3">
        <v>1102</v>
      </c>
      <c r="G3">
        <v>901</v>
      </c>
      <c r="H3">
        <v>849</v>
      </c>
      <c r="I3">
        <v>831</v>
      </c>
      <c r="J3">
        <v>820</v>
      </c>
      <c r="K3">
        <v>815</v>
      </c>
      <c r="L3">
        <f>SUM(B3:K3)</f>
        <v>18930</v>
      </c>
      <c r="N3" s="5" t="s">
        <v>25</v>
      </c>
      <c r="O3" s="5"/>
      <c r="P3" s="5"/>
      <c r="Q3" s="5"/>
      <c r="R3" s="5"/>
      <c r="S3" s="5"/>
      <c r="T3" s="5"/>
      <c r="U3" s="5"/>
      <c r="V3" s="4" t="s">
        <v>26</v>
      </c>
    </row>
    <row r="4" spans="1:22" x14ac:dyDescent="0.25">
      <c r="A4" t="s">
        <v>4</v>
      </c>
      <c r="B4">
        <f>(EXP(-B2))</f>
        <v>0.36787944117144233</v>
      </c>
      <c r="C4">
        <f t="shared" ref="C4:K4" si="0">(EXP(-C2))</f>
        <v>0.22313016014842982</v>
      </c>
      <c r="D4">
        <f t="shared" si="0"/>
        <v>0.1353352832366127</v>
      </c>
      <c r="E4">
        <f t="shared" si="0"/>
        <v>8.20849986238988E-2</v>
      </c>
      <c r="F4">
        <f t="shared" si="0"/>
        <v>4.9787068367863944E-2</v>
      </c>
      <c r="G4">
        <f t="shared" si="0"/>
        <v>3.0197383422318501E-2</v>
      </c>
      <c r="H4">
        <f t="shared" si="0"/>
        <v>1.8315638888734179E-2</v>
      </c>
      <c r="I4">
        <f t="shared" si="0"/>
        <v>1.1108996538242306E-2</v>
      </c>
      <c r="J4">
        <f t="shared" si="0"/>
        <v>6.737946999085467E-3</v>
      </c>
      <c r="K4">
        <f t="shared" si="0"/>
        <v>2.4787521766663585E-3</v>
      </c>
      <c r="L4">
        <f t="shared" ref="L4:L24" si="1">SUM(B4:K4)</f>
        <v>0.92705566957329444</v>
      </c>
      <c r="N4" s="4">
        <v>10</v>
      </c>
      <c r="O4" s="4">
        <f>L4</f>
        <v>0.92705566957329444</v>
      </c>
      <c r="P4" s="4">
        <f>L5</f>
        <v>0.21407698820862217</v>
      </c>
      <c r="Q4" s="4">
        <f>L6</f>
        <v>6.4086684010096831E-2</v>
      </c>
      <c r="R4" s="4">
        <f>L7</f>
        <v>2.11823592281974E-2</v>
      </c>
      <c r="S4" s="4">
        <f>L8</f>
        <v>7.340491208804859E-3</v>
      </c>
      <c r="T4" s="4">
        <f>L9</f>
        <v>2.6086281233873377E-3</v>
      </c>
      <c r="U4" s="4">
        <f>L10</f>
        <v>9.4027583548126638E-4</v>
      </c>
      <c r="V4" s="4">
        <f>L3</f>
        <v>18930</v>
      </c>
    </row>
    <row r="5" spans="1:22" x14ac:dyDescent="0.25">
      <c r="A5" t="s">
        <v>5</v>
      </c>
      <c r="B5">
        <f>EXP(-2*(B2))</f>
        <v>0.1353352832366127</v>
      </c>
      <c r="C5">
        <f t="shared" ref="C5:K5" si="2">EXP(-2*(C2))</f>
        <v>4.9787068367863944E-2</v>
      </c>
      <c r="D5">
        <f t="shared" si="2"/>
        <v>1.8315638888734179E-2</v>
      </c>
      <c r="E5">
        <f t="shared" si="2"/>
        <v>6.737946999085467E-3</v>
      </c>
      <c r="F5">
        <f t="shared" si="2"/>
        <v>2.4787521766663585E-3</v>
      </c>
      <c r="G5">
        <f t="shared" si="2"/>
        <v>9.1188196555451624E-4</v>
      </c>
      <c r="H5">
        <f t="shared" si="2"/>
        <v>3.3546262790251185E-4</v>
      </c>
      <c r="I5">
        <f t="shared" si="2"/>
        <v>1.2340980408667956E-4</v>
      </c>
      <c r="J5">
        <f t="shared" si="2"/>
        <v>4.5399929762484854E-5</v>
      </c>
      <c r="K5">
        <f t="shared" si="2"/>
        <v>6.1442123533282098E-6</v>
      </c>
      <c r="L5">
        <f t="shared" si="1"/>
        <v>0.21407698820862217</v>
      </c>
      <c r="N5" s="4">
        <f>L4</f>
        <v>0.92705566957329444</v>
      </c>
      <c r="O5" s="4">
        <f>L5</f>
        <v>0.21407698820862217</v>
      </c>
      <c r="P5" s="4">
        <f>L6</f>
        <v>6.4086684010096831E-2</v>
      </c>
      <c r="Q5" s="4">
        <f>L7</f>
        <v>2.11823592281974E-2</v>
      </c>
      <c r="R5" s="4">
        <f>L8</f>
        <v>7.340491208804859E-3</v>
      </c>
      <c r="S5" s="4">
        <f>L9</f>
        <v>2.6086281233873377E-3</v>
      </c>
      <c r="T5" s="4">
        <f>L10</f>
        <v>9.4027583548126638E-4</v>
      </c>
      <c r="U5" s="4">
        <f>L11</f>
        <v>3.4172147503986759E-4</v>
      </c>
      <c r="V5" s="4">
        <f t="shared" ref="V5:V11" si="3">L18</f>
        <v>3753.6596295679319</v>
      </c>
    </row>
    <row r="6" spans="1:22" x14ac:dyDescent="0.25">
      <c r="A6" t="s">
        <v>6</v>
      </c>
      <c r="B6">
        <f>EXP(-3*(B2))</f>
        <v>4.9787068367863944E-2</v>
      </c>
      <c r="C6">
        <f t="shared" ref="C6:K6" si="4">EXP(-3*(C2))</f>
        <v>1.1108996538242306E-2</v>
      </c>
      <c r="D6">
        <f t="shared" si="4"/>
        <v>2.4787521766663585E-3</v>
      </c>
      <c r="E6">
        <f t="shared" si="4"/>
        <v>5.5308437014783363E-4</v>
      </c>
      <c r="F6">
        <f t="shared" si="4"/>
        <v>1.2340980408667956E-4</v>
      </c>
      <c r="G6">
        <f t="shared" si="4"/>
        <v>2.7536449349747158E-5</v>
      </c>
      <c r="H6">
        <f t="shared" si="4"/>
        <v>6.1442123533282098E-6</v>
      </c>
      <c r="I6">
        <f t="shared" si="4"/>
        <v>1.3709590863840845E-6</v>
      </c>
      <c r="J6">
        <f t="shared" si="4"/>
        <v>3.0590232050182579E-7</v>
      </c>
      <c r="K6">
        <f t="shared" si="4"/>
        <v>1.5229979744712629E-8</v>
      </c>
      <c r="L6">
        <f t="shared" si="1"/>
        <v>6.4086684010096831E-2</v>
      </c>
      <c r="N6" s="4">
        <f>L5</f>
        <v>0.21407698820862217</v>
      </c>
      <c r="O6" s="4">
        <f>L6</f>
        <v>6.4086684010096831E-2</v>
      </c>
      <c r="P6" s="4">
        <f>L7</f>
        <v>2.11823592281974E-2</v>
      </c>
      <c r="Q6" s="4">
        <f>L8</f>
        <v>7.340491208804859E-3</v>
      </c>
      <c r="R6" s="4">
        <f>L9</f>
        <v>2.6086281233873377E-3</v>
      </c>
      <c r="S6" s="4">
        <f>L10</f>
        <v>9.4027583548126638E-4</v>
      </c>
      <c r="T6" s="4">
        <f>L11</f>
        <v>3.4172147503986759E-4</v>
      </c>
      <c r="U6" s="4">
        <f>L12</f>
        <v>1.2479616424324367E-4</v>
      </c>
      <c r="V6" s="4">
        <f t="shared" si="3"/>
        <v>1132.8570686593264</v>
      </c>
    </row>
    <row r="7" spans="1:22" x14ac:dyDescent="0.25">
      <c r="A7" t="s">
        <v>7</v>
      </c>
      <c r="B7">
        <f>EXP(-4*(B2))</f>
        <v>1.8315638888734179E-2</v>
      </c>
      <c r="C7">
        <f t="shared" ref="C7:K7" si="5">EXP(-4*(C2))</f>
        <v>2.4787521766663585E-3</v>
      </c>
      <c r="D7">
        <f t="shared" si="5"/>
        <v>3.3546262790251185E-4</v>
      </c>
      <c r="E7">
        <f t="shared" si="5"/>
        <v>4.5399929762484854E-5</v>
      </c>
      <c r="F7">
        <f t="shared" si="5"/>
        <v>6.1442123533282098E-6</v>
      </c>
      <c r="G7">
        <f t="shared" si="5"/>
        <v>8.3152871910356788E-7</v>
      </c>
      <c r="H7">
        <f t="shared" si="5"/>
        <v>1.1253517471925912E-7</v>
      </c>
      <c r="I7">
        <f t="shared" si="5"/>
        <v>1.5229979744712629E-8</v>
      </c>
      <c r="J7">
        <f t="shared" si="5"/>
        <v>2.0611536224385579E-9</v>
      </c>
      <c r="K7">
        <f t="shared" si="5"/>
        <v>3.7751345442790977E-11</v>
      </c>
      <c r="L7">
        <f t="shared" si="1"/>
        <v>2.11823592281974E-2</v>
      </c>
      <c r="N7" s="4">
        <f>L6</f>
        <v>6.4086684010096831E-2</v>
      </c>
      <c r="O7" s="4">
        <f>L7</f>
        <v>2.11823592281974E-2</v>
      </c>
      <c r="P7" s="4">
        <f>L8</f>
        <v>7.340491208804859E-3</v>
      </c>
      <c r="Q7" s="4">
        <f>L9</f>
        <v>2.6086281233873377E-3</v>
      </c>
      <c r="R7" s="4">
        <f>L10</f>
        <v>9.4027583548126638E-4</v>
      </c>
      <c r="S7" s="4">
        <f>L11</f>
        <v>3.4172147503986759E-4</v>
      </c>
      <c r="T7" s="4">
        <f>L12</f>
        <v>1.2479616424324367E-4</v>
      </c>
      <c r="U7" s="4">
        <f>L13</f>
        <v>4.5707907218763995E-5</v>
      </c>
      <c r="V7" s="4">
        <f t="shared" si="3"/>
        <v>378.72758413474111</v>
      </c>
    </row>
    <row r="8" spans="1:22" x14ac:dyDescent="0.25">
      <c r="A8" t="s">
        <v>8</v>
      </c>
      <c r="B8">
        <f>EXP(-5*(B2))</f>
        <v>6.737946999085467E-3</v>
      </c>
      <c r="C8">
        <f t="shared" ref="C8:K8" si="6">EXP(-5*(C2))</f>
        <v>5.5308437014783363E-4</v>
      </c>
      <c r="D8">
        <f t="shared" si="6"/>
        <v>4.5399929762484854E-5</v>
      </c>
      <c r="E8">
        <f t="shared" si="6"/>
        <v>3.7266531720786709E-6</v>
      </c>
      <c r="F8">
        <f t="shared" si="6"/>
        <v>3.0590232050182579E-7</v>
      </c>
      <c r="G8">
        <f t="shared" si="6"/>
        <v>2.5109991557439819E-8</v>
      </c>
      <c r="H8">
        <f t="shared" si="6"/>
        <v>2.0611536224385579E-9</v>
      </c>
      <c r="I8">
        <f t="shared" si="6"/>
        <v>1.6918979226151304E-10</v>
      </c>
      <c r="J8">
        <f t="shared" si="6"/>
        <v>1.3887943864964021E-11</v>
      </c>
      <c r="K8">
        <f t="shared" si="6"/>
        <v>9.3576229688401748E-14</v>
      </c>
      <c r="L8">
        <f t="shared" si="1"/>
        <v>7.340491208804859E-3</v>
      </c>
      <c r="N8" s="4">
        <f>L7</f>
        <v>2.11823592281974E-2</v>
      </c>
      <c r="O8" s="4">
        <f t="shared" ref="O8:O11" si="7">L8</f>
        <v>7.340491208804859E-3</v>
      </c>
      <c r="P8" s="4">
        <f t="shared" ref="P8:P11" si="8">L9</f>
        <v>2.6086281233873377E-3</v>
      </c>
      <c r="Q8" s="4">
        <f t="shared" ref="Q8:Q11" si="9">L10</f>
        <v>9.4027583548126638E-4</v>
      </c>
      <c r="R8" s="4">
        <f t="shared" ref="R8:R11" si="10">L11</f>
        <v>3.4172147503986759E-4</v>
      </c>
      <c r="S8" s="4">
        <f t="shared" ref="S8:S11" si="11">L12</f>
        <v>1.2479616424324367E-4</v>
      </c>
      <c r="T8" s="4">
        <f t="shared" ref="T8:T11" si="12">L13</f>
        <v>4.5707907218763995E-5</v>
      </c>
      <c r="U8" s="4">
        <f t="shared" ref="U8:U11" si="13">L14</f>
        <v>1.677023691548815E-5</v>
      </c>
      <c r="V8" s="4">
        <f t="shared" si="3"/>
        <v>132.21594345441846</v>
      </c>
    </row>
    <row r="9" spans="1:22" x14ac:dyDescent="0.25">
      <c r="A9" t="s">
        <v>9</v>
      </c>
      <c r="B9">
        <f>EXP(-6*(B2))</f>
        <v>2.4787521766663585E-3</v>
      </c>
      <c r="C9">
        <f t="shared" ref="C9:K9" si="14">EXP(-6*(C2))</f>
        <v>1.2340980408667956E-4</v>
      </c>
      <c r="D9">
        <f t="shared" si="14"/>
        <v>6.1442123533282098E-6</v>
      </c>
      <c r="E9">
        <f t="shared" si="14"/>
        <v>3.0590232050182579E-7</v>
      </c>
      <c r="F9">
        <f t="shared" si="14"/>
        <v>1.5229979744712629E-8</v>
      </c>
      <c r="G9">
        <f t="shared" si="14"/>
        <v>7.5825604279119066E-10</v>
      </c>
      <c r="H9">
        <f t="shared" si="14"/>
        <v>3.7751345442790977E-11</v>
      </c>
      <c r="I9">
        <f t="shared" si="14"/>
        <v>1.8795288165390832E-12</v>
      </c>
      <c r="J9">
        <f t="shared" si="14"/>
        <v>9.3576229688401748E-14</v>
      </c>
      <c r="K9">
        <f t="shared" si="14"/>
        <v>2.3195228302435691E-16</v>
      </c>
      <c r="L9">
        <f t="shared" si="1"/>
        <v>2.6086281233873377E-3</v>
      </c>
      <c r="N9" s="4">
        <f t="shared" ref="N9:N11" si="15">L8</f>
        <v>7.340491208804859E-3</v>
      </c>
      <c r="O9" s="4">
        <f t="shared" si="7"/>
        <v>2.6086281233873377E-3</v>
      </c>
      <c r="P9" s="4">
        <f t="shared" si="8"/>
        <v>9.4027583548126638E-4</v>
      </c>
      <c r="Q9" s="4">
        <f t="shared" si="9"/>
        <v>3.4172147503986759E-4</v>
      </c>
      <c r="R9" s="4">
        <f t="shared" si="10"/>
        <v>1.2479616424324367E-4</v>
      </c>
      <c r="S9" s="4">
        <f t="shared" si="11"/>
        <v>4.5707907218763995E-5</v>
      </c>
      <c r="T9" s="4">
        <f t="shared" si="12"/>
        <v>1.677023691548815E-5</v>
      </c>
      <c r="U9" s="4">
        <f t="shared" si="13"/>
        <v>6.1594801782271251E-6</v>
      </c>
      <c r="V9" s="4">
        <f t="shared" si="3"/>
        <v>47.197986659280396</v>
      </c>
    </row>
    <row r="10" spans="1:22" x14ac:dyDescent="0.25">
      <c r="A10" t="s">
        <v>10</v>
      </c>
      <c r="B10">
        <f>EXP(-7*(B2))</f>
        <v>9.1188196555451624E-4</v>
      </c>
      <c r="C10">
        <f t="shared" ref="C10:K10" si="16">EXP(-7*(C2))</f>
        <v>2.7536449349747158E-5</v>
      </c>
      <c r="D10">
        <f t="shared" si="16"/>
        <v>8.3152871910356788E-7</v>
      </c>
      <c r="E10">
        <f t="shared" si="16"/>
        <v>2.5109991557439819E-8</v>
      </c>
      <c r="F10">
        <f t="shared" si="16"/>
        <v>7.5825604279119066E-10</v>
      </c>
      <c r="G10">
        <f t="shared" si="16"/>
        <v>2.289734845645553E-11</v>
      </c>
      <c r="H10">
        <f t="shared" si="16"/>
        <v>6.914400106940203E-13</v>
      </c>
      <c r="I10">
        <f t="shared" si="16"/>
        <v>2.0879679116459336E-14</v>
      </c>
      <c r="J10">
        <f t="shared" si="16"/>
        <v>6.3051167601469892E-16</v>
      </c>
      <c r="K10">
        <f t="shared" si="16"/>
        <v>5.7495222642935599E-19</v>
      </c>
      <c r="L10">
        <f t="shared" si="1"/>
        <v>9.4027583548126638E-4</v>
      </c>
      <c r="N10" s="4">
        <f t="shared" si="15"/>
        <v>2.6086281233873377E-3</v>
      </c>
      <c r="O10" s="4">
        <f t="shared" si="7"/>
        <v>9.4027583548126638E-4</v>
      </c>
      <c r="P10" s="4">
        <f t="shared" si="8"/>
        <v>3.4172147503986759E-4</v>
      </c>
      <c r="Q10" s="4">
        <f t="shared" si="9"/>
        <v>1.2479616424324367E-4</v>
      </c>
      <c r="R10" s="4">
        <f t="shared" si="10"/>
        <v>4.5707907218763995E-5</v>
      </c>
      <c r="S10" s="4">
        <f t="shared" si="11"/>
        <v>1.677023691548815E-5</v>
      </c>
      <c r="T10" s="4">
        <f t="shared" si="12"/>
        <v>6.1594801782271251E-6</v>
      </c>
      <c r="U10" s="4">
        <f t="shared" si="13"/>
        <v>2.2637327915823475E-6</v>
      </c>
      <c r="V10" s="4">
        <f t="shared" si="3"/>
        <v>17.058720046241636</v>
      </c>
    </row>
    <row r="11" spans="1:22" x14ac:dyDescent="0.25">
      <c r="A11" t="s">
        <v>11</v>
      </c>
      <c r="B11">
        <f>EXP(-8*(B2))</f>
        <v>3.3546262790251185E-4</v>
      </c>
      <c r="C11">
        <f t="shared" ref="C11:K11" si="17">EXP(-8*(C2))</f>
        <v>6.1442123533282098E-6</v>
      </c>
      <c r="D11">
        <f t="shared" si="17"/>
        <v>1.1253517471925912E-7</v>
      </c>
      <c r="E11">
        <f t="shared" si="17"/>
        <v>2.0611536224385579E-9</v>
      </c>
      <c r="F11">
        <f t="shared" si="17"/>
        <v>3.7751345442790977E-11</v>
      </c>
      <c r="G11">
        <f t="shared" si="17"/>
        <v>6.914400106940203E-13</v>
      </c>
      <c r="H11">
        <f t="shared" si="17"/>
        <v>1.2664165549094176E-14</v>
      </c>
      <c r="I11">
        <f t="shared" si="17"/>
        <v>2.3195228302435691E-16</v>
      </c>
      <c r="J11">
        <f t="shared" si="17"/>
        <v>4.2483542552915889E-18</v>
      </c>
      <c r="K11">
        <f t="shared" si="17"/>
        <v>1.4251640827409352E-21</v>
      </c>
      <c r="L11">
        <f t="shared" si="1"/>
        <v>3.4172147503986759E-4</v>
      </c>
      <c r="N11" s="4">
        <f t="shared" si="15"/>
        <v>9.4027583548126638E-4</v>
      </c>
      <c r="O11" s="4">
        <f t="shared" si="7"/>
        <v>3.4172147503986759E-4</v>
      </c>
      <c r="P11" s="4">
        <f t="shared" si="8"/>
        <v>1.2479616424324367E-4</v>
      </c>
      <c r="Q11" s="4">
        <f t="shared" si="9"/>
        <v>4.5707907218763995E-5</v>
      </c>
      <c r="R11" s="4">
        <f t="shared" si="10"/>
        <v>1.677023691548815E-5</v>
      </c>
      <c r="S11" s="4">
        <f t="shared" si="11"/>
        <v>6.1594801782271251E-6</v>
      </c>
      <c r="T11" s="4">
        <f t="shared" si="12"/>
        <v>2.2637327915823475E-6</v>
      </c>
      <c r="U11" s="4">
        <f t="shared" si="13"/>
        <v>8.3228766721745687E-7</v>
      </c>
      <c r="V11" s="4">
        <f t="shared" si="3"/>
        <v>6.2097838528973472</v>
      </c>
    </row>
    <row r="12" spans="1:22" ht="15.75" thickBot="1" x14ac:dyDescent="0.3">
      <c r="A12" t="s">
        <v>12</v>
      </c>
      <c r="B12">
        <f>EXP(-9*(B2))</f>
        <v>1.2340980408667956E-4</v>
      </c>
      <c r="C12">
        <f t="shared" ref="C12:K12" si="18">EXP(-9*(C2))</f>
        <v>1.3709590863840845E-6</v>
      </c>
      <c r="D12">
        <f t="shared" si="18"/>
        <v>1.5229979744712629E-8</v>
      </c>
      <c r="E12">
        <f t="shared" si="18"/>
        <v>1.6918979226151304E-10</v>
      </c>
      <c r="F12">
        <f t="shared" si="18"/>
        <v>1.8795288165390832E-12</v>
      </c>
      <c r="G12">
        <f t="shared" si="18"/>
        <v>2.0879679116459336E-14</v>
      </c>
      <c r="H12">
        <f t="shared" si="18"/>
        <v>2.3195228302435691E-16</v>
      </c>
      <c r="I12">
        <f t="shared" si="18"/>
        <v>2.576757109154981E-18</v>
      </c>
      <c r="J12">
        <f t="shared" si="18"/>
        <v>2.8625185805493937E-20</v>
      </c>
      <c r="K12">
        <f t="shared" si="18"/>
        <v>3.5326285722008071E-24</v>
      </c>
      <c r="L12">
        <f t="shared" si="1"/>
        <v>1.2479616424324367E-4</v>
      </c>
      <c r="O12" s="6" t="s">
        <v>35</v>
      </c>
      <c r="P12" s="6"/>
    </row>
    <row r="13" spans="1:22" x14ac:dyDescent="0.25">
      <c r="A13" t="s">
        <v>13</v>
      </c>
      <c r="B13">
        <f>EXP(-10*(B2))</f>
        <v>4.5399929762484854E-5</v>
      </c>
      <c r="C13">
        <f t="shared" ref="C13:K13" si="19">EXP(-10*(C2))</f>
        <v>3.0590232050182579E-7</v>
      </c>
      <c r="D13">
        <f t="shared" si="19"/>
        <v>2.0611536224385579E-9</v>
      </c>
      <c r="E13">
        <f t="shared" si="19"/>
        <v>1.3887943864964021E-11</v>
      </c>
      <c r="F13">
        <f t="shared" si="19"/>
        <v>9.3576229688401748E-14</v>
      </c>
      <c r="G13">
        <f t="shared" si="19"/>
        <v>6.3051167601469892E-16</v>
      </c>
      <c r="H13">
        <f t="shared" si="19"/>
        <v>4.2483542552915889E-18</v>
      </c>
      <c r="I13">
        <f t="shared" si="19"/>
        <v>2.8625185805493937E-20</v>
      </c>
      <c r="J13">
        <f t="shared" si="19"/>
        <v>1.9287498479639178E-22</v>
      </c>
      <c r="K13">
        <f t="shared" si="19"/>
        <v>8.75651076269652E-27</v>
      </c>
      <c r="L13">
        <f t="shared" si="1"/>
        <v>4.5707907218763995E-5</v>
      </c>
      <c r="N13" s="1" t="s">
        <v>27</v>
      </c>
      <c r="O13" cm="1">
        <f t="array" ref="O13:O20">MMULT(MINVERSE(N4:U11),V4:V11)</f>
        <v>797.67523860931396</v>
      </c>
    </row>
    <row r="14" spans="1:22" x14ac:dyDescent="0.25">
      <c r="A14" t="s">
        <v>14</v>
      </c>
      <c r="B14">
        <f>EXP(-11*(B2))</f>
        <v>1.6701700790245659E-5</v>
      </c>
      <c r="C14">
        <f t="shared" ref="C14:K14" si="20">EXP(-11*(C2))</f>
        <v>6.8256033763348699E-8</v>
      </c>
      <c r="D14">
        <f t="shared" si="20"/>
        <v>2.7894680928689246E-10</v>
      </c>
      <c r="E14">
        <f t="shared" si="20"/>
        <v>1.1399918530443554E-12</v>
      </c>
      <c r="F14">
        <f t="shared" si="20"/>
        <v>4.6588861451033977E-15</v>
      </c>
      <c r="G14">
        <f t="shared" si="20"/>
        <v>1.9039802832864523E-17</v>
      </c>
      <c r="H14">
        <f t="shared" si="20"/>
        <v>7.7811322411337966E-20</v>
      </c>
      <c r="I14">
        <f t="shared" si="20"/>
        <v>3.1799709001977496E-22</v>
      </c>
      <c r="J14">
        <f t="shared" si="20"/>
        <v>1.2995814250075031E-24</v>
      </c>
      <c r="K14">
        <f t="shared" si="20"/>
        <v>2.1705220113036395E-29</v>
      </c>
      <c r="L14">
        <f t="shared" si="1"/>
        <v>1.677023691548815E-5</v>
      </c>
      <c r="N14" s="2" t="s">
        <v>28</v>
      </c>
      <c r="O14">
        <v>7432.8533935546875</v>
      </c>
    </row>
    <row r="15" spans="1:22" x14ac:dyDescent="0.25">
      <c r="A15" t="s">
        <v>15</v>
      </c>
      <c r="B15">
        <f>EXP(-12*(B2))</f>
        <v>6.1442123533282098E-6</v>
      </c>
      <c r="C15">
        <f t="shared" ref="C15:K15" si="21">EXP(-12*(C2))</f>
        <v>1.5229979744712629E-8</v>
      </c>
      <c r="D15">
        <f t="shared" si="21"/>
        <v>3.7751345442790977E-11</v>
      </c>
      <c r="E15">
        <f t="shared" si="21"/>
        <v>9.3576229688401748E-14</v>
      </c>
      <c r="F15">
        <f t="shared" si="21"/>
        <v>2.3195228302435691E-16</v>
      </c>
      <c r="G15">
        <f t="shared" si="21"/>
        <v>5.7495222642935599E-19</v>
      </c>
      <c r="H15">
        <f t="shared" si="21"/>
        <v>1.4251640827409352E-21</v>
      </c>
      <c r="I15">
        <f t="shared" si="21"/>
        <v>3.5326285722008071E-24</v>
      </c>
      <c r="J15">
        <f t="shared" si="21"/>
        <v>8.75651076269652E-27</v>
      </c>
      <c r="K15">
        <f t="shared" si="21"/>
        <v>5.3801861600211382E-32</v>
      </c>
      <c r="L15">
        <f t="shared" si="1"/>
        <v>6.1594801782271251E-6</v>
      </c>
      <c r="N15" s="2" t="s">
        <v>29</v>
      </c>
      <c r="O15">
        <v>-677688.796875</v>
      </c>
    </row>
    <row r="16" spans="1:22" x14ac:dyDescent="0.25">
      <c r="A16" t="s">
        <v>16</v>
      </c>
      <c r="B16">
        <f>EXP(-13*(B2))</f>
        <v>2.2603294069810542E-6</v>
      </c>
      <c r="C16">
        <f t="shared" ref="C16:K16" si="22">EXP(-13*(C2))</f>
        <v>3.3982678194950711E-9</v>
      </c>
      <c r="D16">
        <f t="shared" si="22"/>
        <v>5.1090890280633251E-12</v>
      </c>
      <c r="E16">
        <f t="shared" si="22"/>
        <v>7.6812046852020953E-15</v>
      </c>
      <c r="F16">
        <f t="shared" si="22"/>
        <v>1.1548224173015786E-17</v>
      </c>
      <c r="G16">
        <f t="shared" si="22"/>
        <v>1.7362052831002947E-20</v>
      </c>
      <c r="H16">
        <f t="shared" si="22"/>
        <v>2.6102790696677047E-23</v>
      </c>
      <c r="I16">
        <f t="shared" si="22"/>
        <v>3.9243958579474628E-26</v>
      </c>
      <c r="J16">
        <f t="shared" si="22"/>
        <v>5.9000905415970609E-29</v>
      </c>
      <c r="K16">
        <f t="shared" si="22"/>
        <v>1.3336148155022614E-34</v>
      </c>
      <c r="L16">
        <f t="shared" si="1"/>
        <v>2.2637327915823475E-6</v>
      </c>
      <c r="N16" s="2" t="s">
        <v>30</v>
      </c>
      <c r="O16">
        <v>30412377</v>
      </c>
    </row>
    <row r="17" spans="1:15" x14ac:dyDescent="0.25">
      <c r="A17" t="s">
        <v>17</v>
      </c>
      <c r="B17">
        <f>EXP(-14*(B2))</f>
        <v>8.3152871910356788E-7</v>
      </c>
      <c r="C17">
        <f t="shared" ref="C17:K17" si="23">EXP(-14*(C2))</f>
        <v>7.5825604279119066E-10</v>
      </c>
      <c r="D17">
        <f t="shared" si="23"/>
        <v>6.914400106940203E-13</v>
      </c>
      <c r="E17">
        <f t="shared" si="23"/>
        <v>6.3051167601469892E-16</v>
      </c>
      <c r="F17">
        <f t="shared" si="23"/>
        <v>5.7495222642935599E-19</v>
      </c>
      <c r="G17">
        <f t="shared" si="23"/>
        <v>5.2428856633634639E-22</v>
      </c>
      <c r="H17">
        <f t="shared" si="23"/>
        <v>4.7808928838854688E-25</v>
      </c>
      <c r="I17">
        <f t="shared" si="23"/>
        <v>4.3596100000630809E-28</v>
      </c>
      <c r="J17">
        <f t="shared" si="23"/>
        <v>3.9754497359086468E-31</v>
      </c>
      <c r="K17">
        <f t="shared" si="23"/>
        <v>3.3057006267607343E-37</v>
      </c>
      <c r="L17">
        <f t="shared" si="1"/>
        <v>8.3228766721745687E-7</v>
      </c>
      <c r="N17" s="2" t="s">
        <v>31</v>
      </c>
      <c r="O17">
        <v>-509846352</v>
      </c>
    </row>
    <row r="18" spans="1:15" x14ac:dyDescent="0.25">
      <c r="A18" t="s">
        <v>18</v>
      </c>
      <c r="B18">
        <f>B$3*B4</f>
        <v>2465.5280147310064</v>
      </c>
      <c r="C18">
        <f>C$3*C4</f>
        <v>782.51747164054336</v>
      </c>
      <c r="D18">
        <f t="shared" ref="D18:K18" si="24">D$3*D4</f>
        <v>284.33943008012329</v>
      </c>
      <c r="E18">
        <f t="shared" si="24"/>
        <v>106.87466820831624</v>
      </c>
      <c r="F18">
        <f t="shared" si="24"/>
        <v>54.865349341386064</v>
      </c>
      <c r="G18">
        <f t="shared" si="24"/>
        <v>27.207842463508968</v>
      </c>
      <c r="H18">
        <f t="shared" si="24"/>
        <v>15.549977416535318</v>
      </c>
      <c r="I18">
        <f t="shared" si="24"/>
        <v>9.2315761232793569</v>
      </c>
      <c r="J18">
        <f t="shared" si="24"/>
        <v>5.5251165392500825</v>
      </c>
      <c r="K18">
        <f t="shared" si="24"/>
        <v>2.020183023983082</v>
      </c>
      <c r="L18">
        <f t="shared" si="1"/>
        <v>3753.6596295679319</v>
      </c>
      <c r="N18" s="2" t="s">
        <v>32</v>
      </c>
      <c r="O18">
        <v>3845424992</v>
      </c>
    </row>
    <row r="19" spans="1:15" x14ac:dyDescent="0.25">
      <c r="A19" t="s">
        <v>19</v>
      </c>
      <c r="B19">
        <f t="shared" ref="B19:K24" si="25">B$3*B5</f>
        <v>907.01706825177837</v>
      </c>
      <c r="C19">
        <f t="shared" si="25"/>
        <v>174.60324876609886</v>
      </c>
      <c r="D19">
        <f t="shared" si="25"/>
        <v>38.481157305230511</v>
      </c>
      <c r="E19">
        <f t="shared" si="25"/>
        <v>8.7728069928092776</v>
      </c>
      <c r="F19">
        <f t="shared" si="25"/>
        <v>2.7315848986863269</v>
      </c>
      <c r="G19">
        <f t="shared" si="25"/>
        <v>0.82160565096461913</v>
      </c>
      <c r="H19">
        <f t="shared" si="25"/>
        <v>0.28480777108923255</v>
      </c>
      <c r="I19">
        <f t="shared" si="25"/>
        <v>0.10255354719603071</v>
      </c>
      <c r="J19">
        <f t="shared" si="25"/>
        <v>3.722794240523758E-2</v>
      </c>
      <c r="K19">
        <f t="shared" si="25"/>
        <v>5.0075330679624913E-3</v>
      </c>
      <c r="L19">
        <f t="shared" si="1"/>
        <v>1132.8570686593264</v>
      </c>
      <c r="N19" s="2" t="s">
        <v>33</v>
      </c>
      <c r="O19">
        <v>-12826515840</v>
      </c>
    </row>
    <row r="20" spans="1:15" ht="15.75" thickBot="1" x14ac:dyDescent="0.3">
      <c r="A20" t="s">
        <v>20</v>
      </c>
      <c r="B20">
        <f t="shared" si="25"/>
        <v>333.67293220142415</v>
      </c>
      <c r="C20">
        <f t="shared" si="25"/>
        <v>38.959250859615764</v>
      </c>
      <c r="D20">
        <f t="shared" si="25"/>
        <v>5.2078583231760192</v>
      </c>
      <c r="E20">
        <f t="shared" si="25"/>
        <v>0.72011584993247935</v>
      </c>
      <c r="F20">
        <f t="shared" si="25"/>
        <v>0.13599760410352088</v>
      </c>
      <c r="G20">
        <f t="shared" si="25"/>
        <v>2.4810340864122191E-2</v>
      </c>
      <c r="H20">
        <f t="shared" si="25"/>
        <v>5.2164362879756499E-3</v>
      </c>
      <c r="I20">
        <f t="shared" si="25"/>
        <v>1.1392670007851742E-3</v>
      </c>
      <c r="J20">
        <f t="shared" si="25"/>
        <v>2.5083990281149715E-4</v>
      </c>
      <c r="K20">
        <f t="shared" si="25"/>
        <v>1.2412433491940793E-5</v>
      </c>
      <c r="L20">
        <f t="shared" si="1"/>
        <v>378.72758413474111</v>
      </c>
      <c r="N20" s="3" t="s">
        <v>34</v>
      </c>
      <c r="O20">
        <v>15136156032</v>
      </c>
    </row>
    <row r="21" spans="1:15" x14ac:dyDescent="0.25">
      <c r="A21" t="s">
        <v>21</v>
      </c>
      <c r="B21">
        <f t="shared" si="25"/>
        <v>122.75141183229647</v>
      </c>
      <c r="C21">
        <f t="shared" si="25"/>
        <v>8.6929838835689193</v>
      </c>
      <c r="D21">
        <f t="shared" si="25"/>
        <v>0.70480698122317742</v>
      </c>
      <c r="E21">
        <f t="shared" si="25"/>
        <v>5.911070855075528E-2</v>
      </c>
      <c r="F21">
        <f t="shared" si="25"/>
        <v>6.7709220133676876E-3</v>
      </c>
      <c r="G21">
        <f t="shared" si="25"/>
        <v>7.4920737591231462E-4</v>
      </c>
      <c r="H21">
        <f t="shared" si="25"/>
        <v>9.5542363336650996E-5</v>
      </c>
      <c r="I21">
        <f t="shared" si="25"/>
        <v>1.2656113167856195E-5</v>
      </c>
      <c r="J21">
        <f t="shared" si="25"/>
        <v>1.6901459703996175E-6</v>
      </c>
      <c r="K21">
        <f t="shared" si="25"/>
        <v>3.0767346535874644E-8</v>
      </c>
      <c r="L21">
        <f t="shared" si="1"/>
        <v>132.21594345441846</v>
      </c>
    </row>
    <row r="22" spans="1:15" x14ac:dyDescent="0.25">
      <c r="A22" t="s">
        <v>22</v>
      </c>
      <c r="B22">
        <f t="shared" si="25"/>
        <v>45.157720787870801</v>
      </c>
      <c r="C22">
        <f t="shared" si="25"/>
        <v>1.9396668861084525</v>
      </c>
      <c r="D22">
        <f t="shared" si="25"/>
        <v>9.5385252430980685E-2</v>
      </c>
      <c r="E22">
        <f t="shared" si="25"/>
        <v>4.8521024300464295E-3</v>
      </c>
      <c r="F22">
        <f t="shared" si="25"/>
        <v>3.37104357193012E-4</v>
      </c>
      <c r="G22">
        <f t="shared" si="25"/>
        <v>2.2624102393253275E-5</v>
      </c>
      <c r="H22">
        <f t="shared" si="25"/>
        <v>1.7499194254503357E-6</v>
      </c>
      <c r="I22">
        <f t="shared" si="25"/>
        <v>1.4059671736931733E-7</v>
      </c>
      <c r="J22">
        <f t="shared" si="25"/>
        <v>1.1388113969270497E-8</v>
      </c>
      <c r="K22">
        <f t="shared" si="25"/>
        <v>7.626462719604742E-11</v>
      </c>
      <c r="L22">
        <f t="shared" si="1"/>
        <v>47.197986659280396</v>
      </c>
    </row>
    <row r="23" spans="1:15" x14ac:dyDescent="0.25">
      <c r="A23" t="s">
        <v>23</v>
      </c>
      <c r="B23">
        <f t="shared" si="25"/>
        <v>16.612597088017935</v>
      </c>
      <c r="C23">
        <f t="shared" si="25"/>
        <v>0.43279818293198524</v>
      </c>
      <c r="D23">
        <f t="shared" si="25"/>
        <v>1.2908990154342569E-2</v>
      </c>
      <c r="E23">
        <f t="shared" si="25"/>
        <v>3.9828482129337716E-4</v>
      </c>
      <c r="F23">
        <f t="shared" si="25"/>
        <v>1.6783437678673318E-5</v>
      </c>
      <c r="G23">
        <f t="shared" si="25"/>
        <v>6.8318869455486274E-7</v>
      </c>
      <c r="H23">
        <f t="shared" si="25"/>
        <v>3.205089228092954E-8</v>
      </c>
      <c r="I23">
        <f t="shared" si="25"/>
        <v>1.5618884465439782E-9</v>
      </c>
      <c r="J23">
        <f t="shared" si="25"/>
        <v>7.6732508344489437E-11</v>
      </c>
      <c r="K23">
        <f t="shared" si="25"/>
        <v>1.890411106648509E-13</v>
      </c>
      <c r="L23">
        <f t="shared" si="1"/>
        <v>17.058720046241636</v>
      </c>
    </row>
    <row r="24" spans="1:15" x14ac:dyDescent="0.25">
      <c r="A24" t="s">
        <v>24</v>
      </c>
      <c r="B24">
        <f t="shared" si="25"/>
        <v>6.1114329331463679</v>
      </c>
      <c r="C24">
        <f t="shared" si="25"/>
        <v>9.657032786956328E-2</v>
      </c>
      <c r="D24">
        <f t="shared" si="25"/>
        <v>1.7470418388365961E-3</v>
      </c>
      <c r="E24">
        <f t="shared" si="25"/>
        <v>3.2693209007786644E-5</v>
      </c>
      <c r="F24">
        <f t="shared" si="25"/>
        <v>8.3559815915589206E-7</v>
      </c>
      <c r="G24">
        <f t="shared" si="25"/>
        <v>2.0630510959266431E-8</v>
      </c>
      <c r="H24">
        <f t="shared" si="25"/>
        <v>5.8703256907922324E-10</v>
      </c>
      <c r="I24">
        <f t="shared" si="25"/>
        <v>1.7351013345777707E-11</v>
      </c>
      <c r="J24">
        <f t="shared" si="25"/>
        <v>5.1701957433205308E-13</v>
      </c>
      <c r="K24">
        <f t="shared" si="25"/>
        <v>4.6858606453992508E-16</v>
      </c>
      <c r="L24">
        <f t="shared" si="1"/>
        <v>6.2097838528973472</v>
      </c>
    </row>
    <row r="26" spans="1:15" x14ac:dyDescent="0.25">
      <c r="A26" t="s">
        <v>0</v>
      </c>
      <c r="B26">
        <v>1</v>
      </c>
      <c r="C26">
        <v>1.5</v>
      </c>
      <c r="D26">
        <v>2</v>
      </c>
      <c r="E26">
        <v>2.5</v>
      </c>
      <c r="F26">
        <v>3</v>
      </c>
      <c r="G26">
        <v>3.5</v>
      </c>
      <c r="H26">
        <v>4</v>
      </c>
      <c r="I26">
        <v>4.5</v>
      </c>
      <c r="J26">
        <v>5</v>
      </c>
      <c r="K26">
        <v>6</v>
      </c>
      <c r="L26">
        <v>8</v>
      </c>
    </row>
    <row r="27" spans="1:15" x14ac:dyDescent="0.25">
      <c r="A27" t="s">
        <v>1</v>
      </c>
      <c r="B27">
        <f>$O$13 + $O$14 * EXP(-1*B2)+$O$15*EXP(-2*B2)+$O$16*EXP(-3*B2)+$O$17*EXP(-4*B2)+$O$18*EXP(-5*B2)+$O$19*EXP(-6*B2)+$O$20*EXP(-7*B2)</f>
        <v>6701.725886920467</v>
      </c>
      <c r="C27">
        <f t="shared" ref="C27:L27" si="26">$O$13 + $O$14 * EXP(-1*C2)+$O$15*EXP(-2*C2)+$O$16*EXP(-3*C2)+$O$17*EXP(-4*C2)+$O$18*EXP(-5*C2)+$O$19*EXP(-6*C2)+$O$20*EXP(-7*C2)</f>
        <v>3506.9132188431686</v>
      </c>
      <c r="D27">
        <f t="shared" si="26"/>
        <v>2100.9838001544867</v>
      </c>
      <c r="E27">
        <f t="shared" si="26"/>
        <v>1302.1646464510629</v>
      </c>
      <c r="F27">
        <f t="shared" si="26"/>
        <v>1100.9478051547092</v>
      </c>
      <c r="G27">
        <f t="shared" si="26"/>
        <v>904.83214895465176</v>
      </c>
      <c r="H27">
        <f t="shared" si="26"/>
        <v>843.41014589962458</v>
      </c>
      <c r="I27">
        <f t="shared" si="26"/>
        <v>831.16932943380448</v>
      </c>
      <c r="J27">
        <f t="shared" si="26"/>
        <v>825.29494642203122</v>
      </c>
      <c r="K27">
        <f t="shared" si="26"/>
        <v>812.37986563383481</v>
      </c>
      <c r="L27">
        <f>$O$13 + $O$14 * EXP(-1*L2)+$O$15*EXP(-2*L2)+$O$16*EXP(-3*L2)+$O$17*EXP(-4*L2)+$O$18*EXP(-5*L2)+$O$19*EXP(-6*L2)+$O$20*EXP(-7*L2)</f>
        <v>797.67523860934864</v>
      </c>
    </row>
    <row r="28" spans="1:15" x14ac:dyDescent="0.25">
      <c r="A28" t="s">
        <v>36</v>
      </c>
      <c r="B28">
        <f>POWER(B27-B3,2)</f>
        <v>7.5137980371054319E-2</v>
      </c>
      <c r="C28">
        <f t="shared" ref="C28:L28" si="27">POWER(C27-C3,2)</f>
        <v>7.5309691809996807E-3</v>
      </c>
      <c r="D28">
        <f t="shared" si="27"/>
        <v>2.624349946533654E-4</v>
      </c>
      <c r="E28">
        <f t="shared" si="27"/>
        <v>2.7108453847619694E-2</v>
      </c>
      <c r="F28">
        <f t="shared" si="27"/>
        <v>1.1071139924566187</v>
      </c>
      <c r="G28">
        <f t="shared" si="27"/>
        <v>14.685365610638552</v>
      </c>
      <c r="H28">
        <f t="shared" si="27"/>
        <v>31.246468863483884</v>
      </c>
      <c r="I28">
        <f t="shared" si="27"/>
        <v>2.8672457152545083E-2</v>
      </c>
      <c r="J28">
        <f t="shared" si="27"/>
        <v>28.036457612181181</v>
      </c>
      <c r="K28">
        <f t="shared" si="27"/>
        <v>6.8651040967598567</v>
      </c>
      <c r="L28">
        <f t="shared" si="27"/>
        <v>328781201.25254047</v>
      </c>
    </row>
    <row r="29" spans="1:15" x14ac:dyDescent="0.25">
      <c r="A29" t="s">
        <v>37</v>
      </c>
    </row>
    <row r="30" spans="1:15" x14ac:dyDescent="0.25">
      <c r="A30">
        <f>MAX(B28:L28)</f>
        <v>328781201.25254047</v>
      </c>
    </row>
  </sheetData>
  <mergeCells count="2">
    <mergeCell ref="N3:U3"/>
    <mergeCell ref="O12:P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07C8-E4B1-4BE3-AA43-3390D5E62017}">
  <dimension ref="A1:W29"/>
  <sheetViews>
    <sheetView tabSelected="1" workbookViewId="0">
      <selection activeCell="R19" sqref="R19"/>
    </sheetView>
  </sheetViews>
  <sheetFormatPr defaultRowHeight="15" x14ac:dyDescent="0.25"/>
  <cols>
    <col min="14" max="14" width="12" bestFit="1" customWidth="1"/>
    <col min="16" max="16" width="12" bestFit="1" customWidth="1"/>
    <col min="18" max="18" width="12.7109375" bestFit="1" customWidth="1"/>
    <col min="23" max="23" width="12" bestFit="1" customWidth="1"/>
  </cols>
  <sheetData>
    <row r="1" spans="1:23" x14ac:dyDescent="0.25">
      <c r="A1" s="8" t="s">
        <v>0</v>
      </c>
      <c r="B1" s="8">
        <v>1</v>
      </c>
      <c r="C1" s="8">
        <v>2</v>
      </c>
      <c r="D1" s="8">
        <v>4</v>
      </c>
      <c r="E1" s="8">
        <v>6</v>
      </c>
      <c r="F1" s="8">
        <v>8</v>
      </c>
      <c r="G1" s="8">
        <v>10</v>
      </c>
      <c r="H1" s="8">
        <v>12</v>
      </c>
      <c r="I1" s="8">
        <v>15</v>
      </c>
      <c r="J1" s="8">
        <v>18</v>
      </c>
      <c r="K1" s="8">
        <v>20</v>
      </c>
      <c r="L1" s="8" t="s">
        <v>38</v>
      </c>
      <c r="M1" s="8"/>
      <c r="N1" s="8"/>
      <c r="O1" s="8"/>
      <c r="P1" s="8"/>
      <c r="Q1" s="8"/>
      <c r="R1" s="7"/>
      <c r="S1" s="7"/>
      <c r="T1" s="7"/>
      <c r="U1" s="7"/>
      <c r="V1" s="7"/>
      <c r="W1" s="7"/>
    </row>
    <row r="2" spans="1:23" x14ac:dyDescent="0.25">
      <c r="A2" s="8" t="s">
        <v>1</v>
      </c>
      <c r="B2" s="8">
        <v>7.6</v>
      </c>
      <c r="C2" s="8">
        <v>7.2</v>
      </c>
      <c r="D2" s="8">
        <v>6.57</v>
      </c>
      <c r="E2" s="8">
        <v>5.95</v>
      </c>
      <c r="F2" s="8">
        <v>5.45</v>
      </c>
      <c r="G2" s="8">
        <v>5.09</v>
      </c>
      <c r="H2" s="8">
        <v>4.9000000000000004</v>
      </c>
      <c r="I2" s="8">
        <v>4.5999999999999996</v>
      </c>
      <c r="J2" s="8">
        <v>4.3</v>
      </c>
      <c r="K2" s="8">
        <v>4.0999999999999996</v>
      </c>
      <c r="L2" s="8">
        <v>55.76</v>
      </c>
      <c r="M2" s="8"/>
      <c r="N2" s="8"/>
      <c r="O2" s="8"/>
      <c r="P2" s="8"/>
      <c r="Q2" s="8"/>
      <c r="R2" s="7"/>
      <c r="S2" s="7"/>
      <c r="T2" s="7"/>
      <c r="U2" s="7"/>
      <c r="V2" s="7"/>
      <c r="W2" s="7"/>
    </row>
    <row r="3" spans="1:23" x14ac:dyDescent="0.25">
      <c r="A3" s="8" t="s">
        <v>41</v>
      </c>
      <c r="B3" s="8">
        <v>1</v>
      </c>
      <c r="C3" s="8">
        <v>2</v>
      </c>
      <c r="D3" s="8">
        <v>4</v>
      </c>
      <c r="E3" s="8">
        <v>6</v>
      </c>
      <c r="F3" s="8">
        <v>8</v>
      </c>
      <c r="G3" s="8">
        <v>10</v>
      </c>
      <c r="H3" s="8">
        <v>12</v>
      </c>
      <c r="I3" s="8">
        <v>15</v>
      </c>
      <c r="J3" s="8">
        <v>18</v>
      </c>
      <c r="K3" s="8">
        <v>20</v>
      </c>
      <c r="L3" s="8">
        <v>96</v>
      </c>
      <c r="M3" s="8"/>
      <c r="N3" s="6" t="s">
        <v>39</v>
      </c>
      <c r="O3" s="6"/>
      <c r="P3" s="6"/>
      <c r="Q3" s="6"/>
      <c r="R3" s="7" t="s">
        <v>40</v>
      </c>
      <c r="S3" s="7"/>
      <c r="T3" s="7"/>
      <c r="U3" s="7"/>
      <c r="V3" s="7"/>
      <c r="W3" s="7"/>
    </row>
    <row r="4" spans="1:23" x14ac:dyDescent="0.25">
      <c r="A4" s="8" t="s">
        <v>2</v>
      </c>
      <c r="B4" s="8">
        <v>1</v>
      </c>
      <c r="C4" s="8">
        <v>4</v>
      </c>
      <c r="D4" s="8">
        <v>16</v>
      </c>
      <c r="E4" s="8">
        <v>36</v>
      </c>
      <c r="F4" s="8">
        <v>64</v>
      </c>
      <c r="G4" s="8">
        <v>100</v>
      </c>
      <c r="H4" s="8">
        <v>144</v>
      </c>
      <c r="I4" s="8">
        <v>225</v>
      </c>
      <c r="J4" s="8">
        <v>324</v>
      </c>
      <c r="K4" s="8">
        <v>400</v>
      </c>
      <c r="L4" s="8">
        <v>1314</v>
      </c>
      <c r="M4" s="8"/>
      <c r="N4" s="9">
        <v>10</v>
      </c>
      <c r="O4" s="9">
        <v>96</v>
      </c>
      <c r="P4" s="9">
        <v>1314</v>
      </c>
      <c r="R4" s="9">
        <v>20736</v>
      </c>
      <c r="S4" s="7"/>
      <c r="T4" s="7"/>
      <c r="U4" s="7"/>
      <c r="V4" s="7"/>
      <c r="W4" s="7"/>
    </row>
    <row r="5" spans="1:23" x14ac:dyDescent="0.25">
      <c r="A5" s="8" t="s">
        <v>42</v>
      </c>
      <c r="B5" s="8">
        <v>1</v>
      </c>
      <c r="C5" s="8">
        <v>8</v>
      </c>
      <c r="D5" s="8">
        <v>64</v>
      </c>
      <c r="E5" s="8">
        <v>216</v>
      </c>
      <c r="F5" s="8">
        <v>512</v>
      </c>
      <c r="G5" s="8">
        <v>1000</v>
      </c>
      <c r="H5" s="8">
        <v>1728</v>
      </c>
      <c r="I5" s="8">
        <v>3375</v>
      </c>
      <c r="J5" s="8">
        <v>5832</v>
      </c>
      <c r="K5" s="8">
        <v>8000</v>
      </c>
      <c r="L5" s="8">
        <v>20736</v>
      </c>
      <c r="M5" s="8"/>
      <c r="N5" s="9">
        <v>96</v>
      </c>
      <c r="O5" s="9">
        <v>1314</v>
      </c>
      <c r="P5" s="9">
        <v>20736</v>
      </c>
      <c r="R5" s="9">
        <v>352002</v>
      </c>
      <c r="S5" s="7"/>
      <c r="T5" s="7"/>
      <c r="U5" s="7"/>
      <c r="V5" s="7"/>
      <c r="W5" s="7"/>
    </row>
    <row r="6" spans="1:23" x14ac:dyDescent="0.25">
      <c r="A6" s="8" t="s">
        <v>43</v>
      </c>
      <c r="B6" s="8">
        <v>1</v>
      </c>
      <c r="C6" s="8">
        <v>16</v>
      </c>
      <c r="D6" s="8">
        <v>256</v>
      </c>
      <c r="E6" s="8">
        <v>1296</v>
      </c>
      <c r="F6" s="8">
        <v>4096</v>
      </c>
      <c r="G6" s="8">
        <v>10000</v>
      </c>
      <c r="H6" s="8">
        <v>20736</v>
      </c>
      <c r="I6" s="8">
        <v>50625</v>
      </c>
      <c r="J6" s="8">
        <v>104976</v>
      </c>
      <c r="K6" s="8">
        <v>160000</v>
      </c>
      <c r="L6" s="8">
        <v>352002</v>
      </c>
      <c r="M6" s="8"/>
      <c r="N6" s="9">
        <v>1314</v>
      </c>
      <c r="O6" s="9">
        <v>20736</v>
      </c>
      <c r="P6" s="9">
        <v>352002</v>
      </c>
      <c r="R6" s="9">
        <v>6239376</v>
      </c>
      <c r="S6" s="7"/>
      <c r="T6" s="7"/>
      <c r="U6" s="7"/>
      <c r="V6" s="7"/>
      <c r="W6" s="7"/>
    </row>
    <row r="7" spans="1:23" x14ac:dyDescent="0.25">
      <c r="A7" s="8" t="s">
        <v>44</v>
      </c>
      <c r="B7" s="8">
        <v>1</v>
      </c>
      <c r="C7" s="8">
        <v>32</v>
      </c>
      <c r="D7" s="8">
        <v>1024</v>
      </c>
      <c r="E7" s="8">
        <v>7776</v>
      </c>
      <c r="F7" s="8">
        <v>32768</v>
      </c>
      <c r="G7" s="8">
        <v>100000</v>
      </c>
      <c r="H7" s="8">
        <v>248832</v>
      </c>
      <c r="I7" s="8">
        <v>759375</v>
      </c>
      <c r="J7" s="8">
        <v>1889568</v>
      </c>
      <c r="K7" s="8">
        <v>3200000</v>
      </c>
      <c r="L7" s="8">
        <v>6239376</v>
      </c>
      <c r="M7" s="8"/>
      <c r="N7" s="9">
        <v>20736</v>
      </c>
      <c r="O7" s="9">
        <v>352002</v>
      </c>
      <c r="P7" s="9">
        <v>6239376</v>
      </c>
      <c r="R7" s="9">
        <v>113701794</v>
      </c>
      <c r="S7" s="7"/>
      <c r="T7" s="7"/>
      <c r="U7" s="7"/>
      <c r="V7" s="7"/>
      <c r="W7" s="7"/>
    </row>
    <row r="8" spans="1:23" x14ac:dyDescent="0.25">
      <c r="A8" s="8" t="s">
        <v>45</v>
      </c>
      <c r="B8" s="8">
        <v>1</v>
      </c>
      <c r="C8" s="8">
        <v>64</v>
      </c>
      <c r="D8" s="8">
        <v>4096</v>
      </c>
      <c r="E8" s="8">
        <v>46656</v>
      </c>
      <c r="F8" s="8">
        <v>262144</v>
      </c>
      <c r="G8" s="8">
        <v>1000000</v>
      </c>
      <c r="H8" s="8">
        <v>2985984</v>
      </c>
      <c r="I8" s="8">
        <v>11390625</v>
      </c>
      <c r="J8" s="8">
        <v>34012224</v>
      </c>
      <c r="K8" s="8">
        <v>64000000</v>
      </c>
      <c r="L8" s="8">
        <v>113701794</v>
      </c>
      <c r="M8" s="8"/>
      <c r="N8" s="8"/>
      <c r="O8" s="8"/>
      <c r="P8" s="8"/>
      <c r="Q8" s="8"/>
      <c r="R8" s="7"/>
      <c r="S8" s="7"/>
      <c r="T8" s="7"/>
      <c r="U8" s="7"/>
      <c r="V8" s="7"/>
      <c r="W8" s="7"/>
    </row>
    <row r="9" spans="1:23" x14ac:dyDescent="0.25">
      <c r="A9" s="8" t="s">
        <v>46</v>
      </c>
      <c r="B9" s="8">
        <v>7.6</v>
      </c>
      <c r="C9" s="8">
        <v>14.4</v>
      </c>
      <c r="D9" s="8">
        <v>26.28</v>
      </c>
      <c r="E9" s="8">
        <v>35.700000000000003</v>
      </c>
      <c r="F9" s="8">
        <v>43.6</v>
      </c>
      <c r="G9" s="8">
        <v>50.9</v>
      </c>
      <c r="H9" s="8">
        <v>58.800000000000004</v>
      </c>
      <c r="I9" s="8">
        <v>69</v>
      </c>
      <c r="J9" s="8">
        <v>77.399999999999991</v>
      </c>
      <c r="K9" s="8">
        <v>82</v>
      </c>
      <c r="L9" s="8">
        <v>465.68</v>
      </c>
      <c r="M9" s="8"/>
      <c r="N9" s="8"/>
      <c r="O9" s="8"/>
      <c r="P9" s="8"/>
      <c r="Q9" s="8"/>
      <c r="R9" s="7"/>
      <c r="S9" s="7"/>
      <c r="T9" s="7"/>
      <c r="U9" s="7"/>
      <c r="V9" s="7"/>
      <c r="W9" s="7"/>
    </row>
    <row r="10" spans="1:23" x14ac:dyDescent="0.25">
      <c r="A10" s="8" t="s">
        <v>47</v>
      </c>
      <c r="B10" s="8">
        <v>7.6</v>
      </c>
      <c r="C10" s="8">
        <v>28.8</v>
      </c>
      <c r="D10" s="8">
        <v>105.12</v>
      </c>
      <c r="E10" s="8">
        <v>214.20000000000002</v>
      </c>
      <c r="F10" s="8">
        <v>348.8</v>
      </c>
      <c r="G10" s="8">
        <v>509</v>
      </c>
      <c r="H10" s="8">
        <v>705.6</v>
      </c>
      <c r="I10" s="8">
        <v>1035</v>
      </c>
      <c r="J10" s="8">
        <v>1393.2</v>
      </c>
      <c r="K10" s="8">
        <v>1639.9999999999998</v>
      </c>
      <c r="L10" s="8">
        <v>5987.32</v>
      </c>
      <c r="M10" s="8"/>
      <c r="Q10" s="8"/>
      <c r="R10" s="6" t="s">
        <v>35</v>
      </c>
      <c r="S10" s="6"/>
      <c r="T10" s="7"/>
      <c r="U10" s="7"/>
      <c r="V10" s="7"/>
      <c r="W10" s="7"/>
    </row>
    <row r="11" spans="1:23" x14ac:dyDescent="0.25">
      <c r="A11" s="8" t="s">
        <v>48</v>
      </c>
      <c r="B11" s="8">
        <v>7.6</v>
      </c>
      <c r="C11" s="8">
        <v>57.6</v>
      </c>
      <c r="D11" s="8">
        <v>420.48</v>
      </c>
      <c r="E11" s="8">
        <v>1285.2</v>
      </c>
      <c r="F11" s="8">
        <v>2790.4</v>
      </c>
      <c r="G11" s="8">
        <v>5090</v>
      </c>
      <c r="H11" s="8">
        <v>8467.2000000000007</v>
      </c>
      <c r="I11" s="8">
        <v>15524.999999999998</v>
      </c>
      <c r="J11" s="8">
        <v>25077.599999999999</v>
      </c>
      <c r="K11" s="8">
        <v>32800</v>
      </c>
      <c r="L11" s="8">
        <v>91521.08</v>
      </c>
      <c r="M11" s="8"/>
      <c r="Q11" s="8" t="s">
        <v>27</v>
      </c>
      <c r="R11" s="8">
        <v>8.0827374634946239</v>
      </c>
      <c r="S11" s="8"/>
      <c r="T11" s="7"/>
      <c r="U11" s="7"/>
      <c r="V11" s="7"/>
      <c r="W11" s="7"/>
    </row>
    <row r="12" spans="1:23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Q12" s="8" t="s">
        <v>28</v>
      </c>
      <c r="R12" s="8">
        <v>-0.48225341008004818</v>
      </c>
      <c r="S12" s="8"/>
      <c r="T12" s="7"/>
      <c r="U12" s="7"/>
      <c r="V12" s="7"/>
      <c r="W12" s="7"/>
    </row>
    <row r="13" spans="1:23" x14ac:dyDescent="0.25">
      <c r="A13" s="8" t="s">
        <v>0</v>
      </c>
      <c r="B13" s="8">
        <v>1</v>
      </c>
      <c r="C13" s="8">
        <v>2</v>
      </c>
      <c r="D13" s="8">
        <v>4</v>
      </c>
      <c r="E13" s="8">
        <v>6</v>
      </c>
      <c r="F13" s="8">
        <v>8</v>
      </c>
      <c r="G13" s="8">
        <v>10</v>
      </c>
      <c r="H13" s="8">
        <v>12</v>
      </c>
      <c r="I13" s="8">
        <v>15</v>
      </c>
      <c r="J13" s="8">
        <v>18</v>
      </c>
      <c r="K13" s="8">
        <v>20</v>
      </c>
      <c r="L13" s="8">
        <v>25</v>
      </c>
      <c r="M13" s="8"/>
      <c r="Q13" s="8" t="s">
        <v>29</v>
      </c>
      <c r="R13" s="8">
        <v>2.3540998185524131E-2</v>
      </c>
      <c r="S13" s="8"/>
      <c r="T13" s="7"/>
      <c r="U13" s="7"/>
      <c r="V13" s="7"/>
      <c r="W13" s="7"/>
    </row>
    <row r="14" spans="1:23" x14ac:dyDescent="0.25">
      <c r="A14" s="8" t="s">
        <v>1</v>
      </c>
      <c r="B14" s="8">
        <v>7.6235570771169279</v>
      </c>
      <c r="C14" s="8">
        <v>7.2086508402112504</v>
      </c>
      <c r="D14" s="8">
        <v>6.5004294272198315</v>
      </c>
      <c r="E14" s="8">
        <v>5.9356104493281272</v>
      </c>
      <c r="F14" s="8">
        <v>5.4917311313438972</v>
      </c>
      <c r="G14" s="8">
        <v>5.1463286980749032</v>
      </c>
      <c r="H14" s="8">
        <v>4.8769403743289068</v>
      </c>
      <c r="I14" s="8">
        <v>4.5662470233325072</v>
      </c>
      <c r="J14" s="8">
        <v>4.3002323083065033</v>
      </c>
      <c r="K14" s="8">
        <v>4.1102726707301009</v>
      </c>
      <c r="L14" s="8">
        <v>3.4274247778889473</v>
      </c>
      <c r="M14" s="8" t="s">
        <v>37</v>
      </c>
      <c r="Q14" s="8" t="s">
        <v>30</v>
      </c>
      <c r="R14" s="8">
        <v>-4.6797448317165147E-4</v>
      </c>
      <c r="S14" s="8"/>
      <c r="T14" s="7"/>
      <c r="U14" s="7"/>
      <c r="V14" s="7"/>
      <c r="W14" s="7"/>
    </row>
    <row r="15" spans="1:23" x14ac:dyDescent="0.25">
      <c r="A15" s="8" t="s">
        <v>36</v>
      </c>
      <c r="B15" s="8">
        <v>5.5493588229290345E-4</v>
      </c>
      <c r="C15" s="8">
        <v>7.4837036360583003E-5</v>
      </c>
      <c r="D15" s="8">
        <v>4.8400645969607584E-3</v>
      </c>
      <c r="E15" s="8">
        <v>2.0705916853839998E-4</v>
      </c>
      <c r="F15" s="8">
        <v>1.7414873232415873E-3</v>
      </c>
      <c r="G15" s="8">
        <v>3.1729222268136229E-3</v>
      </c>
      <c r="H15" s="8">
        <v>5.3174633609095632E-4</v>
      </c>
      <c r="I15" s="8">
        <v>1.1392634339162891E-3</v>
      </c>
      <c r="J15" s="8">
        <v>5.3967149270500005E-8</v>
      </c>
      <c r="K15" s="8">
        <v>1.055277639290799E-4</v>
      </c>
      <c r="L15" s="8"/>
      <c r="M15" s="10">
        <v>4.8400645969607584E-3</v>
      </c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5">
      <c r="N16" s="8"/>
      <c r="O16" s="8"/>
      <c r="P16" s="8"/>
      <c r="Q16" s="8"/>
      <c r="R16" s="7"/>
      <c r="S16" s="7"/>
      <c r="T16" s="7"/>
      <c r="U16" s="7"/>
      <c r="V16" s="7"/>
      <c r="W16" s="7"/>
    </row>
    <row r="17" spans="1:23" x14ac:dyDescent="0.25"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5"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</sheetData>
  <mergeCells count="2">
    <mergeCell ref="N3:Q3"/>
    <mergeCell ref="R10:S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9175-7740-4D12-9BC4-90E3DDD469A4}">
  <dimension ref="A1"/>
  <sheetViews>
    <sheetView topLeftCell="K7" zoomScale="200" zoomScaleNormal="200" workbookViewId="0">
      <selection activeCell="P18" sqref="P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 </vt:lpstr>
      <vt:lpstr>Задание 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Voronin</dc:creator>
  <cp:lastModifiedBy>Mihail Voronin</cp:lastModifiedBy>
  <dcterms:created xsi:type="dcterms:W3CDTF">2015-06-05T18:19:34Z</dcterms:created>
  <dcterms:modified xsi:type="dcterms:W3CDTF">2024-05-23T21:14:29Z</dcterms:modified>
</cp:coreProperties>
</file>