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worksheets/sheet7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worksheets/sheet3.xml" ContentType="application/vnd.openxmlformats-officedocument.spreadsheetml.work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96.xml" ContentType="application/vnd.openxmlformats-officedocument.spreadsheetml.queryTable+xml"/>
  <Override PartName="/xl/charts/chart7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94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3.xml" ContentType="application/vnd.openxmlformats-officedocument.drawingml.chart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5.xml" ContentType="application/vnd.openxmlformats-officedocument.drawingml.chartshapes+xml"/>
  <Override PartName="/xl/queryTables/queryTable83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drawings/drawing3.xml" ContentType="application/vnd.openxmlformats-officedocument.drawing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101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drawings/drawing8.xml" ContentType="application/vnd.openxmlformats-officedocument.drawing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2" windowHeight="5580" firstSheet="2" activeTab="6"/>
  </bookViews>
  <sheets>
    <sheet name="współczynnik podziału" sheetId="1" r:id="rId1"/>
    <sheet name="liczba zwycięzców turnieju" sheetId="2" r:id="rId2"/>
    <sheet name="l zwycięzców i l kandydatów" sheetId="3" r:id="rId3"/>
    <sheet name="zwyc. rosnie kand. spada" sheetId="4" r:id="rId4"/>
    <sheet name="l kandydatów 30 l zwyc 5-100" sheetId="5" r:id="rId5"/>
    <sheet name="test cz. przerw 1-500 co 100" sheetId="6" r:id="rId6"/>
    <sheet name="l przerw %n" sheetId="7" r:id="rId7"/>
  </sheets>
  <definedNames>
    <definedName name="polepszenie1_100" localSheetId="5">'test cz. przerw 1-500 co 100'!$C$4:$C$23</definedName>
    <definedName name="polepszenie1_200" localSheetId="5">'test cz. przerw 1-500 co 100'!$D$4:$D$23</definedName>
    <definedName name="polepszenie1_300" localSheetId="5">'test cz. przerw 1-500 co 100'!$E$4:$E$23</definedName>
    <definedName name="polepszenie1_400" localSheetId="5">'test cz. przerw 1-500 co 100'!$F$4:$F$23</definedName>
    <definedName name="polepszenie1_500" localSheetId="5">'test cz. przerw 1-500 co 100'!$G$4:$G$23</definedName>
    <definedName name="polepszenie1_600" localSheetId="5">'test cz. przerw 1-500 co 100'!$H$4:$H$23</definedName>
    <definedName name="polepszenieLPRzerw10" localSheetId="6">'l przerw %n'!$D$4:$D$23</definedName>
    <definedName name="polepszenieLPRzerw20" localSheetId="6">'l przerw %n'!$E$4:$E$23</definedName>
    <definedName name="polepszenieLPRzerw30" localSheetId="6">'l przerw %n'!$F$4:$F$23</definedName>
    <definedName name="polepszenieLPRzerw40" localSheetId="6">'l przerw %n'!$G$4:$G$23</definedName>
    <definedName name="tuningLiczbaZwyciezcowTurniejow10" localSheetId="1">'liczba zwycięzców turnieju'!$D$4:$D$23</definedName>
    <definedName name="tuningLiczbaZwyciezcowTurniejow100" localSheetId="1">'liczba zwycięzców turnieju'!$V$4:$V$23</definedName>
    <definedName name="tuningLiczbaZwyciezcowTurniejow15" localSheetId="1">'liczba zwycięzców turnieju'!$E$4:$E$23</definedName>
    <definedName name="tuningLiczbaZwyciezcowTurniejow20" localSheetId="1">'liczba zwycięzców turnieju'!$F$4:$F$23</definedName>
    <definedName name="tuningLiczbaZwyciezcowTurniejow25" localSheetId="1">'liczba zwycięzców turnieju'!$G$4:$G$23</definedName>
    <definedName name="tuningLiczbaZwyciezcowTurniejow30" localSheetId="1">'liczba zwycięzców turnieju'!$H$4:$H$23</definedName>
    <definedName name="tuningLiczbaZwyciezcowTurniejow35" localSheetId="1">'liczba zwycięzców turnieju'!$I$4:$I$23</definedName>
    <definedName name="tuningLiczbaZwyciezcowTurniejow40" localSheetId="1">'liczba zwycięzców turnieju'!$J$4:$J$23</definedName>
    <definedName name="tuningLiczbaZwyciezcowTurniejow45" localSheetId="1">'liczba zwycięzców turnieju'!$K$4:$K$23</definedName>
    <definedName name="tuningLiczbaZwyciezcowTurniejow5" localSheetId="1">'liczba zwycięzców turnieju'!$C$4:$C$23</definedName>
    <definedName name="tuningLiczbaZwyciezcowTurniejow50" localSheetId="1">'liczba zwycięzców turnieju'!$L$4:$L$23</definedName>
    <definedName name="tuningLiczbaZwyciezcowTurniejow55" localSheetId="1">'liczba zwycięzców turnieju'!$M$4:$M$23</definedName>
    <definedName name="tuningLiczbaZwyciezcowTurniejow60" localSheetId="1">'liczba zwycięzców turnieju'!$N$4:$N$23</definedName>
    <definedName name="tuningLiczbaZwyciezcowTurniejow65" localSheetId="1">'liczba zwycięzców turnieju'!$O$4:$O$23</definedName>
    <definedName name="tuningLiczbaZwyciezcowTurniejow70" localSheetId="1">'liczba zwycięzców turnieju'!$P$4:$P$23</definedName>
    <definedName name="tuningLiczbaZwyciezcowTurniejow75" localSheetId="1">'liczba zwycięzców turnieju'!$Q$4:$Q$23</definedName>
    <definedName name="tuningLiczbaZwyciezcowTurniejow80" localSheetId="1">'liczba zwycięzców turnieju'!$R$4:$R$23</definedName>
    <definedName name="tuningLiczbaZwyciezcowTurniejow85" localSheetId="1">'liczba zwycięzców turnieju'!$S$4:$S$23</definedName>
    <definedName name="tuningLiczbaZwyciezcowTurniejow90" localSheetId="1">'liczba zwycięzców turnieju'!$T$4:$T$23</definedName>
    <definedName name="tuningLiczbaZwyciezcowTurniejow95" localSheetId="1">'liczba zwycięzców turnieju'!$U$4:$U$23</definedName>
    <definedName name="tuningLKandydatow_spada_10_i_LZwyciezcow_rosnie_95" localSheetId="3">'zwyc. rosnie kand. spada'!$U$5:$U$14</definedName>
    <definedName name="tuningLKandydatow_spada_100_i_LZwyciezcow_rosnie_5" localSheetId="3">'zwyc. rosnie kand. spada'!$C$5:$C$14</definedName>
    <definedName name="tuningLKandydatow_spada_15_i_LZwyciezcow_rosnie_90" localSheetId="3">'zwyc. rosnie kand. spada'!$T$5:$T$14</definedName>
    <definedName name="tuningLKandydatow_spada_20_i_LZwyciezcow_rosnie_85" localSheetId="3">'zwyc. rosnie kand. spada'!$S$5:$S$14</definedName>
    <definedName name="tuningLKandydatow_spada_25_i_LZwyciezcow_rosnie_80" localSheetId="3">'zwyc. rosnie kand. spada'!$R$5:$R$14</definedName>
    <definedName name="tuningLKandydatow_spada_30_i_LZwyciezcow_rosnie_75" localSheetId="3">'zwyc. rosnie kand. spada'!$Q$5:$Q$14</definedName>
    <definedName name="tuningLKandydatow_spada_35_i_LZwyciezcow_rosnie_70" localSheetId="3">'zwyc. rosnie kand. spada'!$P$5:$P$14</definedName>
    <definedName name="tuningLKandydatow_spada_40_i_LZwyciezcow_rosnie_65" localSheetId="3">'zwyc. rosnie kand. spada'!$O$5:$O$14</definedName>
    <definedName name="tuningLKandydatow_spada_45_i_LZwyciezcow_rosnie_60" localSheetId="3">'zwyc. rosnie kand. spada'!$N$5:$N$14</definedName>
    <definedName name="tuningLKandydatow_spada_5_i_LZwyciezcow_rosnie_100" localSheetId="3">'zwyc. rosnie kand. spada'!$V$5:$V$14</definedName>
    <definedName name="tuningLKandydatow_spada_50_i_LZwyciezcow_rosnie_55" localSheetId="3">'zwyc. rosnie kand. spada'!$M$5:$M$14</definedName>
    <definedName name="tuningLKandydatow_spada_55_i_LZwyciezcow_rosnie_50" localSheetId="3">'zwyc. rosnie kand. spada'!$L$5:$L$14</definedName>
    <definedName name="tuningLKandydatow_spada_60_i_LZwyciezcow_rosnie_45" localSheetId="3">'zwyc. rosnie kand. spada'!$K$5:$K$14</definedName>
    <definedName name="tuningLKandydatow_spada_65_i_LZwyciezcow_rosnie_40" localSheetId="3">'zwyc. rosnie kand. spada'!$J$5:$J$14</definedName>
    <definedName name="tuningLKandydatow_spada_70_i_LZwyciezcow_rosnie_35" localSheetId="3">'zwyc. rosnie kand. spada'!$I$5:$I$14</definedName>
    <definedName name="tuningLKandydatow_spada_75_i_LZwyciezcow_rosnie_30" localSheetId="3">'zwyc. rosnie kand. spada'!$H$5:$H$14</definedName>
    <definedName name="tuningLKandydatow_spada_80_i_LZwyciezcow_rosnie_25" localSheetId="3">'zwyc. rosnie kand. spada'!$G$5:$G$14</definedName>
    <definedName name="tuningLKandydatow_spada_85_i_LZwyciezcow_rosnie_20" localSheetId="3">'zwyc. rosnie kand. spada'!$F$5:$F$14</definedName>
    <definedName name="tuningLKandydatow_spada_90_i_LZwyciezcow_rosnie_15" localSheetId="3">'zwyc. rosnie kand. spada'!$E$5:$E$14</definedName>
    <definedName name="tuningLKandydatow_spada_95_i_LZwyciezcow_rosnie_10" localSheetId="3">'zwyc. rosnie kand. spada'!$D$5:$D$14</definedName>
    <definedName name="tuningLKandydatow10_i_LZwyciezcow10" localSheetId="2">'l zwycięzców i l kandydatów'!$D$4:$D$23</definedName>
    <definedName name="tuningLKandydatow100_i_LZwyciezcow100" localSheetId="2">'l zwycięzców i l kandydatów'!$V$4:$V$23</definedName>
    <definedName name="tuningLKandydatow15_i_LZwyciezcow15" localSheetId="2">'l zwycięzców i l kandydatów'!$E$4:$E$23</definedName>
    <definedName name="tuningLKandydatow20_i_LZwyciezcow20" localSheetId="2">'l zwycięzców i l kandydatów'!$F$4:$F$23</definedName>
    <definedName name="tuningLKandydatow25_i_LZwyciezcow25" localSheetId="2">'l zwycięzców i l kandydatów'!$G$4:$G$23</definedName>
    <definedName name="tuningLKandydatow30_i_LZwyciezcow30" localSheetId="2">'l zwycięzców i l kandydatów'!$H$4:$H$23</definedName>
    <definedName name="tuningLKandydatow35_i_LZwyciezcow35" localSheetId="2">'l zwycięzców i l kandydatów'!$I$4:$I$23</definedName>
    <definedName name="tuningLKandydatow40_i_LZwyciezcow40" localSheetId="2">'l zwycięzców i l kandydatów'!$J$4:$J$23</definedName>
    <definedName name="tuningLKandydatow45_i_LZwyciezcow45" localSheetId="2">'l zwycięzców i l kandydatów'!$K$4:$K$23</definedName>
    <definedName name="tuningLKandydatow5_i_LZwyciezcow5" localSheetId="2">'l zwycięzców i l kandydatów'!$C$4:$C$23</definedName>
    <definedName name="tuningLKandydatow50_i_LZwyciezcow50" localSheetId="2">'l zwycięzców i l kandydatów'!$L$4:$L$23</definedName>
    <definedName name="tuningLKandydatow55_i_LZwyciezcow55" localSheetId="2">'l zwycięzców i l kandydatów'!$M$4:$M$23</definedName>
    <definedName name="tuningLKandydatow60_i_LZwyciezcow60" localSheetId="2">'l zwycięzców i l kandydatów'!$N$4:$N$23</definedName>
    <definedName name="tuningLKandydatow65_i_LZwyciezcow65" localSheetId="2">'l zwycięzców i l kandydatów'!$O$4:$O$23</definedName>
    <definedName name="tuningLKandydatow70_i_LZwyciezcow70" localSheetId="2">'l zwycięzców i l kandydatów'!$P$4:$P$23</definedName>
    <definedName name="tuningLKandydatow75_i_LZwyciezcow75" localSheetId="2">'l zwycięzców i l kandydatów'!$Q$4:$Q$23</definedName>
    <definedName name="tuningLKandydatow80_i_LZwyciezcow80" localSheetId="2">'l zwycięzców i l kandydatów'!$R$4:$R$23</definedName>
    <definedName name="tuningLKandydatow85_i_LZwyciezcow85" localSheetId="2">'l zwycięzców i l kandydatów'!$S$4:$S$23</definedName>
    <definedName name="tuningLKandydatow90_i_LZwyciezcow90" localSheetId="2">'l zwycięzców i l kandydatów'!$T$4:$T$23</definedName>
    <definedName name="tuningLKandydatow95_i_LZwyciezcow95" localSheetId="2">'l zwycięzców i l kandydatów'!$U$4:$U$23</definedName>
    <definedName name="tuningLKandydatowStala30_i_LZwyciezcow_rosnie_10" localSheetId="4">'l kandydatów 30 l zwyc 5-100'!$E$4:$E$13</definedName>
    <definedName name="tuningLKandydatowStala30_i_LZwyciezcow_rosnie_100" localSheetId="4">'l kandydatów 30 l zwyc 5-100'!$W$4:$W$13</definedName>
    <definedName name="tuningLKandydatowStala30_i_LZwyciezcow_rosnie_15" localSheetId="4">'l kandydatów 30 l zwyc 5-100'!$F$4:$F$13</definedName>
    <definedName name="tuningLKandydatowStala30_i_LZwyciezcow_rosnie_20" localSheetId="4">'l kandydatów 30 l zwyc 5-100'!$G$4:$G$13</definedName>
    <definedName name="tuningLKandydatowStala30_i_LZwyciezcow_rosnie_25" localSheetId="4">'l kandydatów 30 l zwyc 5-100'!$H$4:$H$13</definedName>
    <definedName name="tuningLKandydatowStala30_i_LZwyciezcow_rosnie_30" localSheetId="4">'l kandydatów 30 l zwyc 5-100'!$I$4:$I$13</definedName>
    <definedName name="tuningLKandydatowStala30_i_LZwyciezcow_rosnie_35" localSheetId="4">'l kandydatów 30 l zwyc 5-100'!$J$4:$J$13</definedName>
    <definedName name="tuningLKandydatowStala30_i_LZwyciezcow_rosnie_40" localSheetId="4">'l kandydatów 30 l zwyc 5-100'!$K$4:$K$13</definedName>
    <definedName name="tuningLKandydatowStala30_i_LZwyciezcow_rosnie_45" localSheetId="4">'l kandydatów 30 l zwyc 5-100'!$L$4:$L$13</definedName>
    <definedName name="tuningLKandydatowStala30_i_LZwyciezcow_rosnie_5" localSheetId="4">'l kandydatów 30 l zwyc 5-100'!$D$4:$D$13</definedName>
    <definedName name="tuningLKandydatowStala30_i_LZwyciezcow_rosnie_50" localSheetId="4">'l kandydatów 30 l zwyc 5-100'!$M$4:$M$13</definedName>
    <definedName name="tuningLKandydatowStala30_i_LZwyciezcow_rosnie_55" localSheetId="4">'l kandydatów 30 l zwyc 5-100'!$N$4:$N$13</definedName>
    <definedName name="tuningLKandydatowStala30_i_LZwyciezcow_rosnie_60" localSheetId="4">'l kandydatów 30 l zwyc 5-100'!$O$4:$O$13</definedName>
    <definedName name="tuningLKandydatowStala30_i_LZwyciezcow_rosnie_65" localSheetId="4">'l kandydatów 30 l zwyc 5-100'!$P$4:$P$13</definedName>
    <definedName name="tuningLKandydatowStala30_i_LZwyciezcow_rosnie_70" localSheetId="4">'l kandydatów 30 l zwyc 5-100'!$Q$4:$Q$13</definedName>
    <definedName name="tuningLKandydatowStala30_i_LZwyciezcow_rosnie_75" localSheetId="4">'l kandydatów 30 l zwyc 5-100'!$R$4:$R$13</definedName>
    <definedName name="tuningLKandydatowStala30_i_LZwyciezcow_rosnie_80" localSheetId="4">'l kandydatów 30 l zwyc 5-100'!$S$4:$S$13</definedName>
    <definedName name="tuningLKandydatowStala30_i_LZwyciezcow_rosnie_85" localSheetId="4">'l kandydatów 30 l zwyc 5-100'!$T$4:$T$13</definedName>
    <definedName name="tuningLKandydatowStala30_i_LZwyciezcow_rosnie_90" localSheetId="4">'l kandydatów 30 l zwyc 5-100'!$U$4:$U$13</definedName>
    <definedName name="tuningLKandydatowStala30_i_LZwyciezcow_rosnie_95" localSheetId="4">'l kandydatów 30 l zwyc 5-100'!$V$4:$V$13</definedName>
    <definedName name="tuningWspolczynnikPodzialu0.1" localSheetId="0">'współczynnik podziału'!$C$4:$C$23</definedName>
    <definedName name="tuningWspolczynnikPodzialu0.15" localSheetId="0">'współczynnik podziału'!$D$4:$D$23</definedName>
    <definedName name="tuningWspolczynnikPodzialu0.2" localSheetId="0">'współczynnik podziału'!$E$4:$E$23</definedName>
    <definedName name="tuningWspolczynnikPodzialu0.25" localSheetId="0">'współczynnik podziału'!$F$4:$F$23</definedName>
    <definedName name="tuningWspolczynnikPodzialu0.3" localSheetId="0">'współczynnik podziału'!$G$4:$G$23</definedName>
    <definedName name="tuningWspolczynnikPodzialu0.35" localSheetId="0">'współczynnik podziału'!$H$4:$H$23</definedName>
    <definedName name="tuningWspolczynnikPodzialu0.4" localSheetId="0">'współczynnik podziału'!$I$4:$I$23</definedName>
    <definedName name="tuningWspolczynnikPodzialu0.45" localSheetId="0">'współczynnik podziału'!$J$4:$J$23</definedName>
    <definedName name="tuningWspolczynnikPodzialu0.5" localSheetId="0">'współczynnik podziału'!$K$4:$K$23</definedName>
    <definedName name="tuningWspolczynnikPodzialu0.55" localSheetId="0">'współczynnik podziału'!$L$4:$L$23</definedName>
    <definedName name="tuningWspolczynnikPodzialu0.6" localSheetId="0">'współczynnik podziału'!$M$4:$M$23</definedName>
    <definedName name="tuningWspolczynnikPodzialu0.65" localSheetId="0">'współczynnik podziału'!$N$4:$N$23</definedName>
    <definedName name="tuningWspolczynnikPodzialu0.7" localSheetId="0">'współczynnik podziału'!$O$4:$O$23</definedName>
    <definedName name="tuningWspolczynnikPodzialu0.75" localSheetId="0">'współczynnik podziału'!$P$4:$P$23</definedName>
    <definedName name="tuningWspolczynnikPodzialu0.8" localSheetId="0">'współczynnik podziału'!$Q$4:$Q$23</definedName>
    <definedName name="tuningWspolczynnikPodzialu0.85" localSheetId="0">'współczynnik podziału'!$R$4:$R$23</definedName>
    <definedName name="tuningWspolczynnikPodzialu0.9" localSheetId="0">'współczynnik podziału'!$S$4:$S$23</definedName>
  </definedNames>
  <calcPr calcId="125725"/>
</workbook>
</file>

<file path=xl/calcChain.xml><?xml version="1.0" encoding="utf-8"?>
<calcChain xmlns="http://schemas.openxmlformats.org/spreadsheetml/2006/main">
  <c r="D26" i="7"/>
  <c r="G26"/>
  <c r="F26"/>
  <c r="E26"/>
  <c r="H26" i="6"/>
  <c r="G26"/>
  <c r="F26"/>
  <c r="E26"/>
  <c r="D26"/>
  <c r="C26"/>
  <c r="R15" i="5"/>
  <c r="U15"/>
  <c r="V15"/>
  <c r="W15"/>
  <c r="F15"/>
  <c r="E15"/>
  <c r="G15"/>
  <c r="H15"/>
  <c r="I15"/>
  <c r="J15"/>
  <c r="K15"/>
  <c r="L15"/>
  <c r="M15"/>
  <c r="N15"/>
  <c r="O15"/>
  <c r="P15"/>
  <c r="Q15"/>
  <c r="S15"/>
  <c r="T15"/>
  <c r="D15"/>
  <c r="V16" i="4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V25" i="3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V25" i="2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S25" i="1"/>
  <c r="R25"/>
  <c r="Q25"/>
  <c r="P25"/>
  <c r="O25"/>
  <c r="N25"/>
  <c r="M25"/>
  <c r="L25"/>
  <c r="K25"/>
  <c r="J25"/>
  <c r="I25"/>
  <c r="H25"/>
  <c r="G25"/>
  <c r="F25"/>
  <c r="E25"/>
  <c r="D25"/>
  <c r="C25"/>
</calcChain>
</file>

<file path=xl/connections.xml><?xml version="1.0" encoding="utf-8"?>
<connections xmlns="http://schemas.openxmlformats.org/spreadsheetml/2006/main">
  <connection id="1" name="polepszenie1-100" type="6" refreshedVersion="3" background="1" saveData="1">
    <textPr codePage="1250" firstRow="12" sourceFile="D:\Z DYSKU C\z pulpitu\studia\Semestr 3\OK\projekt\2.47\okProjekt4\WYNIKI\wynikiCzZadanIPrzerw1-100\polepszenie1-100.txt" decimal="," thousands=" " semicolon="1">
      <textFields count="3">
        <textField type="skip"/>
        <textField type="skip"/>
        <textField/>
      </textFields>
    </textPr>
  </connection>
  <connection id="2" name="polepszenie1-200" type="6" refreshedVersion="3" background="1" saveData="1">
    <textPr codePage="1250" firstRow="12" sourceFile="D:\Z DYSKU C\z pulpitu\studia\Semestr 3\OK\projekt\2.47\okProjekt4\WYNIKI\wynikiCzZadanIPrzerw1-200\polepszenie1-200.txt" decimal="," thousands=" " semicolon="1">
      <textFields count="3">
        <textField type="skip"/>
        <textField type="skip"/>
        <textField/>
      </textFields>
    </textPr>
  </connection>
  <connection id="3" name="polepszenie1-300" type="6" refreshedVersion="3" background="1" saveData="1">
    <textPr codePage="1250" firstRow="12" sourceFile="D:\Z DYSKU C\z pulpitu\studia\Semestr 3\OK\projekt\2.47\okProjekt4\WYNIKI\wynikiCzZadanIPrzerw1-300\polepszenie1-300.txt" decimal="," thousands=" " semicolon="1">
      <textFields count="3">
        <textField type="skip"/>
        <textField type="skip"/>
        <textField/>
      </textFields>
    </textPr>
  </connection>
  <connection id="4" name="polepszenie1-400" type="6" refreshedVersion="3" background="1" saveData="1">
    <textPr codePage="1250" firstRow="12" sourceFile="D:\Z DYSKU C\z pulpitu\studia\Semestr 3\OK\projekt\2.47\okProjekt4\WYNIKI\wynikiCzZadanIPrzerw1-400\polepszenie1-400.txt" decimal="," thousands=" " semicolon="1">
      <textFields count="3">
        <textField type="skip"/>
        <textField type="skip"/>
        <textField/>
      </textFields>
    </textPr>
  </connection>
  <connection id="5" name="polepszenie1-500" type="6" refreshedVersion="3" background="1" saveData="1">
    <textPr codePage="1250" firstRow="12" sourceFile="D:\Z DYSKU C\z pulpitu\studia\Semestr 3\OK\projekt\2.47\okProjekt4\WYNIKI\wynikiCzZadanIPrzerw1-500\polepszenie1-500.txt" decimal="," thousands=" " semicolon="1">
      <textFields count="3">
        <textField type="skip"/>
        <textField type="skip"/>
        <textField/>
      </textFields>
    </textPr>
  </connection>
  <connection id="6" name="polepszenie1-600" type="6" refreshedVersion="3" background="1" saveData="1">
    <textPr codePage="1250" firstRow="12" sourceFile="D:\Z DYSKU C\z pulpitu\studia\Semestr 3\OK\projekt\2.47\okProjekt4\WYNIKI\wynikiCzZadanIPrzerw1-600\polepszenie1-600.txt" decimal="," thousands=" " semicolon="1">
      <textFields count="3">
        <textField type="skip"/>
        <textField type="skip"/>
        <textField/>
      </textFields>
    </textPr>
  </connection>
  <connection id="7" name="polepszenieLPRzerw10%" type="6" refreshedVersion="3" background="1" saveData="1">
    <textPr codePage="1250" firstRow="12" sourceFile="D:\Z DYSKU C\z pulpitu\studia\Semestr 3\OK\projekt\2.47\okProjekt4\WYNIKI\wynikiLPrzerw10%\polepszenieLPRzerw10%.txt" decimal="," thousands=" " semicolon="1">
      <textFields count="3">
        <textField type="skip"/>
        <textField type="skip"/>
        <textField/>
      </textFields>
    </textPr>
  </connection>
  <connection id="8" name="polepszenieLPRzerw20%" type="6" refreshedVersion="3" background="1" saveData="1">
    <textPr codePage="1250" firstRow="12" sourceFile="D:\Z DYSKU C\z pulpitu\studia\Semestr 3\OK\projekt\2.47\okProjekt4\WYNIKI\wynikiLPrzerw20%\polepszenieLPRzerw20%.txt" decimal="," thousands=" " semicolon="1">
      <textFields count="3">
        <textField type="skip"/>
        <textField type="skip"/>
        <textField/>
      </textFields>
    </textPr>
  </connection>
  <connection id="9" name="polepszenieLPRzerw30%" type="6" refreshedVersion="3" background="1" saveData="1">
    <textPr codePage="1250" firstRow="12" sourceFile="D:\Z DYSKU C\z pulpitu\studia\Semestr 3\OK\projekt\2.47\okProjekt4\WYNIKI\wynikiLPrzerw30%\polepszenieLPRzerw30%.txt" decimal="," thousands=" " semicolon="1">
      <textFields count="3">
        <textField type="skip"/>
        <textField type="skip"/>
        <textField/>
      </textFields>
    </textPr>
  </connection>
  <connection id="10" name="polepszenieLPRzerw40%" type="6" refreshedVersion="3" background="1" saveData="1">
    <textPr codePage="1250" firstRow="12" sourceFile="D:\Z DYSKU C\z pulpitu\studia\Semestr 3\OK\projekt\2.47\okProjekt4\WYNIKI\wynikiLPrzerw40%\polepszenieLPRzerw40%.txt" decimal="," thousands=" " semicolon="1">
      <textFields count="3">
        <textField type="skip"/>
        <textField type="skip"/>
        <textField/>
      </textFields>
    </textPr>
  </connection>
  <connection id="11" name="tuningLiczbaZwyciezcowTurniejow10" type="6" refreshedVersion="3" background="1" saveData="1">
    <textPr codePage="1250" firstRow="12" sourceFile="D:\Z DYSKU C\z pulpitu\studia\Semestr 3\OK\projekt\2.47\okProjekt4\TUNING\LiczbaZwyciezcowTurnieju\tuningLiczbaZwyciezcowTurniejow10.txt" decimal="," thousands=" " semicolon="1">
      <textFields count="3">
        <textField type="skip"/>
        <textField type="skip"/>
        <textField/>
      </textFields>
    </textPr>
  </connection>
  <connection id="12" name="tuningLiczbaZwyciezcowTurniejow100" type="6" refreshedVersion="3" background="1" saveData="1">
    <textPr codePage="1250" firstRow="12" sourceFile="D:\Z DYSKU C\z pulpitu\studia\Semestr 3\OK\projekt\2.47\okProjekt4\TUNING\LiczbaZwyciezcowTurnieju\tuningLiczbaZwyciezcowTurniejow100.txt" decimal="," thousands=" " semicolon="1">
      <textFields count="3">
        <textField type="skip"/>
        <textField type="skip"/>
        <textField/>
      </textFields>
    </textPr>
  </connection>
  <connection id="13" name="tuningLiczbaZwyciezcowTurniejow15" type="6" refreshedVersion="3" background="1" saveData="1">
    <textPr codePage="1250" firstRow="12" sourceFile="D:\Z DYSKU C\z pulpitu\studia\Semestr 3\OK\projekt\2.47\okProjekt4\TUNING\LiczbaZwyciezcowTurnieju\tuningLiczbaZwyciezcowTurniejow15.txt" decimal="," thousands=" " semicolon="1">
      <textFields count="3">
        <textField type="skip"/>
        <textField type="skip"/>
        <textField/>
      </textFields>
    </textPr>
  </connection>
  <connection id="14" name="tuningLiczbaZwyciezcowTurniejow20" type="6" refreshedVersion="3" background="1" saveData="1">
    <textPr codePage="1250" firstRow="12" sourceFile="D:\Z DYSKU C\z pulpitu\studia\Semestr 3\OK\projekt\2.47\okProjekt4\TUNING\LiczbaZwyciezcowTurnieju\tuningLiczbaZwyciezcowTurniejow20.txt" decimal="," thousands=" " semicolon="1">
      <textFields count="3">
        <textField type="skip"/>
        <textField type="skip"/>
        <textField/>
      </textFields>
    </textPr>
  </connection>
  <connection id="15" name="tuningLiczbaZwyciezcowTurniejow25" type="6" refreshedVersion="3" background="1" saveData="1">
    <textPr codePage="1250" firstRow="12" sourceFile="D:\Z DYSKU C\z pulpitu\studia\Semestr 3\OK\projekt\2.47\okProjekt4\TUNING\LiczbaZwyciezcowTurnieju\tuningLiczbaZwyciezcowTurniejow25.txt" decimal="," thousands=" " semicolon="1">
      <textFields count="3">
        <textField type="skip"/>
        <textField type="skip"/>
        <textField/>
      </textFields>
    </textPr>
  </connection>
  <connection id="16" name="tuningLiczbaZwyciezcowTurniejow30" type="6" refreshedVersion="3" background="1" saveData="1">
    <textPr codePage="1250" firstRow="12" sourceFile="D:\Z DYSKU C\z pulpitu\studia\Semestr 3\OK\projekt\2.47\okProjekt4\TUNING\LiczbaZwyciezcowTurnieju\tuningLiczbaZwyciezcowTurniejow30.txt" decimal="," thousands=" " semicolon="1">
      <textFields count="3">
        <textField type="skip"/>
        <textField type="skip"/>
        <textField/>
      </textFields>
    </textPr>
  </connection>
  <connection id="17" name="tuningLiczbaZwyciezcowTurniejow35" type="6" refreshedVersion="3" background="1" saveData="1">
    <textPr codePage="1250" firstRow="12" sourceFile="D:\Z DYSKU C\z pulpitu\studia\Semestr 3\OK\projekt\2.47\okProjekt4\TUNING\LiczbaZwyciezcowTurnieju\tuningLiczbaZwyciezcowTurniejow35.txt" decimal="," thousands=" " semicolon="1">
      <textFields count="3">
        <textField type="skip"/>
        <textField type="skip"/>
        <textField/>
      </textFields>
    </textPr>
  </connection>
  <connection id="18" name="tuningLiczbaZwyciezcowTurniejow40" type="6" refreshedVersion="3" background="1" saveData="1">
    <textPr codePage="1250" firstRow="12" sourceFile="D:\Z DYSKU C\z pulpitu\studia\Semestr 3\OK\projekt\2.47\okProjekt4\TUNING\LiczbaZwyciezcowTurnieju\tuningLiczbaZwyciezcowTurniejow40.txt" decimal="," thousands=" " semicolon="1">
      <textFields count="3">
        <textField type="skip"/>
        <textField type="skip"/>
        <textField/>
      </textFields>
    </textPr>
  </connection>
  <connection id="19" name="tuningLiczbaZwyciezcowTurniejow45" type="6" refreshedVersion="3" background="1" saveData="1">
    <textPr codePage="1250" sourceFile="D:\Z DYSKU C\z pulpitu\studia\Semestr 3\OK\projekt\2.47\okProjekt4\TUNING\LiczbaZwyciezcowTurnieju\tuningLiczbaZwyciezcowTurniejow45.txt" decimal="," thousands=" " semicolon="1">
      <textFields count="3">
        <textField type="skip"/>
        <textField type="skip"/>
        <textField/>
      </textFields>
    </textPr>
  </connection>
  <connection id="20" name="tuningLiczbaZwyciezcowTurniejow5" type="6" refreshedVersion="3" background="1" saveData="1">
    <textPr codePage="1250" firstRow="12" sourceFile="D:\Z DYSKU C\z pulpitu\studia\Semestr 3\OK\projekt\2.47\okProjekt4\TUNING\LiczbaZwyciezcowTurnieju\tuningLiczbaZwyciezcowTurniejow5.txt" decimal="," thousands=" " semicolon="1">
      <textFields count="3">
        <textField type="skip"/>
        <textField type="skip"/>
        <textField/>
      </textFields>
    </textPr>
  </connection>
  <connection id="21" name="tuningLiczbaZwyciezcowTurniejow50" type="6" refreshedVersion="3" background="1" saveData="1">
    <textPr codePage="1250" firstRow="12" sourceFile="D:\Z DYSKU C\z pulpitu\studia\Semestr 3\OK\projekt\2.47\okProjekt4\TUNING\LiczbaZwyciezcowTurnieju\tuningLiczbaZwyciezcowTurniejow50.txt" decimal="," thousands=" " semicolon="1">
      <textFields count="3">
        <textField type="skip"/>
        <textField type="skip"/>
        <textField/>
      </textFields>
    </textPr>
  </connection>
  <connection id="22" name="tuningLiczbaZwyciezcowTurniejow55" type="6" refreshedVersion="3" background="1" saveData="1">
    <textPr codePage="1250" firstRow="12" sourceFile="D:\Z DYSKU C\z pulpitu\studia\Semestr 3\OK\projekt\2.47\okProjekt4\TUNING\LiczbaZwyciezcowTurnieju\tuningLiczbaZwyciezcowTurniejow55.txt" decimal="," thousands=" " semicolon="1">
      <textFields count="3">
        <textField type="skip"/>
        <textField type="skip"/>
        <textField/>
      </textFields>
    </textPr>
  </connection>
  <connection id="23" name="tuningLiczbaZwyciezcowTurniejow60" type="6" refreshedVersion="3" background="1" saveData="1">
    <textPr codePage="1250" firstRow="12" sourceFile="D:\Z DYSKU C\z pulpitu\studia\Semestr 3\OK\projekt\2.47\okProjekt4\TUNING\LiczbaZwyciezcowTurnieju\tuningLiczbaZwyciezcowTurniejow60.txt" decimal="," thousands=" " semicolon="1">
      <textFields count="3">
        <textField type="skip"/>
        <textField type="skip"/>
        <textField/>
      </textFields>
    </textPr>
  </connection>
  <connection id="24" name="tuningLiczbaZwyciezcowTurniejow65" type="6" refreshedVersion="3" background="1" saveData="1">
    <textPr codePage="1250" firstRow="12" sourceFile="D:\Z DYSKU C\z pulpitu\studia\Semestr 3\OK\projekt\2.47\okProjekt4\TUNING\LiczbaZwyciezcowTurnieju\tuningLiczbaZwyciezcowTurniejow65.txt" decimal="," thousands=" " tab="0" semicolon="1">
      <textFields count="3">
        <textField type="skip"/>
        <textField type="skip"/>
        <textField/>
      </textFields>
    </textPr>
  </connection>
  <connection id="25" name="tuningLiczbaZwyciezcowTurniejow70" type="6" refreshedVersion="3" background="1" saveData="1">
    <textPr codePage="1250" firstRow="12" sourceFile="D:\Z DYSKU C\z pulpitu\studia\Semestr 3\OK\projekt\2.47\okProjekt4\TUNING\LiczbaZwyciezcowTurnieju\tuningLiczbaZwyciezcowTurniejow70.txt" decimal="," thousands=" " semicolon="1">
      <textFields count="3">
        <textField type="skip"/>
        <textField type="skip"/>
        <textField/>
      </textFields>
    </textPr>
  </connection>
  <connection id="26" name="tuningLiczbaZwyciezcowTurniejow75" type="6" refreshedVersion="3" background="1" saveData="1">
    <textPr codePage="1250" firstRow="12" sourceFile="D:\Z DYSKU C\z pulpitu\studia\Semestr 3\OK\projekt\2.47\okProjekt4\TUNING\LiczbaZwyciezcowTurnieju\tuningLiczbaZwyciezcowTurniejow75.txt" decimal="," thousands=" " semicolon="1">
      <textFields count="3">
        <textField type="skip"/>
        <textField type="skip"/>
        <textField/>
      </textFields>
    </textPr>
  </connection>
  <connection id="27" name="tuningLiczbaZwyciezcowTurniejow80" type="6" refreshedVersion="3" background="1" saveData="1">
    <textPr codePage="1250" firstRow="12" sourceFile="D:\Z DYSKU C\z pulpitu\studia\Semestr 3\OK\projekt\2.47\okProjekt4\TUNING\LiczbaZwyciezcowTurnieju\tuningLiczbaZwyciezcowTurniejow80.txt" decimal="," thousands=" " semicolon="1">
      <textFields count="3">
        <textField type="skip"/>
        <textField type="skip"/>
        <textField/>
      </textFields>
    </textPr>
  </connection>
  <connection id="28" name="tuningLiczbaZwyciezcowTurniejow85" type="6" refreshedVersion="3" background="1" saveData="1">
    <textPr codePage="1250" firstRow="12" sourceFile="D:\Z DYSKU C\z pulpitu\studia\Semestr 3\OK\projekt\2.47\okProjekt4\TUNING\LiczbaZwyciezcowTurnieju\tuningLiczbaZwyciezcowTurniejow85.txt" decimal="," thousands=" " semicolon="1">
      <textFields count="3">
        <textField type="skip"/>
        <textField type="skip"/>
        <textField/>
      </textFields>
    </textPr>
  </connection>
  <connection id="29" name="tuningLiczbaZwyciezcowTurniejow90" type="6" refreshedVersion="3" background="1" saveData="1">
    <textPr codePage="1250" firstRow="12" sourceFile="D:\Z DYSKU C\z pulpitu\studia\Semestr 3\OK\projekt\2.47\okProjekt4\TUNING\LiczbaZwyciezcowTurnieju\tuningLiczbaZwyciezcowTurniejow90.txt" decimal="," thousands=" " semicolon="1">
      <textFields count="3">
        <textField type="skip"/>
        <textField type="skip"/>
        <textField/>
      </textFields>
    </textPr>
  </connection>
  <connection id="30" name="tuningLiczbaZwyciezcowTurniejow95" type="6" refreshedVersion="3" background="1" saveData="1">
    <textPr codePage="1250" firstRow="12" sourceFile="D:\Z DYSKU C\z pulpitu\studia\Semestr 3\OK\projekt\2.47\okProjekt4\TUNING\LiczbaZwyciezcowTurnieju\tuningLiczbaZwyciezcowTurniejow95.txt" decimal="," thousands=" " semicolon="1">
      <textFields count="3">
        <textField type="skip"/>
        <textField type="skip"/>
        <textField/>
      </textFields>
    </textPr>
  </connection>
  <connection id="31" name="tuningLKandydatow(spada)10_i_LZwyciezcow(rosnie)95" type="6" refreshedVersion="3" background="1" saveData="1">
    <textPr codePage="1250" firstRow="12" sourceFile="D:\Z DYSKU C\z pulpitu\studia\Semestr 3\OK\projekt\2.47\okProjekt4\TUNING\LKandydatowSpadaLZwyciezcowRosnie\tuningLKandydatow(spada)10_i_LZwyciezcow(rosnie)95.txt" decimal="," thousands=" " semicolon="1">
      <textFields count="3">
        <textField type="skip"/>
        <textField type="skip"/>
        <textField/>
      </textFields>
    </textPr>
  </connection>
  <connection id="32" name="tuningLKandydatow(spada)100_i_LZwyciezcow(rosnie)5" type="6" refreshedVersion="3" background="1" saveData="1">
    <textPr codePage="1250" firstRow="12" sourceFile="D:\Z DYSKU C\z pulpitu\studia\Semestr 3\OK\projekt\2.47\okProjekt4\TUNING\LKandydatowSpadaLZwyciezcowRosnie\tuningLKandydatow(spada)100_i_LZwyciezcow(rosnie)5.txt" decimal="," thousands=" " semicolon="1">
      <textFields count="3">
        <textField type="skip"/>
        <textField type="skip"/>
        <textField/>
      </textFields>
    </textPr>
  </connection>
  <connection id="33" name="tuningLKandydatow(spada)15_i_LZwyciezcow(rosnie)90" type="6" refreshedVersion="3" background="1" saveData="1">
    <textPr codePage="1250" firstRow="12" sourceFile="D:\Z DYSKU C\z pulpitu\studia\Semestr 3\OK\projekt\2.47\okProjekt4\TUNING\LKandydatowSpadaLZwyciezcowRosnie\tuningLKandydatow(spada)15_i_LZwyciezcow(rosnie)90.txt" decimal="," thousands=" " semicolon="1">
      <textFields count="3">
        <textField type="skip"/>
        <textField type="skip"/>
        <textField/>
      </textFields>
    </textPr>
  </connection>
  <connection id="34" name="tuningLKandydatow(spada)20_i_LZwyciezcow(rosnie)85" type="6" refreshedVersion="3" background="1" saveData="1">
    <textPr codePage="1250" firstRow="12" sourceFile="D:\Z DYSKU C\z pulpitu\studia\Semestr 3\OK\projekt\2.47\okProjekt4\TUNING\LKandydatowSpadaLZwyciezcowRosnie\tuningLKandydatow(spada)20_i_LZwyciezcow(rosnie)85.txt" decimal="," thousands=" " semicolon="1">
      <textFields count="3">
        <textField type="skip"/>
        <textField type="skip"/>
        <textField/>
      </textFields>
    </textPr>
  </connection>
  <connection id="35" name="tuningLKandydatow(spada)25_i_LZwyciezcow(rosnie)80" type="6" refreshedVersion="3" background="1" saveData="1">
    <textPr codePage="1250" firstRow="12" sourceFile="D:\Z DYSKU C\z pulpitu\studia\Semestr 3\OK\projekt\2.47\okProjekt4\TUNING\LKandydatowSpadaLZwyciezcowRosnie\tuningLKandydatow(spada)25_i_LZwyciezcow(rosnie)80.txt" decimal="," thousands=" " semicolon="1">
      <textFields count="3">
        <textField type="skip"/>
        <textField type="skip"/>
        <textField/>
      </textFields>
    </textPr>
  </connection>
  <connection id="36" name="tuningLKandydatow(spada)30_i_LZwyciezcow(rosnie)75" type="6" refreshedVersion="3" background="1" saveData="1">
    <textPr codePage="1250" firstRow="12" sourceFile="D:\Z DYSKU C\z pulpitu\studia\Semestr 3\OK\projekt\2.47\okProjekt4\TUNING\LKandydatowSpadaLZwyciezcowRosnie\tuningLKandydatow(spada)30_i_LZwyciezcow(rosnie)75.txt" decimal="," thousands=" " semicolon="1">
      <textFields count="3">
        <textField type="skip"/>
        <textField type="skip"/>
        <textField/>
      </textFields>
    </textPr>
  </connection>
  <connection id="37" name="tuningLKandydatow(spada)35_i_LZwyciezcow(rosnie)70" type="6" refreshedVersion="3" background="1" saveData="1">
    <textPr codePage="1250" firstRow="12" sourceFile="D:\Z DYSKU C\z pulpitu\studia\Semestr 3\OK\projekt\2.47\okProjekt4\TUNING\LKandydatowSpadaLZwyciezcowRosnie\tuningLKandydatow(spada)35_i_LZwyciezcow(rosnie)70.txt" decimal="," thousands=" " semicolon="1">
      <textFields count="3">
        <textField type="skip"/>
        <textField type="skip"/>
        <textField/>
      </textFields>
    </textPr>
  </connection>
  <connection id="38" name="tuningLKandydatow(spada)40_i_LZwyciezcow(rosnie)65" type="6" refreshedVersion="3" background="1" saveData="1">
    <textPr codePage="1250" firstRow="12" sourceFile="D:\Z DYSKU C\z pulpitu\studia\Semestr 3\OK\projekt\2.47\okProjekt4\TUNING\LKandydatowSpadaLZwyciezcowRosnie\tuningLKandydatow(spada)40_i_LZwyciezcow(rosnie)65.txt" decimal="," thousands=" " semicolon="1">
      <textFields count="3">
        <textField type="skip"/>
        <textField type="skip"/>
        <textField/>
      </textFields>
    </textPr>
  </connection>
  <connection id="39" name="tuningLKandydatow(spada)45_i_LZwyciezcow(rosnie)60" type="6" refreshedVersion="3" background="1" saveData="1">
    <textPr codePage="1250" firstRow="12" sourceFile="D:\Z DYSKU C\z pulpitu\studia\Semestr 3\OK\projekt\2.47\okProjekt4\TUNING\LKandydatowSpadaLZwyciezcowRosnie\tuningLKandydatow(spada)45_i_LZwyciezcow(rosnie)60.txt" decimal="," thousands=" " semicolon="1">
      <textFields count="3">
        <textField type="skip"/>
        <textField type="skip"/>
        <textField/>
      </textFields>
    </textPr>
  </connection>
  <connection id="40" name="tuningLKandydatow(spada)5_i_LZwyciezcow(rosnie)100" type="6" refreshedVersion="3" background="1" saveData="1">
    <textPr codePage="1250" firstRow="12" sourceFile="D:\Z DYSKU C\z pulpitu\studia\Semestr 3\OK\projekt\2.47\okProjekt4\TUNING\LKandydatowSpadaLZwyciezcowRosnie\tuningLKandydatow(spada)5_i_LZwyciezcow(rosnie)100.txt" decimal="," thousands=" " semicolon="1">
      <textFields count="3">
        <textField type="skip"/>
        <textField type="skip"/>
        <textField/>
      </textFields>
    </textPr>
  </connection>
  <connection id="41" name="tuningLKandydatow(spada)50_i_LZwyciezcow(rosnie)55" type="6" refreshedVersion="3" background="1" saveData="1">
    <textPr codePage="1250" firstRow="12" sourceFile="D:\Z DYSKU C\z pulpitu\studia\Semestr 3\OK\projekt\2.47\okProjekt4\TUNING\LKandydatowSpadaLZwyciezcowRosnie\tuningLKandydatow(spada)50_i_LZwyciezcow(rosnie)55.txt" decimal="," thousands=" " semicolon="1">
      <textFields count="3">
        <textField type="skip"/>
        <textField type="skip"/>
        <textField/>
      </textFields>
    </textPr>
  </connection>
  <connection id="42" name="tuningLKandydatow(spada)55_i_LZwyciezcow(rosnie)50" type="6" refreshedVersion="3" background="1" saveData="1">
    <textPr codePage="1250" firstRow="12" sourceFile="D:\Z DYSKU C\z pulpitu\studia\Semestr 3\OK\projekt\2.47\okProjekt4\TUNING\LKandydatowSpadaLZwyciezcowRosnie\tuningLKandydatow(spada)55_i_LZwyciezcow(rosnie)50.txt" decimal="," thousands=" " semicolon="1">
      <textFields count="3">
        <textField type="skip"/>
        <textField type="skip"/>
        <textField/>
      </textFields>
    </textPr>
  </connection>
  <connection id="43" name="tuningLKandydatow(spada)60_i_LZwyciezcow(rosnie)45" type="6" refreshedVersion="3" background="1" saveData="1">
    <textPr codePage="1250" firstRow="12" sourceFile="D:\Z DYSKU C\z pulpitu\studia\Semestr 3\OK\projekt\2.47\okProjekt4\TUNING\LKandydatowSpadaLZwyciezcowRosnie\tuningLKandydatow(spada)60_i_LZwyciezcow(rosnie)45.txt" decimal="," thousands=" " semicolon="1">
      <textFields count="3">
        <textField type="skip"/>
        <textField type="skip"/>
        <textField/>
      </textFields>
    </textPr>
  </connection>
  <connection id="44" name="tuningLKandydatow(spada)65_i_LZwyciezcow(rosnie)40" type="6" refreshedVersion="3" background="1" saveData="1">
    <textPr codePage="1250" firstRow="12" sourceFile="D:\Z DYSKU C\z pulpitu\studia\Semestr 3\OK\projekt\2.47\okProjekt4\TUNING\LKandydatowSpadaLZwyciezcowRosnie\tuningLKandydatow(spada)65_i_LZwyciezcow(rosnie)40.txt" decimal="," thousands=" " semicolon="1">
      <textFields count="3">
        <textField type="skip"/>
        <textField type="skip"/>
        <textField/>
      </textFields>
    </textPr>
  </connection>
  <connection id="45" name="tuningLKandydatow(spada)70_i_LZwyciezcow(rosnie)35" type="6" refreshedVersion="3" background="1" saveData="1">
    <textPr codePage="1250" firstRow="12" sourceFile="D:\Z DYSKU C\z pulpitu\studia\Semestr 3\OK\projekt\2.47\okProjekt4\TUNING\LKandydatowSpadaLZwyciezcowRosnie\tuningLKandydatow(spada)70_i_LZwyciezcow(rosnie)35.txt" decimal="," thousands=" " semicolon="1">
      <textFields count="3">
        <textField type="skip"/>
        <textField type="skip"/>
        <textField/>
      </textFields>
    </textPr>
  </connection>
  <connection id="46" name="tuningLKandydatow(spada)75_i_LZwyciezcow(rosnie)30" type="6" refreshedVersion="3" background="1" saveData="1">
    <textPr codePage="1250" firstRow="12" sourceFile="D:\Z DYSKU C\z pulpitu\studia\Semestr 3\OK\projekt\2.47\okProjekt4\TUNING\LKandydatowSpadaLZwyciezcowRosnie\tuningLKandydatow(spada)75_i_LZwyciezcow(rosnie)30.txt" decimal="," thousands=" " semicolon="1">
      <textFields count="3">
        <textField type="skip"/>
        <textField type="skip"/>
        <textField/>
      </textFields>
    </textPr>
  </connection>
  <connection id="47" name="tuningLKandydatow(spada)80_i_LZwyciezcow(rosnie)25" type="6" refreshedVersion="3" background="1" saveData="1">
    <textPr codePage="1250" firstRow="12" sourceFile="D:\Z DYSKU C\z pulpitu\studia\Semestr 3\OK\projekt\2.47\okProjekt4\TUNING\LKandydatowSpadaLZwyciezcowRosnie\tuningLKandydatow(spada)80_i_LZwyciezcow(rosnie)25.txt" decimal="," thousands=" " semicolon="1">
      <textFields count="3">
        <textField type="skip"/>
        <textField type="skip"/>
        <textField/>
      </textFields>
    </textPr>
  </connection>
  <connection id="48" name="tuningLKandydatow(spada)85_i_LZwyciezcow(rosnie)20" type="6" refreshedVersion="3" background="1" saveData="1">
    <textPr codePage="1250" firstRow="12" sourceFile="D:\Z DYSKU C\z pulpitu\studia\Semestr 3\OK\projekt\2.47\okProjekt4\TUNING\LKandydatowSpadaLZwyciezcowRosnie\tuningLKandydatow(spada)85_i_LZwyciezcow(rosnie)20.txt" decimal="," thousands=" " semicolon="1">
      <textFields count="3">
        <textField type="skip"/>
        <textField type="skip"/>
        <textField/>
      </textFields>
    </textPr>
  </connection>
  <connection id="49" name="tuningLKandydatow(spada)90_i_LZwyciezcow(rosnie)15" type="6" refreshedVersion="3" background="1" saveData="1">
    <textPr codePage="1250" firstRow="12" sourceFile="D:\Z DYSKU C\z pulpitu\studia\Semestr 3\OK\projekt\2.47\okProjekt4\TUNING\LKandydatowSpadaLZwyciezcowRosnie\tuningLKandydatow(spada)90_i_LZwyciezcow(rosnie)15.txt" decimal="," thousands=" " semicolon="1">
      <textFields count="3">
        <textField type="skip"/>
        <textField type="skip"/>
        <textField/>
      </textFields>
    </textPr>
  </connection>
  <connection id="50" name="tuningLKandydatow(spada)95_i_LZwyciezcow(rosnie)10" type="6" refreshedVersion="3" background="1" saveData="1">
    <textPr codePage="1250" firstRow="12" sourceFile="D:\Z DYSKU C\z pulpitu\studia\Semestr 3\OK\projekt\2.47\okProjekt4\TUNING\LKandydatowSpadaLZwyciezcowRosnie\tuningLKandydatow(spada)95_i_LZwyciezcow(rosnie)10.txt" decimal="," thousands=" " semicolon="1">
      <textFields count="3">
        <textField type="skip"/>
        <textField type="skip"/>
        <textField/>
      </textFields>
    </textPr>
  </connection>
  <connection id="51" name="tuningLKandydatow10_i_LZwyciezcow10" type="6" refreshedVersion="3" background="1" saveData="1">
    <textPr codePage="1250" firstRow="12" sourceFile="D:\Z DYSKU C\z pulpitu\studia\Semestr 3\OK\projekt\2.47\okProjekt4\TUNING\LKandydatowIZwyciezcow\tuningLKandydatow10_i_LZwyciezcow10.txt" decimal="," thousands=" " semicolon="1">
      <textFields count="3">
        <textField type="skip"/>
        <textField type="skip"/>
        <textField/>
      </textFields>
    </textPr>
  </connection>
  <connection id="52" name="tuningLKandydatow100_i_LZwyciezcow100" type="6" refreshedVersion="3" background="1" saveData="1">
    <textPr codePage="1250" firstRow="12" sourceFile="D:\Z DYSKU C\z pulpitu\studia\Semestr 3\OK\projekt\2.47\okProjekt4\TUNING\LKandydatowIZwyciezcow\tuningLKandydatow100_i_LZwyciezcow100.txt" decimal="," thousands=" " semicolon="1">
      <textFields count="3">
        <textField type="skip"/>
        <textField type="skip"/>
        <textField/>
      </textFields>
    </textPr>
  </connection>
  <connection id="53" name="tuningLKandydatow15_i_LZwyciezcow15" type="6" refreshedVersion="3" background="1" saveData="1">
    <textPr codePage="1250" firstRow="12" sourceFile="D:\Z DYSKU C\z pulpitu\studia\Semestr 3\OK\projekt\2.47\okProjekt4\TUNING\LKandydatowIZwyciezcow\tuningLKandydatow15_i_LZwyciezcow15.txt" decimal="," thousands=" " semicolon="1">
      <textFields count="3">
        <textField type="skip"/>
        <textField type="skip"/>
        <textField/>
      </textFields>
    </textPr>
  </connection>
  <connection id="54" name="tuningLKandydatow20_i_LZwyciezcow20" type="6" refreshedVersion="3" background="1" saveData="1">
    <textPr codePage="1250" firstRow="12" sourceFile="D:\Z DYSKU C\z pulpitu\studia\Semestr 3\OK\projekt\2.47\okProjekt4\TUNING\LKandydatowIZwyciezcow\tuningLKandydatow20_i_LZwyciezcow20.txt" decimal="," thousands=" " semicolon="1">
      <textFields count="3">
        <textField type="skip"/>
        <textField type="skip"/>
        <textField/>
      </textFields>
    </textPr>
  </connection>
  <connection id="55" name="tuningLKandydatow25_i_LZwyciezcow25" type="6" refreshedVersion="3" background="1" saveData="1">
    <textPr codePage="1250" firstRow="12" sourceFile="D:\Z DYSKU C\z pulpitu\studia\Semestr 3\OK\projekt\2.47\okProjekt4\TUNING\LKandydatowIZwyciezcow\tuningLKandydatow25_i_LZwyciezcow25.txt" decimal="," thousands=" " semicolon="1">
      <textFields count="3">
        <textField type="skip"/>
        <textField type="skip"/>
        <textField/>
      </textFields>
    </textPr>
  </connection>
  <connection id="56" name="tuningLKandydatow30_i_LZwyciezcow30" type="6" refreshedVersion="3" background="1" saveData="1">
    <textPr codePage="1250" firstRow="12" sourceFile="D:\Z DYSKU C\z pulpitu\studia\Semestr 3\OK\projekt\2.47\okProjekt4\TUNING\LKandydatowIZwyciezcow\tuningLKandydatow30_i_LZwyciezcow30.txt" decimal="," thousands=" " semicolon="1">
      <textFields count="3">
        <textField type="skip"/>
        <textField type="skip"/>
        <textField/>
      </textFields>
    </textPr>
  </connection>
  <connection id="57" name="tuningLKandydatow35_i_LZwyciezcow35" type="6" refreshedVersion="3" background="1" saveData="1">
    <textPr codePage="1250" firstRow="12" sourceFile="D:\Z DYSKU C\z pulpitu\studia\Semestr 3\OK\projekt\2.47\okProjekt4\TUNING\LKandydatowIZwyciezcow\tuningLKandydatow35_i_LZwyciezcow35.txt" decimal="," thousands=" " semicolon="1">
      <textFields count="3">
        <textField type="skip"/>
        <textField type="skip"/>
        <textField/>
      </textFields>
    </textPr>
  </connection>
  <connection id="58" name="tuningLKandydatow40_i_LZwyciezcow40" type="6" refreshedVersion="3" background="1" saveData="1">
    <textPr codePage="1250" firstRow="12" sourceFile="D:\Z DYSKU C\z pulpitu\studia\Semestr 3\OK\projekt\2.47\okProjekt4\TUNING\LKandydatowIZwyciezcow\tuningLKandydatow40_i_LZwyciezcow40.txt" decimal="," thousands=" " semicolon="1">
      <textFields count="3">
        <textField type="skip"/>
        <textField type="skip"/>
        <textField/>
      </textFields>
    </textPr>
  </connection>
  <connection id="59" name="tuningLKandydatow45_i_LZwyciezcow45" type="6" refreshedVersion="3" background="1" saveData="1">
    <textPr codePage="1250" firstRow="12" sourceFile="D:\Z DYSKU C\z pulpitu\studia\Semestr 3\OK\projekt\2.47\okProjekt4\TUNING\LKandydatowIZwyciezcow\tuningLKandydatow45_i_LZwyciezcow45.txt" decimal="," thousands=" " semicolon="1">
      <textFields count="3">
        <textField type="skip"/>
        <textField type="skip"/>
        <textField/>
      </textFields>
    </textPr>
  </connection>
  <connection id="60" name="tuningLKandydatow5_i_LZwyciezcow5" type="6" refreshedVersion="3" background="1" saveData="1">
    <textPr codePage="1250" firstRow="12" sourceFile="D:\Z DYSKU C\z pulpitu\studia\Semestr 3\OK\projekt\2.47\okProjekt4\TUNING\LKandydatowIZwyciezcow\tuningLKandydatow5_i_LZwyciezcow5.txt" decimal="," thousands=" " semicolon="1">
      <textFields count="3">
        <textField type="skip"/>
        <textField type="skip"/>
        <textField/>
      </textFields>
    </textPr>
  </connection>
  <connection id="61" name="tuningLKandydatow50_i_LZwyciezcow50" type="6" refreshedVersion="3" background="1" saveData="1">
    <textPr codePage="1250" firstRow="12" sourceFile="D:\Z DYSKU C\z pulpitu\studia\Semestr 3\OK\projekt\2.47\okProjekt4\TUNING\LKandydatowIZwyciezcow\tuningLKandydatow50_i_LZwyciezcow50.txt" decimal="," thousands=" " semicolon="1">
      <textFields count="3">
        <textField type="skip"/>
        <textField type="skip"/>
        <textField/>
      </textFields>
    </textPr>
  </connection>
  <connection id="62" name="tuningLKandydatow55_i_LZwyciezcow55" type="6" refreshedVersion="3" background="1" saveData="1">
    <textPr codePage="1250" firstRow="12" sourceFile="D:\Z DYSKU C\z pulpitu\studia\Semestr 3\OK\projekt\2.47\okProjekt4\TUNING\LKandydatowIZwyciezcow\tuningLKandydatow55_i_LZwyciezcow55.txt" decimal="," thousands=" " semicolon="1">
      <textFields count="3">
        <textField type="skip"/>
        <textField type="skip"/>
        <textField/>
      </textFields>
    </textPr>
  </connection>
  <connection id="63" name="tuningLKandydatow60_i_LZwyciezcow60" type="6" refreshedVersion="3" background="1" saveData="1">
    <textPr codePage="1250" firstRow="12" sourceFile="D:\Z DYSKU C\z pulpitu\studia\Semestr 3\OK\projekt\2.47\okProjekt4\TUNING\LKandydatowIZwyciezcow\tuningLKandydatow60_i_LZwyciezcow60.txt" decimal="," thousands=" " semicolon="1">
      <textFields count="3">
        <textField type="skip"/>
        <textField type="skip"/>
        <textField/>
      </textFields>
    </textPr>
  </connection>
  <connection id="64" name="tuningLKandydatow65_i_LZwyciezcow65" type="6" refreshedVersion="3" background="1" saveData="1">
    <textPr codePage="1250" firstRow="12" sourceFile="D:\Z DYSKU C\z pulpitu\studia\Semestr 3\OK\projekt\2.47\okProjekt4\TUNING\LKandydatowIZwyciezcow\tuningLKandydatow65_i_LZwyciezcow65.txt" decimal="," thousands=" " semicolon="1">
      <textFields count="3">
        <textField type="skip"/>
        <textField type="skip"/>
        <textField/>
      </textFields>
    </textPr>
  </connection>
  <connection id="65" name="tuningLKandydatow70_i_LZwyciezcow70" type="6" refreshedVersion="3" background="1" saveData="1">
    <textPr codePage="1250" firstRow="12" sourceFile="D:\Z DYSKU C\z pulpitu\studia\Semestr 3\OK\projekt\2.47\okProjekt4\TUNING\LKandydatowIZwyciezcow\tuningLKandydatow70_i_LZwyciezcow70.txt" decimal="," thousands=" " semicolon="1">
      <textFields count="3">
        <textField type="skip"/>
        <textField type="skip"/>
        <textField/>
      </textFields>
    </textPr>
  </connection>
  <connection id="66" name="tuningLKandydatow75_i_LZwyciezcow75" type="6" refreshedVersion="3" background="1" saveData="1">
    <textPr codePage="1250" firstRow="12" sourceFile="D:\Z DYSKU C\z pulpitu\studia\Semestr 3\OK\projekt\2.47\okProjekt4\TUNING\LKandydatowIZwyciezcow\tuningLKandydatow75_i_LZwyciezcow75.txt" decimal="," thousands=" " semicolon="1">
      <textFields count="3">
        <textField type="skip"/>
        <textField type="skip"/>
        <textField/>
      </textFields>
    </textPr>
  </connection>
  <connection id="67" name="tuningLKandydatow80_i_LZwyciezcow80" type="6" refreshedVersion="3" background="1" saveData="1">
    <textPr codePage="1250" firstRow="12" sourceFile="D:\Z DYSKU C\z pulpitu\studia\Semestr 3\OK\projekt\2.47\okProjekt4\TUNING\LKandydatowIZwyciezcow\tuningLKandydatow80_i_LZwyciezcow80.txt" decimal="," thousands=" " semicolon="1">
      <textFields count="3">
        <textField type="skip"/>
        <textField type="skip"/>
        <textField/>
      </textFields>
    </textPr>
  </connection>
  <connection id="68" name="tuningLKandydatow85_i_LZwyciezcow85" type="6" refreshedVersion="3" background="1" saveData="1">
    <textPr codePage="1250" firstRow="12" sourceFile="D:\Z DYSKU C\z pulpitu\studia\Semestr 3\OK\projekt\2.47\okProjekt4\TUNING\LKandydatowIZwyciezcow\tuningLKandydatow85_i_LZwyciezcow85.txt" decimal="," thousands=" " semicolon="1">
      <textFields count="3">
        <textField type="skip"/>
        <textField type="skip"/>
        <textField/>
      </textFields>
    </textPr>
  </connection>
  <connection id="69" name="tuningLKandydatow90_i_LZwyciezcow90" type="6" refreshedVersion="3" background="1" saveData="1">
    <textPr codePage="1250" firstRow="12" sourceFile="D:\Z DYSKU C\z pulpitu\studia\Semestr 3\OK\projekt\2.47\okProjekt4\TUNING\LKandydatowIZwyciezcow\tuningLKandydatow90_i_LZwyciezcow90.txt" decimal="," thousands=" " semicolon="1">
      <textFields count="3">
        <textField type="skip"/>
        <textField type="skip"/>
        <textField/>
      </textFields>
    </textPr>
  </connection>
  <connection id="70" name="tuningLKandydatow95_i_LZwyciezcow95" type="6" refreshedVersion="3" background="1" saveData="1">
    <textPr codePage="1250" firstRow="12" sourceFile="D:\Z DYSKU C\z pulpitu\studia\Semestr 3\OK\projekt\2.47\okProjekt4\TUNING\LKandydatowIZwyciezcow\tuningLKandydatow95_i_LZwyciezcow95.txt" decimal="," thousands=" " semicolon="1">
      <textFields count="3">
        <textField type="skip"/>
        <textField type="skip"/>
        <textField/>
      </textFields>
    </textPr>
  </connection>
  <connection id="71" name="tuningLKandydatowStala30_i_LZwyciezcow(rosnie)10" type="6" refreshedVersion="3" background="1" saveData="1">
    <textPr codePage="1250" firstRow="12" sourceFile="D:\Z DYSKU C\z pulpitu\studia\Semestr 3\OK\projekt\2.47\okProjekt4\TUNING\LKandydatow30Zwyciezcow5-100\tuningLKandydatowStala30_i_LZwyciezcow(rosnie)10.txt" decimal="," thousands=" " semicolon="1">
      <textFields count="3">
        <textField type="skip"/>
        <textField type="skip"/>
        <textField/>
      </textFields>
    </textPr>
  </connection>
  <connection id="72" name="tuningLKandydatowStala30_i_LZwyciezcow(rosnie)100" type="6" refreshedVersion="3" background="1" saveData="1">
    <textPr codePage="1250" firstRow="12" sourceFile="D:\Z DYSKU C\z pulpitu\studia\Semestr 3\OK\projekt\2.47\okProjekt4\TUNING\LKandydatow30Zwyciezcow5-100\tuningLKandydatowStala30_i_LZwyciezcow(rosnie)100.txt" decimal="," thousands=" " semicolon="1">
      <textFields count="3">
        <textField type="skip"/>
        <textField type="skip"/>
        <textField/>
      </textFields>
    </textPr>
  </connection>
  <connection id="73" name="tuningLKandydatowStala30_i_LZwyciezcow(rosnie)15" type="6" refreshedVersion="3" background="1" saveData="1">
    <textPr codePage="1250" firstRow="12" sourceFile="D:\Z DYSKU C\z pulpitu\studia\Semestr 3\OK\projekt\2.47\okProjekt4\TUNING\LKandydatow30Zwyciezcow5-100\tuningLKandydatowStala30_i_LZwyciezcow(rosnie)15.txt" decimal="," thousands=" " semicolon="1">
      <textFields count="3">
        <textField type="skip"/>
        <textField type="skip"/>
        <textField/>
      </textFields>
    </textPr>
  </connection>
  <connection id="74" name="tuningLKandydatowStala30_i_LZwyciezcow(rosnie)20" type="6" refreshedVersion="3" background="1" saveData="1">
    <textPr codePage="1250" firstRow="12" sourceFile="D:\Z DYSKU C\z pulpitu\studia\Semestr 3\OK\projekt\2.47\okProjekt4\TUNING\LKandydatow30Zwyciezcow5-100\tuningLKandydatowStala30_i_LZwyciezcow(rosnie)20.txt" decimal="," thousands=" " semicolon="1">
      <textFields count="3">
        <textField type="skip"/>
        <textField type="skip"/>
        <textField/>
      </textFields>
    </textPr>
  </connection>
  <connection id="75" name="tuningLKandydatowStala30_i_LZwyciezcow(rosnie)25" type="6" refreshedVersion="3" background="1" saveData="1">
    <textPr codePage="1250" firstRow="12" sourceFile="D:\Z DYSKU C\z pulpitu\studia\Semestr 3\OK\projekt\2.47\okProjekt4\TUNING\LKandydatow30Zwyciezcow5-100\tuningLKandydatowStala30_i_LZwyciezcow(rosnie)25.txt" decimal="," thousands=" " semicolon="1">
      <textFields count="3">
        <textField type="skip"/>
        <textField type="skip"/>
        <textField/>
      </textFields>
    </textPr>
  </connection>
  <connection id="76" name="tuningLKandydatowStala30_i_LZwyciezcow(rosnie)30" type="6" refreshedVersion="3" background="1" saveData="1">
    <textPr codePage="1250" firstRow="12" sourceFile="D:\Z DYSKU C\z pulpitu\studia\Semestr 3\OK\projekt\2.47\okProjekt4\TUNING\LKandydatow30Zwyciezcow5-100\tuningLKandydatowStala30_i_LZwyciezcow(rosnie)30.txt" decimal="," thousands=" " semicolon="1">
      <textFields count="3">
        <textField type="skip"/>
        <textField type="skip"/>
        <textField/>
      </textFields>
    </textPr>
  </connection>
  <connection id="77" name="tuningLKandydatowStala30_i_LZwyciezcow(rosnie)35" type="6" refreshedVersion="3" background="1" saveData="1">
    <textPr codePage="1250" firstRow="12" sourceFile="D:\Z DYSKU C\z pulpitu\studia\Semestr 3\OK\projekt\2.47\okProjekt4\TUNING\LKandydatow30Zwyciezcow5-100\tuningLKandydatowStala30_i_LZwyciezcow(rosnie)35.txt" decimal="," thousands=" " semicolon="1">
      <textFields count="3">
        <textField type="skip"/>
        <textField type="skip"/>
        <textField/>
      </textFields>
    </textPr>
  </connection>
  <connection id="78" name="tuningLKandydatowStala30_i_LZwyciezcow(rosnie)40" type="6" refreshedVersion="3" background="1" saveData="1">
    <textPr codePage="1250" firstRow="12" sourceFile="D:\Z DYSKU C\z pulpitu\studia\Semestr 3\OK\projekt\2.47\okProjekt4\TUNING\LKandydatow30Zwyciezcow5-100\tuningLKandydatowStala30_i_LZwyciezcow(rosnie)40.txt" decimal="," thousands=" " semicolon="1">
      <textFields count="3">
        <textField type="skip"/>
        <textField type="skip"/>
        <textField/>
      </textFields>
    </textPr>
  </connection>
  <connection id="79" name="tuningLKandydatowStala30_i_LZwyciezcow(rosnie)45" type="6" refreshedVersion="3" background="1" saveData="1">
    <textPr codePage="1250" firstRow="12" sourceFile="D:\Z DYSKU C\z pulpitu\studia\Semestr 3\OK\projekt\2.47\okProjekt4\TUNING\LKandydatow30Zwyciezcow5-100\tuningLKandydatowStala30_i_LZwyciezcow(rosnie)45.txt" decimal="," thousands=" " semicolon="1">
      <textFields count="3">
        <textField type="skip"/>
        <textField type="skip"/>
        <textField/>
      </textFields>
    </textPr>
  </connection>
  <connection id="80" name="tuningLKandydatowStala30_i_LZwyciezcow(rosnie)5" type="6" refreshedVersion="3" background="1" saveData="1">
    <textPr codePage="1250" firstRow="12" sourceFile="D:\Z DYSKU C\z pulpitu\studia\Semestr 3\OK\projekt\2.47\okProjekt4\TUNING\LKandydatow30Zwyciezcow5-100\tuningLKandydatowStala30_i_LZwyciezcow(rosnie)5.txt" decimal="," thousands=" " semicolon="1">
      <textFields count="3">
        <textField type="skip"/>
        <textField type="skip"/>
        <textField/>
      </textFields>
    </textPr>
  </connection>
  <connection id="81" name="tuningLKandydatowStala30_i_LZwyciezcow(rosnie)50" type="6" refreshedVersion="3" background="1" saveData="1">
    <textPr codePage="1250" firstRow="12" sourceFile="D:\Z DYSKU C\z pulpitu\studia\Semestr 3\OK\projekt\2.47\okProjekt4\TUNING\LKandydatow30Zwyciezcow5-100\tuningLKandydatowStala30_i_LZwyciezcow(rosnie)50.txt" decimal="," thousands=" " semicolon="1">
      <textFields count="3">
        <textField type="skip"/>
        <textField type="skip"/>
        <textField/>
      </textFields>
    </textPr>
  </connection>
  <connection id="82" name="tuningLKandydatowStala30_i_LZwyciezcow(rosnie)55" type="6" refreshedVersion="3" background="1" saveData="1">
    <textPr codePage="1250" firstRow="12" sourceFile="D:\Z DYSKU C\z pulpitu\studia\Semestr 3\OK\projekt\2.47\okProjekt4\TUNING\LKandydatow30Zwyciezcow5-100\tuningLKandydatowStala30_i_LZwyciezcow(rosnie)55.txt" decimal="," thousands=" " semicolon="1">
      <textFields count="3">
        <textField type="skip"/>
        <textField type="skip"/>
        <textField/>
      </textFields>
    </textPr>
  </connection>
  <connection id="83" name="tuningLKandydatowStala30_i_LZwyciezcow(rosnie)60" type="6" refreshedVersion="3" background="1" saveData="1">
    <textPr codePage="1250" firstRow="12" sourceFile="D:\Z DYSKU C\z pulpitu\studia\Semestr 3\OK\projekt\2.47\okProjekt4\TUNING\LKandydatow30Zwyciezcow5-100\tuningLKandydatowStala30_i_LZwyciezcow(rosnie)60.txt" decimal="," thousands=" " semicolon="1">
      <textFields count="3">
        <textField type="skip"/>
        <textField type="skip"/>
        <textField/>
      </textFields>
    </textPr>
  </connection>
  <connection id="84" name="tuningLKandydatowStala30_i_LZwyciezcow(rosnie)65" type="6" refreshedVersion="3" background="1" saveData="1">
    <textPr codePage="1250" firstRow="12" sourceFile="D:\Z DYSKU C\z pulpitu\studia\Semestr 3\OK\projekt\2.47\okProjekt4\TUNING\LKandydatow30Zwyciezcow5-100\tuningLKandydatowStala30_i_LZwyciezcow(rosnie)65.txt" decimal="," thousands=" " semicolon="1">
      <textFields count="3">
        <textField type="skip"/>
        <textField type="skip"/>
        <textField/>
      </textFields>
    </textPr>
  </connection>
  <connection id="85" name="tuningLKandydatowStala30_i_LZwyciezcow(rosnie)70" type="6" refreshedVersion="3" background="1" saveData="1">
    <textPr codePage="1250" firstRow="12" sourceFile="D:\Z DYSKU C\z pulpitu\studia\Semestr 3\OK\projekt\2.47\okProjekt4\TUNING\LKandydatow30Zwyciezcow5-100\tuningLKandydatowStala30_i_LZwyciezcow(rosnie)70.txt" decimal="," thousands=" " semicolon="1">
      <textFields count="3">
        <textField type="skip"/>
        <textField type="skip"/>
        <textField/>
      </textFields>
    </textPr>
  </connection>
  <connection id="86" name="tuningLKandydatowStala30_i_LZwyciezcow(rosnie)75" type="6" refreshedVersion="3" background="1" saveData="1">
    <textPr codePage="1250" firstRow="12" sourceFile="D:\Z DYSKU C\z pulpitu\studia\Semestr 3\OK\projekt\2.47\okProjekt4\TUNING\LKandydatow30Zwyciezcow5-100\tuningLKandydatowStala30_i_LZwyciezcow(rosnie)75.txt" decimal="," thousands=" " semicolon="1">
      <textFields count="3">
        <textField type="skip"/>
        <textField type="skip"/>
        <textField/>
      </textFields>
    </textPr>
  </connection>
  <connection id="87" name="tuningLKandydatowStala30_i_LZwyciezcow(rosnie)80" type="6" refreshedVersion="3" background="1" saveData="1">
    <textPr codePage="1250" firstRow="12" sourceFile="D:\Z DYSKU C\z pulpitu\studia\Semestr 3\OK\projekt\2.47\okProjekt4\TUNING\LKandydatow30Zwyciezcow5-100\tuningLKandydatowStala30_i_LZwyciezcow(rosnie)80.txt" decimal="," thousands=" " semicolon="1">
      <textFields count="3">
        <textField type="skip"/>
        <textField type="skip"/>
        <textField/>
      </textFields>
    </textPr>
  </connection>
  <connection id="88" name="tuningLKandydatowStala30_i_LZwyciezcow(rosnie)85" type="6" refreshedVersion="3" background="1" saveData="1">
    <textPr codePage="1250" firstRow="12" sourceFile="D:\Z DYSKU C\z pulpitu\studia\Semestr 3\OK\projekt\2.47\okProjekt4\TUNING\LKandydatow30Zwyciezcow5-100\tuningLKandydatowStala30_i_LZwyciezcow(rosnie)85.txt" decimal="," thousands=" " semicolon="1">
      <textFields count="3">
        <textField type="skip"/>
        <textField type="skip"/>
        <textField/>
      </textFields>
    </textPr>
  </connection>
  <connection id="89" name="tuningLKandydatowStala30_i_LZwyciezcow(rosnie)90" type="6" refreshedVersion="3" background="1" saveData="1">
    <textPr codePage="1250" firstRow="12" sourceFile="D:\Z DYSKU C\z pulpitu\studia\Semestr 3\OK\projekt\2.47\okProjekt4\TUNING\LKandydatow30Zwyciezcow5-100\tuningLKandydatowStala30_i_LZwyciezcow(rosnie)90.txt" decimal="," thousands=" " semicolon="1">
      <textFields count="3">
        <textField type="skip"/>
        <textField type="skip"/>
        <textField/>
      </textFields>
    </textPr>
  </connection>
  <connection id="90" name="tuningLKandydatowStala30_i_LZwyciezcow(rosnie)95" type="6" refreshedVersion="3" background="1" saveData="1">
    <textPr codePage="1250" firstRow="12" sourceFile="D:\Z DYSKU C\z pulpitu\studia\Semestr 3\OK\projekt\2.47\okProjekt4\TUNING\LKandydatow30Zwyciezcow5-100\tuningLKandydatowStala30_i_LZwyciezcow(rosnie)95.txt" decimal="," thousands=" " semicolon="1">
      <textFields count="3">
        <textField type="skip"/>
        <textField type="skip"/>
        <textField/>
      </textFields>
    </textPr>
  </connection>
  <connection id="91" name="tuningWspolczynnikPodzialu0.1" type="6" refreshedVersion="3" background="1" saveData="1">
    <textPr codePage="1250" firstRow="12" sourceFile="D:\Z DYSKU C\z pulpitu\studia\Semestr 3\OK\projekt\2.47\okProjekt4\TUNING\WspolczynnikPodzialu\tuningWspolczynnikPodzialu0.1.txt" decimal="," thousands=" " semicolon="1">
      <textFields count="3">
        <textField type="skip"/>
        <textField type="skip"/>
        <textField/>
      </textFields>
    </textPr>
  </connection>
  <connection id="92" name="tuningWspolczynnikPodzialu0.15" type="6" refreshedVersion="3" background="1" saveData="1">
    <textPr codePage="1250" sourceFile="D:\Z DYSKU C\z pulpitu\studia\Semestr 3\OK\projekt\2.47\okProjekt4\TUNING\WspolczynnikPodzialu\tuningWspolczynnikPodzialu0.15.txt" decimal="," thousands=" " semicolon="1">
      <textFields count="3">
        <textField type="skip"/>
        <textField type="skip"/>
        <textField/>
      </textFields>
    </textPr>
  </connection>
  <connection id="93" name="tuningWspolczynnikPodzialu0.2" type="6" refreshedVersion="3" background="1" saveData="1">
    <textPr codePage="1250" firstRow="12" sourceFile="D:\Z DYSKU C\z pulpitu\studia\Semestr 3\OK\projekt\2.47\okProjekt4\TUNING\WspolczynnikPodzialu\tuningWspolczynnikPodzialu0.2.txt" decimal="," thousands=" " tab="0" semicolon="1">
      <textFields count="3">
        <textField type="skip"/>
        <textField type="skip"/>
        <textField/>
      </textFields>
    </textPr>
  </connection>
  <connection id="94" name="tuningWspolczynnikPodzialu0.25" type="6" refreshedVersion="3" background="1" saveData="1">
    <textPr codePage="1250" firstRow="12" sourceFile="D:\Z DYSKU C\z pulpitu\studia\Semestr 3\OK\projekt\2.47\okProjekt4\TUNING\WspolczynnikPodzialu\tuningWspolczynnikPodzialu0.25.txt" decimal="," thousands=" " semicolon="1">
      <textFields count="3">
        <textField type="skip"/>
        <textField type="skip"/>
        <textField/>
      </textFields>
    </textPr>
  </connection>
  <connection id="95" name="tuningWspolczynnikPodzialu0.3" type="6" refreshedVersion="3" background="1" saveData="1">
    <textPr codePage="1250" firstRow="12" sourceFile="D:\Z DYSKU C\z pulpitu\studia\Semestr 3\OK\projekt\2.47\okProjekt4\TUNING\WspolczynnikPodzialu\tuningWspolczynnikPodzialu0.3.txt" decimal="," thousands=" " semicolon="1">
      <textFields count="3">
        <textField type="skip"/>
        <textField type="skip"/>
        <textField/>
      </textFields>
    </textPr>
  </connection>
  <connection id="96" name="tuningWspolczynnikPodzialu0.35" type="6" refreshedVersion="3" background="1" saveData="1">
    <textPr codePage="1250" firstRow="12" sourceFile="D:\Z DYSKU C\z pulpitu\studia\Semestr 3\OK\projekt\2.47\okProjekt4\TUNING\WspolczynnikPodzialu\tuningWspolczynnikPodzialu0.35.txt" decimal="," thousands=" " semicolon="1">
      <textFields count="3">
        <textField type="skip"/>
        <textField type="skip"/>
        <textField/>
      </textFields>
    </textPr>
  </connection>
  <connection id="97" name="tuningWspolczynnikPodzialu0.4" type="6" refreshedVersion="3" background="1" saveData="1">
    <textPr codePage="1250" firstRow="12" sourceFile="D:\Z DYSKU C\z pulpitu\studia\Semestr 3\OK\projekt\2.47\okProjekt4\TUNING\WspolczynnikPodzialu\tuningWspolczynnikPodzialu0.4.txt" decimal="," thousands=" " semicolon="1">
      <textFields count="3">
        <textField type="skip"/>
        <textField type="skip"/>
        <textField/>
      </textFields>
    </textPr>
  </connection>
  <connection id="98" name="tuningWspolczynnikPodzialu0.45" type="6" refreshedVersion="3" background="1" saveData="1">
    <textPr codePage="1250" firstRow="12" sourceFile="D:\Z DYSKU C\z pulpitu\studia\Semestr 3\OK\projekt\2.47\okProjekt4\TUNING\WspolczynnikPodzialu\tuningWspolczynnikPodzialu0.45.txt" decimal="," thousands=" " semicolon="1">
      <textFields count="3">
        <textField type="skip"/>
        <textField type="skip"/>
        <textField/>
      </textFields>
    </textPr>
  </connection>
  <connection id="99" name="tuningWspolczynnikPodzialu0.5" type="6" refreshedVersion="3" background="1" saveData="1">
    <textPr codePage="1250" firstRow="12" sourceFile="D:\Z DYSKU C\z pulpitu\studia\Semestr 3\OK\projekt\2.47\okProjekt4\TUNING\WspolczynnikPodzialu\tuningWspolczynnikPodzialu0.5.txt" decimal="," thousands=" " semicolon="1">
      <textFields count="3">
        <textField type="skip"/>
        <textField type="skip"/>
        <textField/>
      </textFields>
    </textPr>
  </connection>
  <connection id="100" name="tuningWspolczynnikPodzialu0.55" type="6" refreshedVersion="3" background="1" saveData="1">
    <textPr codePage="1250" firstRow="12" sourceFile="D:\Z DYSKU C\z pulpitu\studia\Semestr 3\OK\projekt\2.47\okProjekt4\TUNING\WspolczynnikPodzialu\tuningWspolczynnikPodzialu0.55.txt" decimal="," thousands=" " semicolon="1">
      <textFields count="3">
        <textField type="skip"/>
        <textField type="skip"/>
        <textField/>
      </textFields>
    </textPr>
  </connection>
  <connection id="101" name="tuningWspolczynnikPodzialu0.6" type="6" refreshedVersion="3" background="1" saveData="1">
    <textPr codePage="1250" firstRow="12" sourceFile="D:\Z DYSKU C\z pulpitu\studia\Semestr 3\OK\projekt\2.47\okProjekt4\TUNING\WspolczynnikPodzialu\tuningWspolczynnikPodzialu0.6.txt" decimal="," thousands=" " semicolon="1">
      <textFields count="3">
        <textField type="skip"/>
        <textField type="skip"/>
        <textField/>
      </textFields>
    </textPr>
  </connection>
  <connection id="102" name="tuningWspolczynnikPodzialu0.65" type="6" refreshedVersion="3" background="1" saveData="1">
    <textPr codePage="1250" firstRow="12" sourceFile="D:\Z DYSKU C\z pulpitu\studia\Semestr 3\OK\projekt\2.47\okProjekt4\TUNING\WspolczynnikPodzialu\tuningWspolczynnikPodzialu0.65.txt" decimal="," thousands=" " semicolon="1">
      <textFields count="3">
        <textField type="skip"/>
        <textField type="skip"/>
        <textField/>
      </textFields>
    </textPr>
  </connection>
  <connection id="103" name="tuningWspolczynnikPodzialu0.7" type="6" refreshedVersion="3" background="1" saveData="1">
    <textPr codePage="1250" firstRow="12" sourceFile="D:\Z DYSKU C\z pulpitu\studia\Semestr 3\OK\projekt\2.47\okProjekt4\TUNING\WspolczynnikPodzialu\tuningWspolczynnikPodzialu0.7.txt" decimal="," thousands=" " semicolon="1">
      <textFields count="3">
        <textField type="skip"/>
        <textField type="skip"/>
        <textField/>
      </textFields>
    </textPr>
  </connection>
  <connection id="104" name="tuningWspolczynnikPodzialu0.75" type="6" refreshedVersion="3" background="1" saveData="1">
    <textPr codePage="1250" firstRow="12" sourceFile="D:\Z DYSKU C\z pulpitu\studia\Semestr 3\OK\projekt\2.47\okProjekt4\TUNING\WspolczynnikPodzialu\tuningWspolczynnikPodzialu0.75.txt" decimal="," thousands=" " semicolon="1">
      <textFields count="3">
        <textField type="skip"/>
        <textField type="skip"/>
        <textField/>
      </textFields>
    </textPr>
  </connection>
  <connection id="105" name="tuningWspolczynnikPodzialu0.8" type="6" refreshedVersion="3" background="1" saveData="1">
    <textPr codePage="1250" firstRow="12" sourceFile="D:\Z DYSKU C\z pulpitu\studia\Semestr 3\OK\projekt\2.47\okProjekt4\TUNING\WspolczynnikPodzialu\tuningWspolczynnikPodzialu0.8.txt" decimal="," thousands=" " semicolon="1">
      <textFields count="3">
        <textField type="skip"/>
        <textField type="skip"/>
        <textField/>
      </textFields>
    </textPr>
  </connection>
  <connection id="106" name="tuningWspolczynnikPodzialu0.85" type="6" refreshedVersion="3" background="1" saveData="1">
    <textPr codePage="1250" firstRow="12" sourceFile="D:\Z DYSKU C\z pulpitu\studia\Semestr 3\OK\projekt\2.47\okProjekt4\TUNING\WspolczynnikPodzialu\tuningWspolczynnikPodzialu0.85.txt" decimal="," thousands=" " semicolon="1">
      <textFields count="3">
        <textField type="skip"/>
        <textField type="skip"/>
        <textField/>
      </textFields>
    </textPr>
  </connection>
  <connection id="107" name="tuningWspolczynnikPodzialu0.9" type="6" refreshedVersion="3" background="1" saveData="1">
    <textPr codePage="1250" firstRow="12" sourceFile="D:\Z DYSKU C\z pulpitu\studia\Semestr 3\OK\projekt\2.47\okProjekt4\TUNING\WspolczynnikPodzialu\tuningWspolczynnikPodzialu0.9.txt" decimal="," thousands=" " semicolon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<sst xmlns="http://schemas.openxmlformats.org/spreadsheetml/2006/main" count="31" uniqueCount="27">
  <si>
    <t>śr. polepszenie%</t>
  </si>
  <si>
    <t>polepszenie%</t>
  </si>
  <si>
    <t>polepszenie bazowe%</t>
  </si>
  <si>
    <t>współczynnik podziału</t>
  </si>
  <si>
    <t>liczba zwycięzców</t>
  </si>
  <si>
    <t>śr. Polepszenie%</t>
  </si>
  <si>
    <t>l. zwycięzców i kandydatów</t>
  </si>
  <si>
    <t>średnia % polepszenia</t>
  </si>
  <si>
    <t>l zwycięzców</t>
  </si>
  <si>
    <t>l kandydatów</t>
  </si>
  <si>
    <t>średnia</t>
  </si>
  <si>
    <t>polepszenie w wyniku zmiany liczby turniejów przy 30 kandydatach</t>
  </si>
  <si>
    <t>czas trwania przerw</t>
  </si>
  <si>
    <t>1-100</t>
  </si>
  <si>
    <t>1-200</t>
  </si>
  <si>
    <t>1-300</t>
  </si>
  <si>
    <t>1-400</t>
  </si>
  <si>
    <t>1-500</t>
  </si>
  <si>
    <t>polepszenie przy zmianie czasów trwania operacji i przerw</t>
  </si>
  <si>
    <t>1-600</t>
  </si>
  <si>
    <t>liczba przerw</t>
  </si>
  <si>
    <t>10%n</t>
  </si>
  <si>
    <t>20%n</t>
  </si>
  <si>
    <t>30%n</t>
  </si>
  <si>
    <t>40%n</t>
  </si>
  <si>
    <t>50%n</t>
  </si>
  <si>
    <t xml:space="preserve">optymalizacja funkcji celu przy zmianie liczby przerw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</si>
</sst>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1"/>
          <c:order val="0"/>
          <c:tx>
            <c:v>polepszenie wyniku przy zmianach współczynnika podziału</c:v>
          </c:tx>
          <c:marker>
            <c:symbol val="none"/>
          </c:marker>
          <c:trendline>
            <c:trendlineType val="linear"/>
          </c:trendline>
          <c:cat>
            <c:numRef>
              <c:f>'współczynnik podziału'!$C$3:$S$3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'współczynnik podziału'!$C$25:$S$25</c:f>
              <c:numCache>
                <c:formatCode>General</c:formatCode>
                <c:ptCount val="17"/>
                <c:pt idx="0">
                  <c:v>25.4575</c:v>
                </c:pt>
                <c:pt idx="1">
                  <c:v>24.730499999999999</c:v>
                </c:pt>
                <c:pt idx="2">
                  <c:v>24.640499999999999</c:v>
                </c:pt>
                <c:pt idx="3">
                  <c:v>24.965499999999995</c:v>
                </c:pt>
                <c:pt idx="4">
                  <c:v>24.808</c:v>
                </c:pt>
                <c:pt idx="5">
                  <c:v>25.074999999999996</c:v>
                </c:pt>
                <c:pt idx="6">
                  <c:v>25.231500000000004</c:v>
                </c:pt>
                <c:pt idx="7">
                  <c:v>25.291000000000004</c:v>
                </c:pt>
                <c:pt idx="8">
                  <c:v>25.101499999999994</c:v>
                </c:pt>
                <c:pt idx="9">
                  <c:v>23.698</c:v>
                </c:pt>
                <c:pt idx="10">
                  <c:v>23.0625</c:v>
                </c:pt>
                <c:pt idx="11">
                  <c:v>23.945500000000003</c:v>
                </c:pt>
                <c:pt idx="12">
                  <c:v>24.700999999999997</c:v>
                </c:pt>
                <c:pt idx="13">
                  <c:v>23.531500000000001</c:v>
                </c:pt>
                <c:pt idx="14">
                  <c:v>22.957999999999998</c:v>
                </c:pt>
                <c:pt idx="15">
                  <c:v>22.575000000000003</c:v>
                </c:pt>
                <c:pt idx="16">
                  <c:v>22.997</c:v>
                </c:pt>
              </c:numCache>
            </c:numRef>
          </c:val>
        </c:ser>
        <c:ser>
          <c:idx val="0"/>
          <c:order val="1"/>
          <c:tx>
            <c:v>polepszenie bazowe</c:v>
          </c:tx>
          <c:marker>
            <c:symbol val="none"/>
          </c:marker>
          <c:val>
            <c:numRef>
              <c:f>'współczynnik podziału'!$C$27:$S$27</c:f>
              <c:numCache>
                <c:formatCode>General</c:formatCode>
                <c:ptCount val="17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24.74</c:v>
                </c:pt>
                <c:pt idx="13">
                  <c:v>24.74</c:v>
                </c:pt>
                <c:pt idx="14">
                  <c:v>24.74</c:v>
                </c:pt>
                <c:pt idx="15">
                  <c:v>24.74</c:v>
                </c:pt>
                <c:pt idx="16">
                  <c:v>24.74</c:v>
                </c:pt>
              </c:numCache>
            </c:numRef>
          </c:val>
        </c:ser>
        <c:marker val="1"/>
        <c:axId val="93235072"/>
        <c:axId val="93253632"/>
      </c:lineChart>
      <c:catAx>
        <c:axId val="9323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podziału</a:t>
                </a:r>
              </a:p>
            </c:rich>
          </c:tx>
        </c:title>
        <c:numFmt formatCode="General" sourceLinked="1"/>
        <c:tickLblPos val="nextTo"/>
        <c:crossAx val="93253632"/>
        <c:crosses val="autoZero"/>
        <c:auto val="1"/>
        <c:lblAlgn val="ctr"/>
        <c:lblOffset val="100"/>
      </c:catAx>
      <c:valAx>
        <c:axId val="93253632"/>
        <c:scaling>
          <c:orientation val="minMax"/>
        </c:scaling>
        <c:axPos val="l"/>
        <c:majorGridlines/>
        <c:numFmt formatCode="General\%" sourceLinked="0"/>
        <c:tickLblPos val="nextTo"/>
        <c:crossAx val="93235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6.0789779479126532E-2"/>
          <c:y val="3.4816976418129732E-2"/>
          <c:w val="0.65780149347106931"/>
          <c:h val="0.886622223385516"/>
        </c:manualLayout>
      </c:layout>
      <c:lineChart>
        <c:grouping val="standard"/>
        <c:ser>
          <c:idx val="0"/>
          <c:order val="0"/>
          <c:tx>
            <c:v>polepszenie wyniku przy zmianach liczby zwycięzców turniejów</c:v>
          </c:tx>
          <c:marker>
            <c:symbol val="none"/>
          </c:marker>
          <c:trendline>
            <c:trendlineType val="linear"/>
          </c:trendline>
          <c:cat>
            <c:numRef>
              <c:f>'liczba zwycięzców turnieju'!$C$3:$V$3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'liczba zwycięzców turnieju'!$C$25:$V$25</c:f>
              <c:numCache>
                <c:formatCode>General</c:formatCode>
                <c:ptCount val="20"/>
                <c:pt idx="0">
                  <c:v>24.862500000000004</c:v>
                </c:pt>
                <c:pt idx="1">
                  <c:v>24.146000000000001</c:v>
                </c:pt>
                <c:pt idx="2">
                  <c:v>24.023999999999997</c:v>
                </c:pt>
                <c:pt idx="3">
                  <c:v>25.038999999999998</c:v>
                </c:pt>
                <c:pt idx="4">
                  <c:v>24.447499999999998</c:v>
                </c:pt>
                <c:pt idx="5">
                  <c:v>24.821000000000002</c:v>
                </c:pt>
                <c:pt idx="6">
                  <c:v>23.71</c:v>
                </c:pt>
                <c:pt idx="7">
                  <c:v>23.067999999999994</c:v>
                </c:pt>
                <c:pt idx="8">
                  <c:v>24.572500000000002</c:v>
                </c:pt>
                <c:pt idx="9">
                  <c:v>24.584499999999995</c:v>
                </c:pt>
                <c:pt idx="10">
                  <c:v>23.4</c:v>
                </c:pt>
                <c:pt idx="11">
                  <c:v>23.874500000000001</c:v>
                </c:pt>
                <c:pt idx="12">
                  <c:v>23.48</c:v>
                </c:pt>
                <c:pt idx="13">
                  <c:v>23.765999999999998</c:v>
                </c:pt>
                <c:pt idx="14">
                  <c:v>24.966500000000003</c:v>
                </c:pt>
                <c:pt idx="15">
                  <c:v>24.178999999999998</c:v>
                </c:pt>
                <c:pt idx="16">
                  <c:v>24.554000000000002</c:v>
                </c:pt>
                <c:pt idx="17">
                  <c:v>23.191499999999998</c:v>
                </c:pt>
                <c:pt idx="18">
                  <c:v>23.998999999999999</c:v>
                </c:pt>
                <c:pt idx="19">
                  <c:v>24.240999999999993</c:v>
                </c:pt>
              </c:numCache>
            </c:numRef>
          </c:val>
        </c:ser>
        <c:ser>
          <c:idx val="1"/>
          <c:order val="1"/>
          <c:tx>
            <c:v>polepszenie bazowe</c:v>
          </c:tx>
          <c:marker>
            <c:symbol val="none"/>
          </c:marker>
          <c:val>
            <c:numRef>
              <c:f>'liczba zwycięzców turnieju'!$C$27:$V$27</c:f>
              <c:numCache>
                <c:formatCode>General</c:formatCode>
                <c:ptCount val="20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24.74</c:v>
                </c:pt>
                <c:pt idx="13">
                  <c:v>24.74</c:v>
                </c:pt>
                <c:pt idx="14">
                  <c:v>24.74</c:v>
                </c:pt>
                <c:pt idx="15">
                  <c:v>24.74</c:v>
                </c:pt>
                <c:pt idx="16">
                  <c:v>24.74</c:v>
                </c:pt>
                <c:pt idx="17">
                  <c:v>24.74</c:v>
                </c:pt>
                <c:pt idx="18">
                  <c:v>24.74</c:v>
                </c:pt>
                <c:pt idx="19">
                  <c:v>24.74</c:v>
                </c:pt>
              </c:numCache>
            </c:numRef>
          </c:val>
        </c:ser>
        <c:marker val="1"/>
        <c:axId val="98477184"/>
        <c:axId val="98478720"/>
      </c:lineChart>
      <c:catAx>
        <c:axId val="98477184"/>
        <c:scaling>
          <c:orientation val="minMax"/>
        </c:scaling>
        <c:axPos val="b"/>
        <c:numFmt formatCode="General" sourceLinked="1"/>
        <c:tickLblPos val="nextTo"/>
        <c:crossAx val="98478720"/>
        <c:crosses val="autoZero"/>
        <c:auto val="1"/>
        <c:lblAlgn val="ctr"/>
        <c:lblOffset val="100"/>
      </c:catAx>
      <c:valAx>
        <c:axId val="98478720"/>
        <c:scaling>
          <c:orientation val="minMax"/>
          <c:max val="30"/>
          <c:min val="15"/>
        </c:scaling>
        <c:axPos val="l"/>
        <c:majorGridlines/>
        <c:numFmt formatCode="General\%" sourceLinked="0"/>
        <c:tickLblPos val="nextTo"/>
        <c:crossAx val="98477184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3674784608715926"/>
          <c:y val="0.30505090861142486"/>
          <c:w val="0.25235821003066355"/>
          <c:h val="0.37735437203658689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</a:t>
            </a:r>
            <a:r>
              <a:rPr lang="en-US"/>
              <a:t>olepszenie w wyniku zmiany liczby kandydatów i zwyciezców turniejów</a:t>
            </a:r>
          </a:p>
        </c:rich>
      </c:tx>
    </c:title>
    <c:plotArea>
      <c:layout>
        <c:manualLayout>
          <c:layoutTarget val="inner"/>
          <c:xMode val="edge"/>
          <c:yMode val="edge"/>
          <c:x val="6.1795473240263625E-2"/>
          <c:y val="0.20073233878577573"/>
          <c:w val="0.67532154410931255"/>
          <c:h val="0.72075900876891674"/>
        </c:manualLayout>
      </c:layout>
      <c:lineChart>
        <c:grouping val="standard"/>
        <c:ser>
          <c:idx val="0"/>
          <c:order val="0"/>
          <c:tx>
            <c:v>polepszenie w wyniku zmiany liczby kandydatów i zwyciezców turniejów</c:v>
          </c:tx>
          <c:marker>
            <c:symbol val="none"/>
          </c:marker>
          <c:cat>
            <c:numRef>
              <c:f>'l zwycięzców i l kandydatów'!$C$3:$V$3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'l zwycięzców i l kandydatów'!$C$25:$V$25</c:f>
              <c:numCache>
                <c:formatCode>General</c:formatCode>
                <c:ptCount val="20"/>
                <c:pt idx="0">
                  <c:v>24.118000000000002</c:v>
                </c:pt>
                <c:pt idx="1">
                  <c:v>24.193499999999997</c:v>
                </c:pt>
                <c:pt idx="2">
                  <c:v>24.600500000000004</c:v>
                </c:pt>
                <c:pt idx="3">
                  <c:v>23.075500000000002</c:v>
                </c:pt>
                <c:pt idx="4">
                  <c:v>24.232999999999997</c:v>
                </c:pt>
                <c:pt idx="5">
                  <c:v>24.442500000000003</c:v>
                </c:pt>
                <c:pt idx="6">
                  <c:v>24.904500000000006</c:v>
                </c:pt>
                <c:pt idx="7">
                  <c:v>24.907</c:v>
                </c:pt>
                <c:pt idx="8">
                  <c:v>24.390999999999998</c:v>
                </c:pt>
                <c:pt idx="9">
                  <c:v>25.069499999999998</c:v>
                </c:pt>
                <c:pt idx="10">
                  <c:v>24.940999999999999</c:v>
                </c:pt>
                <c:pt idx="11">
                  <c:v>25.130000000000003</c:v>
                </c:pt>
                <c:pt idx="12">
                  <c:v>24.312999999999995</c:v>
                </c:pt>
                <c:pt idx="13">
                  <c:v>23.736499999999999</c:v>
                </c:pt>
                <c:pt idx="14">
                  <c:v>24.664999999999996</c:v>
                </c:pt>
                <c:pt idx="15">
                  <c:v>24.891999999999996</c:v>
                </c:pt>
                <c:pt idx="16">
                  <c:v>24.733999999999998</c:v>
                </c:pt>
                <c:pt idx="17">
                  <c:v>24.1995</c:v>
                </c:pt>
                <c:pt idx="18">
                  <c:v>24.2225</c:v>
                </c:pt>
                <c:pt idx="19">
                  <c:v>24.355499999999999</c:v>
                </c:pt>
              </c:numCache>
            </c:numRef>
          </c:val>
        </c:ser>
        <c:marker val="1"/>
        <c:axId val="98024064"/>
        <c:axId val="106570112"/>
      </c:lineChart>
      <c:catAx>
        <c:axId val="98024064"/>
        <c:scaling>
          <c:orientation val="minMax"/>
        </c:scaling>
        <c:axPos val="b"/>
        <c:numFmt formatCode="General" sourceLinked="1"/>
        <c:tickLblPos val="nextTo"/>
        <c:crossAx val="106570112"/>
        <c:crosses val="autoZero"/>
        <c:auto val="1"/>
        <c:lblAlgn val="ctr"/>
        <c:lblOffset val="100"/>
      </c:catAx>
      <c:valAx>
        <c:axId val="106570112"/>
        <c:scaling>
          <c:orientation val="minMax"/>
          <c:min val="22.5"/>
        </c:scaling>
        <c:axPos val="l"/>
        <c:majorGridlines/>
        <c:numFmt formatCode="General\%" sourceLinked="0"/>
        <c:tickLblPos val="nextTo"/>
        <c:crossAx val="9802406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080841638981376"/>
          <c:y val="0.46988991475870712"/>
          <c:w val="0.24811738648947987"/>
          <c:h val="0.21362291289121571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6936753873507787E-2"/>
          <c:y val="0.13108273848946464"/>
          <c:w val="0.71155170119864053"/>
          <c:h val="0.68443643142737998"/>
        </c:manualLayout>
      </c:layout>
      <c:lineChart>
        <c:grouping val="standard"/>
        <c:ser>
          <c:idx val="0"/>
          <c:order val="0"/>
          <c:tx>
            <c:v>polepszenie w wyniku zmiany liczby kandydatów i zwyciezców turniejów</c:v>
          </c:tx>
          <c:marker>
            <c:symbol val="none"/>
          </c:marker>
          <c:cat>
            <c:multiLvlStrRef>
              <c:f>'zwyc. rosnie kand. spada'!$C$3:$V$4</c:f>
              <c:multiLvlStrCache>
                <c:ptCount val="20"/>
                <c:lvl>
                  <c:pt idx="0">
                    <c:v>100</c:v>
                  </c:pt>
                  <c:pt idx="1">
                    <c:v>95</c:v>
                  </c:pt>
                  <c:pt idx="2">
                    <c:v>90</c:v>
                  </c:pt>
                  <c:pt idx="3">
                    <c:v>85</c:v>
                  </c:pt>
                  <c:pt idx="4">
                    <c:v>80</c:v>
                  </c:pt>
                  <c:pt idx="5">
                    <c:v>75</c:v>
                  </c:pt>
                  <c:pt idx="6">
                    <c:v>70</c:v>
                  </c:pt>
                  <c:pt idx="7">
                    <c:v>65</c:v>
                  </c:pt>
                  <c:pt idx="8">
                    <c:v>60</c:v>
                  </c:pt>
                  <c:pt idx="9">
                    <c:v>55</c:v>
                  </c:pt>
                  <c:pt idx="10">
                    <c:v>50</c:v>
                  </c:pt>
                  <c:pt idx="11">
                    <c:v>45</c:v>
                  </c:pt>
                  <c:pt idx="12">
                    <c:v>40</c:v>
                  </c:pt>
                  <c:pt idx="13">
                    <c:v>35</c:v>
                  </c:pt>
                  <c:pt idx="14">
                    <c:v>30</c:v>
                  </c:pt>
                  <c:pt idx="15">
                    <c:v>25</c:v>
                  </c:pt>
                  <c:pt idx="16">
                    <c:v>20</c:v>
                  </c:pt>
                  <c:pt idx="17">
                    <c:v>15</c:v>
                  </c:pt>
                  <c:pt idx="18">
                    <c:v>10</c:v>
                  </c:pt>
                  <c:pt idx="19">
                    <c:v>5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  <c:pt idx="7">
                    <c:v>40</c:v>
                  </c:pt>
                  <c:pt idx="8">
                    <c:v>45</c:v>
                  </c:pt>
                  <c:pt idx="9">
                    <c:v>50</c:v>
                  </c:pt>
                  <c:pt idx="10">
                    <c:v>55</c:v>
                  </c:pt>
                  <c:pt idx="11">
                    <c:v>60</c:v>
                  </c:pt>
                  <c:pt idx="12">
                    <c:v>65</c:v>
                  </c:pt>
                  <c:pt idx="13">
                    <c:v>70</c:v>
                  </c:pt>
                  <c:pt idx="14">
                    <c:v>75</c:v>
                  </c:pt>
                  <c:pt idx="15">
                    <c:v>80</c:v>
                  </c:pt>
                  <c:pt idx="16">
                    <c:v>85</c:v>
                  </c:pt>
                  <c:pt idx="17">
                    <c:v>90</c:v>
                  </c:pt>
                  <c:pt idx="18">
                    <c:v>95</c:v>
                  </c:pt>
                  <c:pt idx="19">
                    <c:v>100</c:v>
                  </c:pt>
                </c:lvl>
              </c:multiLvlStrCache>
            </c:multiLvlStrRef>
          </c:cat>
          <c:val>
            <c:numRef>
              <c:f>'zwyc. rosnie kand. spada'!$C$16:$V$16</c:f>
              <c:numCache>
                <c:formatCode>General</c:formatCode>
                <c:ptCount val="20"/>
                <c:pt idx="0">
                  <c:v>23.993000000000002</c:v>
                </c:pt>
                <c:pt idx="1">
                  <c:v>24.17</c:v>
                </c:pt>
                <c:pt idx="2">
                  <c:v>24.780999999999999</c:v>
                </c:pt>
                <c:pt idx="3">
                  <c:v>22.664999999999999</c:v>
                </c:pt>
                <c:pt idx="4">
                  <c:v>23.122</c:v>
                </c:pt>
                <c:pt idx="5">
                  <c:v>23.431999999999999</c:v>
                </c:pt>
                <c:pt idx="6">
                  <c:v>24.365999999999996</c:v>
                </c:pt>
                <c:pt idx="7">
                  <c:v>24.141999999999996</c:v>
                </c:pt>
                <c:pt idx="8">
                  <c:v>24.674999999999997</c:v>
                </c:pt>
                <c:pt idx="9">
                  <c:v>24.638000000000002</c:v>
                </c:pt>
                <c:pt idx="10">
                  <c:v>22.761999999999997</c:v>
                </c:pt>
                <c:pt idx="11">
                  <c:v>24.82</c:v>
                </c:pt>
                <c:pt idx="12">
                  <c:v>23.901</c:v>
                </c:pt>
                <c:pt idx="13">
                  <c:v>25.398999999999994</c:v>
                </c:pt>
                <c:pt idx="14">
                  <c:v>26.106000000000002</c:v>
                </c:pt>
                <c:pt idx="15">
                  <c:v>24.945</c:v>
                </c:pt>
                <c:pt idx="16">
                  <c:v>24.225999999999999</c:v>
                </c:pt>
                <c:pt idx="17">
                  <c:v>23.138999999999999</c:v>
                </c:pt>
                <c:pt idx="18">
                  <c:v>24.482999999999997</c:v>
                </c:pt>
                <c:pt idx="19">
                  <c:v>23.972000000000001</c:v>
                </c:pt>
              </c:numCache>
            </c:numRef>
          </c:val>
        </c:ser>
        <c:ser>
          <c:idx val="1"/>
          <c:order val="1"/>
          <c:tx>
            <c:v>polepszenie bazowe</c:v>
          </c:tx>
          <c:marker>
            <c:symbol val="none"/>
          </c:marker>
          <c:val>
            <c:numRef>
              <c:f>'zwyc. rosnie kand. spada'!$C$18:$V$18</c:f>
              <c:numCache>
                <c:formatCode>General</c:formatCode>
                <c:ptCount val="20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24.74</c:v>
                </c:pt>
                <c:pt idx="13">
                  <c:v>24.74</c:v>
                </c:pt>
                <c:pt idx="14">
                  <c:v>24.74</c:v>
                </c:pt>
                <c:pt idx="15">
                  <c:v>24.74</c:v>
                </c:pt>
                <c:pt idx="16">
                  <c:v>24.74</c:v>
                </c:pt>
                <c:pt idx="17">
                  <c:v>24.74</c:v>
                </c:pt>
                <c:pt idx="18">
                  <c:v>24.74</c:v>
                </c:pt>
                <c:pt idx="19">
                  <c:v>24.74</c:v>
                </c:pt>
              </c:numCache>
            </c:numRef>
          </c:val>
        </c:ser>
        <c:marker val="1"/>
        <c:axId val="107087360"/>
        <c:axId val="107089280"/>
      </c:lineChart>
      <c:catAx>
        <c:axId val="10708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kandydatów</a:t>
                </a:r>
              </a:p>
              <a:p>
                <a:pPr>
                  <a:defRPr/>
                </a:pPr>
                <a:endParaRPr lang="pl-PL"/>
              </a:p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Turniejów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8187948280658515"/>
              <c:y val="0.81556062501533055"/>
            </c:manualLayout>
          </c:layout>
        </c:title>
        <c:numFmt formatCode="General" sourceLinked="1"/>
        <c:tickLblPos val="nextTo"/>
        <c:crossAx val="107089280"/>
        <c:crosses val="autoZero"/>
        <c:auto val="1"/>
        <c:lblAlgn val="ctr"/>
        <c:lblOffset val="100"/>
      </c:catAx>
      <c:valAx>
        <c:axId val="107089280"/>
        <c:scaling>
          <c:orientation val="minMax"/>
        </c:scaling>
        <c:axPos val="l"/>
        <c:majorGridlines/>
        <c:numFmt formatCode="General\%" sourceLinked="0"/>
        <c:tickLblPos val="nextTo"/>
        <c:crossAx val="10708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06912442396325"/>
          <c:y val="0.30184438393798962"/>
          <c:w val="0.21571428571428594"/>
          <c:h val="0.3276193980425344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308581333289478E-2"/>
          <c:y val="0.19097352321120853"/>
          <c:w val="0.68222600701558112"/>
          <c:h val="0.73433460575925291"/>
        </c:manualLayout>
      </c:layout>
      <c:lineChart>
        <c:grouping val="standard"/>
        <c:ser>
          <c:idx val="0"/>
          <c:order val="0"/>
          <c:tx>
            <c:strRef>
              <c:f>'l kandydatów 30 l zwyc 5-100'!$C$15</c:f>
              <c:strCache>
                <c:ptCount val="1"/>
                <c:pt idx="0">
                  <c:v>polepszenie w wyniku zmiany liczby turniejów przy 30 kandydatach</c:v>
                </c:pt>
              </c:strCache>
            </c:strRef>
          </c:tx>
          <c:marker>
            <c:symbol val="none"/>
          </c:marker>
          <c:cat>
            <c:numRef>
              <c:f>'l kandydatów 30 l zwyc 5-100'!$D$3:$W$3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'l kandydatów 30 l zwyc 5-100'!$D$15:$W$15</c:f>
              <c:numCache>
                <c:formatCode>General</c:formatCode>
                <c:ptCount val="20"/>
                <c:pt idx="0">
                  <c:v>22.965</c:v>
                </c:pt>
                <c:pt idx="1">
                  <c:v>23.446999999999999</c:v>
                </c:pt>
                <c:pt idx="2">
                  <c:v>23.164999999999999</c:v>
                </c:pt>
                <c:pt idx="3">
                  <c:v>23.808</c:v>
                </c:pt>
                <c:pt idx="4">
                  <c:v>24.100999999999999</c:v>
                </c:pt>
                <c:pt idx="5">
                  <c:v>23.888999999999999</c:v>
                </c:pt>
                <c:pt idx="6">
                  <c:v>25.773000000000003</c:v>
                </c:pt>
                <c:pt idx="7">
                  <c:v>24.878000000000004</c:v>
                </c:pt>
                <c:pt idx="8">
                  <c:v>23.612000000000002</c:v>
                </c:pt>
                <c:pt idx="9">
                  <c:v>25.017999999999997</c:v>
                </c:pt>
                <c:pt idx="10">
                  <c:v>23.993000000000002</c:v>
                </c:pt>
                <c:pt idx="11">
                  <c:v>24.375</c:v>
                </c:pt>
                <c:pt idx="12">
                  <c:v>23.616</c:v>
                </c:pt>
                <c:pt idx="13">
                  <c:v>23.997</c:v>
                </c:pt>
                <c:pt idx="14">
                  <c:v>25.715999999999998</c:v>
                </c:pt>
                <c:pt idx="15">
                  <c:v>25.405999999999999</c:v>
                </c:pt>
                <c:pt idx="16">
                  <c:v>24.741999999999997</c:v>
                </c:pt>
                <c:pt idx="17">
                  <c:v>25.593000000000004</c:v>
                </c:pt>
                <c:pt idx="18">
                  <c:v>24.505000000000003</c:v>
                </c:pt>
                <c:pt idx="19">
                  <c:v>24.431999999999995</c:v>
                </c:pt>
              </c:numCache>
            </c:numRef>
          </c:val>
        </c:ser>
        <c:ser>
          <c:idx val="1"/>
          <c:order val="1"/>
          <c:tx>
            <c:v>polepszenie bazowe</c:v>
          </c:tx>
          <c:marker>
            <c:symbol val="none"/>
          </c:marker>
          <c:val>
            <c:numRef>
              <c:f>'l kandydatów 30 l zwyc 5-100'!$D$17:$W$17</c:f>
              <c:numCache>
                <c:formatCode>General</c:formatCode>
                <c:ptCount val="20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24.74</c:v>
                </c:pt>
                <c:pt idx="13">
                  <c:v>24.74</c:v>
                </c:pt>
                <c:pt idx="14">
                  <c:v>24.74</c:v>
                </c:pt>
                <c:pt idx="15">
                  <c:v>24.74</c:v>
                </c:pt>
                <c:pt idx="16">
                  <c:v>24.74</c:v>
                </c:pt>
                <c:pt idx="17">
                  <c:v>24.74</c:v>
                </c:pt>
                <c:pt idx="18">
                  <c:v>24.74</c:v>
                </c:pt>
                <c:pt idx="19">
                  <c:v>24.74</c:v>
                </c:pt>
              </c:numCache>
            </c:numRef>
          </c:val>
        </c:ser>
        <c:marker val="1"/>
        <c:axId val="107490304"/>
        <c:axId val="107504384"/>
      </c:lineChart>
      <c:catAx>
        <c:axId val="107490304"/>
        <c:scaling>
          <c:orientation val="minMax"/>
        </c:scaling>
        <c:axPos val="b"/>
        <c:numFmt formatCode="General" sourceLinked="1"/>
        <c:tickLblPos val="nextTo"/>
        <c:crossAx val="107504384"/>
        <c:crosses val="autoZero"/>
        <c:auto val="1"/>
        <c:lblAlgn val="ctr"/>
        <c:lblOffset val="100"/>
      </c:catAx>
      <c:valAx>
        <c:axId val="107504384"/>
        <c:scaling>
          <c:orientation val="minMax"/>
          <c:min val="22"/>
        </c:scaling>
        <c:axPos val="l"/>
        <c:majorGridlines/>
        <c:numFmt formatCode="General\%" sourceLinked="0"/>
        <c:tickLblPos val="nextTo"/>
        <c:crossAx val="10749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24235567732722"/>
          <c:y val="0.46539071927279241"/>
          <c:w val="0.24030832352852446"/>
          <c:h val="0.2270895252583586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7.2752688834365087E-2"/>
          <c:y val="0.2147971820423856"/>
          <c:w val="0.66824027211722403"/>
          <c:h val="0.70119324873123257"/>
        </c:manualLayout>
      </c:layout>
      <c:lineChart>
        <c:grouping val="standard"/>
        <c:ser>
          <c:idx val="0"/>
          <c:order val="0"/>
          <c:tx>
            <c:strRef>
              <c:f>'test cz. przerw 1-500 co 100'!$B$25</c:f>
              <c:strCache>
                <c:ptCount val="1"/>
                <c:pt idx="0">
                  <c:v>polepszenie przy zmianie czasów trwania operacji i przerw</c:v>
                </c:pt>
              </c:strCache>
            </c:strRef>
          </c:tx>
          <c:marker>
            <c:symbol val="none"/>
          </c:marker>
          <c:cat>
            <c:strRef>
              <c:f>'test cz. przerw 1-500 co 100'!$C$3:$H$3</c:f>
              <c:strCache>
                <c:ptCount val="6"/>
                <c:pt idx="0">
                  <c:v>1-100</c:v>
                </c:pt>
                <c:pt idx="1">
                  <c:v>1-200</c:v>
                </c:pt>
                <c:pt idx="2">
                  <c:v>1-300</c:v>
                </c:pt>
                <c:pt idx="3">
                  <c:v>1-400</c:v>
                </c:pt>
                <c:pt idx="4">
                  <c:v>1-500</c:v>
                </c:pt>
                <c:pt idx="5">
                  <c:v>1-600</c:v>
                </c:pt>
              </c:strCache>
            </c:strRef>
          </c:cat>
          <c:val>
            <c:numRef>
              <c:f>'test cz. przerw 1-500 co 100'!$C$26:$H$26</c:f>
              <c:numCache>
                <c:formatCode>General</c:formatCode>
                <c:ptCount val="6"/>
                <c:pt idx="0">
                  <c:v>32.610500000000002</c:v>
                </c:pt>
                <c:pt idx="1">
                  <c:v>32.511000000000003</c:v>
                </c:pt>
                <c:pt idx="2">
                  <c:v>32.131052631578939</c:v>
                </c:pt>
                <c:pt idx="3">
                  <c:v>34.055999999999997</c:v>
                </c:pt>
                <c:pt idx="4">
                  <c:v>33.945789473684215</c:v>
                </c:pt>
                <c:pt idx="5">
                  <c:v>33.422500000000007</c:v>
                </c:pt>
              </c:numCache>
            </c:numRef>
          </c:val>
        </c:ser>
        <c:marker val="1"/>
        <c:axId val="107829888"/>
        <c:axId val="107843968"/>
      </c:lineChart>
      <c:catAx>
        <c:axId val="107829888"/>
        <c:scaling>
          <c:orientation val="minMax"/>
        </c:scaling>
        <c:axPos val="b"/>
        <c:tickLblPos val="nextTo"/>
        <c:crossAx val="107843968"/>
        <c:crosses val="autoZero"/>
        <c:auto val="1"/>
        <c:lblAlgn val="ctr"/>
        <c:lblOffset val="100"/>
      </c:catAx>
      <c:valAx>
        <c:axId val="107843968"/>
        <c:scaling>
          <c:orientation val="minMax"/>
        </c:scaling>
        <c:axPos val="l"/>
        <c:majorGridlines/>
        <c:numFmt formatCode="General" sourceLinked="1"/>
        <c:tickLblPos val="nextTo"/>
        <c:crossAx val="10782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99296095158895"/>
          <c:y val="0.40727910771716908"/>
          <c:w val="0.24596922940043195"/>
          <c:h val="0.25234319301636593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optymalizacja funkcji celu</a:t>
            </a:r>
            <a:r>
              <a:rPr lang="en-US"/>
              <a:t> przy zmianie liczby przerw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1201177372208324E-2"/>
          <c:y val="0.1943089364349207"/>
          <c:w val="0.67791596302400181"/>
          <c:h val="0.71888699723345395"/>
        </c:manualLayout>
      </c:layout>
      <c:lineChart>
        <c:grouping val="standard"/>
        <c:ser>
          <c:idx val="0"/>
          <c:order val="0"/>
          <c:tx>
            <c:strRef>
              <c:f>'l przerw %n'!$A$29</c:f>
              <c:strCache>
                <c:ptCount val="1"/>
                <c:pt idx="0">
                  <c:v>optymalizacja funkcji celu przy zmianie liczby przerw
</c:v>
                </c:pt>
              </c:strCache>
            </c:strRef>
          </c:tx>
          <c:marker>
            <c:symbol val="none"/>
          </c:marker>
          <c:cat>
            <c:strRef>
              <c:f>'l przerw %n'!$D$3:$G$3</c:f>
              <c:strCache>
                <c:ptCount val="4"/>
                <c:pt idx="0">
                  <c:v>10%n</c:v>
                </c:pt>
                <c:pt idx="1">
                  <c:v>20%n</c:v>
                </c:pt>
                <c:pt idx="2">
                  <c:v>30%n</c:v>
                </c:pt>
                <c:pt idx="3">
                  <c:v>40%n</c:v>
                </c:pt>
              </c:strCache>
            </c:strRef>
          </c:cat>
          <c:val>
            <c:numRef>
              <c:f>'l przerw %n'!$D$26:$G$26</c:f>
              <c:numCache>
                <c:formatCode>General</c:formatCode>
                <c:ptCount val="4"/>
                <c:pt idx="0">
                  <c:v>31.905999999999995</c:v>
                </c:pt>
                <c:pt idx="1">
                  <c:v>29.886999999999993</c:v>
                </c:pt>
                <c:pt idx="2">
                  <c:v>28.289000000000005</c:v>
                </c:pt>
                <c:pt idx="3">
                  <c:v>26.639500000000005</c:v>
                </c:pt>
              </c:numCache>
            </c:numRef>
          </c:val>
        </c:ser>
        <c:marker val="1"/>
        <c:axId val="52793344"/>
        <c:axId val="52794880"/>
      </c:lineChart>
      <c:catAx>
        <c:axId val="52793344"/>
        <c:scaling>
          <c:orientation val="minMax"/>
        </c:scaling>
        <c:axPos val="b"/>
        <c:tickLblPos val="nextTo"/>
        <c:crossAx val="52794880"/>
        <c:crosses val="autoZero"/>
        <c:auto val="1"/>
        <c:lblAlgn val="ctr"/>
        <c:lblOffset val="100"/>
      </c:catAx>
      <c:valAx>
        <c:axId val="52794880"/>
        <c:scaling>
          <c:orientation val="minMax"/>
          <c:min val="25"/>
        </c:scaling>
        <c:axPos val="l"/>
        <c:majorGridlines/>
        <c:numFmt formatCode="General\%" sourceLinked="0"/>
        <c:tickLblPos val="nextTo"/>
        <c:crossAx val="5279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42377260981908"/>
          <c:y val="0.37666170107114988"/>
          <c:w val="0.23365633074935402"/>
          <c:h val="0.2812398710036505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268940</xdr:colOff>
      <xdr:row>28</xdr:row>
      <xdr:rowOff>107576</xdr:rowOff>
    </xdr:from>
    <xdr:to>
      <xdr:col>16</xdr:col>
      <xdr:colOff>525779</xdr:colOff>
      <xdr:row>50</xdr:row>
      <xdr:rowOff>99059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350968</xdr:colOff>
      <xdr:row>28</xdr:row>
      <xdr:rowOff>57374</xdr:rowOff>
    </xdr:from>
    <xdr:to>
      <xdr:col>17</xdr:col>
      <xdr:colOff>121920</xdr:colOff>
      <xdr:row>50</xdr:row>
      <xdr:rowOff>83820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27</xdr:row>
      <xdr:rowOff>8964</xdr:rowOff>
    </xdr:from>
    <xdr:to>
      <xdr:col>20</xdr:col>
      <xdr:colOff>190500</xdr:colOff>
      <xdr:row>49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21</xdr:row>
      <xdr:rowOff>22860</xdr:rowOff>
    </xdr:from>
    <xdr:to>
      <xdr:col>22</xdr:col>
      <xdr:colOff>388620</xdr:colOff>
      <xdr:row>43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0.86309</cdr:x>
      <cdr:y>0.7757</cdr:y>
    </cdr:from>
    <cdr:to>
      <cdr:x>0.9741</cdr:x>
      <cdr:y>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7109460" y="35737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0.87512</cdr:x>
      <cdr:y>0.88224</cdr:y>
    </cdr:from>
    <cdr:to>
      <cdr:x>0.98612</cdr:x>
      <cdr:y>1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7208520" y="3596640"/>
          <a:ext cx="91440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1120140</xdr:colOff>
      <xdr:row>21</xdr:row>
      <xdr:rowOff>7620</xdr:rowOff>
    </xdr:from>
    <xdr:to>
      <xdr:col>17</xdr:col>
      <xdr:colOff>434340</xdr:colOff>
      <xdr:row>44</xdr:row>
      <xdr:rowOff>60960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152400</xdr:rowOff>
    </xdr:from>
    <xdr:to>
      <xdr:col>19</xdr:col>
      <xdr:colOff>91440</xdr:colOff>
      <xdr:row>24</xdr:row>
      <xdr:rowOff>99060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5</xdr:row>
      <xdr:rowOff>106680</xdr:rowOff>
    </xdr:from>
    <xdr:to>
      <xdr:col>19</xdr:col>
      <xdr:colOff>251460</xdr:colOff>
      <xdr:row>25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uningWspolczynnikPodzialu0.6" connectionId="10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uningWspolczynnikPodzialu0.1" connectionId="9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polepszenie1-200" connectionId="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polepszenie1-600" connectionId="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polepszenie1-100" connectionId="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polepszenie1-500" connectionId="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polepszenieLPRzerw40%" connectionId="1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polepszenieLPRzerw30%" connectionId="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polepszenieLPRzerw20%" connectionId="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polepszenieLPRzerw10%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uningWspolczynnikPodzialu0.15" connectionId="9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uningWspolczynnikPodzialu0.4" connectionId="9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uningWspolczynnikPodzialu0.45" connectionId="9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uningWspolczynnikPodzialu0.7" connectionId="10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uningWspolczynnikPodzialu0.75" connectionId="10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uningWspolczynnikPodzialu0.35" connectionId="9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uningWspolczynnikPodzialu0.5" connectionId="9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uningLiczbaZwyciezcowTurniejow20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uningLiczbaZwyciezcowTurniejow25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uningWspolczynnikPodzialu0.25" connectionId="9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uningLiczbaZwyciezcowTurniejow90" connectionId="2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uningLiczbaZwyciezcowTurniejow45" connectionId="1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uningLiczbaZwyciezcowTurniejow60" connectionId="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uningLiczbaZwyciezcowTurniejow30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uningLiczbaZwyciezcowTurniejow10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uningLiczbaZwyciezcowTurniejow5" connectionId="2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uningLiczbaZwyciezcowTurniejow80" connectionId="2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uningLiczbaZwyciezcowTurniejow70" connectionId="2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uningLiczbaZwyciezcowTurniejow35" connectionId="1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uningLiczbaZwyciezcowTurniejow15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uningWspolczynnikPodzialu0.8" connectionId="10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uningLiczbaZwyciezcowTurniejow95" connectionId="3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uningLiczbaZwyciezcowTurniejow75" connectionId="2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uningLiczbaZwyciezcowTurniejow50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uningLiczbaZwyciezcowTurniejow65" connectionId="2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uningLiczbaZwyciezcowTurniejow40" connectionId="1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uningLiczbaZwyciezcowTurniejow100" connectionId="1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uningLiczbaZwyciezcowTurniejow85" connectionId="2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uningLiczbaZwyciezcowTurniejow55" connectionId="2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uningLKandydatow15_i_LZwyciezcow15" connectionId="5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uningLKandydatow40_i_LZwyciezcow40" connectionId="5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uningWspolczynnikPodzialu0.3" connectionId="9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uningLKandydatow90_i_LZwyciezcow90" connectionId="6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uningLKandydatow10_i_LZwyciezcow10" connectionId="5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uningLKandydatow80_i_LZwyciezcow80" connectionId="6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uningLKandydatow50_i_LZwyciezcow50" connectionId="6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uningLKandydatow55_i_LZwyciezcow55" connectionId="6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uningLKandydatow25_i_LZwyciezcow25" connectionId="5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uningLKandydatow60_i_LZwyciezcow60" connectionId="6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uningLKandydatow5_i_LZwyciezcow5" connectionId="6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uningLKandydatow75_i_LZwyciezcow75" connectionId="6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uningLKandydatow85_i_LZwyciezcow85" connectionId="6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uningWspolczynnikPodzialu0.55" connectionId="10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uningLKandydatow20_i_LZwyciezcow20" connectionId="5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uningLKandydatow30_i_LZwyciezcow30" connectionId="5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uningLKandydatow35_i_LZwyciezcow35" connectionId="5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uningLKandydatow95_i_LZwyciezcow95" connectionId="7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uningLKandydatow100_i_LZwyciezcow100" connectionId="5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uningLKandydatow45_i_LZwyciezcow45" connectionId="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uningLKandydatow70_i_LZwyciezcow70" connectionId="6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uningLKandydatow65_i_LZwyciezcow65" connectionId="6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uningLKandydatow(spada)35_i_LZwyciezcow(rosnie)70" connectionId="3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uningLKandydatow(spada)60_i_LZwyciezcow(rosnie)45" connectionId="4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uningWspolczynnikPodzialu0.9" connectionId="10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uningLKandydatow(spada)15_i_LZwyciezcow(rosnie)90" connectionId="3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uningLKandydatow(spada)40_i_LZwyciezcow(rosnie)65" connectionId="3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uningLKandydatow(spada)25_i_LZwyciezcow(rosnie)80" connectionId="3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uningLKandydatow(spada)30_i_LZwyciezcow(rosnie)75" connectionId="3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uningLKandydatow(spada)10_i_LZwyciezcow(rosnie)95" connectionId="3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uningLKandydatow(spada)5_i_LZwyciezcow(rosnie)100" connectionId="4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uningLKandydatow(spada)45_i_LZwyciezcow(rosnie)60" connectionId="3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uningLKandydatow(spada)65_i_LZwyciezcow(rosnie)40" connectionId="4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uningLKandydatow(spada)55_i_LZwyciezcow(rosnie)50" connectionId="4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uningLKandydatow(spada)100_i_LZwyciezcow(rosnie)5" connectionId="3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uningWspolczynnikPodzialu0.2" connectionId="9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uningLKandydatow(spada)20_i_LZwyciezcow(rosnie)85" connectionId="3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uningLKandydatow(spada)70_i_LZwyciezcow(rosnie)35" connectionId="4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uningLKandydatow(spada)75_i_LZwyciezcow(rosnie)30" connectionId="4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uningLKandydatow(spada)90_i_LZwyciezcow(rosnie)15" connectionId="4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uningLKandydatow(spada)95_i_LZwyciezcow(rosnie)10" connectionId="5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uningLKandydatow(spada)50_i_LZwyciezcow(rosnie)55" connectionId="4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uningLKandydatow(spada)80_i_LZwyciezcow(rosnie)25" connectionId="4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uningLKandydatow(spada)85_i_LZwyciezcow(rosnie)20" connectionId="4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uningLKandydatowStala30_i_LZwyciezcow(rosnie)5" connectionId="8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uningLKandydatowStala30_i_LZwyciezcow(rosnie)10" connectionId="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uningWspolczynnikPodzialu0.85" connectionId="10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uningLKandydatowStala30_i_LZwyciezcow(rosnie)90" connectionId="8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uningLKandydatowStala30_i_LZwyciezcow(rosnie)95" connectionId="9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uningLKandydatowStala30_i_LZwyciezcow(rosnie)60" connectionId="8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uningLKandydatowStala30_i_LZwyciezcow(rosnie)30" connectionId="7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uningLKandydatowStala30_i_LZwyciezcow(rosnie)20" connectionId="7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uningLKandydatowStala30_i_LZwyciezcow(rosnie)45" connectionId="7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uningLKandydatowStala30_i_LZwyciezcow(rosnie)80" connectionId="8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uningLKandydatowStala30_i_LZwyciezcow(rosnie)100" connectionId="7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uningLKandydatowStala30_i_LZwyciezcow(rosnie)35" connectionId="7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uningLKandydatowStala30_i_LZwyciezcow(rosnie)25" connectionId="7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uningWspolczynnikPodzialu0.65" connectionId="10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uningLKandydatowStala30_i_LZwyciezcow(rosnie)70" connectionId="8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uningLKandydatowStala30_i_LZwyciezcow(rosnie)75" connectionId="8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uningLKandydatowStala30_i_LZwyciezcow(rosnie)50" connectionId="8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uningLKandydatowStala30_i_LZwyciezcow(rosnie)85" connectionId="8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uningLKandydatowStala30_i_LZwyciezcow(rosnie)55" connectionId="8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uningLKandydatowStala30_i_LZwyciezcow(rosnie)65" connectionId="8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uningLKandydatowStala30_i_LZwyciezcow(rosnie)40" connectionId="7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uningLKandydatowStala30_i_LZwyciezcow(rosnie)15" connectionId="7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polepszenie1-400" connectionId="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polepszenie1-30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13" Type="http://schemas.openxmlformats.org/officeDocument/2006/relationships/queryTable" Target="../queryTables/queryTable29.xml"/><Relationship Id="rId18" Type="http://schemas.openxmlformats.org/officeDocument/2006/relationships/queryTable" Target="../queryTables/queryTable34.xml"/><Relationship Id="rId3" Type="http://schemas.openxmlformats.org/officeDocument/2006/relationships/queryTable" Target="../queryTables/queryTable19.xml"/><Relationship Id="rId21" Type="http://schemas.openxmlformats.org/officeDocument/2006/relationships/queryTable" Target="../queryTables/queryTable37.xml"/><Relationship Id="rId7" Type="http://schemas.openxmlformats.org/officeDocument/2006/relationships/queryTable" Target="../queryTables/queryTable23.xml"/><Relationship Id="rId12" Type="http://schemas.openxmlformats.org/officeDocument/2006/relationships/queryTable" Target="../queryTables/queryTable28.xml"/><Relationship Id="rId17" Type="http://schemas.openxmlformats.org/officeDocument/2006/relationships/queryTable" Target="../queryTables/queryTable33.xml"/><Relationship Id="rId2" Type="http://schemas.openxmlformats.org/officeDocument/2006/relationships/queryTable" Target="../queryTables/queryTable18.xml"/><Relationship Id="rId16" Type="http://schemas.openxmlformats.org/officeDocument/2006/relationships/queryTable" Target="../queryTables/queryTable32.xml"/><Relationship Id="rId20" Type="http://schemas.openxmlformats.org/officeDocument/2006/relationships/queryTable" Target="../queryTables/queryTable3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2.xml"/><Relationship Id="rId11" Type="http://schemas.openxmlformats.org/officeDocument/2006/relationships/queryTable" Target="../queryTables/queryTable27.xml"/><Relationship Id="rId5" Type="http://schemas.openxmlformats.org/officeDocument/2006/relationships/queryTable" Target="../queryTables/queryTable21.xml"/><Relationship Id="rId15" Type="http://schemas.openxmlformats.org/officeDocument/2006/relationships/queryTable" Target="../queryTables/queryTable31.xml"/><Relationship Id="rId10" Type="http://schemas.openxmlformats.org/officeDocument/2006/relationships/queryTable" Target="../queryTables/queryTable26.xml"/><Relationship Id="rId19" Type="http://schemas.openxmlformats.org/officeDocument/2006/relationships/queryTable" Target="../queryTables/queryTable35.xml"/><Relationship Id="rId4" Type="http://schemas.openxmlformats.org/officeDocument/2006/relationships/queryTable" Target="../queryTables/queryTable20.xml"/><Relationship Id="rId9" Type="http://schemas.openxmlformats.org/officeDocument/2006/relationships/queryTable" Target="../queryTables/queryTable25.xml"/><Relationship Id="rId14" Type="http://schemas.openxmlformats.org/officeDocument/2006/relationships/queryTable" Target="../queryTables/queryTable3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13" Type="http://schemas.openxmlformats.org/officeDocument/2006/relationships/queryTable" Target="../queryTables/queryTable49.xml"/><Relationship Id="rId18" Type="http://schemas.openxmlformats.org/officeDocument/2006/relationships/queryTable" Target="../queryTables/queryTable54.xml"/><Relationship Id="rId3" Type="http://schemas.openxmlformats.org/officeDocument/2006/relationships/queryTable" Target="../queryTables/queryTable39.xml"/><Relationship Id="rId21" Type="http://schemas.openxmlformats.org/officeDocument/2006/relationships/queryTable" Target="../queryTables/queryTable57.xml"/><Relationship Id="rId7" Type="http://schemas.openxmlformats.org/officeDocument/2006/relationships/queryTable" Target="../queryTables/queryTable43.xml"/><Relationship Id="rId12" Type="http://schemas.openxmlformats.org/officeDocument/2006/relationships/queryTable" Target="../queryTables/queryTable48.xml"/><Relationship Id="rId17" Type="http://schemas.openxmlformats.org/officeDocument/2006/relationships/queryTable" Target="../queryTables/queryTable53.xml"/><Relationship Id="rId2" Type="http://schemas.openxmlformats.org/officeDocument/2006/relationships/queryTable" Target="../queryTables/queryTable38.xml"/><Relationship Id="rId16" Type="http://schemas.openxmlformats.org/officeDocument/2006/relationships/queryTable" Target="../queryTables/queryTable52.xml"/><Relationship Id="rId20" Type="http://schemas.openxmlformats.org/officeDocument/2006/relationships/queryTable" Target="../queryTables/queryTable56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5" Type="http://schemas.openxmlformats.org/officeDocument/2006/relationships/queryTable" Target="../queryTables/queryTable51.xml"/><Relationship Id="rId10" Type="http://schemas.openxmlformats.org/officeDocument/2006/relationships/queryTable" Target="../queryTables/queryTable46.xml"/><Relationship Id="rId19" Type="http://schemas.openxmlformats.org/officeDocument/2006/relationships/queryTable" Target="../queryTables/queryTable55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Relationship Id="rId14" Type="http://schemas.openxmlformats.org/officeDocument/2006/relationships/queryTable" Target="../queryTables/queryTable5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4.xml"/><Relationship Id="rId13" Type="http://schemas.openxmlformats.org/officeDocument/2006/relationships/queryTable" Target="../queryTables/queryTable69.xml"/><Relationship Id="rId18" Type="http://schemas.openxmlformats.org/officeDocument/2006/relationships/queryTable" Target="../queryTables/queryTable74.xml"/><Relationship Id="rId3" Type="http://schemas.openxmlformats.org/officeDocument/2006/relationships/queryTable" Target="../queryTables/queryTable59.xml"/><Relationship Id="rId21" Type="http://schemas.openxmlformats.org/officeDocument/2006/relationships/queryTable" Target="../queryTables/queryTable77.xml"/><Relationship Id="rId7" Type="http://schemas.openxmlformats.org/officeDocument/2006/relationships/queryTable" Target="../queryTables/queryTable63.xml"/><Relationship Id="rId12" Type="http://schemas.openxmlformats.org/officeDocument/2006/relationships/queryTable" Target="../queryTables/queryTable68.xml"/><Relationship Id="rId17" Type="http://schemas.openxmlformats.org/officeDocument/2006/relationships/queryTable" Target="../queryTables/queryTable73.xml"/><Relationship Id="rId2" Type="http://schemas.openxmlformats.org/officeDocument/2006/relationships/queryTable" Target="../queryTables/queryTable58.xml"/><Relationship Id="rId16" Type="http://schemas.openxmlformats.org/officeDocument/2006/relationships/queryTable" Target="../queryTables/queryTable72.xml"/><Relationship Id="rId20" Type="http://schemas.openxmlformats.org/officeDocument/2006/relationships/queryTable" Target="../queryTables/queryTable76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62.xml"/><Relationship Id="rId11" Type="http://schemas.openxmlformats.org/officeDocument/2006/relationships/queryTable" Target="../queryTables/queryTable67.xml"/><Relationship Id="rId5" Type="http://schemas.openxmlformats.org/officeDocument/2006/relationships/queryTable" Target="../queryTables/queryTable61.xml"/><Relationship Id="rId15" Type="http://schemas.openxmlformats.org/officeDocument/2006/relationships/queryTable" Target="../queryTables/queryTable71.xml"/><Relationship Id="rId10" Type="http://schemas.openxmlformats.org/officeDocument/2006/relationships/queryTable" Target="../queryTables/queryTable66.xml"/><Relationship Id="rId19" Type="http://schemas.openxmlformats.org/officeDocument/2006/relationships/queryTable" Target="../queryTables/queryTable75.xml"/><Relationship Id="rId4" Type="http://schemas.openxmlformats.org/officeDocument/2006/relationships/queryTable" Target="../queryTables/queryTable60.xml"/><Relationship Id="rId9" Type="http://schemas.openxmlformats.org/officeDocument/2006/relationships/queryTable" Target="../queryTables/queryTable65.xml"/><Relationship Id="rId14" Type="http://schemas.openxmlformats.org/officeDocument/2006/relationships/queryTable" Target="../queryTables/queryTable7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4.xml"/><Relationship Id="rId13" Type="http://schemas.openxmlformats.org/officeDocument/2006/relationships/queryTable" Target="../queryTables/queryTable89.xml"/><Relationship Id="rId18" Type="http://schemas.openxmlformats.org/officeDocument/2006/relationships/queryTable" Target="../queryTables/queryTable94.xml"/><Relationship Id="rId3" Type="http://schemas.openxmlformats.org/officeDocument/2006/relationships/queryTable" Target="../queryTables/queryTable79.xml"/><Relationship Id="rId21" Type="http://schemas.openxmlformats.org/officeDocument/2006/relationships/queryTable" Target="../queryTables/queryTable97.xml"/><Relationship Id="rId7" Type="http://schemas.openxmlformats.org/officeDocument/2006/relationships/queryTable" Target="../queryTables/queryTable83.xml"/><Relationship Id="rId12" Type="http://schemas.openxmlformats.org/officeDocument/2006/relationships/queryTable" Target="../queryTables/queryTable88.xml"/><Relationship Id="rId17" Type="http://schemas.openxmlformats.org/officeDocument/2006/relationships/queryTable" Target="../queryTables/queryTable93.xml"/><Relationship Id="rId2" Type="http://schemas.openxmlformats.org/officeDocument/2006/relationships/queryTable" Target="../queryTables/queryTable78.xml"/><Relationship Id="rId16" Type="http://schemas.openxmlformats.org/officeDocument/2006/relationships/queryTable" Target="../queryTables/queryTable92.xml"/><Relationship Id="rId20" Type="http://schemas.openxmlformats.org/officeDocument/2006/relationships/queryTable" Target="../queryTables/queryTable96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82.xml"/><Relationship Id="rId11" Type="http://schemas.openxmlformats.org/officeDocument/2006/relationships/queryTable" Target="../queryTables/queryTable87.xml"/><Relationship Id="rId5" Type="http://schemas.openxmlformats.org/officeDocument/2006/relationships/queryTable" Target="../queryTables/queryTable81.xml"/><Relationship Id="rId15" Type="http://schemas.openxmlformats.org/officeDocument/2006/relationships/queryTable" Target="../queryTables/queryTable91.xml"/><Relationship Id="rId10" Type="http://schemas.openxmlformats.org/officeDocument/2006/relationships/queryTable" Target="../queryTables/queryTable86.xml"/><Relationship Id="rId19" Type="http://schemas.openxmlformats.org/officeDocument/2006/relationships/queryTable" Target="../queryTables/queryTable95.xml"/><Relationship Id="rId4" Type="http://schemas.openxmlformats.org/officeDocument/2006/relationships/queryTable" Target="../queryTables/queryTable80.xml"/><Relationship Id="rId9" Type="http://schemas.openxmlformats.org/officeDocument/2006/relationships/queryTable" Target="../queryTables/queryTable85.xml"/><Relationship Id="rId14" Type="http://schemas.openxmlformats.org/officeDocument/2006/relationships/queryTable" Target="../queryTables/queryTable9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9.xml"/><Relationship Id="rId7" Type="http://schemas.openxmlformats.org/officeDocument/2006/relationships/queryTable" Target="../queryTables/queryTable103.xml"/><Relationship Id="rId2" Type="http://schemas.openxmlformats.org/officeDocument/2006/relationships/queryTable" Target="../queryTables/queryTable98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102.xml"/><Relationship Id="rId5" Type="http://schemas.openxmlformats.org/officeDocument/2006/relationships/queryTable" Target="../queryTables/queryTable101.xml"/><Relationship Id="rId4" Type="http://schemas.openxmlformats.org/officeDocument/2006/relationships/queryTable" Target="../queryTables/queryTable10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5.xml"/><Relationship Id="rId2" Type="http://schemas.openxmlformats.org/officeDocument/2006/relationships/queryTable" Target="../queryTables/queryTable104.xml"/><Relationship Id="rId1" Type="http://schemas.openxmlformats.org/officeDocument/2006/relationships/drawing" Target="../drawings/drawing8.xml"/><Relationship Id="rId5" Type="http://schemas.openxmlformats.org/officeDocument/2006/relationships/queryTable" Target="../queryTables/queryTable107.xml"/><Relationship Id="rId4" Type="http://schemas.openxmlformats.org/officeDocument/2006/relationships/queryTable" Target="../queryTables/query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27"/>
  <sheetViews>
    <sheetView topLeftCell="A22" zoomScaleNormal="100" workbookViewId="0">
      <selection activeCell="S39" sqref="S39"/>
    </sheetView>
  </sheetViews>
  <sheetFormatPr defaultRowHeight="14.4"/>
  <cols>
    <col min="2" max="2" width="22.44140625" customWidth="1"/>
    <col min="3" max="19" width="8.77734375" customWidth="1"/>
  </cols>
  <sheetData>
    <row r="2" spans="2:19">
      <c r="C2" t="s">
        <v>1</v>
      </c>
    </row>
    <row r="3" spans="2:19">
      <c r="B3" s="1" t="s">
        <v>3</v>
      </c>
      <c r="C3" s="1">
        <v>0.1</v>
      </c>
      <c r="D3" s="1">
        <v>0.15</v>
      </c>
      <c r="E3" s="1">
        <v>0.2</v>
      </c>
      <c r="F3" s="1">
        <v>0.25</v>
      </c>
      <c r="G3" s="1">
        <v>0.3</v>
      </c>
      <c r="H3" s="1">
        <v>0.35</v>
      </c>
      <c r="I3" s="1">
        <v>0.4</v>
      </c>
      <c r="J3" s="1">
        <v>0.45</v>
      </c>
      <c r="K3" s="1">
        <v>0.5</v>
      </c>
      <c r="L3" s="1">
        <v>0.55000000000000004</v>
      </c>
      <c r="M3" s="1">
        <v>0.6</v>
      </c>
      <c r="N3" s="1">
        <v>0.65</v>
      </c>
      <c r="O3" s="1">
        <v>0.7</v>
      </c>
      <c r="P3" s="1">
        <v>0.75</v>
      </c>
      <c r="Q3" s="1">
        <v>0.8</v>
      </c>
      <c r="R3" s="1">
        <v>0.85</v>
      </c>
      <c r="S3" s="1">
        <v>0.9</v>
      </c>
    </row>
    <row r="4" spans="2:19">
      <c r="C4">
        <v>25.19</v>
      </c>
      <c r="D4">
        <v>24.61</v>
      </c>
      <c r="E4">
        <v>23.31</v>
      </c>
      <c r="F4">
        <v>24.72</v>
      </c>
      <c r="G4">
        <v>24.72</v>
      </c>
      <c r="H4">
        <v>22.93</v>
      </c>
      <c r="I4">
        <v>26.71</v>
      </c>
      <c r="J4">
        <v>22.5</v>
      </c>
      <c r="K4">
        <v>31.77</v>
      </c>
      <c r="L4">
        <v>26.97</v>
      </c>
      <c r="M4">
        <v>22.23</v>
      </c>
      <c r="N4">
        <v>24.1</v>
      </c>
      <c r="O4">
        <v>25.13</v>
      </c>
      <c r="P4">
        <v>28.14</v>
      </c>
      <c r="Q4">
        <v>24.15</v>
      </c>
      <c r="R4">
        <v>20.190000000000001</v>
      </c>
      <c r="S4">
        <v>24.48</v>
      </c>
    </row>
    <row r="5" spans="2:19">
      <c r="C5">
        <v>25.38</v>
      </c>
      <c r="D5">
        <v>26.05</v>
      </c>
      <c r="E5">
        <v>25.79</v>
      </c>
      <c r="F5">
        <v>25.53</v>
      </c>
      <c r="G5">
        <v>22.08</v>
      </c>
      <c r="H5">
        <v>25.56</v>
      </c>
      <c r="I5">
        <v>28.11</v>
      </c>
      <c r="J5">
        <v>26.66</v>
      </c>
      <c r="K5">
        <v>24.76</v>
      </c>
      <c r="L5">
        <v>23.01</v>
      </c>
      <c r="M5">
        <v>26.07</v>
      </c>
      <c r="N5">
        <v>26.93</v>
      </c>
      <c r="O5">
        <v>25.48</v>
      </c>
      <c r="P5">
        <v>20.43</v>
      </c>
      <c r="Q5">
        <v>24.15</v>
      </c>
      <c r="R5">
        <v>23.27</v>
      </c>
      <c r="S5">
        <v>24.43</v>
      </c>
    </row>
    <row r="6" spans="2:19">
      <c r="C6">
        <v>24.02</v>
      </c>
      <c r="D6">
        <v>27.82</v>
      </c>
      <c r="E6">
        <v>24.68</v>
      </c>
      <c r="F6">
        <v>25</v>
      </c>
      <c r="G6">
        <v>28.25</v>
      </c>
      <c r="H6">
        <v>23.26</v>
      </c>
      <c r="I6">
        <v>26.61</v>
      </c>
      <c r="J6">
        <v>27.73</v>
      </c>
      <c r="K6">
        <v>22.91</v>
      </c>
      <c r="L6">
        <v>22.28</v>
      </c>
      <c r="M6">
        <v>28</v>
      </c>
      <c r="N6">
        <v>26.07</v>
      </c>
      <c r="O6">
        <v>27.18</v>
      </c>
      <c r="P6">
        <v>22.53</v>
      </c>
      <c r="Q6">
        <v>20.94</v>
      </c>
      <c r="R6">
        <v>19.649999999999999</v>
      </c>
      <c r="S6">
        <v>23.64</v>
      </c>
    </row>
    <row r="7" spans="2:19">
      <c r="C7">
        <v>22.41</v>
      </c>
      <c r="D7">
        <v>19.7</v>
      </c>
      <c r="E7">
        <v>22.11</v>
      </c>
      <c r="F7">
        <v>23.65</v>
      </c>
      <c r="G7">
        <v>24.31</v>
      </c>
      <c r="H7">
        <v>27.39</v>
      </c>
      <c r="I7">
        <v>23.08</v>
      </c>
      <c r="J7">
        <v>20.61</v>
      </c>
      <c r="K7">
        <v>25.12</v>
      </c>
      <c r="L7">
        <v>23.62</v>
      </c>
      <c r="M7">
        <v>17.68</v>
      </c>
      <c r="N7">
        <v>19.559999999999999</v>
      </c>
      <c r="O7">
        <v>22.64</v>
      </c>
      <c r="P7">
        <v>25.7</v>
      </c>
      <c r="Q7">
        <v>25.61</v>
      </c>
      <c r="R7">
        <v>18.45</v>
      </c>
      <c r="S7">
        <v>27.45</v>
      </c>
    </row>
    <row r="8" spans="2:19">
      <c r="C8">
        <v>26.62</v>
      </c>
      <c r="D8">
        <v>26.79</v>
      </c>
      <c r="E8">
        <v>26.56</v>
      </c>
      <c r="F8">
        <v>29.72</v>
      </c>
      <c r="G8">
        <v>23.85</v>
      </c>
      <c r="H8">
        <v>25.65</v>
      </c>
      <c r="I8">
        <v>23.2</v>
      </c>
      <c r="J8">
        <v>28.34</v>
      </c>
      <c r="K8">
        <v>23.49</v>
      </c>
      <c r="L8">
        <v>23.77</v>
      </c>
      <c r="M8">
        <v>22.66</v>
      </c>
      <c r="N8">
        <v>28.17</v>
      </c>
      <c r="O8">
        <v>28.14</v>
      </c>
      <c r="P8">
        <v>23.52</v>
      </c>
      <c r="Q8">
        <v>22.69</v>
      </c>
      <c r="R8">
        <v>25.28</v>
      </c>
      <c r="S8">
        <v>18.05</v>
      </c>
    </row>
    <row r="9" spans="2:19">
      <c r="C9">
        <v>24.25</v>
      </c>
      <c r="D9">
        <v>18.260000000000002</v>
      </c>
      <c r="E9">
        <v>23.38</v>
      </c>
      <c r="F9">
        <v>26.1</v>
      </c>
      <c r="G9">
        <v>22.71</v>
      </c>
      <c r="H9">
        <v>23.41</v>
      </c>
      <c r="I9">
        <v>22.79</v>
      </c>
      <c r="J9">
        <v>27.65</v>
      </c>
      <c r="K9">
        <v>26.89</v>
      </c>
      <c r="L9">
        <v>25.11</v>
      </c>
      <c r="M9">
        <v>24.78</v>
      </c>
      <c r="N9">
        <v>25.23</v>
      </c>
      <c r="O9">
        <v>22.59</v>
      </c>
      <c r="P9">
        <v>23.68</v>
      </c>
      <c r="Q9">
        <v>20.28</v>
      </c>
      <c r="R9">
        <v>24.61</v>
      </c>
      <c r="S9">
        <v>22.79</v>
      </c>
    </row>
    <row r="10" spans="2:19">
      <c r="C10">
        <v>24.62</v>
      </c>
      <c r="D10">
        <v>28.2</v>
      </c>
      <c r="E10">
        <v>23.61</v>
      </c>
      <c r="F10">
        <v>25.6</v>
      </c>
      <c r="G10">
        <v>28.81</v>
      </c>
      <c r="H10">
        <v>29.21</v>
      </c>
      <c r="I10">
        <v>23.37</v>
      </c>
      <c r="J10">
        <v>23.15</v>
      </c>
      <c r="K10">
        <v>27.46</v>
      </c>
      <c r="L10">
        <v>25.13</v>
      </c>
      <c r="M10">
        <v>25.42</v>
      </c>
      <c r="N10">
        <v>28.72</v>
      </c>
      <c r="O10">
        <v>24.92</v>
      </c>
      <c r="P10">
        <v>26.73</v>
      </c>
      <c r="Q10">
        <v>27.09</v>
      </c>
      <c r="R10">
        <v>26</v>
      </c>
      <c r="S10">
        <v>23.51</v>
      </c>
    </row>
    <row r="11" spans="2:19">
      <c r="C11">
        <v>22.88</v>
      </c>
      <c r="D11">
        <v>21.29</v>
      </c>
      <c r="E11">
        <v>18.93</v>
      </c>
      <c r="F11">
        <v>20.12</v>
      </c>
      <c r="G11">
        <v>22.35</v>
      </c>
      <c r="H11">
        <v>22.32</v>
      </c>
      <c r="I11">
        <v>21.77</v>
      </c>
      <c r="J11">
        <v>20.84</v>
      </c>
      <c r="K11">
        <v>22.66</v>
      </c>
      <c r="L11">
        <v>17.32</v>
      </c>
      <c r="M11">
        <v>20.21</v>
      </c>
      <c r="N11">
        <v>22.45</v>
      </c>
      <c r="O11">
        <v>21.39</v>
      </c>
      <c r="P11">
        <v>19.8</v>
      </c>
      <c r="Q11">
        <v>20.71</v>
      </c>
      <c r="R11">
        <v>20.309999999999999</v>
      </c>
      <c r="S11">
        <v>18.59</v>
      </c>
    </row>
    <row r="12" spans="2:19">
      <c r="C12">
        <v>24.87</v>
      </c>
      <c r="D12">
        <v>26.55</v>
      </c>
      <c r="E12">
        <v>24.59</v>
      </c>
      <c r="F12">
        <v>25.02</v>
      </c>
      <c r="G12">
        <v>23.13</v>
      </c>
      <c r="H12">
        <v>21.36</v>
      </c>
      <c r="I12">
        <v>25.12</v>
      </c>
      <c r="J12">
        <v>22.34</v>
      </c>
      <c r="K12">
        <v>25.89</v>
      </c>
      <c r="L12">
        <v>23.59</v>
      </c>
      <c r="M12">
        <v>26.57</v>
      </c>
      <c r="N12">
        <v>22.81</v>
      </c>
      <c r="O12">
        <v>22.92</v>
      </c>
      <c r="P12">
        <v>21.3</v>
      </c>
      <c r="Q12">
        <v>28.36</v>
      </c>
      <c r="R12">
        <v>21.81</v>
      </c>
      <c r="S12">
        <v>21.47</v>
      </c>
    </row>
    <row r="13" spans="2:19">
      <c r="C13">
        <v>26.82</v>
      </c>
      <c r="D13">
        <v>23.27</v>
      </c>
      <c r="E13">
        <v>29.04</v>
      </c>
      <c r="F13">
        <v>23.62</v>
      </c>
      <c r="G13">
        <v>25.22</v>
      </c>
      <c r="H13">
        <v>26.62</v>
      </c>
      <c r="I13">
        <v>24.69</v>
      </c>
      <c r="J13">
        <v>25.72</v>
      </c>
      <c r="K13">
        <v>25.96</v>
      </c>
      <c r="L13">
        <v>24.16</v>
      </c>
      <c r="M13">
        <v>19.29</v>
      </c>
      <c r="N13">
        <v>25.19</v>
      </c>
      <c r="O13">
        <v>26.32</v>
      </c>
      <c r="P13">
        <v>21.98</v>
      </c>
      <c r="Q13">
        <v>25.58</v>
      </c>
      <c r="R13">
        <v>23.17</v>
      </c>
      <c r="S13">
        <v>25.08</v>
      </c>
    </row>
    <row r="14" spans="2:19">
      <c r="C14">
        <v>26.5</v>
      </c>
      <c r="D14">
        <v>25.02</v>
      </c>
      <c r="E14">
        <v>24.41</v>
      </c>
      <c r="F14">
        <v>29.3</v>
      </c>
      <c r="G14">
        <v>21.87</v>
      </c>
      <c r="H14">
        <v>27.84</v>
      </c>
      <c r="I14">
        <v>29.2</v>
      </c>
      <c r="J14">
        <v>27.17</v>
      </c>
      <c r="K14">
        <v>25.2</v>
      </c>
      <c r="L14">
        <v>24.85</v>
      </c>
      <c r="M14">
        <v>22.88</v>
      </c>
      <c r="N14">
        <v>25.96</v>
      </c>
      <c r="O14">
        <v>26.65</v>
      </c>
      <c r="P14">
        <v>28.05</v>
      </c>
      <c r="Q14">
        <v>25.61</v>
      </c>
      <c r="R14">
        <v>27.06</v>
      </c>
      <c r="S14">
        <v>24.44</v>
      </c>
    </row>
    <row r="15" spans="2:19">
      <c r="C15">
        <v>21.63</v>
      </c>
      <c r="D15">
        <v>22.09</v>
      </c>
      <c r="E15">
        <v>24.55</v>
      </c>
      <c r="F15">
        <v>25.21</v>
      </c>
      <c r="G15">
        <v>24.7</v>
      </c>
      <c r="H15">
        <v>27.2</v>
      </c>
      <c r="I15">
        <v>21.39</v>
      </c>
      <c r="J15">
        <v>25.52</v>
      </c>
      <c r="K15">
        <v>23.57</v>
      </c>
      <c r="L15">
        <v>19.55</v>
      </c>
      <c r="M15">
        <v>23.19</v>
      </c>
      <c r="N15">
        <v>21.79</v>
      </c>
      <c r="O15">
        <v>20.8</v>
      </c>
      <c r="P15">
        <v>23.62</v>
      </c>
      <c r="Q15">
        <v>25.05</v>
      </c>
      <c r="R15">
        <v>21.56</v>
      </c>
      <c r="S15">
        <v>24.86</v>
      </c>
    </row>
    <row r="16" spans="2:19">
      <c r="C16">
        <v>31.14</v>
      </c>
      <c r="D16">
        <v>28.84</v>
      </c>
      <c r="E16">
        <v>22.89</v>
      </c>
      <c r="F16">
        <v>27.94</v>
      </c>
      <c r="G16">
        <v>23.92</v>
      </c>
      <c r="H16">
        <v>24.89</v>
      </c>
      <c r="I16">
        <v>28.73</v>
      </c>
      <c r="J16">
        <v>27.87</v>
      </c>
      <c r="K16">
        <v>24.68</v>
      </c>
      <c r="L16">
        <v>26.69</v>
      </c>
      <c r="M16">
        <v>23.73</v>
      </c>
      <c r="N16">
        <v>22.29</v>
      </c>
      <c r="O16">
        <v>26.7</v>
      </c>
      <c r="P16">
        <v>20.23</v>
      </c>
      <c r="Q16">
        <v>18.84</v>
      </c>
      <c r="R16">
        <v>23.01</v>
      </c>
      <c r="S16">
        <v>19.43</v>
      </c>
    </row>
    <row r="17" spans="2:19">
      <c r="C17">
        <v>25.87</v>
      </c>
      <c r="D17">
        <v>26.37</v>
      </c>
      <c r="E17">
        <v>24.89</v>
      </c>
      <c r="F17">
        <v>22.65</v>
      </c>
      <c r="G17">
        <v>24.76</v>
      </c>
      <c r="H17">
        <v>22.98</v>
      </c>
      <c r="I17">
        <v>25.58</v>
      </c>
      <c r="J17">
        <v>25.87</v>
      </c>
      <c r="K17">
        <v>25.47</v>
      </c>
      <c r="L17">
        <v>22.55</v>
      </c>
      <c r="M17">
        <v>24.84</v>
      </c>
      <c r="N17">
        <v>20</v>
      </c>
      <c r="O17">
        <v>24.84</v>
      </c>
      <c r="P17">
        <v>24.89</v>
      </c>
      <c r="Q17">
        <v>20.97</v>
      </c>
      <c r="R17">
        <v>23.54</v>
      </c>
      <c r="S17">
        <v>25.45</v>
      </c>
    </row>
    <row r="18" spans="2:19">
      <c r="C18">
        <v>26.81</v>
      </c>
      <c r="D18">
        <v>22.2</v>
      </c>
      <c r="E18">
        <v>24.7</v>
      </c>
      <c r="F18">
        <v>24.44</v>
      </c>
      <c r="G18">
        <v>22.57</v>
      </c>
      <c r="H18">
        <v>25</v>
      </c>
      <c r="I18">
        <v>30.23</v>
      </c>
      <c r="J18">
        <v>29.35</v>
      </c>
      <c r="K18">
        <v>24.32</v>
      </c>
      <c r="L18">
        <v>25.4</v>
      </c>
      <c r="M18">
        <v>23.1</v>
      </c>
      <c r="N18">
        <v>23.19</v>
      </c>
      <c r="O18">
        <v>23.15</v>
      </c>
      <c r="P18">
        <v>23.27</v>
      </c>
      <c r="Q18">
        <v>26.05</v>
      </c>
      <c r="R18">
        <v>19.850000000000001</v>
      </c>
      <c r="S18">
        <v>19.2</v>
      </c>
    </row>
    <row r="19" spans="2:19">
      <c r="C19">
        <v>27.87</v>
      </c>
      <c r="D19">
        <v>25.52</v>
      </c>
      <c r="E19">
        <v>26.85</v>
      </c>
      <c r="F19">
        <v>21.97</v>
      </c>
      <c r="G19">
        <v>28</v>
      </c>
      <c r="H19">
        <v>25.05</v>
      </c>
      <c r="I19">
        <v>24.88</v>
      </c>
      <c r="J19">
        <v>28.31</v>
      </c>
      <c r="K19">
        <v>27.09</v>
      </c>
      <c r="L19">
        <v>24.91</v>
      </c>
      <c r="M19">
        <v>22.07</v>
      </c>
      <c r="N19">
        <v>26.97</v>
      </c>
      <c r="O19">
        <v>25.8</v>
      </c>
      <c r="P19">
        <v>24.3</v>
      </c>
      <c r="Q19">
        <v>18.260000000000002</v>
      </c>
      <c r="R19">
        <v>21.24</v>
      </c>
      <c r="S19">
        <v>22.79</v>
      </c>
    </row>
    <row r="20" spans="2:19">
      <c r="C20">
        <v>22.72</v>
      </c>
      <c r="D20">
        <v>22.26</v>
      </c>
      <c r="E20">
        <v>28.01</v>
      </c>
      <c r="F20">
        <v>20.58</v>
      </c>
      <c r="G20">
        <v>26.62</v>
      </c>
      <c r="H20">
        <v>24.1</v>
      </c>
      <c r="I20">
        <v>24.81</v>
      </c>
      <c r="J20">
        <v>25.05</v>
      </c>
      <c r="K20">
        <v>27.87</v>
      </c>
      <c r="L20">
        <v>24.36</v>
      </c>
      <c r="M20">
        <v>23.32</v>
      </c>
      <c r="N20">
        <v>22.93</v>
      </c>
      <c r="O20">
        <v>26.17</v>
      </c>
      <c r="P20">
        <v>24.05</v>
      </c>
      <c r="Q20">
        <v>22.28</v>
      </c>
      <c r="R20">
        <v>24.81</v>
      </c>
      <c r="S20">
        <v>22.01</v>
      </c>
    </row>
    <row r="21" spans="2:19">
      <c r="C21">
        <v>26.71</v>
      </c>
      <c r="D21">
        <v>25.16</v>
      </c>
      <c r="E21">
        <v>23.39</v>
      </c>
      <c r="F21">
        <v>27.24</v>
      </c>
      <c r="G21">
        <v>27.17</v>
      </c>
      <c r="H21">
        <v>30.15</v>
      </c>
      <c r="I21">
        <v>24.94</v>
      </c>
      <c r="J21">
        <v>23.37</v>
      </c>
      <c r="K21">
        <v>21.75</v>
      </c>
      <c r="L21">
        <v>23.02</v>
      </c>
      <c r="M21">
        <v>23.22</v>
      </c>
      <c r="N21">
        <v>23.11</v>
      </c>
      <c r="O21">
        <v>27.51</v>
      </c>
      <c r="P21">
        <v>23.72</v>
      </c>
      <c r="Q21">
        <v>22.01</v>
      </c>
      <c r="R21">
        <v>25.25</v>
      </c>
      <c r="S21">
        <v>27.73</v>
      </c>
    </row>
    <row r="22" spans="2:19">
      <c r="C22">
        <v>27.72</v>
      </c>
      <c r="D22">
        <v>29.18</v>
      </c>
      <c r="E22">
        <v>24.76</v>
      </c>
      <c r="F22">
        <v>24.56</v>
      </c>
      <c r="G22">
        <v>28.91</v>
      </c>
      <c r="H22">
        <v>22.32</v>
      </c>
      <c r="I22">
        <v>27.23</v>
      </c>
      <c r="J22">
        <v>25.11</v>
      </c>
      <c r="K22">
        <v>21.19</v>
      </c>
      <c r="L22">
        <v>25.05</v>
      </c>
      <c r="M22">
        <v>20.71</v>
      </c>
      <c r="N22">
        <v>22.55</v>
      </c>
      <c r="O22">
        <v>22.77</v>
      </c>
      <c r="P22">
        <v>24.04</v>
      </c>
      <c r="Q22">
        <v>17.260000000000002</v>
      </c>
      <c r="R22">
        <v>26.3</v>
      </c>
      <c r="S22">
        <v>19.649999999999999</v>
      </c>
    </row>
    <row r="23" spans="2:19">
      <c r="C23">
        <v>25.12</v>
      </c>
      <c r="D23">
        <v>25.43</v>
      </c>
      <c r="E23">
        <v>26.36</v>
      </c>
      <c r="F23">
        <v>26.34</v>
      </c>
      <c r="G23">
        <v>22.21</v>
      </c>
      <c r="H23">
        <v>24.26</v>
      </c>
      <c r="I23">
        <v>22.19</v>
      </c>
      <c r="J23">
        <v>22.66</v>
      </c>
      <c r="K23">
        <v>23.98</v>
      </c>
      <c r="L23">
        <v>22.62</v>
      </c>
      <c r="M23">
        <v>21.28</v>
      </c>
      <c r="N23">
        <v>20.89</v>
      </c>
      <c r="O23">
        <v>22.92</v>
      </c>
      <c r="P23">
        <v>20.65</v>
      </c>
      <c r="Q23">
        <v>23.27</v>
      </c>
      <c r="R23">
        <v>16.14</v>
      </c>
      <c r="S23">
        <v>24.89</v>
      </c>
    </row>
    <row r="25" spans="2:19">
      <c r="B25" t="s">
        <v>0</v>
      </c>
      <c r="C25">
        <f>AVERAGE(tuningWspolczynnikPodzialu0.1)</f>
        <v>25.4575</v>
      </c>
      <c r="D25">
        <f>AVERAGE(tuningWspolczynnikPodzialu0.15)</f>
        <v>24.730499999999999</v>
      </c>
      <c r="E25">
        <f>AVERAGE(tuningWspolczynnikPodzialu0.2)</f>
        <v>24.640499999999999</v>
      </c>
      <c r="F25">
        <f>AVERAGE(tuningWspolczynnikPodzialu0.25)</f>
        <v>24.965499999999995</v>
      </c>
      <c r="G25">
        <f>AVERAGE(tuningWspolczynnikPodzialu0.3)</f>
        <v>24.808</v>
      </c>
      <c r="H25">
        <f>AVERAGE(tuningWspolczynnikPodzialu0.35)</f>
        <v>25.074999999999996</v>
      </c>
      <c r="I25">
        <f>AVERAGE(tuningWspolczynnikPodzialu0.4)</f>
        <v>25.231500000000004</v>
      </c>
      <c r="J25">
        <f>AVERAGE(tuningWspolczynnikPodzialu0.45)</f>
        <v>25.291000000000004</v>
      </c>
      <c r="K25">
        <f>AVERAGE(tuningWspolczynnikPodzialu0.5)</f>
        <v>25.101499999999994</v>
      </c>
      <c r="L25">
        <f>AVERAGE(tuningWspolczynnikPodzialu0.55)</f>
        <v>23.698</v>
      </c>
      <c r="M25">
        <f>AVERAGE(tuningWspolczynnikPodzialu0.6)</f>
        <v>23.0625</v>
      </c>
      <c r="N25">
        <f>AVERAGE(tuningWspolczynnikPodzialu0.65)</f>
        <v>23.945500000000003</v>
      </c>
      <c r="O25">
        <f>AVERAGE(tuningWspolczynnikPodzialu0.7)</f>
        <v>24.700999999999997</v>
      </c>
      <c r="P25">
        <f>AVERAGE(tuningWspolczynnikPodzialu0.75)</f>
        <v>23.531500000000001</v>
      </c>
      <c r="Q25">
        <f>AVERAGE(tuningWspolczynnikPodzialu0.8)</f>
        <v>22.957999999999998</v>
      </c>
      <c r="R25">
        <f>AVERAGE(tuningWspolczynnikPodzialu0.85)</f>
        <v>22.575000000000003</v>
      </c>
      <c r="S25">
        <f>AVERAGE(tuningWspolczynnikPodzialu0.9)</f>
        <v>22.997</v>
      </c>
    </row>
    <row r="27" spans="2:19">
      <c r="B27" t="s">
        <v>2</v>
      </c>
      <c r="C27">
        <v>24.74</v>
      </c>
      <c r="D27">
        <v>24.74</v>
      </c>
      <c r="E27">
        <v>24.74</v>
      </c>
      <c r="F27">
        <v>24.74</v>
      </c>
      <c r="G27">
        <v>24.74</v>
      </c>
      <c r="H27">
        <v>24.74</v>
      </c>
      <c r="I27">
        <v>24.74</v>
      </c>
      <c r="J27">
        <v>24.74</v>
      </c>
      <c r="K27">
        <v>24.74</v>
      </c>
      <c r="L27">
        <v>24.74</v>
      </c>
      <c r="M27">
        <v>24.74</v>
      </c>
      <c r="N27">
        <v>24.74</v>
      </c>
      <c r="O27">
        <v>24.74</v>
      </c>
      <c r="P27">
        <v>24.74</v>
      </c>
      <c r="Q27">
        <v>24.74</v>
      </c>
      <c r="R27">
        <v>24.74</v>
      </c>
      <c r="S27">
        <v>24.74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V27"/>
  <sheetViews>
    <sheetView topLeftCell="A22" zoomScaleNormal="100" workbookViewId="0">
      <selection activeCell="B27" sqref="B27:V27"/>
    </sheetView>
  </sheetViews>
  <sheetFormatPr defaultRowHeight="14.4"/>
  <cols>
    <col min="2" max="2" width="18.21875" customWidth="1"/>
    <col min="3" max="22" width="8.77734375" customWidth="1"/>
  </cols>
  <sheetData>
    <row r="3" spans="2:22">
      <c r="B3" s="1" t="s">
        <v>4</v>
      </c>
      <c r="C3" s="1">
        <v>5</v>
      </c>
      <c r="D3" s="1">
        <v>10</v>
      </c>
      <c r="E3" s="1">
        <v>15</v>
      </c>
      <c r="F3" s="1">
        <v>20</v>
      </c>
      <c r="G3" s="1">
        <v>25</v>
      </c>
      <c r="H3" s="1">
        <v>30</v>
      </c>
      <c r="I3" s="1">
        <v>35</v>
      </c>
      <c r="J3" s="1">
        <v>40</v>
      </c>
      <c r="K3" s="1">
        <v>45</v>
      </c>
      <c r="L3" s="1">
        <v>50</v>
      </c>
      <c r="M3" s="1">
        <v>55</v>
      </c>
      <c r="N3" s="1">
        <v>60</v>
      </c>
      <c r="O3" s="1">
        <v>65</v>
      </c>
      <c r="P3" s="1">
        <v>70</v>
      </c>
      <c r="Q3" s="1">
        <v>75</v>
      </c>
      <c r="R3" s="1">
        <v>80</v>
      </c>
      <c r="S3" s="1">
        <v>85</v>
      </c>
      <c r="T3" s="1">
        <v>90</v>
      </c>
      <c r="U3" s="1">
        <v>95</v>
      </c>
      <c r="V3" s="1">
        <v>100</v>
      </c>
    </row>
    <row r="4" spans="2:22">
      <c r="C4">
        <v>25.57</v>
      </c>
      <c r="D4">
        <v>26.33</v>
      </c>
      <c r="E4">
        <v>25.78</v>
      </c>
      <c r="F4">
        <v>25.1</v>
      </c>
      <c r="G4">
        <v>25.08</v>
      </c>
      <c r="H4">
        <v>24.67</v>
      </c>
      <c r="I4">
        <v>26.81</v>
      </c>
      <c r="J4">
        <v>22.35</v>
      </c>
      <c r="K4">
        <v>27.11</v>
      </c>
      <c r="L4">
        <v>24.26</v>
      </c>
      <c r="M4">
        <v>23.93</v>
      </c>
      <c r="N4">
        <v>25.87</v>
      </c>
      <c r="O4">
        <v>25.81</v>
      </c>
      <c r="P4">
        <v>27.63</v>
      </c>
      <c r="Q4">
        <v>30.31</v>
      </c>
      <c r="R4">
        <v>24.01</v>
      </c>
      <c r="S4">
        <v>26.14</v>
      </c>
      <c r="T4">
        <v>23.88</v>
      </c>
      <c r="U4">
        <v>25.21</v>
      </c>
      <c r="V4">
        <v>28.5</v>
      </c>
    </row>
    <row r="5" spans="2:22">
      <c r="C5">
        <v>25.72</v>
      </c>
      <c r="D5">
        <v>30.59</v>
      </c>
      <c r="E5">
        <v>19.010000000000002</v>
      </c>
      <c r="F5">
        <v>22.99</v>
      </c>
      <c r="G5">
        <v>25.84</v>
      </c>
      <c r="H5">
        <v>24.53</v>
      </c>
      <c r="I5">
        <v>26.44</v>
      </c>
      <c r="J5">
        <v>24.41</v>
      </c>
      <c r="K5">
        <v>24.3</v>
      </c>
      <c r="L5">
        <v>26.55</v>
      </c>
      <c r="M5">
        <v>22.18</v>
      </c>
      <c r="N5">
        <v>25.74</v>
      </c>
      <c r="O5">
        <v>23.09</v>
      </c>
      <c r="P5">
        <v>25.33</v>
      </c>
      <c r="Q5">
        <v>23.14</v>
      </c>
      <c r="R5">
        <v>23.56</v>
      </c>
      <c r="S5">
        <v>23.35</v>
      </c>
      <c r="T5">
        <v>24.94</v>
      </c>
      <c r="U5">
        <v>22.98</v>
      </c>
      <c r="V5">
        <v>24.61</v>
      </c>
    </row>
    <row r="6" spans="2:22">
      <c r="C6">
        <v>28.02</v>
      </c>
      <c r="D6">
        <v>27.19</v>
      </c>
      <c r="E6">
        <v>23.96</v>
      </c>
      <c r="F6">
        <v>24.13</v>
      </c>
      <c r="G6">
        <v>26.98</v>
      </c>
      <c r="H6">
        <v>24.36</v>
      </c>
      <c r="I6">
        <v>23.01</v>
      </c>
      <c r="J6">
        <v>20.69</v>
      </c>
      <c r="K6">
        <v>23.58</v>
      </c>
      <c r="L6">
        <v>27.79</v>
      </c>
      <c r="M6">
        <v>29.2</v>
      </c>
      <c r="N6">
        <v>26.78</v>
      </c>
      <c r="O6">
        <v>20.76</v>
      </c>
      <c r="P6">
        <v>22.95</v>
      </c>
      <c r="Q6">
        <v>27.84</v>
      </c>
      <c r="R6">
        <v>24.71</v>
      </c>
      <c r="S6">
        <v>30.1</v>
      </c>
      <c r="T6">
        <v>26.58</v>
      </c>
      <c r="U6">
        <v>26.93</v>
      </c>
      <c r="V6">
        <v>25.52</v>
      </c>
    </row>
    <row r="7" spans="2:22">
      <c r="C7">
        <v>18.7</v>
      </c>
      <c r="D7">
        <v>20.170000000000002</v>
      </c>
      <c r="E7">
        <v>24.48</v>
      </c>
      <c r="F7">
        <v>27.57</v>
      </c>
      <c r="G7">
        <v>24.9</v>
      </c>
      <c r="H7">
        <v>21.62</v>
      </c>
      <c r="I7">
        <v>23.6</v>
      </c>
      <c r="J7">
        <v>19.420000000000002</v>
      </c>
      <c r="K7">
        <v>27.21</v>
      </c>
      <c r="L7">
        <v>22.26</v>
      </c>
      <c r="M7">
        <v>24.16</v>
      </c>
      <c r="N7">
        <v>22.44</v>
      </c>
      <c r="O7">
        <v>23.4</v>
      </c>
      <c r="P7">
        <v>23.62</v>
      </c>
      <c r="Q7">
        <v>25.73</v>
      </c>
      <c r="R7">
        <v>27.39</v>
      </c>
      <c r="S7">
        <v>21.84</v>
      </c>
      <c r="T7">
        <v>26.35</v>
      </c>
      <c r="U7">
        <v>19.760000000000002</v>
      </c>
      <c r="V7">
        <v>24.33</v>
      </c>
    </row>
    <row r="8" spans="2:22">
      <c r="C8">
        <v>27.16</v>
      </c>
      <c r="D8">
        <v>28.58</v>
      </c>
      <c r="E8">
        <v>27.59</v>
      </c>
      <c r="F8">
        <v>30.02</v>
      </c>
      <c r="G8">
        <v>24.77</v>
      </c>
      <c r="H8">
        <v>28.44</v>
      </c>
      <c r="I8">
        <v>26.13</v>
      </c>
      <c r="J8">
        <v>21.51</v>
      </c>
      <c r="K8">
        <v>28.19</v>
      </c>
      <c r="L8">
        <v>25.56</v>
      </c>
      <c r="M8">
        <v>25.34</v>
      </c>
      <c r="N8">
        <v>24.03</v>
      </c>
      <c r="O8">
        <v>25.34</v>
      </c>
      <c r="P8">
        <v>27.31</v>
      </c>
      <c r="Q8">
        <v>25.82</v>
      </c>
      <c r="R8">
        <v>23.14</v>
      </c>
      <c r="S8">
        <v>26.79</v>
      </c>
      <c r="T8">
        <v>22.2</v>
      </c>
      <c r="U8">
        <v>26.82</v>
      </c>
      <c r="V8">
        <v>20.52</v>
      </c>
    </row>
    <row r="9" spans="2:22">
      <c r="C9">
        <v>27.88</v>
      </c>
      <c r="D9">
        <v>23.6</v>
      </c>
      <c r="E9">
        <v>24.68</v>
      </c>
      <c r="F9">
        <v>24.39</v>
      </c>
      <c r="G9">
        <v>25.67</v>
      </c>
      <c r="H9">
        <v>21.59</v>
      </c>
      <c r="I9">
        <v>25.62</v>
      </c>
      <c r="J9">
        <v>24.37</v>
      </c>
      <c r="K9">
        <v>23.77</v>
      </c>
      <c r="L9">
        <v>25.72</v>
      </c>
      <c r="M9">
        <v>21.76</v>
      </c>
      <c r="N9">
        <v>26.55</v>
      </c>
      <c r="O9">
        <v>23.1</v>
      </c>
      <c r="P9">
        <v>23.07</v>
      </c>
      <c r="Q9">
        <v>23.41</v>
      </c>
      <c r="R9">
        <v>23.58</v>
      </c>
      <c r="S9">
        <v>21.77</v>
      </c>
      <c r="T9">
        <v>24.39</v>
      </c>
      <c r="U9">
        <v>22.26</v>
      </c>
      <c r="V9">
        <v>25.33</v>
      </c>
    </row>
    <row r="10" spans="2:22">
      <c r="C10">
        <v>28.72</v>
      </c>
      <c r="D10">
        <v>29.1</v>
      </c>
      <c r="E10">
        <v>30.04</v>
      </c>
      <c r="F10">
        <v>31.34</v>
      </c>
      <c r="G10">
        <v>27.35</v>
      </c>
      <c r="H10">
        <v>26.09</v>
      </c>
      <c r="I10">
        <v>28.72</v>
      </c>
      <c r="J10">
        <v>28.89</v>
      </c>
      <c r="K10">
        <v>27.87</v>
      </c>
      <c r="L10">
        <v>27.57</v>
      </c>
      <c r="M10">
        <v>24.92</v>
      </c>
      <c r="N10">
        <v>26.78</v>
      </c>
      <c r="O10">
        <v>25.13</v>
      </c>
      <c r="P10">
        <v>24.92</v>
      </c>
      <c r="Q10">
        <v>31.17</v>
      </c>
      <c r="R10">
        <v>26</v>
      </c>
      <c r="S10">
        <v>25.21</v>
      </c>
      <c r="T10">
        <v>25.66</v>
      </c>
      <c r="U10">
        <v>23.64</v>
      </c>
      <c r="V10">
        <v>24.81</v>
      </c>
    </row>
    <row r="11" spans="2:22">
      <c r="C11">
        <v>21.63</v>
      </c>
      <c r="D11">
        <v>23.19</v>
      </c>
      <c r="E11">
        <v>17.920000000000002</v>
      </c>
      <c r="F11">
        <v>22.05</v>
      </c>
      <c r="G11">
        <v>19.59</v>
      </c>
      <c r="H11">
        <v>22.34</v>
      </c>
      <c r="I11">
        <v>21.1</v>
      </c>
      <c r="J11">
        <v>21.41</v>
      </c>
      <c r="K11">
        <v>22.61</v>
      </c>
      <c r="L11">
        <v>22.15</v>
      </c>
      <c r="M11">
        <v>22.26</v>
      </c>
      <c r="N11">
        <v>22.77</v>
      </c>
      <c r="O11">
        <v>15.76</v>
      </c>
      <c r="P11">
        <v>24.89</v>
      </c>
      <c r="Q11">
        <v>22.5</v>
      </c>
      <c r="R11">
        <v>19.57</v>
      </c>
      <c r="S11">
        <v>23.51</v>
      </c>
      <c r="T11">
        <v>20.27</v>
      </c>
      <c r="U11">
        <v>21.94</v>
      </c>
      <c r="V11">
        <v>22.32</v>
      </c>
    </row>
    <row r="12" spans="2:22">
      <c r="C12">
        <v>24.84</v>
      </c>
      <c r="D12">
        <v>22.55</v>
      </c>
      <c r="E12">
        <v>21.81</v>
      </c>
      <c r="F12">
        <v>27.5</v>
      </c>
      <c r="G12">
        <v>22.35</v>
      </c>
      <c r="H12">
        <v>23.31</v>
      </c>
      <c r="I12">
        <v>22.95</v>
      </c>
      <c r="J12">
        <v>24.87</v>
      </c>
      <c r="K12">
        <v>23.93</v>
      </c>
      <c r="L12">
        <v>22.93</v>
      </c>
      <c r="M12">
        <v>21.95</v>
      </c>
      <c r="N12">
        <v>20.38</v>
      </c>
      <c r="O12">
        <v>22.06</v>
      </c>
      <c r="P12">
        <v>25.05</v>
      </c>
      <c r="Q12">
        <v>25.15</v>
      </c>
      <c r="R12">
        <v>24.82</v>
      </c>
      <c r="S12">
        <v>20.59</v>
      </c>
      <c r="T12">
        <v>21.79</v>
      </c>
      <c r="U12">
        <v>25.45</v>
      </c>
      <c r="V12">
        <v>25.43</v>
      </c>
    </row>
    <row r="13" spans="2:22">
      <c r="C13">
        <v>22.82</v>
      </c>
      <c r="D13">
        <v>21.19</v>
      </c>
      <c r="E13">
        <v>25.19</v>
      </c>
      <c r="F13">
        <v>23.56</v>
      </c>
      <c r="G13">
        <v>25.63</v>
      </c>
      <c r="H13">
        <v>22.45</v>
      </c>
      <c r="I13">
        <v>22.39</v>
      </c>
      <c r="J13">
        <v>24.03</v>
      </c>
      <c r="K13">
        <v>26.65</v>
      </c>
      <c r="L13">
        <v>22.48</v>
      </c>
      <c r="M13">
        <v>23.31</v>
      </c>
      <c r="N13">
        <v>26.18</v>
      </c>
      <c r="O13">
        <v>25.27</v>
      </c>
      <c r="P13">
        <v>24.69</v>
      </c>
      <c r="Q13">
        <v>27.09</v>
      </c>
      <c r="R13">
        <v>23.86</v>
      </c>
      <c r="S13">
        <v>22.08</v>
      </c>
      <c r="T13">
        <v>24.91</v>
      </c>
      <c r="U13">
        <v>24.91</v>
      </c>
      <c r="V13">
        <v>22.84</v>
      </c>
    </row>
    <row r="14" spans="2:22">
      <c r="C14">
        <v>21.93</v>
      </c>
      <c r="D14">
        <v>22.08</v>
      </c>
      <c r="E14">
        <v>26.71</v>
      </c>
      <c r="F14">
        <v>25.17</v>
      </c>
      <c r="G14">
        <v>26.04</v>
      </c>
      <c r="H14">
        <v>29.2</v>
      </c>
      <c r="I14">
        <v>22.93</v>
      </c>
      <c r="J14">
        <v>26.71</v>
      </c>
      <c r="K14">
        <v>21.61</v>
      </c>
      <c r="L14">
        <v>23.39</v>
      </c>
      <c r="M14">
        <v>22.23</v>
      </c>
      <c r="N14">
        <v>20.25</v>
      </c>
      <c r="O14">
        <v>21.69</v>
      </c>
      <c r="P14">
        <v>23.77</v>
      </c>
      <c r="Q14">
        <v>22.72</v>
      </c>
      <c r="R14">
        <v>23.22</v>
      </c>
      <c r="S14">
        <v>27.59</v>
      </c>
      <c r="T14">
        <v>27.05</v>
      </c>
      <c r="U14">
        <v>24.5</v>
      </c>
      <c r="V14">
        <v>24.56</v>
      </c>
    </row>
    <row r="15" spans="2:22">
      <c r="C15">
        <v>23.25</v>
      </c>
      <c r="D15">
        <v>21.28</v>
      </c>
      <c r="E15">
        <v>22.06</v>
      </c>
      <c r="F15">
        <v>24.23</v>
      </c>
      <c r="G15">
        <v>25</v>
      </c>
      <c r="H15">
        <v>23.46</v>
      </c>
      <c r="I15">
        <v>21.49</v>
      </c>
      <c r="J15">
        <v>21.39</v>
      </c>
      <c r="K15">
        <v>20.86</v>
      </c>
      <c r="L15">
        <v>20.190000000000001</v>
      </c>
      <c r="M15">
        <v>25.21</v>
      </c>
      <c r="N15">
        <v>22.46</v>
      </c>
      <c r="O15">
        <v>22.35</v>
      </c>
      <c r="P15">
        <v>21.79</v>
      </c>
      <c r="Q15">
        <v>20.99</v>
      </c>
      <c r="R15">
        <v>20.67</v>
      </c>
      <c r="S15">
        <v>25.94</v>
      </c>
      <c r="T15">
        <v>22.02</v>
      </c>
      <c r="U15">
        <v>21.29</v>
      </c>
      <c r="V15">
        <v>19.399999999999999</v>
      </c>
    </row>
    <row r="16" spans="2:22">
      <c r="C16">
        <v>27.58</v>
      </c>
      <c r="D16">
        <v>25.65</v>
      </c>
      <c r="E16">
        <v>24.86</v>
      </c>
      <c r="F16">
        <v>26.18</v>
      </c>
      <c r="G16">
        <v>22.9</v>
      </c>
      <c r="H16">
        <v>20.79</v>
      </c>
      <c r="I16">
        <v>25.39</v>
      </c>
      <c r="J16">
        <v>25.39</v>
      </c>
      <c r="K16">
        <v>21.63</v>
      </c>
      <c r="L16">
        <v>20.75</v>
      </c>
      <c r="M16">
        <v>23.38</v>
      </c>
      <c r="N16">
        <v>24.39</v>
      </c>
      <c r="O16">
        <v>25.05</v>
      </c>
      <c r="P16">
        <v>20.94</v>
      </c>
      <c r="Q16">
        <v>23.19</v>
      </c>
      <c r="R16">
        <v>25.05</v>
      </c>
      <c r="S16">
        <v>26.56</v>
      </c>
      <c r="T16">
        <v>25.39</v>
      </c>
      <c r="U16">
        <v>23.87</v>
      </c>
      <c r="V16">
        <v>27.32</v>
      </c>
    </row>
    <row r="17" spans="2:22">
      <c r="C17">
        <v>25.29</v>
      </c>
      <c r="D17">
        <v>22.45</v>
      </c>
      <c r="E17">
        <v>23.22</v>
      </c>
      <c r="F17">
        <v>24.89</v>
      </c>
      <c r="G17">
        <v>23.15</v>
      </c>
      <c r="H17">
        <v>25.29</v>
      </c>
      <c r="I17">
        <v>23.93</v>
      </c>
      <c r="J17">
        <v>26.03</v>
      </c>
      <c r="K17">
        <v>27.05</v>
      </c>
      <c r="L17">
        <v>25.69</v>
      </c>
      <c r="M17">
        <v>22.44</v>
      </c>
      <c r="N17">
        <v>22.61</v>
      </c>
      <c r="O17">
        <v>23.88</v>
      </c>
      <c r="P17">
        <v>26.4</v>
      </c>
      <c r="Q17">
        <v>22.12</v>
      </c>
      <c r="R17">
        <v>23.75</v>
      </c>
      <c r="S17">
        <v>22.94</v>
      </c>
      <c r="T17">
        <v>20.55</v>
      </c>
      <c r="U17">
        <v>28.81</v>
      </c>
      <c r="V17">
        <v>25.34</v>
      </c>
    </row>
    <row r="18" spans="2:22">
      <c r="C18">
        <v>27.92</v>
      </c>
      <c r="D18">
        <v>20.91</v>
      </c>
      <c r="E18">
        <v>21.37</v>
      </c>
      <c r="F18">
        <v>27.45</v>
      </c>
      <c r="G18">
        <v>24.04</v>
      </c>
      <c r="H18">
        <v>24.42</v>
      </c>
      <c r="I18">
        <v>26.04</v>
      </c>
      <c r="J18">
        <v>20.8</v>
      </c>
      <c r="K18">
        <v>23.59</v>
      </c>
      <c r="L18">
        <v>25.8</v>
      </c>
      <c r="M18">
        <v>23.22</v>
      </c>
      <c r="N18">
        <v>21.62</v>
      </c>
      <c r="O18">
        <v>24.05</v>
      </c>
      <c r="P18">
        <v>24.22</v>
      </c>
      <c r="Q18">
        <v>21.93</v>
      </c>
      <c r="R18">
        <v>25.17</v>
      </c>
      <c r="S18">
        <v>22.56</v>
      </c>
      <c r="T18">
        <v>18.45</v>
      </c>
      <c r="U18">
        <v>26.52</v>
      </c>
      <c r="V18">
        <v>23.32</v>
      </c>
    </row>
    <row r="19" spans="2:22">
      <c r="C19">
        <v>25.05</v>
      </c>
      <c r="D19">
        <v>26.3</v>
      </c>
      <c r="E19">
        <v>22.76</v>
      </c>
      <c r="F19">
        <v>23.47</v>
      </c>
      <c r="G19">
        <v>25.55</v>
      </c>
      <c r="H19">
        <v>26.25</v>
      </c>
      <c r="I19">
        <v>25.08</v>
      </c>
      <c r="J19">
        <v>22.06</v>
      </c>
      <c r="K19">
        <v>23.04</v>
      </c>
      <c r="L19">
        <v>26.22</v>
      </c>
      <c r="M19">
        <v>20.8</v>
      </c>
      <c r="N19">
        <v>25.47</v>
      </c>
      <c r="O19">
        <v>27.29</v>
      </c>
      <c r="P19">
        <v>25.08</v>
      </c>
      <c r="Q19">
        <v>30.25</v>
      </c>
      <c r="R19">
        <v>25</v>
      </c>
      <c r="S19">
        <v>24.58</v>
      </c>
      <c r="T19">
        <v>22.38</v>
      </c>
      <c r="U19">
        <v>27.17</v>
      </c>
      <c r="V19">
        <v>25.58</v>
      </c>
    </row>
    <row r="20" spans="2:22">
      <c r="C20">
        <v>20.350000000000001</v>
      </c>
      <c r="D20">
        <v>26.33</v>
      </c>
      <c r="E20">
        <v>24.5</v>
      </c>
      <c r="F20">
        <v>22.6</v>
      </c>
      <c r="G20">
        <v>22.59</v>
      </c>
      <c r="H20">
        <v>30.52</v>
      </c>
      <c r="I20">
        <v>21.57</v>
      </c>
      <c r="J20">
        <v>17.649999999999999</v>
      </c>
      <c r="K20">
        <v>25.96</v>
      </c>
      <c r="L20">
        <v>23.81</v>
      </c>
      <c r="M20">
        <v>23.92</v>
      </c>
      <c r="N20">
        <v>23.3</v>
      </c>
      <c r="O20">
        <v>22.04</v>
      </c>
      <c r="P20">
        <v>22.11</v>
      </c>
      <c r="Q20">
        <v>23.97</v>
      </c>
      <c r="R20">
        <v>27.46</v>
      </c>
      <c r="S20">
        <v>25.23</v>
      </c>
      <c r="T20">
        <v>22.68</v>
      </c>
      <c r="U20">
        <v>21.93</v>
      </c>
      <c r="V20">
        <v>23.06</v>
      </c>
    </row>
    <row r="21" spans="2:22">
      <c r="C21">
        <v>26.66</v>
      </c>
      <c r="D21">
        <v>24.27</v>
      </c>
      <c r="E21">
        <v>25.72</v>
      </c>
      <c r="F21">
        <v>28.19</v>
      </c>
      <c r="G21">
        <v>23.64</v>
      </c>
      <c r="H21">
        <v>25.74</v>
      </c>
      <c r="I21">
        <v>20.53</v>
      </c>
      <c r="J21">
        <v>21.04</v>
      </c>
      <c r="K21">
        <v>21.04</v>
      </c>
      <c r="L21">
        <v>27.22</v>
      </c>
      <c r="M21">
        <v>19.28</v>
      </c>
      <c r="N21">
        <v>27.66</v>
      </c>
      <c r="O21">
        <v>24.06</v>
      </c>
      <c r="P21">
        <v>21.81</v>
      </c>
      <c r="Q21">
        <v>27.62</v>
      </c>
      <c r="R21">
        <v>25.33</v>
      </c>
      <c r="S21">
        <v>25.72</v>
      </c>
      <c r="T21">
        <v>18.559999999999999</v>
      </c>
      <c r="U21">
        <v>25.02</v>
      </c>
      <c r="V21">
        <v>26.38</v>
      </c>
    </row>
    <row r="22" spans="2:22">
      <c r="C22">
        <v>23.42</v>
      </c>
      <c r="D22">
        <v>17.489999999999998</v>
      </c>
      <c r="E22">
        <v>24.82</v>
      </c>
      <c r="F22">
        <v>20.87</v>
      </c>
      <c r="G22">
        <v>23.69</v>
      </c>
      <c r="H22">
        <v>22.01</v>
      </c>
      <c r="I22">
        <v>20.64</v>
      </c>
      <c r="J22">
        <v>24.59</v>
      </c>
      <c r="K22">
        <v>23.29</v>
      </c>
      <c r="L22">
        <v>23.59</v>
      </c>
      <c r="M22">
        <v>27.38</v>
      </c>
      <c r="N22">
        <v>22.05</v>
      </c>
      <c r="O22">
        <v>26.38</v>
      </c>
      <c r="P22">
        <v>18.93</v>
      </c>
      <c r="Q22">
        <v>23.61</v>
      </c>
      <c r="R22">
        <v>25.02</v>
      </c>
      <c r="S22">
        <v>25.17</v>
      </c>
      <c r="T22">
        <v>19.739999999999998</v>
      </c>
      <c r="U22">
        <v>21.78</v>
      </c>
      <c r="V22">
        <v>23.44</v>
      </c>
    </row>
    <row r="23" spans="2:22">
      <c r="C23">
        <v>24.74</v>
      </c>
      <c r="D23">
        <v>23.67</v>
      </c>
      <c r="E23">
        <v>24</v>
      </c>
      <c r="F23">
        <v>19.079999999999998</v>
      </c>
      <c r="G23">
        <v>24.19</v>
      </c>
      <c r="H23">
        <v>29.34</v>
      </c>
      <c r="I23">
        <v>19.829999999999998</v>
      </c>
      <c r="J23">
        <v>23.75</v>
      </c>
      <c r="K23">
        <v>28.16</v>
      </c>
      <c r="L23">
        <v>27.76</v>
      </c>
      <c r="M23">
        <v>21.13</v>
      </c>
      <c r="N23">
        <v>20.16</v>
      </c>
      <c r="O23">
        <v>23.09</v>
      </c>
      <c r="P23">
        <v>20.81</v>
      </c>
      <c r="Q23">
        <v>20.77</v>
      </c>
      <c r="R23">
        <v>22.27</v>
      </c>
      <c r="S23">
        <v>23.41</v>
      </c>
      <c r="T23">
        <v>26.04</v>
      </c>
      <c r="U23">
        <v>19.190000000000001</v>
      </c>
      <c r="V23">
        <v>22.21</v>
      </c>
    </row>
    <row r="25" spans="2:22">
      <c r="B25" t="s">
        <v>5</v>
      </c>
      <c r="C25">
        <f>AVERAGE(tuningLiczbaZwyciezcowTurniejow5)</f>
        <v>24.862500000000004</v>
      </c>
      <c r="D25">
        <f>AVERAGE(tuningLiczbaZwyciezcowTurniejow10)</f>
        <v>24.146000000000001</v>
      </c>
      <c r="E25">
        <f>AVERAGE(tuningLiczbaZwyciezcowTurniejow15)</f>
        <v>24.023999999999997</v>
      </c>
      <c r="F25">
        <f>AVERAGE(tuningLiczbaZwyciezcowTurniejow20)</f>
        <v>25.038999999999998</v>
      </c>
      <c r="G25">
        <f>AVERAGE(tuningLiczbaZwyciezcowTurniejow25)</f>
        <v>24.447499999999998</v>
      </c>
      <c r="H25">
        <f>AVERAGE(tuningLiczbaZwyciezcowTurniejow30)</f>
        <v>24.821000000000002</v>
      </c>
      <c r="I25">
        <f>AVERAGE(tuningLiczbaZwyciezcowTurniejow35)</f>
        <v>23.71</v>
      </c>
      <c r="J25">
        <f>AVERAGE(tuningLiczbaZwyciezcowTurniejow40)</f>
        <v>23.067999999999994</v>
      </c>
      <c r="K25">
        <f>AVERAGE(tuningLiczbaZwyciezcowTurniejow45)</f>
        <v>24.572500000000002</v>
      </c>
      <c r="L25">
        <f>AVERAGE(tuningLiczbaZwyciezcowTurniejow50)</f>
        <v>24.584499999999995</v>
      </c>
      <c r="M25">
        <f>AVERAGE(tuningLiczbaZwyciezcowTurniejow55)</f>
        <v>23.4</v>
      </c>
      <c r="N25">
        <f>AVERAGE(tuningLiczbaZwyciezcowTurniejow60)</f>
        <v>23.874500000000001</v>
      </c>
      <c r="O25">
        <f>AVERAGE(tuningLiczbaZwyciezcowTurniejow65)</f>
        <v>23.48</v>
      </c>
      <c r="P25">
        <f>AVERAGE(tuningLiczbaZwyciezcowTurniejow70)</f>
        <v>23.765999999999998</v>
      </c>
      <c r="Q25">
        <f>AVERAGE(tuningLiczbaZwyciezcowTurniejow75)</f>
        <v>24.966500000000003</v>
      </c>
      <c r="R25">
        <f>AVERAGE(tuningLiczbaZwyciezcowTurniejow80)</f>
        <v>24.178999999999998</v>
      </c>
      <c r="S25">
        <f>AVERAGE(tuningLiczbaZwyciezcowTurniejow85)</f>
        <v>24.554000000000002</v>
      </c>
      <c r="T25">
        <f>AVERAGE(tuningLiczbaZwyciezcowTurniejow90)</f>
        <v>23.191499999999998</v>
      </c>
      <c r="U25">
        <f>AVERAGE(tuningLiczbaZwyciezcowTurniejow95)</f>
        <v>23.998999999999999</v>
      </c>
      <c r="V25">
        <f>AVERAGE(tuningLiczbaZwyciezcowTurniejow100)</f>
        <v>24.240999999999993</v>
      </c>
    </row>
    <row r="27" spans="2:22">
      <c r="B27" t="s">
        <v>2</v>
      </c>
      <c r="C27">
        <v>24.74</v>
      </c>
      <c r="D27">
        <v>24.74</v>
      </c>
      <c r="E27">
        <v>24.74</v>
      </c>
      <c r="F27">
        <v>24.74</v>
      </c>
      <c r="G27">
        <v>24.74</v>
      </c>
      <c r="H27">
        <v>24.74</v>
      </c>
      <c r="I27">
        <v>24.74</v>
      </c>
      <c r="J27">
        <v>24.74</v>
      </c>
      <c r="K27">
        <v>24.74</v>
      </c>
      <c r="L27">
        <v>24.74</v>
      </c>
      <c r="M27">
        <v>24.74</v>
      </c>
      <c r="N27">
        <v>24.74</v>
      </c>
      <c r="O27">
        <v>24.74</v>
      </c>
      <c r="P27">
        <v>24.74</v>
      </c>
      <c r="Q27">
        <v>24.74</v>
      </c>
      <c r="R27">
        <v>24.74</v>
      </c>
      <c r="S27">
        <v>24.74</v>
      </c>
      <c r="T27">
        <v>24.74</v>
      </c>
      <c r="U27">
        <v>24.74</v>
      </c>
      <c r="V27">
        <v>24.74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V25"/>
  <sheetViews>
    <sheetView topLeftCell="A19" zoomScaleNormal="100" workbookViewId="0">
      <selection activeCell="X35" sqref="X35"/>
    </sheetView>
  </sheetViews>
  <sheetFormatPr defaultRowHeight="14.4"/>
  <cols>
    <col min="2" max="2" width="24.88671875" customWidth="1"/>
    <col min="3" max="22" width="6" customWidth="1"/>
  </cols>
  <sheetData>
    <row r="3" spans="2:22">
      <c r="B3" s="1" t="s">
        <v>6</v>
      </c>
      <c r="C3" s="1">
        <v>5</v>
      </c>
      <c r="D3" s="1">
        <v>10</v>
      </c>
      <c r="E3" s="1">
        <v>15</v>
      </c>
      <c r="F3" s="1">
        <v>20</v>
      </c>
      <c r="G3" s="1">
        <v>25</v>
      </c>
      <c r="H3" s="1">
        <v>30</v>
      </c>
      <c r="I3" s="1">
        <v>35</v>
      </c>
      <c r="J3" s="1">
        <v>40</v>
      </c>
      <c r="K3" s="1">
        <v>45</v>
      </c>
      <c r="L3" s="1">
        <v>50</v>
      </c>
      <c r="M3" s="1">
        <v>55</v>
      </c>
      <c r="N3" s="1">
        <v>60</v>
      </c>
      <c r="O3" s="1">
        <v>65</v>
      </c>
      <c r="P3" s="1">
        <v>70</v>
      </c>
      <c r="Q3" s="1">
        <v>75</v>
      </c>
      <c r="R3" s="1">
        <v>80</v>
      </c>
      <c r="S3" s="1">
        <v>85</v>
      </c>
      <c r="T3" s="1">
        <v>90</v>
      </c>
      <c r="U3" s="1">
        <v>95</v>
      </c>
      <c r="V3" s="1">
        <v>100</v>
      </c>
    </row>
    <row r="4" spans="2:22">
      <c r="C4">
        <v>21.38</v>
      </c>
      <c r="D4">
        <v>27.31</v>
      </c>
      <c r="E4">
        <v>24.12</v>
      </c>
      <c r="F4">
        <v>26.11</v>
      </c>
      <c r="G4">
        <v>28.69</v>
      </c>
      <c r="H4">
        <v>23.72</v>
      </c>
      <c r="I4">
        <v>26.44</v>
      </c>
      <c r="J4">
        <v>26.01</v>
      </c>
      <c r="K4">
        <v>24.64</v>
      </c>
      <c r="L4">
        <v>25.24</v>
      </c>
      <c r="M4">
        <v>25.9</v>
      </c>
      <c r="N4">
        <v>26.41</v>
      </c>
      <c r="O4">
        <v>27.65</v>
      </c>
      <c r="P4">
        <v>24.7</v>
      </c>
      <c r="Q4">
        <v>26.71</v>
      </c>
      <c r="R4">
        <v>23.31</v>
      </c>
      <c r="S4">
        <v>25.1</v>
      </c>
      <c r="T4">
        <v>23.26</v>
      </c>
      <c r="U4">
        <v>27.93</v>
      </c>
      <c r="V4">
        <v>25.19</v>
      </c>
    </row>
    <row r="5" spans="2:22">
      <c r="C5">
        <v>23.94</v>
      </c>
      <c r="D5">
        <v>24.43</v>
      </c>
      <c r="E5">
        <v>24.12</v>
      </c>
      <c r="F5">
        <v>25.1</v>
      </c>
      <c r="G5">
        <v>22.03</v>
      </c>
      <c r="H5">
        <v>23.53</v>
      </c>
      <c r="I5">
        <v>22.1</v>
      </c>
      <c r="J5">
        <v>26.87</v>
      </c>
      <c r="K5">
        <v>25.85</v>
      </c>
      <c r="L5">
        <v>25.92</v>
      </c>
      <c r="M5">
        <v>22.11</v>
      </c>
      <c r="N5">
        <v>26.35</v>
      </c>
      <c r="O5">
        <v>20.34</v>
      </c>
      <c r="P5">
        <v>24.27</v>
      </c>
      <c r="Q5">
        <v>23.84</v>
      </c>
      <c r="R5">
        <v>23.38</v>
      </c>
      <c r="S5">
        <v>23.45</v>
      </c>
      <c r="T5">
        <v>23.89</v>
      </c>
      <c r="U5">
        <v>22.58</v>
      </c>
      <c r="V5">
        <v>23.58</v>
      </c>
    </row>
    <row r="6" spans="2:22">
      <c r="C6">
        <v>25.54</v>
      </c>
      <c r="D6">
        <v>26.18</v>
      </c>
      <c r="E6">
        <v>24.94</v>
      </c>
      <c r="F6">
        <v>26.07</v>
      </c>
      <c r="G6">
        <v>24.79</v>
      </c>
      <c r="H6">
        <v>27.79</v>
      </c>
      <c r="I6">
        <v>23.13</v>
      </c>
      <c r="J6">
        <v>26.65</v>
      </c>
      <c r="K6">
        <v>22.92</v>
      </c>
      <c r="L6">
        <v>24.3</v>
      </c>
      <c r="M6">
        <v>21.83</v>
      </c>
      <c r="N6">
        <v>24.71</v>
      </c>
      <c r="O6">
        <v>23.13</v>
      </c>
      <c r="P6">
        <v>24.07</v>
      </c>
      <c r="Q6">
        <v>24.59</v>
      </c>
      <c r="R6">
        <v>24.56</v>
      </c>
      <c r="S6">
        <v>24.15</v>
      </c>
      <c r="T6">
        <v>28.06</v>
      </c>
      <c r="U6">
        <v>23.36</v>
      </c>
      <c r="V6">
        <v>26.85</v>
      </c>
    </row>
    <row r="7" spans="2:22">
      <c r="C7">
        <v>23.33</v>
      </c>
      <c r="D7">
        <v>25.61</v>
      </c>
      <c r="E7">
        <v>20.010000000000002</v>
      </c>
      <c r="F7">
        <v>20.95</v>
      </c>
      <c r="G7">
        <v>21.21</v>
      </c>
      <c r="H7">
        <v>22.39</v>
      </c>
      <c r="I7">
        <v>22.15</v>
      </c>
      <c r="J7">
        <v>24.29</v>
      </c>
      <c r="K7">
        <v>26.05</v>
      </c>
      <c r="L7">
        <v>23.31</v>
      </c>
      <c r="M7">
        <v>22.53</v>
      </c>
      <c r="N7">
        <v>25.04</v>
      </c>
      <c r="O7">
        <v>26.39</v>
      </c>
      <c r="P7">
        <v>20.49</v>
      </c>
      <c r="Q7">
        <v>26.17</v>
      </c>
      <c r="R7">
        <v>27.81</v>
      </c>
      <c r="S7">
        <v>21.68</v>
      </c>
      <c r="T7">
        <v>27.5</v>
      </c>
      <c r="U7">
        <v>24.87</v>
      </c>
      <c r="V7">
        <v>21.29</v>
      </c>
    </row>
    <row r="8" spans="2:22">
      <c r="C8">
        <v>21.76</v>
      </c>
      <c r="D8">
        <v>22.8</v>
      </c>
      <c r="E8">
        <v>25.48</v>
      </c>
      <c r="F8">
        <v>18.989999999999998</v>
      </c>
      <c r="G8">
        <v>26.28</v>
      </c>
      <c r="H8">
        <v>23.71</v>
      </c>
      <c r="I8">
        <v>21.75</v>
      </c>
      <c r="J8">
        <v>25.73</v>
      </c>
      <c r="K8">
        <v>28.31</v>
      </c>
      <c r="L8">
        <v>24.25</v>
      </c>
      <c r="M8">
        <v>27.77</v>
      </c>
      <c r="N8">
        <v>28.35</v>
      </c>
      <c r="O8">
        <v>27.5</v>
      </c>
      <c r="P8">
        <v>25.31</v>
      </c>
      <c r="Q8">
        <v>27.35</v>
      </c>
      <c r="R8">
        <v>22.71</v>
      </c>
      <c r="S8">
        <v>26.82</v>
      </c>
      <c r="T8">
        <v>20.8</v>
      </c>
      <c r="U8">
        <v>25.14</v>
      </c>
      <c r="V8">
        <v>25.11</v>
      </c>
    </row>
    <row r="9" spans="2:22">
      <c r="C9">
        <v>24.25</v>
      </c>
      <c r="D9">
        <v>21.02</v>
      </c>
      <c r="E9">
        <v>25.21</v>
      </c>
      <c r="F9">
        <v>25.04</v>
      </c>
      <c r="G9">
        <v>23.38</v>
      </c>
      <c r="H9">
        <v>24.73</v>
      </c>
      <c r="I9">
        <v>22.5</v>
      </c>
      <c r="J9">
        <v>22.43</v>
      </c>
      <c r="K9">
        <v>22.09</v>
      </c>
      <c r="L9">
        <v>22.33</v>
      </c>
      <c r="M9">
        <v>25</v>
      </c>
      <c r="N9">
        <v>23.85</v>
      </c>
      <c r="O9">
        <v>26.39</v>
      </c>
      <c r="P9">
        <v>24.47</v>
      </c>
      <c r="Q9">
        <v>26.17</v>
      </c>
      <c r="R9">
        <v>25.71</v>
      </c>
      <c r="S9">
        <v>22.01</v>
      </c>
      <c r="T9">
        <v>22.28</v>
      </c>
      <c r="U9">
        <v>23</v>
      </c>
      <c r="V9">
        <v>26.46</v>
      </c>
    </row>
    <row r="10" spans="2:22">
      <c r="C10">
        <v>26.19</v>
      </c>
      <c r="D10">
        <v>29.07</v>
      </c>
      <c r="E10">
        <v>28.02</v>
      </c>
      <c r="F10">
        <v>23.72</v>
      </c>
      <c r="G10">
        <v>25.39</v>
      </c>
      <c r="H10">
        <v>22.84</v>
      </c>
      <c r="I10">
        <v>25.26</v>
      </c>
      <c r="J10">
        <v>26.61</v>
      </c>
      <c r="K10">
        <v>22.31</v>
      </c>
      <c r="L10">
        <v>29.74</v>
      </c>
      <c r="M10">
        <v>26.14</v>
      </c>
      <c r="N10">
        <v>25.82</v>
      </c>
      <c r="O10">
        <v>25.84</v>
      </c>
      <c r="P10">
        <v>25.39</v>
      </c>
      <c r="Q10">
        <v>24.22</v>
      </c>
      <c r="R10">
        <v>25.69</v>
      </c>
      <c r="S10">
        <v>23.8</v>
      </c>
      <c r="T10">
        <v>22.31</v>
      </c>
      <c r="U10">
        <v>24.84</v>
      </c>
      <c r="V10">
        <v>26.46</v>
      </c>
    </row>
    <row r="11" spans="2:22">
      <c r="C11">
        <v>20.8</v>
      </c>
      <c r="D11">
        <v>19.97</v>
      </c>
      <c r="E11">
        <v>26.08</v>
      </c>
      <c r="F11">
        <v>22.5</v>
      </c>
      <c r="G11">
        <v>24.05</v>
      </c>
      <c r="H11">
        <v>21.33</v>
      </c>
      <c r="I11">
        <v>24.52</v>
      </c>
      <c r="J11">
        <v>21.72</v>
      </c>
      <c r="K11">
        <v>20.16</v>
      </c>
      <c r="L11">
        <v>24.09</v>
      </c>
      <c r="M11">
        <v>23.24</v>
      </c>
      <c r="N11">
        <v>21.01</v>
      </c>
      <c r="O11">
        <v>18.39</v>
      </c>
      <c r="P11">
        <v>21.71</v>
      </c>
      <c r="Q11">
        <v>18.760000000000002</v>
      </c>
      <c r="R11">
        <v>21.31</v>
      </c>
      <c r="S11">
        <v>19.78</v>
      </c>
      <c r="T11">
        <v>21.82</v>
      </c>
      <c r="U11">
        <v>24.25</v>
      </c>
      <c r="V11">
        <v>19.32</v>
      </c>
    </row>
    <row r="12" spans="2:22">
      <c r="C12">
        <v>25.84</v>
      </c>
      <c r="D12">
        <v>26.6</v>
      </c>
      <c r="E12">
        <v>24.08</v>
      </c>
      <c r="F12">
        <v>20.41</v>
      </c>
      <c r="G12">
        <v>25.98</v>
      </c>
      <c r="H12">
        <v>23.9</v>
      </c>
      <c r="I12">
        <v>26.83</v>
      </c>
      <c r="J12">
        <v>25.56</v>
      </c>
      <c r="K12">
        <v>20.73</v>
      </c>
      <c r="L12">
        <v>26.29</v>
      </c>
      <c r="M12">
        <v>26.73</v>
      </c>
      <c r="N12">
        <v>25.86</v>
      </c>
      <c r="O12">
        <v>21.03</v>
      </c>
      <c r="P12">
        <v>19.89</v>
      </c>
      <c r="Q12">
        <v>22.59</v>
      </c>
      <c r="R12">
        <v>29.66</v>
      </c>
      <c r="S12">
        <v>23.31</v>
      </c>
      <c r="T12">
        <v>25.35</v>
      </c>
      <c r="U12">
        <v>22.92</v>
      </c>
      <c r="V12">
        <v>27.14</v>
      </c>
    </row>
    <row r="13" spans="2:22">
      <c r="C13">
        <v>28.12</v>
      </c>
      <c r="D13">
        <v>26.13</v>
      </c>
      <c r="E13">
        <v>25.9</v>
      </c>
      <c r="F13">
        <v>21.91</v>
      </c>
      <c r="G13">
        <v>19.88</v>
      </c>
      <c r="H13">
        <v>27.59</v>
      </c>
      <c r="I13">
        <v>27.34</v>
      </c>
      <c r="J13">
        <v>22.84</v>
      </c>
      <c r="K13">
        <v>25.3</v>
      </c>
      <c r="L13">
        <v>25.41</v>
      </c>
      <c r="M13">
        <v>26.82</v>
      </c>
      <c r="N13">
        <v>25.22</v>
      </c>
      <c r="O13">
        <v>22.06</v>
      </c>
      <c r="P13">
        <v>25.71</v>
      </c>
      <c r="Q13">
        <v>26.3</v>
      </c>
      <c r="R13">
        <v>27.1</v>
      </c>
      <c r="S13">
        <v>26.79</v>
      </c>
      <c r="T13">
        <v>27.89</v>
      </c>
      <c r="U13">
        <v>26.13</v>
      </c>
      <c r="V13">
        <v>27.48</v>
      </c>
    </row>
    <row r="14" spans="2:22">
      <c r="C14">
        <v>25.29</v>
      </c>
      <c r="D14">
        <v>21.21</v>
      </c>
      <c r="E14">
        <v>24.68</v>
      </c>
      <c r="F14">
        <v>23.72</v>
      </c>
      <c r="G14">
        <v>25.49</v>
      </c>
      <c r="H14">
        <v>27.69</v>
      </c>
      <c r="I14">
        <v>22.82</v>
      </c>
      <c r="J14">
        <v>20.02</v>
      </c>
      <c r="K14">
        <v>25.98</v>
      </c>
      <c r="L14">
        <v>25.11</v>
      </c>
      <c r="M14">
        <v>28.68</v>
      </c>
      <c r="N14">
        <v>27.55</v>
      </c>
      <c r="O14">
        <v>27.92</v>
      </c>
      <c r="P14">
        <v>24.3</v>
      </c>
      <c r="Q14">
        <v>28.27</v>
      </c>
      <c r="R14">
        <v>25</v>
      </c>
      <c r="S14">
        <v>20</v>
      </c>
      <c r="T14">
        <v>26.71</v>
      </c>
      <c r="U14">
        <v>26.74</v>
      </c>
      <c r="V14">
        <v>26.01</v>
      </c>
    </row>
    <row r="15" spans="2:22">
      <c r="C15">
        <v>20.93</v>
      </c>
      <c r="D15">
        <v>21.85</v>
      </c>
      <c r="E15">
        <v>24.57</v>
      </c>
      <c r="F15">
        <v>19.8</v>
      </c>
      <c r="G15">
        <v>26.05</v>
      </c>
      <c r="H15">
        <v>23.91</v>
      </c>
      <c r="I15">
        <v>25.52</v>
      </c>
      <c r="J15">
        <v>26</v>
      </c>
      <c r="K15">
        <v>24.44</v>
      </c>
      <c r="L15">
        <v>25.31</v>
      </c>
      <c r="M15">
        <v>22.45</v>
      </c>
      <c r="N15">
        <v>21.9</v>
      </c>
      <c r="O15">
        <v>20.16</v>
      </c>
      <c r="P15">
        <v>20.65</v>
      </c>
      <c r="Q15">
        <v>21.51</v>
      </c>
      <c r="R15">
        <v>24.63</v>
      </c>
      <c r="S15">
        <v>27.58</v>
      </c>
      <c r="T15">
        <v>22.75</v>
      </c>
      <c r="U15">
        <v>25.21</v>
      </c>
      <c r="V15">
        <v>23.72</v>
      </c>
    </row>
    <row r="16" spans="2:22">
      <c r="C16">
        <v>19.95</v>
      </c>
      <c r="D16">
        <v>23.18</v>
      </c>
      <c r="E16">
        <v>22.16</v>
      </c>
      <c r="F16">
        <v>23.79</v>
      </c>
      <c r="G16">
        <v>22.67</v>
      </c>
      <c r="H16">
        <v>21.29</v>
      </c>
      <c r="I16">
        <v>27.66</v>
      </c>
      <c r="J16">
        <v>24.73</v>
      </c>
      <c r="K16">
        <v>25.91</v>
      </c>
      <c r="L16">
        <v>28.3</v>
      </c>
      <c r="M16">
        <v>24.66</v>
      </c>
      <c r="N16">
        <v>24.73</v>
      </c>
      <c r="O16">
        <v>26.96</v>
      </c>
      <c r="P16">
        <v>25.36</v>
      </c>
      <c r="Q16">
        <v>25.6</v>
      </c>
      <c r="R16">
        <v>23.71</v>
      </c>
      <c r="S16">
        <v>26.85</v>
      </c>
      <c r="T16">
        <v>21.61</v>
      </c>
      <c r="U16">
        <v>26.14</v>
      </c>
      <c r="V16">
        <v>24.05</v>
      </c>
    </row>
    <row r="17" spans="2:22">
      <c r="C17">
        <v>26.27</v>
      </c>
      <c r="D17">
        <v>27.33</v>
      </c>
      <c r="E17">
        <v>25.87</v>
      </c>
      <c r="F17">
        <v>21.36</v>
      </c>
      <c r="G17">
        <v>25.42</v>
      </c>
      <c r="H17">
        <v>22.86</v>
      </c>
      <c r="I17">
        <v>26.61</v>
      </c>
      <c r="J17">
        <v>28.23</v>
      </c>
      <c r="K17">
        <v>23.24</v>
      </c>
      <c r="L17">
        <v>30.38</v>
      </c>
      <c r="M17">
        <v>25.69</v>
      </c>
      <c r="N17">
        <v>27.35</v>
      </c>
      <c r="O17">
        <v>24.78</v>
      </c>
      <c r="P17">
        <v>22.37</v>
      </c>
      <c r="Q17">
        <v>26.14</v>
      </c>
      <c r="R17">
        <v>26.24</v>
      </c>
      <c r="S17">
        <v>26.72</v>
      </c>
      <c r="T17">
        <v>24.68</v>
      </c>
      <c r="U17">
        <v>27.36</v>
      </c>
      <c r="V17">
        <v>25.26</v>
      </c>
    </row>
    <row r="18" spans="2:22">
      <c r="C18">
        <v>25.25</v>
      </c>
      <c r="D18">
        <v>20.83</v>
      </c>
      <c r="E18">
        <v>23.79</v>
      </c>
      <c r="F18">
        <v>26.24</v>
      </c>
      <c r="G18">
        <v>24.97</v>
      </c>
      <c r="H18">
        <v>25.25</v>
      </c>
      <c r="I18">
        <v>25</v>
      </c>
      <c r="J18">
        <v>28.77</v>
      </c>
      <c r="K18">
        <v>24.57</v>
      </c>
      <c r="L18">
        <v>26</v>
      </c>
      <c r="M18">
        <v>25.3</v>
      </c>
      <c r="N18">
        <v>25.8</v>
      </c>
      <c r="O18">
        <v>26.12</v>
      </c>
      <c r="P18">
        <v>27.3</v>
      </c>
      <c r="Q18">
        <v>21.08</v>
      </c>
      <c r="R18">
        <v>24.65</v>
      </c>
      <c r="S18">
        <v>27.77</v>
      </c>
      <c r="T18">
        <v>23.97</v>
      </c>
      <c r="U18">
        <v>23.25</v>
      </c>
      <c r="V18">
        <v>23.36</v>
      </c>
    </row>
    <row r="19" spans="2:22">
      <c r="C19">
        <v>26.8</v>
      </c>
      <c r="D19">
        <v>23.05</v>
      </c>
      <c r="E19">
        <v>26.69</v>
      </c>
      <c r="F19">
        <v>22.46</v>
      </c>
      <c r="G19">
        <v>24.8</v>
      </c>
      <c r="H19">
        <v>26.42</v>
      </c>
      <c r="I19">
        <v>24.36</v>
      </c>
      <c r="J19">
        <v>24.88</v>
      </c>
      <c r="K19">
        <v>27.7</v>
      </c>
      <c r="L19">
        <v>26.53</v>
      </c>
      <c r="M19">
        <v>25.61</v>
      </c>
      <c r="N19">
        <v>24.8</v>
      </c>
      <c r="O19">
        <v>25.64</v>
      </c>
      <c r="P19">
        <v>30.02</v>
      </c>
      <c r="Q19">
        <v>23.2</v>
      </c>
      <c r="R19">
        <v>28.44</v>
      </c>
      <c r="S19">
        <v>26.08</v>
      </c>
      <c r="T19">
        <v>25.58</v>
      </c>
      <c r="U19">
        <v>29.3</v>
      </c>
      <c r="V19">
        <v>27.31</v>
      </c>
    </row>
    <row r="20" spans="2:22">
      <c r="C20">
        <v>23.42</v>
      </c>
      <c r="D20">
        <v>24.02</v>
      </c>
      <c r="E20">
        <v>26.93</v>
      </c>
      <c r="F20">
        <v>24.79</v>
      </c>
      <c r="G20">
        <v>24.39</v>
      </c>
      <c r="H20">
        <v>26.66</v>
      </c>
      <c r="I20">
        <v>25.78</v>
      </c>
      <c r="J20">
        <v>29.52</v>
      </c>
      <c r="K20">
        <v>22.88</v>
      </c>
      <c r="L20">
        <v>20.54</v>
      </c>
      <c r="M20">
        <v>25.05</v>
      </c>
      <c r="N20">
        <v>26.67</v>
      </c>
      <c r="O20">
        <v>24.31</v>
      </c>
      <c r="P20">
        <v>24.52</v>
      </c>
      <c r="Q20">
        <v>25.68</v>
      </c>
      <c r="R20">
        <v>24.71</v>
      </c>
      <c r="S20">
        <v>25.93</v>
      </c>
      <c r="T20">
        <v>25.73</v>
      </c>
      <c r="U20">
        <v>21.89</v>
      </c>
      <c r="V20">
        <v>19.28</v>
      </c>
    </row>
    <row r="21" spans="2:22">
      <c r="C21">
        <v>25.55</v>
      </c>
      <c r="D21">
        <v>24.36</v>
      </c>
      <c r="E21">
        <v>26.11</v>
      </c>
      <c r="F21">
        <v>23.64</v>
      </c>
      <c r="G21">
        <v>22.44</v>
      </c>
      <c r="H21">
        <v>24.66</v>
      </c>
      <c r="I21">
        <v>26.67</v>
      </c>
      <c r="J21">
        <v>23.61</v>
      </c>
      <c r="K21">
        <v>26.83</v>
      </c>
      <c r="L21">
        <v>24.08</v>
      </c>
      <c r="M21">
        <v>24</v>
      </c>
      <c r="N21">
        <v>22.16</v>
      </c>
      <c r="O21">
        <v>25.52</v>
      </c>
      <c r="P21">
        <v>22.13</v>
      </c>
      <c r="Q21">
        <v>24.08</v>
      </c>
      <c r="R21">
        <v>23.64</v>
      </c>
      <c r="S21">
        <v>24.33</v>
      </c>
      <c r="T21">
        <v>27.23</v>
      </c>
      <c r="U21">
        <v>20.75</v>
      </c>
      <c r="V21">
        <v>23.64</v>
      </c>
    </row>
    <row r="22" spans="2:22">
      <c r="C22">
        <v>22.63</v>
      </c>
      <c r="D22">
        <v>23.47</v>
      </c>
      <c r="E22">
        <v>22.05</v>
      </c>
      <c r="F22">
        <v>21.99</v>
      </c>
      <c r="G22">
        <v>24.65</v>
      </c>
      <c r="H22">
        <v>26.93</v>
      </c>
      <c r="I22">
        <v>26.93</v>
      </c>
      <c r="J22">
        <v>20.45</v>
      </c>
      <c r="K22">
        <v>23.35</v>
      </c>
      <c r="L22">
        <v>23.9</v>
      </c>
      <c r="M22">
        <v>27.21</v>
      </c>
      <c r="N22">
        <v>23.06</v>
      </c>
      <c r="O22">
        <v>23.64</v>
      </c>
      <c r="P22">
        <v>21.06</v>
      </c>
      <c r="Q22">
        <v>22.72</v>
      </c>
      <c r="R22">
        <v>21.7</v>
      </c>
      <c r="S22">
        <v>28.78</v>
      </c>
      <c r="T22">
        <v>21.13</v>
      </c>
      <c r="U22">
        <v>15.5</v>
      </c>
      <c r="V22">
        <v>22.72</v>
      </c>
    </row>
    <row r="23" spans="2:22">
      <c r="C23">
        <v>25.12</v>
      </c>
      <c r="D23">
        <v>25.45</v>
      </c>
      <c r="E23">
        <v>21.2</v>
      </c>
      <c r="F23">
        <v>22.92</v>
      </c>
      <c r="G23">
        <v>22.1</v>
      </c>
      <c r="H23">
        <v>21.65</v>
      </c>
      <c r="I23">
        <v>24.72</v>
      </c>
      <c r="J23">
        <v>23.22</v>
      </c>
      <c r="K23">
        <v>24.56</v>
      </c>
      <c r="L23">
        <v>20.36</v>
      </c>
      <c r="M23">
        <v>22.1</v>
      </c>
      <c r="N23">
        <v>25.96</v>
      </c>
      <c r="O23">
        <v>22.49</v>
      </c>
      <c r="P23">
        <v>21.01</v>
      </c>
      <c r="Q23">
        <v>28.32</v>
      </c>
      <c r="R23">
        <v>23.88</v>
      </c>
      <c r="S23">
        <v>23.75</v>
      </c>
      <c r="T23">
        <v>21.44</v>
      </c>
      <c r="U23">
        <v>23.29</v>
      </c>
      <c r="V23">
        <v>22.88</v>
      </c>
    </row>
    <row r="25" spans="2:22">
      <c r="B25" t="s">
        <v>7</v>
      </c>
      <c r="C25">
        <f>AVERAGE(tuningLKandydatow5_i_LZwyciezcow5)</f>
        <v>24.118000000000002</v>
      </c>
      <c r="D25">
        <f>AVERAGE(tuningLKandydatow10_i_LZwyciezcow10)</f>
        <v>24.193499999999997</v>
      </c>
      <c r="E25">
        <f>AVERAGE(tuningLKandydatow15_i_LZwyciezcow15)</f>
        <v>24.600500000000004</v>
      </c>
      <c r="F25">
        <f>AVERAGE(tuningLKandydatow20_i_LZwyciezcow20)</f>
        <v>23.075500000000002</v>
      </c>
      <c r="G25">
        <f>AVERAGE(tuningLKandydatow25_i_LZwyciezcow25)</f>
        <v>24.232999999999997</v>
      </c>
      <c r="H25">
        <f>AVERAGE(tuningLKandydatow30_i_LZwyciezcow30)</f>
        <v>24.442500000000003</v>
      </c>
      <c r="I25">
        <f>AVERAGE(tuningLKandydatow35_i_LZwyciezcow35)</f>
        <v>24.904500000000006</v>
      </c>
      <c r="J25">
        <f>AVERAGE(tuningLKandydatow40_i_LZwyciezcow40)</f>
        <v>24.907</v>
      </c>
      <c r="K25">
        <f>AVERAGE(tuningLKandydatow45_i_LZwyciezcow45)</f>
        <v>24.390999999999998</v>
      </c>
      <c r="L25">
        <f>AVERAGE(tuningLKandydatow50_i_LZwyciezcow50)</f>
        <v>25.069499999999998</v>
      </c>
      <c r="M25">
        <f>AVERAGE(tuningLKandydatow55_i_LZwyciezcow55)</f>
        <v>24.940999999999999</v>
      </c>
      <c r="N25">
        <f>AVERAGE(tuningLKandydatow60_i_LZwyciezcow60)</f>
        <v>25.130000000000003</v>
      </c>
      <c r="O25">
        <f>AVERAGE(tuningLKandydatow65_i_LZwyciezcow65)</f>
        <v>24.312999999999995</v>
      </c>
      <c r="P25">
        <f>AVERAGE(tuningLKandydatow70_i_LZwyciezcow70)</f>
        <v>23.736499999999999</v>
      </c>
      <c r="Q25">
        <f>AVERAGE(tuningLKandydatow75_i_LZwyciezcow75)</f>
        <v>24.664999999999996</v>
      </c>
      <c r="R25">
        <f>AVERAGE(tuningLKandydatow80_i_LZwyciezcow80)</f>
        <v>24.891999999999996</v>
      </c>
      <c r="S25">
        <f>AVERAGE(tuningLKandydatow85_i_LZwyciezcow85)</f>
        <v>24.733999999999998</v>
      </c>
      <c r="T25">
        <f>AVERAGE(tuningLKandydatow90_i_LZwyciezcow90)</f>
        <v>24.1995</v>
      </c>
      <c r="U25">
        <f>AVERAGE(tuningLKandydatow95_i_LZwyciezcow95)</f>
        <v>24.2225</v>
      </c>
      <c r="V25">
        <f>AVERAGE(tuningLKandydatow100_i_LZwyciezcow100)</f>
        <v>24.355499999999999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V18"/>
  <sheetViews>
    <sheetView workbookViewId="0">
      <selection activeCell="Q16" sqref="Q16"/>
    </sheetView>
  </sheetViews>
  <sheetFormatPr defaultRowHeight="14.4"/>
  <cols>
    <col min="2" max="2" width="12.33203125" customWidth="1"/>
    <col min="3" max="22" width="6" customWidth="1"/>
  </cols>
  <sheetData>
    <row r="3" spans="2:22">
      <c r="B3" s="1" t="s">
        <v>8</v>
      </c>
      <c r="C3" s="1">
        <v>5</v>
      </c>
      <c r="D3" s="1">
        <v>10</v>
      </c>
      <c r="E3" s="1">
        <v>15</v>
      </c>
      <c r="F3" s="1">
        <v>20</v>
      </c>
      <c r="G3" s="1">
        <v>25</v>
      </c>
      <c r="H3" s="1">
        <v>30</v>
      </c>
      <c r="I3" s="1">
        <v>35</v>
      </c>
      <c r="J3" s="1">
        <v>40</v>
      </c>
      <c r="K3" s="1">
        <v>45</v>
      </c>
      <c r="L3" s="1">
        <v>50</v>
      </c>
      <c r="M3" s="1">
        <v>55</v>
      </c>
      <c r="N3" s="1">
        <v>60</v>
      </c>
      <c r="O3" s="1">
        <v>65</v>
      </c>
      <c r="P3" s="1">
        <v>70</v>
      </c>
      <c r="Q3" s="1">
        <v>75</v>
      </c>
      <c r="R3" s="1">
        <v>80</v>
      </c>
      <c r="S3" s="1">
        <v>85</v>
      </c>
      <c r="T3" s="1">
        <v>90</v>
      </c>
      <c r="U3" s="1">
        <v>95</v>
      </c>
      <c r="V3" s="1">
        <v>100</v>
      </c>
    </row>
    <row r="4" spans="2:22">
      <c r="B4" s="1" t="s">
        <v>9</v>
      </c>
      <c r="C4" s="1">
        <v>100</v>
      </c>
      <c r="D4" s="1">
        <v>95</v>
      </c>
      <c r="E4" s="1">
        <v>90</v>
      </c>
      <c r="F4" s="1">
        <v>85</v>
      </c>
      <c r="G4" s="1">
        <v>80</v>
      </c>
      <c r="H4" s="1">
        <v>75</v>
      </c>
      <c r="I4" s="1">
        <v>70</v>
      </c>
      <c r="J4" s="1">
        <v>65</v>
      </c>
      <c r="K4" s="1">
        <v>60</v>
      </c>
      <c r="L4" s="1">
        <v>55</v>
      </c>
      <c r="M4" s="1">
        <v>50</v>
      </c>
      <c r="N4" s="1">
        <v>45</v>
      </c>
      <c r="O4" s="1">
        <v>40</v>
      </c>
      <c r="P4" s="1">
        <v>35</v>
      </c>
      <c r="Q4" s="1">
        <v>30</v>
      </c>
      <c r="R4" s="1">
        <v>25</v>
      </c>
      <c r="S4" s="1">
        <v>20</v>
      </c>
      <c r="T4" s="1">
        <v>15</v>
      </c>
      <c r="U4" s="1">
        <v>10</v>
      </c>
      <c r="V4" s="1">
        <v>5</v>
      </c>
    </row>
    <row r="5" spans="2:22">
      <c r="C5">
        <v>25.65</v>
      </c>
      <c r="D5">
        <v>26.31</v>
      </c>
      <c r="E5">
        <v>27.77</v>
      </c>
      <c r="F5">
        <v>24.04</v>
      </c>
      <c r="G5">
        <v>25.7</v>
      </c>
      <c r="H5">
        <v>21</v>
      </c>
      <c r="I5">
        <v>25.4</v>
      </c>
      <c r="J5">
        <v>27.66</v>
      </c>
      <c r="K5">
        <v>26.25</v>
      </c>
      <c r="L5">
        <v>26.39</v>
      </c>
      <c r="M5">
        <v>22.7</v>
      </c>
      <c r="N5">
        <v>27.43</v>
      </c>
      <c r="O5">
        <v>22.25</v>
      </c>
      <c r="P5">
        <v>26.06</v>
      </c>
      <c r="Q5">
        <v>29.68</v>
      </c>
      <c r="R5">
        <v>27.68</v>
      </c>
      <c r="S5">
        <v>24.31</v>
      </c>
      <c r="T5">
        <v>24.8</v>
      </c>
      <c r="U5">
        <v>26.06</v>
      </c>
      <c r="V5">
        <v>26.85</v>
      </c>
    </row>
    <row r="6" spans="2:22">
      <c r="C6">
        <v>25.12</v>
      </c>
      <c r="D6">
        <v>24.82</v>
      </c>
      <c r="E6">
        <v>26.33</v>
      </c>
      <c r="F6">
        <v>23.65</v>
      </c>
      <c r="G6">
        <v>27.31</v>
      </c>
      <c r="H6">
        <v>25.4</v>
      </c>
      <c r="I6">
        <v>22.33</v>
      </c>
      <c r="J6">
        <v>26.31</v>
      </c>
      <c r="K6">
        <v>20.72</v>
      </c>
      <c r="L6">
        <v>26.56</v>
      </c>
      <c r="M6">
        <v>23.43</v>
      </c>
      <c r="N6">
        <v>26.76</v>
      </c>
      <c r="O6">
        <v>23.55</v>
      </c>
      <c r="P6">
        <v>28.74</v>
      </c>
      <c r="Q6">
        <v>24.66</v>
      </c>
      <c r="R6">
        <v>24.36</v>
      </c>
      <c r="S6">
        <v>24.87</v>
      </c>
      <c r="T6">
        <v>24.53</v>
      </c>
      <c r="U6">
        <v>21.18</v>
      </c>
      <c r="V6">
        <v>25.2</v>
      </c>
    </row>
    <row r="7" spans="2:22">
      <c r="C7">
        <v>22.75</v>
      </c>
      <c r="D7">
        <v>28.91</v>
      </c>
      <c r="E7">
        <v>21.91</v>
      </c>
      <c r="F7">
        <v>23.32</v>
      </c>
      <c r="G7">
        <v>24.19</v>
      </c>
      <c r="H7">
        <v>24.68</v>
      </c>
      <c r="I7">
        <v>25.25</v>
      </c>
      <c r="J7">
        <v>21.74</v>
      </c>
      <c r="K7">
        <v>24.24</v>
      </c>
      <c r="L7">
        <v>23.84</v>
      </c>
      <c r="M7">
        <v>27.3</v>
      </c>
      <c r="N7">
        <v>20.62</v>
      </c>
      <c r="O7">
        <v>24.22</v>
      </c>
      <c r="P7">
        <v>25.4</v>
      </c>
      <c r="Q7">
        <v>26.58</v>
      </c>
      <c r="R7">
        <v>27.13</v>
      </c>
      <c r="S7">
        <v>27.56</v>
      </c>
      <c r="T7">
        <v>26.24</v>
      </c>
      <c r="U7">
        <v>27.39</v>
      </c>
      <c r="V7">
        <v>24.97</v>
      </c>
    </row>
    <row r="8" spans="2:22">
      <c r="C8">
        <v>26.98</v>
      </c>
      <c r="D8">
        <v>21.76</v>
      </c>
      <c r="E8">
        <v>21.49</v>
      </c>
      <c r="F8">
        <v>24.35</v>
      </c>
      <c r="G8">
        <v>25.73</v>
      </c>
      <c r="H8">
        <v>22.33</v>
      </c>
      <c r="I8">
        <v>26.15</v>
      </c>
      <c r="J8">
        <v>22.15</v>
      </c>
      <c r="K8">
        <v>22.08</v>
      </c>
      <c r="L8">
        <v>22.17</v>
      </c>
      <c r="M8">
        <v>19.41</v>
      </c>
      <c r="N8">
        <v>28.95</v>
      </c>
      <c r="O8">
        <v>22.49</v>
      </c>
      <c r="P8">
        <v>22.01</v>
      </c>
      <c r="Q8">
        <v>24.68</v>
      </c>
      <c r="R8">
        <v>27.21</v>
      </c>
      <c r="S8">
        <v>23.06</v>
      </c>
      <c r="T8">
        <v>22.42</v>
      </c>
      <c r="U8">
        <v>19.23</v>
      </c>
      <c r="V8">
        <v>27.01</v>
      </c>
    </row>
    <row r="9" spans="2:22">
      <c r="C9">
        <v>24.6</v>
      </c>
      <c r="D9">
        <v>19.72</v>
      </c>
      <c r="E9">
        <v>23.73</v>
      </c>
      <c r="F9">
        <v>24.57</v>
      </c>
      <c r="G9">
        <v>23.74</v>
      </c>
      <c r="H9">
        <v>24.74</v>
      </c>
      <c r="I9">
        <v>24.97</v>
      </c>
      <c r="J9">
        <v>19.38</v>
      </c>
      <c r="K9">
        <v>24.2</v>
      </c>
      <c r="L9">
        <v>24.94</v>
      </c>
      <c r="M9">
        <v>21.8</v>
      </c>
      <c r="N9">
        <v>22.09</v>
      </c>
      <c r="O9">
        <v>25.59</v>
      </c>
      <c r="P9">
        <v>24.4</v>
      </c>
      <c r="Q9">
        <v>26.19</v>
      </c>
      <c r="R9">
        <v>25.28</v>
      </c>
      <c r="S9">
        <v>20.68</v>
      </c>
      <c r="T9">
        <v>24.65</v>
      </c>
      <c r="U9">
        <v>23.66</v>
      </c>
      <c r="V9">
        <v>21.57</v>
      </c>
    </row>
    <row r="10" spans="2:22">
      <c r="C10">
        <v>21.42</v>
      </c>
      <c r="D10">
        <v>25.09</v>
      </c>
      <c r="E10">
        <v>25.67</v>
      </c>
      <c r="F10">
        <v>21.79</v>
      </c>
      <c r="G10">
        <v>21.36</v>
      </c>
      <c r="H10">
        <v>25.28</v>
      </c>
      <c r="I10">
        <v>24.54</v>
      </c>
      <c r="J10">
        <v>29.71</v>
      </c>
      <c r="K10">
        <v>23.04</v>
      </c>
      <c r="L10">
        <v>21.73</v>
      </c>
      <c r="M10">
        <v>21.22</v>
      </c>
      <c r="N10">
        <v>22.68</v>
      </c>
      <c r="O10">
        <v>22.84</v>
      </c>
      <c r="P10">
        <v>28.95</v>
      </c>
      <c r="Q10">
        <v>21.75</v>
      </c>
      <c r="R10">
        <v>23.07</v>
      </c>
      <c r="S10">
        <v>26.72</v>
      </c>
      <c r="T10">
        <v>22.2</v>
      </c>
      <c r="U10">
        <v>27.44</v>
      </c>
      <c r="V10">
        <v>23.65</v>
      </c>
    </row>
    <row r="11" spans="2:22">
      <c r="C11">
        <v>23.56</v>
      </c>
      <c r="D11">
        <v>26.33</v>
      </c>
      <c r="E11">
        <v>29.93</v>
      </c>
      <c r="F11">
        <v>25.9</v>
      </c>
      <c r="G11">
        <v>25.71</v>
      </c>
      <c r="H11">
        <v>23.09</v>
      </c>
      <c r="I11">
        <v>25.61</v>
      </c>
      <c r="J11">
        <v>27.07</v>
      </c>
      <c r="K11">
        <v>28.23</v>
      </c>
      <c r="L11">
        <v>22.37</v>
      </c>
      <c r="M11">
        <v>22.82</v>
      </c>
      <c r="N11">
        <v>27.2</v>
      </c>
      <c r="O11">
        <v>28.79</v>
      </c>
      <c r="P11">
        <v>27.16</v>
      </c>
      <c r="Q11">
        <v>28.47</v>
      </c>
      <c r="R11">
        <v>23.44</v>
      </c>
      <c r="S11">
        <v>22.73</v>
      </c>
      <c r="T11">
        <v>22.11</v>
      </c>
      <c r="U11">
        <v>27.42</v>
      </c>
      <c r="V11">
        <v>23.42</v>
      </c>
    </row>
    <row r="12" spans="2:22">
      <c r="C12">
        <v>20.72</v>
      </c>
      <c r="D12">
        <v>18.940000000000001</v>
      </c>
      <c r="E12">
        <v>19.27</v>
      </c>
      <c r="F12">
        <v>17.32</v>
      </c>
      <c r="G12">
        <v>16.71</v>
      </c>
      <c r="H12">
        <v>16.78</v>
      </c>
      <c r="I12">
        <v>17.829999999999998</v>
      </c>
      <c r="J12">
        <v>22.34</v>
      </c>
      <c r="K12">
        <v>19.97</v>
      </c>
      <c r="L12">
        <v>22.15</v>
      </c>
      <c r="M12">
        <v>21.65</v>
      </c>
      <c r="N12">
        <v>22.82</v>
      </c>
      <c r="O12">
        <v>19.25</v>
      </c>
      <c r="P12">
        <v>21.95</v>
      </c>
      <c r="Q12">
        <v>25.76</v>
      </c>
      <c r="R12">
        <v>21.76</v>
      </c>
      <c r="S12">
        <v>24.41</v>
      </c>
      <c r="T12">
        <v>18.23</v>
      </c>
      <c r="U12">
        <v>20.78</v>
      </c>
      <c r="V12">
        <v>19.489999999999998</v>
      </c>
    </row>
    <row r="13" spans="2:22">
      <c r="C13">
        <v>24.05</v>
      </c>
      <c r="D13">
        <v>24.05</v>
      </c>
      <c r="E13">
        <v>26.8</v>
      </c>
      <c r="F13">
        <v>20.79</v>
      </c>
      <c r="G13">
        <v>20.95</v>
      </c>
      <c r="H13">
        <v>27.6</v>
      </c>
      <c r="I13">
        <v>25.76</v>
      </c>
      <c r="J13">
        <v>22.86</v>
      </c>
      <c r="K13">
        <v>29.42</v>
      </c>
      <c r="L13">
        <v>27.46</v>
      </c>
      <c r="M13">
        <v>26.32</v>
      </c>
      <c r="N13">
        <v>25.43</v>
      </c>
      <c r="O13">
        <v>28.15</v>
      </c>
      <c r="P13">
        <v>26.21</v>
      </c>
      <c r="Q13">
        <v>26.5</v>
      </c>
      <c r="R13">
        <v>25.05</v>
      </c>
      <c r="S13">
        <v>25.05</v>
      </c>
      <c r="T13">
        <v>21.97</v>
      </c>
      <c r="U13">
        <v>27.48</v>
      </c>
      <c r="V13">
        <v>24.97</v>
      </c>
    </row>
    <row r="14" spans="2:22">
      <c r="C14">
        <v>25.08</v>
      </c>
      <c r="D14">
        <v>25.77</v>
      </c>
      <c r="E14">
        <v>24.91</v>
      </c>
      <c r="F14">
        <v>20.92</v>
      </c>
      <c r="G14">
        <v>19.82</v>
      </c>
      <c r="H14">
        <v>23.42</v>
      </c>
      <c r="I14">
        <v>25.82</v>
      </c>
      <c r="J14">
        <v>22.2</v>
      </c>
      <c r="K14">
        <v>28.6</v>
      </c>
      <c r="L14">
        <v>28.77</v>
      </c>
      <c r="M14">
        <v>20.97</v>
      </c>
      <c r="N14">
        <v>24.22</v>
      </c>
      <c r="O14">
        <v>21.88</v>
      </c>
      <c r="P14">
        <v>23.11</v>
      </c>
      <c r="Q14">
        <v>26.79</v>
      </c>
      <c r="R14">
        <v>24.47</v>
      </c>
      <c r="S14">
        <v>22.87</v>
      </c>
      <c r="T14">
        <v>24.24</v>
      </c>
      <c r="U14">
        <v>24.19</v>
      </c>
      <c r="V14">
        <v>22.59</v>
      </c>
    </row>
    <row r="16" spans="2:22">
      <c r="B16" t="s">
        <v>10</v>
      </c>
      <c r="C16">
        <f>AVERAGE(tuningLKandydatow_spada_100_i_LZwyciezcow_rosnie_5)</f>
        <v>23.993000000000002</v>
      </c>
      <c r="D16">
        <f>AVERAGE(tuningLKandydatow_spada_95_i_LZwyciezcow_rosnie_10)</f>
        <v>24.17</v>
      </c>
      <c r="E16">
        <f>AVERAGE(tuningLKandydatow_spada_90_i_LZwyciezcow_rosnie_15)</f>
        <v>24.780999999999999</v>
      </c>
      <c r="F16">
        <f>AVERAGE(tuningLKandydatow_spada_85_i_LZwyciezcow_rosnie_20)</f>
        <v>22.664999999999999</v>
      </c>
      <c r="G16">
        <f>AVERAGE(tuningLKandydatow_spada_80_i_LZwyciezcow_rosnie_25)</f>
        <v>23.122</v>
      </c>
      <c r="H16">
        <f>AVERAGE(tuningLKandydatow_spada_75_i_LZwyciezcow_rosnie_30)</f>
        <v>23.431999999999999</v>
      </c>
      <c r="I16">
        <f>AVERAGE(tuningLKandydatow_spada_70_i_LZwyciezcow_rosnie_35)</f>
        <v>24.365999999999996</v>
      </c>
      <c r="J16">
        <f>AVERAGE(tuningLKandydatow_spada_65_i_LZwyciezcow_rosnie_40)</f>
        <v>24.141999999999996</v>
      </c>
      <c r="K16">
        <f>AVERAGE(tuningLKandydatow_spada_60_i_LZwyciezcow_rosnie_45)</f>
        <v>24.674999999999997</v>
      </c>
      <c r="L16">
        <f>AVERAGE(tuningLKandydatow_spada_55_i_LZwyciezcow_rosnie_50)</f>
        <v>24.638000000000002</v>
      </c>
      <c r="M16">
        <f>AVERAGE(tuningLKandydatow_spada_50_i_LZwyciezcow_rosnie_55)</f>
        <v>22.761999999999997</v>
      </c>
      <c r="N16">
        <f>AVERAGE(tuningLKandydatow_spada_45_i_LZwyciezcow_rosnie_60)</f>
        <v>24.82</v>
      </c>
      <c r="O16">
        <f>AVERAGE(tuningLKandydatow_spada_40_i_LZwyciezcow_rosnie_65)</f>
        <v>23.901</v>
      </c>
      <c r="P16">
        <f>AVERAGE(tuningLKandydatow_spada_35_i_LZwyciezcow_rosnie_70)</f>
        <v>25.398999999999994</v>
      </c>
      <c r="Q16">
        <f>AVERAGE(tuningLKandydatow_spada_30_i_LZwyciezcow_rosnie_75)</f>
        <v>26.106000000000002</v>
      </c>
      <c r="R16">
        <f>AVERAGE(tuningLKandydatow_spada_25_i_LZwyciezcow_rosnie_80)</f>
        <v>24.945</v>
      </c>
      <c r="S16">
        <f>AVERAGE(tuningLKandydatow_spada_20_i_LZwyciezcow_rosnie_85)</f>
        <v>24.225999999999999</v>
      </c>
      <c r="T16">
        <f>AVERAGE(tuningLKandydatow_spada_15_i_LZwyciezcow_rosnie_90)</f>
        <v>23.138999999999999</v>
      </c>
      <c r="U16">
        <f>AVERAGE(tuningLKandydatow_spada_10_i_LZwyciezcow_rosnie_95)</f>
        <v>24.482999999999997</v>
      </c>
      <c r="V16">
        <f>AVERAGE(tuningLKandydatow_spada_5_i_LZwyciezcow_rosnie_100)</f>
        <v>23.972000000000001</v>
      </c>
    </row>
    <row r="18" spans="2:22">
      <c r="B18" t="s">
        <v>2</v>
      </c>
      <c r="C18">
        <v>24.74</v>
      </c>
      <c r="D18">
        <v>24.74</v>
      </c>
      <c r="E18">
        <v>24.74</v>
      </c>
      <c r="F18">
        <v>24.74</v>
      </c>
      <c r="G18">
        <v>24.74</v>
      </c>
      <c r="H18">
        <v>24.74</v>
      </c>
      <c r="I18">
        <v>24.74</v>
      </c>
      <c r="J18">
        <v>24.74</v>
      </c>
      <c r="K18">
        <v>24.74</v>
      </c>
      <c r="L18">
        <v>24.74</v>
      </c>
      <c r="M18">
        <v>24.74</v>
      </c>
      <c r="N18">
        <v>24.74</v>
      </c>
      <c r="O18">
        <v>24.74</v>
      </c>
      <c r="P18">
        <v>24.74</v>
      </c>
      <c r="Q18">
        <v>24.74</v>
      </c>
      <c r="R18">
        <v>24.74</v>
      </c>
      <c r="S18">
        <v>24.74</v>
      </c>
      <c r="T18">
        <v>24.74</v>
      </c>
      <c r="U18">
        <v>24.74</v>
      </c>
      <c r="V18">
        <v>24.74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W17"/>
  <sheetViews>
    <sheetView topLeftCell="A10" workbookViewId="0">
      <selection activeCell="T21" sqref="T21"/>
    </sheetView>
  </sheetViews>
  <sheetFormatPr defaultRowHeight="14.4"/>
  <cols>
    <col min="3" max="3" width="18.33203125" customWidth="1"/>
    <col min="4" max="23" width="7" customWidth="1"/>
  </cols>
  <sheetData>
    <row r="3" spans="3:23">
      <c r="C3" s="1" t="s">
        <v>4</v>
      </c>
      <c r="D3" s="1">
        <v>5</v>
      </c>
      <c r="E3" s="1">
        <v>10</v>
      </c>
      <c r="F3" s="1">
        <v>15</v>
      </c>
      <c r="G3" s="1">
        <v>20</v>
      </c>
      <c r="H3" s="1">
        <v>25</v>
      </c>
      <c r="I3" s="1">
        <v>30</v>
      </c>
      <c r="J3" s="1">
        <v>35</v>
      </c>
      <c r="K3" s="1">
        <v>40</v>
      </c>
      <c r="L3" s="1">
        <v>45</v>
      </c>
      <c r="M3" s="1">
        <v>50</v>
      </c>
      <c r="N3" s="1">
        <v>55</v>
      </c>
      <c r="O3" s="1">
        <v>60</v>
      </c>
      <c r="P3" s="1">
        <v>65</v>
      </c>
      <c r="Q3" s="1">
        <v>70</v>
      </c>
      <c r="R3" s="1">
        <v>75</v>
      </c>
      <c r="S3" s="1">
        <v>80</v>
      </c>
      <c r="T3" s="1">
        <v>85</v>
      </c>
      <c r="U3" s="1">
        <v>90</v>
      </c>
      <c r="V3" s="1">
        <v>95</v>
      </c>
      <c r="W3" s="1">
        <v>100</v>
      </c>
    </row>
    <row r="4" spans="3:23">
      <c r="D4">
        <v>22.95</v>
      </c>
      <c r="E4">
        <v>26.27</v>
      </c>
      <c r="F4">
        <v>26.66</v>
      </c>
      <c r="G4">
        <v>23.25</v>
      </c>
      <c r="H4">
        <v>27.06</v>
      </c>
      <c r="I4">
        <v>25.32</v>
      </c>
      <c r="J4">
        <v>25.35</v>
      </c>
      <c r="K4">
        <v>23.68</v>
      </c>
      <c r="L4">
        <v>20.3</v>
      </c>
      <c r="M4">
        <v>26.79</v>
      </c>
      <c r="N4">
        <v>27.82</v>
      </c>
      <c r="O4">
        <v>25.92</v>
      </c>
      <c r="P4">
        <v>24.78</v>
      </c>
      <c r="Q4">
        <v>24.07</v>
      </c>
      <c r="R4">
        <v>27.17</v>
      </c>
      <c r="S4">
        <v>24.13</v>
      </c>
      <c r="T4">
        <v>27.01</v>
      </c>
      <c r="U4">
        <v>25.97</v>
      </c>
      <c r="V4">
        <v>23.3</v>
      </c>
      <c r="W4">
        <v>23.61</v>
      </c>
    </row>
    <row r="5" spans="3:23">
      <c r="D5">
        <v>26.87</v>
      </c>
      <c r="E5">
        <v>22.31</v>
      </c>
      <c r="F5">
        <v>23.22</v>
      </c>
      <c r="G5">
        <v>23.81</v>
      </c>
      <c r="H5">
        <v>22.8</v>
      </c>
      <c r="I5">
        <v>25.59</v>
      </c>
      <c r="J5">
        <v>23.92</v>
      </c>
      <c r="K5">
        <v>27.07</v>
      </c>
      <c r="L5">
        <v>23.4</v>
      </c>
      <c r="M5">
        <v>26.31</v>
      </c>
      <c r="N5">
        <v>24.87</v>
      </c>
      <c r="O5">
        <v>25.1</v>
      </c>
      <c r="P5">
        <v>21.86</v>
      </c>
      <c r="Q5">
        <v>23.12</v>
      </c>
      <c r="R5">
        <v>28.63</v>
      </c>
      <c r="S5">
        <v>24.61</v>
      </c>
      <c r="T5">
        <v>22.76</v>
      </c>
      <c r="U5">
        <v>27.57</v>
      </c>
      <c r="V5">
        <v>27.32</v>
      </c>
      <c r="W5">
        <v>25.05</v>
      </c>
    </row>
    <row r="6" spans="3:23">
      <c r="D6">
        <v>21.77</v>
      </c>
      <c r="E6">
        <v>25.31</v>
      </c>
      <c r="F6">
        <v>22.26</v>
      </c>
      <c r="G6">
        <v>23.46</v>
      </c>
      <c r="H6">
        <v>22.4</v>
      </c>
      <c r="I6">
        <v>20.66</v>
      </c>
      <c r="J6">
        <v>25</v>
      </c>
      <c r="K6">
        <v>25.51</v>
      </c>
      <c r="L6">
        <v>22.45</v>
      </c>
      <c r="M6">
        <v>24.88</v>
      </c>
      <c r="N6">
        <v>25.08</v>
      </c>
      <c r="O6">
        <v>24.76</v>
      </c>
      <c r="P6">
        <v>23.87</v>
      </c>
      <c r="Q6">
        <v>26.7</v>
      </c>
      <c r="R6">
        <v>24.62</v>
      </c>
      <c r="S6">
        <v>25.8</v>
      </c>
      <c r="T6">
        <v>29.09</v>
      </c>
      <c r="U6">
        <v>23.52</v>
      </c>
      <c r="V6">
        <v>22.94</v>
      </c>
      <c r="W6">
        <v>24.79</v>
      </c>
    </row>
    <row r="7" spans="3:23">
      <c r="D7">
        <v>18.79</v>
      </c>
      <c r="E7">
        <v>21.21</v>
      </c>
      <c r="F7">
        <v>20.72</v>
      </c>
      <c r="G7">
        <v>21.75</v>
      </c>
      <c r="H7">
        <v>19.34</v>
      </c>
      <c r="I7">
        <v>25.17</v>
      </c>
      <c r="J7">
        <v>26.71</v>
      </c>
      <c r="K7">
        <v>20.329999999999998</v>
      </c>
      <c r="L7">
        <v>23.28</v>
      </c>
      <c r="M7">
        <v>24.9</v>
      </c>
      <c r="N7">
        <v>21.27</v>
      </c>
      <c r="O7">
        <v>20.010000000000002</v>
      </c>
      <c r="P7">
        <v>22.78</v>
      </c>
      <c r="Q7">
        <v>22.44</v>
      </c>
      <c r="R7">
        <v>24.72</v>
      </c>
      <c r="S7">
        <v>21.84</v>
      </c>
      <c r="T7">
        <v>22.2</v>
      </c>
      <c r="U7">
        <v>26.64</v>
      </c>
      <c r="V7">
        <v>20.13</v>
      </c>
      <c r="W7">
        <v>23.45</v>
      </c>
    </row>
    <row r="8" spans="3:23">
      <c r="D8">
        <v>18.75</v>
      </c>
      <c r="E8">
        <v>23.85</v>
      </c>
      <c r="F8">
        <v>22.52</v>
      </c>
      <c r="G8">
        <v>24.46</v>
      </c>
      <c r="H8">
        <v>25.05</v>
      </c>
      <c r="I8">
        <v>21.34</v>
      </c>
      <c r="J8">
        <v>23.8</v>
      </c>
      <c r="K8">
        <v>21.86</v>
      </c>
      <c r="L8">
        <v>21.98</v>
      </c>
      <c r="M8">
        <v>25.19</v>
      </c>
      <c r="N8">
        <v>25.17</v>
      </c>
      <c r="O8">
        <v>24.4</v>
      </c>
      <c r="P8">
        <v>22.38</v>
      </c>
      <c r="Q8">
        <v>28.78</v>
      </c>
      <c r="R8">
        <v>23.85</v>
      </c>
      <c r="S8">
        <v>27.96</v>
      </c>
      <c r="T8">
        <v>24.8</v>
      </c>
      <c r="U8">
        <v>23.05</v>
      </c>
      <c r="V8">
        <v>26.4</v>
      </c>
      <c r="W8">
        <v>24.48</v>
      </c>
    </row>
    <row r="9" spans="3:23">
      <c r="D9">
        <v>24.18</v>
      </c>
      <c r="E9">
        <v>24.03</v>
      </c>
      <c r="F9">
        <v>22.52</v>
      </c>
      <c r="G9">
        <v>21.31</v>
      </c>
      <c r="H9">
        <v>24.61</v>
      </c>
      <c r="I9">
        <v>23.18</v>
      </c>
      <c r="J9">
        <v>24.54</v>
      </c>
      <c r="K9">
        <v>26.73</v>
      </c>
      <c r="L9">
        <v>26.24</v>
      </c>
      <c r="M9">
        <v>23.92</v>
      </c>
      <c r="N9">
        <v>21.61</v>
      </c>
      <c r="O9">
        <v>25.11</v>
      </c>
      <c r="P9">
        <v>23.15</v>
      </c>
      <c r="Q9">
        <v>22.46</v>
      </c>
      <c r="R9">
        <v>28.58</v>
      </c>
      <c r="S9">
        <v>24.97</v>
      </c>
      <c r="T9">
        <v>24.28</v>
      </c>
      <c r="U9">
        <v>27.18</v>
      </c>
      <c r="V9">
        <v>25.28</v>
      </c>
      <c r="W9">
        <v>27.28</v>
      </c>
    </row>
    <row r="10" spans="3:23">
      <c r="D10">
        <v>28.26</v>
      </c>
      <c r="E10">
        <v>26.24</v>
      </c>
      <c r="F10">
        <v>24.76</v>
      </c>
      <c r="G10">
        <v>26.2</v>
      </c>
      <c r="H10">
        <v>27.08</v>
      </c>
      <c r="I10">
        <v>26.6</v>
      </c>
      <c r="J10">
        <v>30.31</v>
      </c>
      <c r="K10">
        <v>30.27</v>
      </c>
      <c r="L10">
        <v>28.1</v>
      </c>
      <c r="M10">
        <v>26.94</v>
      </c>
      <c r="N10">
        <v>25.55</v>
      </c>
      <c r="O10">
        <v>25.21</v>
      </c>
      <c r="P10">
        <v>28.22</v>
      </c>
      <c r="Q10">
        <v>26.75</v>
      </c>
      <c r="R10">
        <v>27.7</v>
      </c>
      <c r="S10">
        <v>25.31</v>
      </c>
      <c r="T10">
        <v>26.38</v>
      </c>
      <c r="U10">
        <v>29.63</v>
      </c>
      <c r="V10">
        <v>26.05</v>
      </c>
      <c r="W10">
        <v>27.36</v>
      </c>
    </row>
    <row r="11" spans="3:23">
      <c r="D11">
        <v>20.059999999999999</v>
      </c>
      <c r="E11">
        <v>24.01</v>
      </c>
      <c r="F11">
        <v>20.57</v>
      </c>
      <c r="G11">
        <v>24.34</v>
      </c>
      <c r="H11">
        <v>23.11</v>
      </c>
      <c r="I11">
        <v>17.309999999999999</v>
      </c>
      <c r="J11">
        <v>25.42</v>
      </c>
      <c r="K11">
        <v>23.25</v>
      </c>
      <c r="L11">
        <v>22.85</v>
      </c>
      <c r="M11">
        <v>21.23</v>
      </c>
      <c r="N11">
        <v>20.46</v>
      </c>
      <c r="O11">
        <v>21.63</v>
      </c>
      <c r="P11">
        <v>23.24</v>
      </c>
      <c r="Q11">
        <v>22.42</v>
      </c>
      <c r="R11">
        <v>22.57</v>
      </c>
      <c r="S11">
        <v>23.28</v>
      </c>
      <c r="T11">
        <v>23.8</v>
      </c>
      <c r="U11">
        <v>25.52</v>
      </c>
      <c r="V11">
        <v>20.57</v>
      </c>
      <c r="W11">
        <v>21.26</v>
      </c>
    </row>
    <row r="12" spans="3:23">
      <c r="D12">
        <v>21.53</v>
      </c>
      <c r="E12">
        <v>19.34</v>
      </c>
      <c r="F12">
        <v>25.53</v>
      </c>
      <c r="G12">
        <v>25.53</v>
      </c>
      <c r="H12">
        <v>23.54</v>
      </c>
      <c r="I12">
        <v>26.67</v>
      </c>
      <c r="J12">
        <v>27.6</v>
      </c>
      <c r="K12">
        <v>24.97</v>
      </c>
      <c r="L12">
        <v>24</v>
      </c>
      <c r="M12">
        <v>23.23</v>
      </c>
      <c r="N12">
        <v>26.57</v>
      </c>
      <c r="O12">
        <v>24.23</v>
      </c>
      <c r="P12">
        <v>22.88</v>
      </c>
      <c r="Q12">
        <v>22.7</v>
      </c>
      <c r="R12">
        <v>26.57</v>
      </c>
      <c r="S12">
        <v>24.94</v>
      </c>
      <c r="T12">
        <v>21.38</v>
      </c>
      <c r="U12">
        <v>24.08</v>
      </c>
      <c r="V12">
        <v>23.69</v>
      </c>
      <c r="W12">
        <v>25.45</v>
      </c>
    </row>
    <row r="13" spans="3:23">
      <c r="D13">
        <v>26.49</v>
      </c>
      <c r="E13">
        <v>21.9</v>
      </c>
      <c r="F13">
        <v>22.89</v>
      </c>
      <c r="G13">
        <v>23.97</v>
      </c>
      <c r="H13">
        <v>26.02</v>
      </c>
      <c r="I13">
        <v>27.05</v>
      </c>
      <c r="J13">
        <v>25.08</v>
      </c>
      <c r="K13">
        <v>25.11</v>
      </c>
      <c r="L13">
        <v>23.52</v>
      </c>
      <c r="M13">
        <v>26.79</v>
      </c>
      <c r="N13">
        <v>21.53</v>
      </c>
      <c r="O13">
        <v>27.38</v>
      </c>
      <c r="P13">
        <v>23</v>
      </c>
      <c r="Q13">
        <v>20.53</v>
      </c>
      <c r="R13">
        <v>22.75</v>
      </c>
      <c r="S13">
        <v>31.22</v>
      </c>
      <c r="T13">
        <v>25.72</v>
      </c>
      <c r="U13">
        <v>22.77</v>
      </c>
      <c r="V13">
        <v>29.37</v>
      </c>
      <c r="W13">
        <v>21.59</v>
      </c>
    </row>
    <row r="15" spans="3:23">
      <c r="C15" t="s">
        <v>11</v>
      </c>
      <c r="D15">
        <f>AVERAGE(D4:D13)</f>
        <v>22.965</v>
      </c>
      <c r="E15">
        <f t="shared" ref="E15:W15" si="0">AVERAGE(E4:E13)</f>
        <v>23.446999999999999</v>
      </c>
      <c r="F15">
        <f>AVERAGE(F4:F13)</f>
        <v>23.164999999999999</v>
      </c>
      <c r="G15">
        <f t="shared" si="0"/>
        <v>23.808</v>
      </c>
      <c r="H15">
        <f t="shared" si="0"/>
        <v>24.100999999999999</v>
      </c>
      <c r="I15">
        <f t="shared" si="0"/>
        <v>23.888999999999999</v>
      </c>
      <c r="J15">
        <f t="shared" si="0"/>
        <v>25.773000000000003</v>
      </c>
      <c r="K15">
        <f t="shared" si="0"/>
        <v>24.878000000000004</v>
      </c>
      <c r="L15">
        <f t="shared" si="0"/>
        <v>23.612000000000002</v>
      </c>
      <c r="M15">
        <f t="shared" si="0"/>
        <v>25.017999999999997</v>
      </c>
      <c r="N15">
        <f t="shared" si="0"/>
        <v>23.993000000000002</v>
      </c>
      <c r="O15">
        <f t="shared" si="0"/>
        <v>24.375</v>
      </c>
      <c r="P15">
        <f t="shared" si="0"/>
        <v>23.616</v>
      </c>
      <c r="Q15">
        <f t="shared" si="0"/>
        <v>23.997</v>
      </c>
      <c r="R15">
        <f>AVERAGE(R4:R13)</f>
        <v>25.715999999999998</v>
      </c>
      <c r="S15">
        <f t="shared" si="0"/>
        <v>25.405999999999999</v>
      </c>
      <c r="T15">
        <f t="shared" si="0"/>
        <v>24.741999999999997</v>
      </c>
      <c r="U15">
        <f t="shared" si="0"/>
        <v>25.593000000000004</v>
      </c>
      <c r="V15">
        <f t="shared" si="0"/>
        <v>24.505000000000003</v>
      </c>
      <c r="W15">
        <f t="shared" si="0"/>
        <v>24.431999999999995</v>
      </c>
    </row>
    <row r="17" spans="3:23">
      <c r="C17" t="s">
        <v>2</v>
      </c>
      <c r="D17">
        <v>24.74</v>
      </c>
      <c r="E17">
        <v>24.74</v>
      </c>
      <c r="F17">
        <v>24.74</v>
      </c>
      <c r="G17">
        <v>24.74</v>
      </c>
      <c r="H17">
        <v>24.74</v>
      </c>
      <c r="I17">
        <v>24.74</v>
      </c>
      <c r="J17">
        <v>24.74</v>
      </c>
      <c r="K17">
        <v>24.74</v>
      </c>
      <c r="L17">
        <v>24.74</v>
      </c>
      <c r="M17">
        <v>24.74</v>
      </c>
      <c r="N17">
        <v>24.74</v>
      </c>
      <c r="O17">
        <v>24.74</v>
      </c>
      <c r="P17">
        <v>24.74</v>
      </c>
      <c r="Q17">
        <v>24.74</v>
      </c>
      <c r="R17">
        <v>24.74</v>
      </c>
      <c r="S17">
        <v>24.74</v>
      </c>
      <c r="T17">
        <v>24.74</v>
      </c>
      <c r="U17">
        <v>24.74</v>
      </c>
      <c r="V17">
        <v>24.74</v>
      </c>
      <c r="W17">
        <v>24.74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H26"/>
  <sheetViews>
    <sheetView workbookViewId="0">
      <selection activeCell="U18" sqref="U18"/>
    </sheetView>
  </sheetViews>
  <sheetFormatPr defaultRowHeight="14.4"/>
  <cols>
    <col min="2" max="2" width="17.33203125" bestFit="1" customWidth="1"/>
    <col min="3" max="8" width="6" customWidth="1"/>
  </cols>
  <sheetData>
    <row r="3" spans="2:8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19</v>
      </c>
    </row>
    <row r="4" spans="2:8">
      <c r="C4">
        <v>29.34</v>
      </c>
      <c r="D4">
        <v>34.89</v>
      </c>
      <c r="E4">
        <v>34.33</v>
      </c>
      <c r="F4">
        <v>35.18</v>
      </c>
      <c r="G4">
        <v>30.84</v>
      </c>
      <c r="H4">
        <v>32.659999999999997</v>
      </c>
    </row>
    <row r="5" spans="2:8">
      <c r="C5">
        <v>35.020000000000003</v>
      </c>
      <c r="D5">
        <v>34.39</v>
      </c>
      <c r="E5">
        <v>33.58</v>
      </c>
      <c r="F5">
        <v>35.700000000000003</v>
      </c>
      <c r="G5">
        <v>34.25</v>
      </c>
      <c r="H5">
        <v>33.31</v>
      </c>
    </row>
    <row r="6" spans="2:8">
      <c r="C6">
        <v>34.85</v>
      </c>
      <c r="D6">
        <v>33.74</v>
      </c>
      <c r="E6">
        <v>31.23</v>
      </c>
      <c r="F6">
        <v>32.69</v>
      </c>
      <c r="G6">
        <v>34.47</v>
      </c>
      <c r="H6">
        <v>34.01</v>
      </c>
    </row>
    <row r="7" spans="2:8">
      <c r="C7">
        <v>32.369999999999997</v>
      </c>
      <c r="D7">
        <v>33.229999999999997</v>
      </c>
      <c r="E7">
        <v>32.89</v>
      </c>
      <c r="F7">
        <v>33.99</v>
      </c>
      <c r="G7">
        <v>34.24</v>
      </c>
      <c r="H7">
        <v>32.950000000000003</v>
      </c>
    </row>
    <row r="8" spans="2:8">
      <c r="C8">
        <v>32.94</v>
      </c>
      <c r="D8">
        <v>30.61</v>
      </c>
      <c r="E8">
        <v>29.86</v>
      </c>
      <c r="F8">
        <v>33.880000000000003</v>
      </c>
      <c r="G8">
        <v>35.51</v>
      </c>
      <c r="H8">
        <v>34.01</v>
      </c>
    </row>
    <row r="9" spans="2:8">
      <c r="C9">
        <v>33.67</v>
      </c>
      <c r="D9">
        <v>31.43</v>
      </c>
      <c r="E9">
        <v>34.24</v>
      </c>
      <c r="F9">
        <v>33.590000000000003</v>
      </c>
      <c r="G9">
        <v>33.28</v>
      </c>
      <c r="H9">
        <v>32.81</v>
      </c>
    </row>
    <row r="10" spans="2:8">
      <c r="C10">
        <v>33.369999999999997</v>
      </c>
      <c r="D10">
        <v>35.01</v>
      </c>
      <c r="E10">
        <v>30.73</v>
      </c>
      <c r="F10">
        <v>32.76</v>
      </c>
      <c r="G10">
        <v>35.299999999999997</v>
      </c>
      <c r="H10">
        <v>33.67</v>
      </c>
    </row>
    <row r="11" spans="2:8">
      <c r="C11">
        <v>31.12</v>
      </c>
      <c r="D11">
        <v>32.24</v>
      </c>
      <c r="E11">
        <v>31.43</v>
      </c>
      <c r="F11">
        <v>34.33</v>
      </c>
      <c r="G11">
        <v>35.39</v>
      </c>
      <c r="H11">
        <v>34.43</v>
      </c>
    </row>
    <row r="12" spans="2:8">
      <c r="C12">
        <v>31.6</v>
      </c>
      <c r="D12">
        <v>33.42</v>
      </c>
      <c r="E12">
        <v>32.4</v>
      </c>
      <c r="F12">
        <v>35.229999999999997</v>
      </c>
      <c r="G12">
        <v>33.97</v>
      </c>
      <c r="H12">
        <v>33.43</v>
      </c>
    </row>
    <row r="13" spans="2:8">
      <c r="C13">
        <v>32.14</v>
      </c>
      <c r="D13">
        <v>32.770000000000003</v>
      </c>
      <c r="E13">
        <v>35.26</v>
      </c>
      <c r="F13">
        <v>33.64</v>
      </c>
      <c r="G13">
        <v>32.6</v>
      </c>
      <c r="H13">
        <v>35.64</v>
      </c>
    </row>
    <row r="14" spans="2:8">
      <c r="C14">
        <v>30.05</v>
      </c>
      <c r="D14">
        <v>32.659999999999997</v>
      </c>
      <c r="E14">
        <v>29.21</v>
      </c>
      <c r="F14">
        <v>36.07</v>
      </c>
      <c r="G14">
        <v>33.64</v>
      </c>
      <c r="H14">
        <v>31.86</v>
      </c>
    </row>
    <row r="15" spans="2:8">
      <c r="C15">
        <v>33.299999999999997</v>
      </c>
      <c r="D15">
        <v>32.31</v>
      </c>
      <c r="E15">
        <v>31.91</v>
      </c>
      <c r="F15">
        <v>37.22</v>
      </c>
      <c r="G15">
        <v>36</v>
      </c>
      <c r="H15">
        <v>33.25</v>
      </c>
    </row>
    <row r="16" spans="2:8">
      <c r="C16">
        <v>32.270000000000003</v>
      </c>
      <c r="D16">
        <v>31.17</v>
      </c>
      <c r="E16">
        <v>33.74</v>
      </c>
      <c r="F16">
        <v>33.450000000000003</v>
      </c>
      <c r="G16">
        <v>35.520000000000003</v>
      </c>
      <c r="H16">
        <v>34.619999999999997</v>
      </c>
    </row>
    <row r="17" spans="2:8">
      <c r="C17">
        <v>35.56</v>
      </c>
      <c r="D17">
        <v>35.53</v>
      </c>
      <c r="E17">
        <v>32.42</v>
      </c>
      <c r="F17">
        <v>30.4</v>
      </c>
      <c r="G17">
        <v>29.9</v>
      </c>
      <c r="H17">
        <v>28.75</v>
      </c>
    </row>
    <row r="18" spans="2:8">
      <c r="C18">
        <v>32.06</v>
      </c>
      <c r="D18">
        <v>29.18</v>
      </c>
      <c r="E18">
        <v>32.89</v>
      </c>
      <c r="F18">
        <v>37.08</v>
      </c>
      <c r="G18">
        <v>33.81</v>
      </c>
      <c r="H18">
        <v>34.57</v>
      </c>
    </row>
    <row r="19" spans="2:8">
      <c r="C19">
        <v>33.83</v>
      </c>
      <c r="D19">
        <v>28.29</v>
      </c>
      <c r="E19">
        <v>32.229999999999997</v>
      </c>
      <c r="F19">
        <v>34.94</v>
      </c>
      <c r="G19">
        <v>33.65</v>
      </c>
      <c r="H19">
        <v>33.08</v>
      </c>
    </row>
    <row r="20" spans="2:8">
      <c r="C20">
        <v>33.81</v>
      </c>
      <c r="D20">
        <v>34.01</v>
      </c>
      <c r="E20">
        <v>33.159999999999997</v>
      </c>
      <c r="F20">
        <v>32.479999999999997</v>
      </c>
      <c r="G20">
        <v>33.729999999999997</v>
      </c>
      <c r="H20">
        <v>33.479999999999997</v>
      </c>
    </row>
    <row r="21" spans="2:8">
      <c r="C21">
        <v>34.83</v>
      </c>
      <c r="D21">
        <v>34.46</v>
      </c>
      <c r="E21">
        <v>29.86</v>
      </c>
      <c r="F21">
        <v>32.590000000000003</v>
      </c>
      <c r="G21">
        <v>32.81</v>
      </c>
      <c r="H21">
        <v>32.619999999999997</v>
      </c>
    </row>
    <row r="22" spans="2:8">
      <c r="C22">
        <v>34.01</v>
      </c>
      <c r="D22">
        <v>31.93</v>
      </c>
      <c r="E22">
        <v>29.12</v>
      </c>
      <c r="F22">
        <v>32.28</v>
      </c>
      <c r="G22">
        <v>36.06</v>
      </c>
      <c r="H22">
        <v>33.229999999999997</v>
      </c>
    </row>
    <row r="23" spans="2:8">
      <c r="C23">
        <v>26.07</v>
      </c>
      <c r="D23">
        <v>28.95</v>
      </c>
      <c r="E23">
        <v>34.43</v>
      </c>
      <c r="F23">
        <v>33.619999999999997</v>
      </c>
      <c r="G23">
        <v>33.76</v>
      </c>
      <c r="H23">
        <v>36.07</v>
      </c>
    </row>
    <row r="25" spans="2:8">
      <c r="B25" t="s">
        <v>18</v>
      </c>
    </row>
    <row r="26" spans="2:8">
      <c r="C26">
        <f>AVERAGE(polepszenie1_100)</f>
        <v>32.610500000000002</v>
      </c>
      <c r="D26">
        <f>AVERAGE(polepszenie1_200)</f>
        <v>32.511000000000003</v>
      </c>
      <c r="E26">
        <f>AVERAGE(E4:E22)</f>
        <v>32.131052631578939</v>
      </c>
      <c r="F26">
        <f>AVERAGE(polepszenie1_400)</f>
        <v>34.055999999999997</v>
      </c>
      <c r="G26">
        <f>AVERAGE(G4:G22)</f>
        <v>33.945789473684215</v>
      </c>
      <c r="H26">
        <f>AVERAGE(polepszenie1_600)</f>
        <v>33.422500000000007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H29"/>
  <sheetViews>
    <sheetView tabSelected="1" workbookViewId="0">
      <selection activeCell="I7" sqref="I7"/>
    </sheetView>
  </sheetViews>
  <sheetFormatPr defaultRowHeight="14.4"/>
  <cols>
    <col min="3" max="3" width="18.109375" customWidth="1"/>
    <col min="4" max="7" width="6" customWidth="1"/>
  </cols>
  <sheetData>
    <row r="3" spans="3:8"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</row>
    <row r="4" spans="3:8">
      <c r="D4">
        <v>33.630000000000003</v>
      </c>
      <c r="E4">
        <v>32.130000000000003</v>
      </c>
      <c r="F4">
        <v>29.38</v>
      </c>
      <c r="G4">
        <v>26.32</v>
      </c>
    </row>
    <row r="5" spans="3:8">
      <c r="D5">
        <v>31.12</v>
      </c>
      <c r="E5">
        <v>29.34</v>
      </c>
      <c r="F5">
        <v>30.32</v>
      </c>
      <c r="G5">
        <v>26.78</v>
      </c>
    </row>
    <row r="6" spans="3:8">
      <c r="D6">
        <v>29.8</v>
      </c>
      <c r="E6">
        <v>32.83</v>
      </c>
      <c r="F6">
        <v>26.13</v>
      </c>
      <c r="G6">
        <v>29.8</v>
      </c>
    </row>
    <row r="7" spans="3:8">
      <c r="D7">
        <v>31.93</v>
      </c>
      <c r="E7">
        <v>28.54</v>
      </c>
      <c r="F7">
        <v>28.85</v>
      </c>
      <c r="G7">
        <v>27.17</v>
      </c>
    </row>
    <row r="8" spans="3:8">
      <c r="D8">
        <v>31.4</v>
      </c>
      <c r="E8">
        <v>30.69</v>
      </c>
      <c r="F8">
        <v>28.49</v>
      </c>
      <c r="G8">
        <v>24.52</v>
      </c>
    </row>
    <row r="9" spans="3:8">
      <c r="D9">
        <v>31.35</v>
      </c>
      <c r="E9">
        <v>28.54</v>
      </c>
      <c r="F9">
        <v>26.74</v>
      </c>
      <c r="G9">
        <v>25.68</v>
      </c>
    </row>
    <row r="10" spans="3:8">
      <c r="D10">
        <v>32.659999999999997</v>
      </c>
      <c r="E10">
        <v>30.63</v>
      </c>
      <c r="F10">
        <v>30.15</v>
      </c>
      <c r="G10">
        <v>27.21</v>
      </c>
    </row>
    <row r="11" spans="3:8">
      <c r="D11">
        <v>31.36</v>
      </c>
      <c r="E11">
        <v>29.99</v>
      </c>
      <c r="F11">
        <v>28.17</v>
      </c>
      <c r="G11">
        <v>24.5</v>
      </c>
    </row>
    <row r="12" spans="3:8">
      <c r="D12">
        <v>34.26</v>
      </c>
      <c r="E12">
        <v>29.52</v>
      </c>
      <c r="F12">
        <v>28.1</v>
      </c>
      <c r="G12">
        <v>23.75</v>
      </c>
    </row>
    <row r="13" spans="3:8">
      <c r="D13">
        <v>32.369999999999997</v>
      </c>
      <c r="E13">
        <v>27.49</v>
      </c>
      <c r="F13">
        <v>28.75</v>
      </c>
      <c r="G13">
        <v>27.03</v>
      </c>
    </row>
    <row r="14" spans="3:8">
      <c r="D14">
        <v>31.69</v>
      </c>
      <c r="E14">
        <v>32</v>
      </c>
      <c r="F14">
        <v>27.12</v>
      </c>
      <c r="G14">
        <v>26.1</v>
      </c>
    </row>
    <row r="15" spans="3:8">
      <c r="D15">
        <v>31.88</v>
      </c>
      <c r="E15">
        <v>29.61</v>
      </c>
      <c r="F15">
        <v>28.31</v>
      </c>
      <c r="G15">
        <v>28.47</v>
      </c>
    </row>
    <row r="16" spans="3:8">
      <c r="D16">
        <v>31.93</v>
      </c>
      <c r="E16">
        <v>31.87</v>
      </c>
      <c r="F16">
        <v>29.1</v>
      </c>
      <c r="G16">
        <v>24.81</v>
      </c>
    </row>
    <row r="17" spans="1:7">
      <c r="D17">
        <v>30.6</v>
      </c>
      <c r="E17">
        <v>28.47</v>
      </c>
      <c r="F17">
        <v>28.55</v>
      </c>
      <c r="G17">
        <v>25.98</v>
      </c>
    </row>
    <row r="18" spans="1:7">
      <c r="D18">
        <v>33.270000000000003</v>
      </c>
      <c r="E18">
        <v>28.75</v>
      </c>
      <c r="F18">
        <v>25.76</v>
      </c>
      <c r="G18">
        <v>25.51</v>
      </c>
    </row>
    <row r="19" spans="1:7">
      <c r="D19">
        <v>29.78</v>
      </c>
      <c r="E19">
        <v>30.08</v>
      </c>
      <c r="F19">
        <v>29.79</v>
      </c>
      <c r="G19">
        <v>28.55</v>
      </c>
    </row>
    <row r="20" spans="1:7">
      <c r="D20">
        <v>33.29</v>
      </c>
      <c r="E20">
        <v>28.64</v>
      </c>
      <c r="F20">
        <v>27.39</v>
      </c>
      <c r="G20">
        <v>27.19</v>
      </c>
    </row>
    <row r="21" spans="1:7">
      <c r="D21">
        <v>33.93</v>
      </c>
      <c r="E21">
        <v>29.54</v>
      </c>
      <c r="F21">
        <v>28.13</v>
      </c>
      <c r="G21">
        <v>27.53</v>
      </c>
    </row>
    <row r="22" spans="1:7">
      <c r="D22">
        <v>29.62</v>
      </c>
      <c r="E22">
        <v>28.66</v>
      </c>
      <c r="F22">
        <v>28.31</v>
      </c>
      <c r="G22">
        <v>29.38</v>
      </c>
    </row>
    <row r="23" spans="1:7">
      <c r="D23">
        <v>32.25</v>
      </c>
      <c r="E23">
        <v>30.42</v>
      </c>
      <c r="F23">
        <v>28.24</v>
      </c>
      <c r="G23">
        <v>26.51</v>
      </c>
    </row>
    <row r="26" spans="1:7">
      <c r="D26">
        <f>AVERAGE(polepszenieLPRzerw10)</f>
        <v>31.905999999999995</v>
      </c>
      <c r="E26">
        <f>AVERAGE(polepszenieLPRzerw20)</f>
        <v>29.886999999999993</v>
      </c>
      <c r="F26">
        <f>AVERAGE(polepszenieLPRzerw30)</f>
        <v>28.289000000000005</v>
      </c>
      <c r="G26">
        <f>AVERAGE(polepszenieLPRzerw40)</f>
        <v>26.639500000000005</v>
      </c>
    </row>
    <row r="29" spans="1:7" ht="115.2">
      <c r="A29" s="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107</vt:i4>
      </vt:variant>
    </vt:vector>
  </HeadingPairs>
  <TitlesOfParts>
    <vt:vector size="114" baseType="lpstr">
      <vt:lpstr>współczynnik podziału</vt:lpstr>
      <vt:lpstr>liczba zwycięzców turnieju</vt:lpstr>
      <vt:lpstr>l zwycięzców i l kandydatów</vt:lpstr>
      <vt:lpstr>zwyc. rosnie kand. spada</vt:lpstr>
      <vt:lpstr>l kandydatów 30 l zwyc 5-100</vt:lpstr>
      <vt:lpstr>test cz. przerw 1-500 co 100</vt:lpstr>
      <vt:lpstr>l przerw %n</vt:lpstr>
      <vt:lpstr>'test cz. przerw 1-500 co 100'!polepszenie1_100</vt:lpstr>
      <vt:lpstr>'test cz. przerw 1-500 co 100'!polepszenie1_200</vt:lpstr>
      <vt:lpstr>'test cz. przerw 1-500 co 100'!polepszenie1_300</vt:lpstr>
      <vt:lpstr>'test cz. przerw 1-500 co 100'!polepszenie1_400</vt:lpstr>
      <vt:lpstr>'test cz. przerw 1-500 co 100'!polepszenie1_500</vt:lpstr>
      <vt:lpstr>'test cz. przerw 1-500 co 100'!polepszenie1_600</vt:lpstr>
      <vt:lpstr>'l przerw %n'!polepszenieLPRzerw10</vt:lpstr>
      <vt:lpstr>'l przerw %n'!polepszenieLPRzerw20</vt:lpstr>
      <vt:lpstr>'l przerw %n'!polepszenieLPRzerw30</vt:lpstr>
      <vt:lpstr>'l przerw %n'!polepszenieLPRzerw40</vt:lpstr>
      <vt:lpstr>'liczba zwycięzców turnieju'!tuningLiczbaZwyciezcowTurniejow10</vt:lpstr>
      <vt:lpstr>'liczba zwycięzców turnieju'!tuningLiczbaZwyciezcowTurniejow100</vt:lpstr>
      <vt:lpstr>'liczba zwycięzców turnieju'!tuningLiczbaZwyciezcowTurniejow15</vt:lpstr>
      <vt:lpstr>'liczba zwycięzców turnieju'!tuningLiczbaZwyciezcowTurniejow20</vt:lpstr>
      <vt:lpstr>'liczba zwycięzców turnieju'!tuningLiczbaZwyciezcowTurniejow25</vt:lpstr>
      <vt:lpstr>'liczba zwycięzców turnieju'!tuningLiczbaZwyciezcowTurniejow30</vt:lpstr>
      <vt:lpstr>'liczba zwycięzców turnieju'!tuningLiczbaZwyciezcowTurniejow35</vt:lpstr>
      <vt:lpstr>'liczba zwycięzców turnieju'!tuningLiczbaZwyciezcowTurniejow40</vt:lpstr>
      <vt:lpstr>'liczba zwycięzców turnieju'!tuningLiczbaZwyciezcowTurniejow45</vt:lpstr>
      <vt:lpstr>'liczba zwycięzców turnieju'!tuningLiczbaZwyciezcowTurniejow5</vt:lpstr>
      <vt:lpstr>'liczba zwycięzców turnieju'!tuningLiczbaZwyciezcowTurniejow50</vt:lpstr>
      <vt:lpstr>'liczba zwycięzców turnieju'!tuningLiczbaZwyciezcowTurniejow55</vt:lpstr>
      <vt:lpstr>'liczba zwycięzców turnieju'!tuningLiczbaZwyciezcowTurniejow60</vt:lpstr>
      <vt:lpstr>'liczba zwycięzców turnieju'!tuningLiczbaZwyciezcowTurniejow65</vt:lpstr>
      <vt:lpstr>'liczba zwycięzców turnieju'!tuningLiczbaZwyciezcowTurniejow70</vt:lpstr>
      <vt:lpstr>'liczba zwycięzców turnieju'!tuningLiczbaZwyciezcowTurniejow75</vt:lpstr>
      <vt:lpstr>'liczba zwycięzców turnieju'!tuningLiczbaZwyciezcowTurniejow80</vt:lpstr>
      <vt:lpstr>'liczba zwycięzców turnieju'!tuningLiczbaZwyciezcowTurniejow85</vt:lpstr>
      <vt:lpstr>'liczba zwycięzców turnieju'!tuningLiczbaZwyciezcowTurniejow90</vt:lpstr>
      <vt:lpstr>'liczba zwycięzców turnieju'!tuningLiczbaZwyciezcowTurniejow95</vt:lpstr>
      <vt:lpstr>'zwyc. rosnie kand. spada'!tuningLKandydatow_spada_10_i_LZwyciezcow_rosnie_95</vt:lpstr>
      <vt:lpstr>'zwyc. rosnie kand. spada'!tuningLKandydatow_spada_100_i_LZwyciezcow_rosnie_5</vt:lpstr>
      <vt:lpstr>'zwyc. rosnie kand. spada'!tuningLKandydatow_spada_15_i_LZwyciezcow_rosnie_90</vt:lpstr>
      <vt:lpstr>'zwyc. rosnie kand. spada'!tuningLKandydatow_spada_20_i_LZwyciezcow_rosnie_85</vt:lpstr>
      <vt:lpstr>'zwyc. rosnie kand. spada'!tuningLKandydatow_spada_25_i_LZwyciezcow_rosnie_80</vt:lpstr>
      <vt:lpstr>'zwyc. rosnie kand. spada'!tuningLKandydatow_spada_30_i_LZwyciezcow_rosnie_75</vt:lpstr>
      <vt:lpstr>'zwyc. rosnie kand. spada'!tuningLKandydatow_spada_35_i_LZwyciezcow_rosnie_70</vt:lpstr>
      <vt:lpstr>'zwyc. rosnie kand. spada'!tuningLKandydatow_spada_40_i_LZwyciezcow_rosnie_65</vt:lpstr>
      <vt:lpstr>'zwyc. rosnie kand. spada'!tuningLKandydatow_spada_45_i_LZwyciezcow_rosnie_60</vt:lpstr>
      <vt:lpstr>'zwyc. rosnie kand. spada'!tuningLKandydatow_spada_5_i_LZwyciezcow_rosnie_100</vt:lpstr>
      <vt:lpstr>'zwyc. rosnie kand. spada'!tuningLKandydatow_spada_50_i_LZwyciezcow_rosnie_55</vt:lpstr>
      <vt:lpstr>'zwyc. rosnie kand. spada'!tuningLKandydatow_spada_55_i_LZwyciezcow_rosnie_50</vt:lpstr>
      <vt:lpstr>'zwyc. rosnie kand. spada'!tuningLKandydatow_spada_60_i_LZwyciezcow_rosnie_45</vt:lpstr>
      <vt:lpstr>'zwyc. rosnie kand. spada'!tuningLKandydatow_spada_65_i_LZwyciezcow_rosnie_40</vt:lpstr>
      <vt:lpstr>'zwyc. rosnie kand. spada'!tuningLKandydatow_spada_70_i_LZwyciezcow_rosnie_35</vt:lpstr>
      <vt:lpstr>'zwyc. rosnie kand. spada'!tuningLKandydatow_spada_75_i_LZwyciezcow_rosnie_30</vt:lpstr>
      <vt:lpstr>'zwyc. rosnie kand. spada'!tuningLKandydatow_spada_80_i_LZwyciezcow_rosnie_25</vt:lpstr>
      <vt:lpstr>'zwyc. rosnie kand. spada'!tuningLKandydatow_spada_85_i_LZwyciezcow_rosnie_20</vt:lpstr>
      <vt:lpstr>'zwyc. rosnie kand. spada'!tuningLKandydatow_spada_90_i_LZwyciezcow_rosnie_15</vt:lpstr>
      <vt:lpstr>'zwyc. rosnie kand. spada'!tuningLKandydatow_spada_95_i_LZwyciezcow_rosnie_10</vt:lpstr>
      <vt:lpstr>'l zwycięzców i l kandydatów'!tuningLKandydatow10_i_LZwyciezcow10</vt:lpstr>
      <vt:lpstr>'l zwycięzców i l kandydatów'!tuningLKandydatow100_i_LZwyciezcow100</vt:lpstr>
      <vt:lpstr>'l zwycięzców i l kandydatów'!tuningLKandydatow15_i_LZwyciezcow15</vt:lpstr>
      <vt:lpstr>'l zwycięzców i l kandydatów'!tuningLKandydatow20_i_LZwyciezcow20</vt:lpstr>
      <vt:lpstr>'l zwycięzców i l kandydatów'!tuningLKandydatow25_i_LZwyciezcow25</vt:lpstr>
      <vt:lpstr>'l zwycięzców i l kandydatów'!tuningLKandydatow30_i_LZwyciezcow30</vt:lpstr>
      <vt:lpstr>'l zwycięzców i l kandydatów'!tuningLKandydatow35_i_LZwyciezcow35</vt:lpstr>
      <vt:lpstr>'l zwycięzców i l kandydatów'!tuningLKandydatow40_i_LZwyciezcow40</vt:lpstr>
      <vt:lpstr>'l zwycięzców i l kandydatów'!tuningLKandydatow45_i_LZwyciezcow45</vt:lpstr>
      <vt:lpstr>'l zwycięzców i l kandydatów'!tuningLKandydatow5_i_LZwyciezcow5</vt:lpstr>
      <vt:lpstr>'l zwycięzców i l kandydatów'!tuningLKandydatow50_i_LZwyciezcow50</vt:lpstr>
      <vt:lpstr>'l zwycięzców i l kandydatów'!tuningLKandydatow55_i_LZwyciezcow55</vt:lpstr>
      <vt:lpstr>'l zwycięzców i l kandydatów'!tuningLKandydatow60_i_LZwyciezcow60</vt:lpstr>
      <vt:lpstr>'l zwycięzców i l kandydatów'!tuningLKandydatow65_i_LZwyciezcow65</vt:lpstr>
      <vt:lpstr>'l zwycięzców i l kandydatów'!tuningLKandydatow70_i_LZwyciezcow70</vt:lpstr>
      <vt:lpstr>'l zwycięzców i l kandydatów'!tuningLKandydatow75_i_LZwyciezcow75</vt:lpstr>
      <vt:lpstr>'l zwycięzców i l kandydatów'!tuningLKandydatow80_i_LZwyciezcow80</vt:lpstr>
      <vt:lpstr>'l zwycięzców i l kandydatów'!tuningLKandydatow85_i_LZwyciezcow85</vt:lpstr>
      <vt:lpstr>'l zwycięzców i l kandydatów'!tuningLKandydatow90_i_LZwyciezcow90</vt:lpstr>
      <vt:lpstr>'l zwycięzców i l kandydatów'!tuningLKandydatow95_i_LZwyciezcow95</vt:lpstr>
      <vt:lpstr>'l kandydatów 30 l zwyc 5-100'!tuningLKandydatowStala30_i_LZwyciezcow_rosnie_10</vt:lpstr>
      <vt:lpstr>'l kandydatów 30 l zwyc 5-100'!tuningLKandydatowStala30_i_LZwyciezcow_rosnie_100</vt:lpstr>
      <vt:lpstr>'l kandydatów 30 l zwyc 5-100'!tuningLKandydatowStala30_i_LZwyciezcow_rosnie_15</vt:lpstr>
      <vt:lpstr>'l kandydatów 30 l zwyc 5-100'!tuningLKandydatowStala30_i_LZwyciezcow_rosnie_20</vt:lpstr>
      <vt:lpstr>'l kandydatów 30 l zwyc 5-100'!tuningLKandydatowStala30_i_LZwyciezcow_rosnie_25</vt:lpstr>
      <vt:lpstr>'l kandydatów 30 l zwyc 5-100'!tuningLKandydatowStala30_i_LZwyciezcow_rosnie_30</vt:lpstr>
      <vt:lpstr>'l kandydatów 30 l zwyc 5-100'!tuningLKandydatowStala30_i_LZwyciezcow_rosnie_35</vt:lpstr>
      <vt:lpstr>'l kandydatów 30 l zwyc 5-100'!tuningLKandydatowStala30_i_LZwyciezcow_rosnie_40</vt:lpstr>
      <vt:lpstr>'l kandydatów 30 l zwyc 5-100'!tuningLKandydatowStala30_i_LZwyciezcow_rosnie_45</vt:lpstr>
      <vt:lpstr>'l kandydatów 30 l zwyc 5-100'!tuningLKandydatowStala30_i_LZwyciezcow_rosnie_5</vt:lpstr>
      <vt:lpstr>'l kandydatów 30 l zwyc 5-100'!tuningLKandydatowStala30_i_LZwyciezcow_rosnie_50</vt:lpstr>
      <vt:lpstr>'l kandydatów 30 l zwyc 5-100'!tuningLKandydatowStala30_i_LZwyciezcow_rosnie_55</vt:lpstr>
      <vt:lpstr>'l kandydatów 30 l zwyc 5-100'!tuningLKandydatowStala30_i_LZwyciezcow_rosnie_60</vt:lpstr>
      <vt:lpstr>'l kandydatów 30 l zwyc 5-100'!tuningLKandydatowStala30_i_LZwyciezcow_rosnie_65</vt:lpstr>
      <vt:lpstr>'l kandydatów 30 l zwyc 5-100'!tuningLKandydatowStala30_i_LZwyciezcow_rosnie_70</vt:lpstr>
      <vt:lpstr>'l kandydatów 30 l zwyc 5-100'!tuningLKandydatowStala30_i_LZwyciezcow_rosnie_75</vt:lpstr>
      <vt:lpstr>'l kandydatów 30 l zwyc 5-100'!tuningLKandydatowStala30_i_LZwyciezcow_rosnie_80</vt:lpstr>
      <vt:lpstr>'l kandydatów 30 l zwyc 5-100'!tuningLKandydatowStala30_i_LZwyciezcow_rosnie_85</vt:lpstr>
      <vt:lpstr>'l kandydatów 30 l zwyc 5-100'!tuningLKandydatowStala30_i_LZwyciezcow_rosnie_90</vt:lpstr>
      <vt:lpstr>'l kandydatów 30 l zwyc 5-100'!tuningLKandydatowStala30_i_LZwyciezcow_rosnie_95</vt:lpstr>
      <vt:lpstr>'współczynnik podziału'!tuningWspolczynnikPodzialu0.1</vt:lpstr>
      <vt:lpstr>'współczynnik podziału'!tuningWspolczynnikPodzialu0.15</vt:lpstr>
      <vt:lpstr>'współczynnik podziału'!tuningWspolczynnikPodzialu0.2</vt:lpstr>
      <vt:lpstr>'współczynnik podziału'!tuningWspolczynnikPodzialu0.25</vt:lpstr>
      <vt:lpstr>'współczynnik podziału'!tuningWspolczynnikPodzialu0.3</vt:lpstr>
      <vt:lpstr>'współczynnik podziału'!tuningWspolczynnikPodzialu0.35</vt:lpstr>
      <vt:lpstr>'współczynnik podziału'!tuningWspolczynnikPodzialu0.4</vt:lpstr>
      <vt:lpstr>'współczynnik podziału'!tuningWspolczynnikPodzialu0.45</vt:lpstr>
      <vt:lpstr>'współczynnik podziału'!tuningWspolczynnikPodzialu0.5</vt:lpstr>
      <vt:lpstr>'współczynnik podziału'!tuningWspolczynnikPodzialu0.55</vt:lpstr>
      <vt:lpstr>'współczynnik podziału'!tuningWspolczynnikPodzialu0.6</vt:lpstr>
      <vt:lpstr>'współczynnik podziału'!tuningWspolczynnikPodzialu0.65</vt:lpstr>
      <vt:lpstr>'współczynnik podziału'!tuningWspolczynnikPodzialu0.7</vt:lpstr>
      <vt:lpstr>'współczynnik podziału'!tuningWspolczynnikPodzialu0.75</vt:lpstr>
      <vt:lpstr>'współczynnik podziału'!tuningWspolczynnikPodzialu0.8</vt:lpstr>
      <vt:lpstr>'współczynnik podziału'!tuningWspolczynnikPodzialu0.85</vt:lpstr>
      <vt:lpstr>'współczynnik podziału'!tuningWspolczynnikPodzialu0.9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2018-01-19T02:46:08Z</dcterms:modified>
</cp:coreProperties>
</file>