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cross/Library/CloudStorage/GoogleDrive-cross.marcella@gmail.com/My Drive/2022-2023/Photosynthesis LICOR Project/Excision_Research/Li-Cor.data/Excel.DataCollection/"/>
    </mc:Choice>
  </mc:AlternateContent>
  <xr:revisionPtr revIDLastSave="0" documentId="13_ncr:1_{12E961F0-BE57-184D-B729-BD3DF7521DE7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M32" i="1" l="1"/>
  <c r="DL32" i="1"/>
  <c r="DJ32" i="1"/>
  <c r="DK32" i="1" s="1"/>
  <c r="BL32" i="1" s="1"/>
  <c r="BN32" i="1" s="1"/>
  <c r="BY32" i="1"/>
  <c r="BX32" i="1"/>
  <c r="BQ32" i="1"/>
  <c r="BT32" i="1" s="1"/>
  <c r="BP32" i="1"/>
  <c r="BO32" i="1"/>
  <c r="BJ32" i="1"/>
  <c r="BD32" i="1"/>
  <c r="AY32" i="1"/>
  <c r="AW32" i="1"/>
  <c r="AP32" i="1"/>
  <c r="M32" i="1" s="1"/>
  <c r="L32" i="1" s="1"/>
  <c r="AK32" i="1"/>
  <c r="AE32" i="1"/>
  <c r="AC32" i="1"/>
  <c r="AB32" i="1"/>
  <c r="AA32" i="1"/>
  <c r="W32" i="1"/>
  <c r="T32" i="1"/>
  <c r="O32" i="1"/>
  <c r="N32" i="1"/>
  <c r="BM32" i="1" s="1"/>
  <c r="DM31" i="1"/>
  <c r="DL31" i="1"/>
  <c r="DJ31" i="1"/>
  <c r="W31" i="1" s="1"/>
  <c r="BY31" i="1"/>
  <c r="BX31" i="1"/>
  <c r="BQ31" i="1"/>
  <c r="BT31" i="1" s="1"/>
  <c r="BP31" i="1"/>
  <c r="BJ31" i="1"/>
  <c r="BD31" i="1"/>
  <c r="AY31" i="1"/>
  <c r="AW31" i="1" s="1"/>
  <c r="AX31" i="1"/>
  <c r="AP31" i="1"/>
  <c r="AK31" i="1"/>
  <c r="AC31" i="1"/>
  <c r="AB31" i="1"/>
  <c r="AA31" i="1"/>
  <c r="X31" i="1"/>
  <c r="Y31" i="1" s="1"/>
  <c r="T31" i="1"/>
  <c r="N31" i="1"/>
  <c r="BM31" i="1" s="1"/>
  <c r="M31" i="1"/>
  <c r="L31" i="1"/>
  <c r="AE31" i="1" s="1"/>
  <c r="DM30" i="1"/>
  <c r="DL30" i="1"/>
  <c r="DK30" i="1"/>
  <c r="BL30" i="1" s="1"/>
  <c r="DJ30" i="1"/>
  <c r="W30" i="1" s="1"/>
  <c r="X30" i="1" s="1"/>
  <c r="Y30" i="1" s="1"/>
  <c r="AG30" i="1" s="1"/>
  <c r="BY30" i="1"/>
  <c r="BX30" i="1"/>
  <c r="BP30" i="1"/>
  <c r="BJ30" i="1"/>
  <c r="BD30" i="1"/>
  <c r="BQ30" i="1" s="1"/>
  <c r="BT30" i="1" s="1"/>
  <c r="AY30" i="1"/>
  <c r="AW30" i="1"/>
  <c r="AX30" i="1" s="1"/>
  <c r="AP30" i="1"/>
  <c r="AK30" i="1"/>
  <c r="N30" i="1" s="1"/>
  <c r="BM30" i="1" s="1"/>
  <c r="AJ30" i="1"/>
  <c r="AI30" i="1"/>
  <c r="AH30" i="1"/>
  <c r="AC30" i="1"/>
  <c r="AB30" i="1"/>
  <c r="AA30" i="1"/>
  <c r="Z30" i="1"/>
  <c r="AD30" i="1" s="1"/>
  <c r="T30" i="1"/>
  <c r="AF30" i="1" s="1"/>
  <c r="R30" i="1"/>
  <c r="O30" i="1"/>
  <c r="M30" i="1"/>
  <c r="L30" i="1"/>
  <c r="AE30" i="1" s="1"/>
  <c r="DM29" i="1"/>
  <c r="W29" i="1" s="1"/>
  <c r="DL29" i="1"/>
  <c r="DJ29" i="1"/>
  <c r="DK29" i="1" s="1"/>
  <c r="BY29" i="1"/>
  <c r="BX29" i="1"/>
  <c r="BW29" i="1"/>
  <c r="BV29" i="1"/>
  <c r="BZ29" i="1" s="1"/>
  <c r="CA29" i="1" s="1"/>
  <c r="BQ29" i="1"/>
  <c r="BT29" i="1" s="1"/>
  <c r="BU29" i="1" s="1"/>
  <c r="BP29" i="1"/>
  <c r="BM29" i="1"/>
  <c r="BL29" i="1"/>
  <c r="BN29" i="1" s="1"/>
  <c r="BJ29" i="1"/>
  <c r="BD29" i="1"/>
  <c r="AY29" i="1"/>
  <c r="AW29" i="1"/>
  <c r="AI29" i="1" s="1"/>
  <c r="AP29" i="1"/>
  <c r="AK29" i="1"/>
  <c r="N29" i="1" s="1"/>
  <c r="AJ29" i="1"/>
  <c r="AC29" i="1"/>
  <c r="AB29" i="1"/>
  <c r="AA29" i="1" s="1"/>
  <c r="T29" i="1"/>
  <c r="M29" i="1"/>
  <c r="L29" i="1" s="1"/>
  <c r="DM28" i="1"/>
  <c r="DL28" i="1"/>
  <c r="DJ28" i="1"/>
  <c r="DK28" i="1" s="1"/>
  <c r="BL28" i="1" s="1"/>
  <c r="BN28" i="1" s="1"/>
  <c r="BY28" i="1"/>
  <c r="BX28" i="1"/>
  <c r="BQ28" i="1"/>
  <c r="BT28" i="1" s="1"/>
  <c r="BP28" i="1"/>
  <c r="BJ28" i="1"/>
  <c r="BD28" i="1"/>
  <c r="AY28" i="1"/>
  <c r="AW28" i="1"/>
  <c r="AP28" i="1"/>
  <c r="M28" i="1" s="1"/>
  <c r="L28" i="1" s="1"/>
  <c r="AK28" i="1"/>
  <c r="AC28" i="1"/>
  <c r="AB28" i="1"/>
  <c r="AA28" i="1"/>
  <c r="W28" i="1"/>
  <c r="T28" i="1"/>
  <c r="N28" i="1"/>
  <c r="BM28" i="1" s="1"/>
  <c r="BO28" i="1" s="1"/>
  <c r="DM27" i="1"/>
  <c r="DL27" i="1"/>
  <c r="DJ27" i="1"/>
  <c r="W27" i="1" s="1"/>
  <c r="BY27" i="1"/>
  <c r="BX27" i="1"/>
  <c r="BQ27" i="1"/>
  <c r="BT27" i="1" s="1"/>
  <c r="BP27" i="1"/>
  <c r="BJ27" i="1"/>
  <c r="BD27" i="1"/>
  <c r="AY27" i="1"/>
  <c r="AW27" i="1" s="1"/>
  <c r="AX27" i="1"/>
  <c r="AP27" i="1"/>
  <c r="AK27" i="1"/>
  <c r="AC27" i="1"/>
  <c r="AB27" i="1"/>
  <c r="AA27" i="1"/>
  <c r="X27" i="1"/>
  <c r="Y27" i="1" s="1"/>
  <c r="T27" i="1"/>
  <c r="N27" i="1"/>
  <c r="BM27" i="1" s="1"/>
  <c r="M27" i="1"/>
  <c r="L27" i="1"/>
  <c r="AE27" i="1" s="1"/>
  <c r="DM26" i="1"/>
  <c r="DL26" i="1"/>
  <c r="DJ26" i="1"/>
  <c r="W26" i="1" s="1"/>
  <c r="X26" i="1" s="1"/>
  <c r="Y26" i="1" s="1"/>
  <c r="AG26" i="1" s="1"/>
  <c r="BY26" i="1"/>
  <c r="BX26" i="1"/>
  <c r="BT26" i="1"/>
  <c r="BU26" i="1" s="1"/>
  <c r="BP26" i="1"/>
  <c r="BJ26" i="1"/>
  <c r="BD26" i="1"/>
  <c r="BQ26" i="1" s="1"/>
  <c r="AY26" i="1"/>
  <c r="AW26" i="1"/>
  <c r="AX26" i="1" s="1"/>
  <c r="AP26" i="1"/>
  <c r="AK26" i="1"/>
  <c r="N26" i="1" s="1"/>
  <c r="BM26" i="1" s="1"/>
  <c r="AJ26" i="1"/>
  <c r="AI26" i="1"/>
  <c r="AC26" i="1"/>
  <c r="AB26" i="1"/>
  <c r="AA26" i="1"/>
  <c r="Z26" i="1"/>
  <c r="AD26" i="1" s="1"/>
  <c r="T26" i="1"/>
  <c r="AF26" i="1" s="1"/>
  <c r="R26" i="1"/>
  <c r="O26" i="1"/>
  <c r="M26" i="1"/>
  <c r="L26" i="1"/>
  <c r="DM25" i="1"/>
  <c r="W25" i="1" s="1"/>
  <c r="DL25" i="1"/>
  <c r="DJ25" i="1"/>
  <c r="DK25" i="1" s="1"/>
  <c r="BL25" i="1" s="1"/>
  <c r="BN25" i="1" s="1"/>
  <c r="BY25" i="1"/>
  <c r="BX25" i="1"/>
  <c r="BW25" i="1"/>
  <c r="BP25" i="1"/>
  <c r="BM25" i="1"/>
  <c r="BJ25" i="1"/>
  <c r="BD25" i="1"/>
  <c r="BQ25" i="1" s="1"/>
  <c r="BT25" i="1" s="1"/>
  <c r="BU25" i="1" s="1"/>
  <c r="AY25" i="1"/>
  <c r="AW25" i="1"/>
  <c r="AI25" i="1" s="1"/>
  <c r="AP25" i="1"/>
  <c r="AK25" i="1"/>
  <c r="N25" i="1" s="1"/>
  <c r="AJ25" i="1"/>
  <c r="AC25" i="1"/>
  <c r="AB25" i="1"/>
  <c r="AA25" i="1" s="1"/>
  <c r="T25" i="1"/>
  <c r="M25" i="1"/>
  <c r="L25" i="1" s="1"/>
  <c r="DM24" i="1"/>
  <c r="DL24" i="1"/>
  <c r="DJ24" i="1"/>
  <c r="DK24" i="1" s="1"/>
  <c r="BL24" i="1" s="1"/>
  <c r="BN24" i="1" s="1"/>
  <c r="BY24" i="1"/>
  <c r="BX24" i="1"/>
  <c r="BQ24" i="1"/>
  <c r="BT24" i="1" s="1"/>
  <c r="BP24" i="1"/>
  <c r="BJ24" i="1"/>
  <c r="BD24" i="1"/>
  <c r="AY24" i="1"/>
  <c r="AW24" i="1"/>
  <c r="AP24" i="1"/>
  <c r="M24" i="1" s="1"/>
  <c r="L24" i="1" s="1"/>
  <c r="AK24" i="1"/>
  <c r="AC24" i="1"/>
  <c r="AB24" i="1"/>
  <c r="AA24" i="1" s="1"/>
  <c r="W24" i="1"/>
  <c r="T24" i="1"/>
  <c r="O24" i="1"/>
  <c r="N24" i="1"/>
  <c r="BM24" i="1" s="1"/>
  <c r="BO24" i="1" s="1"/>
  <c r="DM23" i="1"/>
  <c r="DL23" i="1"/>
  <c r="DJ23" i="1"/>
  <c r="W23" i="1" s="1"/>
  <c r="BY23" i="1"/>
  <c r="BX23" i="1"/>
  <c r="BQ23" i="1"/>
  <c r="BT23" i="1" s="1"/>
  <c r="BP23" i="1"/>
  <c r="BJ23" i="1"/>
  <c r="BD23" i="1"/>
  <c r="AY23" i="1"/>
  <c r="AW23" i="1" s="1"/>
  <c r="AX23" i="1"/>
  <c r="AP23" i="1"/>
  <c r="M23" i="1" s="1"/>
  <c r="L23" i="1" s="1"/>
  <c r="AK23" i="1"/>
  <c r="AC23" i="1"/>
  <c r="AB23" i="1"/>
  <c r="AA23" i="1"/>
  <c r="X23" i="1"/>
  <c r="Y23" i="1" s="1"/>
  <c r="T23" i="1"/>
  <c r="N23" i="1"/>
  <c r="BM23" i="1" s="1"/>
  <c r="DM22" i="1"/>
  <c r="DL22" i="1"/>
  <c r="DJ22" i="1"/>
  <c r="W22" i="1" s="1"/>
  <c r="X22" i="1" s="1"/>
  <c r="Y22" i="1" s="1"/>
  <c r="AG22" i="1" s="1"/>
  <c r="BY22" i="1"/>
  <c r="BX22" i="1"/>
  <c r="BP22" i="1"/>
  <c r="BJ22" i="1"/>
  <c r="BD22" i="1"/>
  <c r="BQ22" i="1" s="1"/>
  <c r="BT22" i="1" s="1"/>
  <c r="AY22" i="1"/>
  <c r="AX22" i="1"/>
  <c r="AW22" i="1"/>
  <c r="AP22" i="1"/>
  <c r="AK22" i="1"/>
  <c r="N22" i="1" s="1"/>
  <c r="BM22" i="1" s="1"/>
  <c r="AJ22" i="1"/>
  <c r="AI22" i="1"/>
  <c r="AC22" i="1"/>
  <c r="AB22" i="1"/>
  <c r="AA22" i="1"/>
  <c r="T22" i="1"/>
  <c r="R22" i="1"/>
  <c r="O22" i="1"/>
  <c r="M22" i="1"/>
  <c r="L22" i="1"/>
  <c r="U22" i="1" s="1"/>
  <c r="S22" i="1" s="1"/>
  <c r="V22" i="1" s="1"/>
  <c r="P22" i="1" s="1"/>
  <c r="Q22" i="1" s="1"/>
  <c r="DM21" i="1"/>
  <c r="W21" i="1" s="1"/>
  <c r="DL21" i="1"/>
  <c r="DJ21" i="1"/>
  <c r="DK21" i="1" s="1"/>
  <c r="BL21" i="1" s="1"/>
  <c r="BN21" i="1" s="1"/>
  <c r="BY21" i="1"/>
  <c r="BX21" i="1"/>
  <c r="BW21" i="1"/>
  <c r="BV21" i="1"/>
  <c r="BZ21" i="1" s="1"/>
  <c r="CA21" i="1" s="1"/>
  <c r="BP21" i="1"/>
  <c r="BJ21" i="1"/>
  <c r="BD21" i="1"/>
  <c r="BQ21" i="1" s="1"/>
  <c r="BT21" i="1" s="1"/>
  <c r="BU21" i="1" s="1"/>
  <c r="AY21" i="1"/>
  <c r="AW21" i="1"/>
  <c r="AI21" i="1" s="1"/>
  <c r="AP21" i="1"/>
  <c r="AK21" i="1"/>
  <c r="N21" i="1" s="1"/>
  <c r="BM21" i="1" s="1"/>
  <c r="BO21" i="1" s="1"/>
  <c r="AJ21" i="1"/>
  <c r="AC21" i="1"/>
  <c r="AB21" i="1"/>
  <c r="AA21" i="1" s="1"/>
  <c r="T21" i="1"/>
  <c r="O21" i="1"/>
  <c r="M21" i="1"/>
  <c r="L21" i="1"/>
  <c r="AE21" i="1" s="1"/>
  <c r="DM20" i="1"/>
  <c r="DL20" i="1"/>
  <c r="DJ20" i="1"/>
  <c r="DK20" i="1" s="1"/>
  <c r="BL20" i="1" s="1"/>
  <c r="BN20" i="1" s="1"/>
  <c r="BY20" i="1"/>
  <c r="BX20" i="1"/>
  <c r="BQ20" i="1"/>
  <c r="BT20" i="1" s="1"/>
  <c r="BP20" i="1"/>
  <c r="BJ20" i="1"/>
  <c r="BD20" i="1"/>
  <c r="AY20" i="1"/>
  <c r="AX20" i="1"/>
  <c r="AW20" i="1"/>
  <c r="AP20" i="1"/>
  <c r="M20" i="1" s="1"/>
  <c r="L20" i="1" s="1"/>
  <c r="AK20" i="1"/>
  <c r="AE20" i="1"/>
  <c r="AC20" i="1"/>
  <c r="AB20" i="1"/>
  <c r="AA20" i="1" s="1"/>
  <c r="W20" i="1"/>
  <c r="T20" i="1"/>
  <c r="O20" i="1"/>
  <c r="N20" i="1"/>
  <c r="BM20" i="1" s="1"/>
  <c r="BO20" i="1" s="1"/>
  <c r="DM19" i="1"/>
  <c r="DL19" i="1"/>
  <c r="DJ19" i="1"/>
  <c r="DK19" i="1" s="1"/>
  <c r="BL19" i="1" s="1"/>
  <c r="BY19" i="1"/>
  <c r="BX19" i="1"/>
  <c r="BP19" i="1"/>
  <c r="BJ19" i="1"/>
  <c r="BN19" i="1" s="1"/>
  <c r="BD19" i="1"/>
  <c r="BQ19" i="1" s="1"/>
  <c r="BT19" i="1" s="1"/>
  <c r="AY19" i="1"/>
  <c r="AX19" i="1"/>
  <c r="AW19" i="1"/>
  <c r="AJ19" i="1" s="1"/>
  <c r="AP19" i="1"/>
  <c r="AK19" i="1"/>
  <c r="AI19" i="1"/>
  <c r="AC19" i="1"/>
  <c r="AB19" i="1"/>
  <c r="AA19" i="1"/>
  <c r="W19" i="1"/>
  <c r="T19" i="1"/>
  <c r="R19" i="1"/>
  <c r="O19" i="1"/>
  <c r="N19" i="1"/>
  <c r="BM19" i="1" s="1"/>
  <c r="BO19" i="1" s="1"/>
  <c r="M19" i="1"/>
  <c r="L19" i="1"/>
  <c r="DM18" i="1"/>
  <c r="W18" i="1" s="1"/>
  <c r="DL18" i="1"/>
  <c r="DJ18" i="1"/>
  <c r="DK18" i="1" s="1"/>
  <c r="BL18" i="1" s="1"/>
  <c r="BN18" i="1" s="1"/>
  <c r="BY18" i="1"/>
  <c r="BX18" i="1"/>
  <c r="BP18" i="1"/>
  <c r="BJ18" i="1"/>
  <c r="BD18" i="1"/>
  <c r="BQ18" i="1" s="1"/>
  <c r="BT18" i="1" s="1"/>
  <c r="AY18" i="1"/>
  <c r="AW18" i="1"/>
  <c r="AI18" i="1" s="1"/>
  <c r="AP18" i="1"/>
  <c r="AK18" i="1"/>
  <c r="N18" i="1" s="1"/>
  <c r="BM18" i="1" s="1"/>
  <c r="BO18" i="1" s="1"/>
  <c r="AJ18" i="1"/>
  <c r="AC18" i="1"/>
  <c r="AB18" i="1"/>
  <c r="AA18" i="1" s="1"/>
  <c r="T18" i="1"/>
  <c r="O18" i="1"/>
  <c r="M18" i="1"/>
  <c r="L18" i="1"/>
  <c r="DM17" i="1"/>
  <c r="DL17" i="1"/>
  <c r="DJ17" i="1"/>
  <c r="DK17" i="1" s="1"/>
  <c r="BL17" i="1" s="1"/>
  <c r="BN17" i="1" s="1"/>
  <c r="BY17" i="1"/>
  <c r="BX17" i="1"/>
  <c r="BQ17" i="1"/>
  <c r="BT17" i="1" s="1"/>
  <c r="BP17" i="1"/>
  <c r="BJ17" i="1"/>
  <c r="BD17" i="1"/>
  <c r="AY17" i="1"/>
  <c r="AW17" i="1"/>
  <c r="AX17" i="1" s="1"/>
  <c r="AP17" i="1"/>
  <c r="M17" i="1" s="1"/>
  <c r="L17" i="1" s="1"/>
  <c r="AK17" i="1"/>
  <c r="AC17" i="1"/>
  <c r="AB17" i="1"/>
  <c r="AA17" i="1" s="1"/>
  <c r="W17" i="1"/>
  <c r="T17" i="1"/>
  <c r="N17" i="1"/>
  <c r="BM17" i="1" s="1"/>
  <c r="BO17" i="1" s="1"/>
  <c r="Z31" i="1" l="1"/>
  <c r="AD31" i="1" s="1"/>
  <c r="AG31" i="1"/>
  <c r="AF31" i="1"/>
  <c r="Z27" i="1"/>
  <c r="AD27" i="1" s="1"/>
  <c r="AG27" i="1"/>
  <c r="AF27" i="1"/>
  <c r="AE25" i="1"/>
  <c r="U25" i="1"/>
  <c r="S25" i="1" s="1"/>
  <c r="V25" i="1" s="1"/>
  <c r="P25" i="1" s="1"/>
  <c r="Q25" i="1" s="1"/>
  <c r="BW30" i="1"/>
  <c r="BV30" i="1"/>
  <c r="BZ30" i="1" s="1"/>
  <c r="CA30" i="1" s="1"/>
  <c r="BU30" i="1"/>
  <c r="BW22" i="1"/>
  <c r="BV22" i="1"/>
  <c r="BZ22" i="1" s="1"/>
  <c r="CA22" i="1" s="1"/>
  <c r="BU22" i="1"/>
  <c r="AE29" i="1"/>
  <c r="U29" i="1"/>
  <c r="S29" i="1" s="1"/>
  <c r="V29" i="1" s="1"/>
  <c r="P29" i="1" s="1"/>
  <c r="Q29" i="1" s="1"/>
  <c r="Z23" i="1"/>
  <c r="AD23" i="1" s="1"/>
  <c r="AG23" i="1"/>
  <c r="AF23" i="1"/>
  <c r="BW24" i="1"/>
  <c r="BV24" i="1"/>
  <c r="BZ24" i="1" s="1"/>
  <c r="CA24" i="1" s="1"/>
  <c r="BU24" i="1"/>
  <c r="BW28" i="1"/>
  <c r="BV28" i="1"/>
  <c r="BZ28" i="1" s="1"/>
  <c r="CA28" i="1" s="1"/>
  <c r="BU28" i="1"/>
  <c r="BN30" i="1"/>
  <c r="X28" i="1"/>
  <c r="Y28" i="1" s="1"/>
  <c r="O23" i="1"/>
  <c r="AI23" i="1"/>
  <c r="AJ23" i="1"/>
  <c r="R23" i="1"/>
  <c r="X24" i="1"/>
  <c r="Y24" i="1" s="1"/>
  <c r="BO26" i="1"/>
  <c r="AH27" i="1"/>
  <c r="O31" i="1"/>
  <c r="AI31" i="1"/>
  <c r="AJ31" i="1"/>
  <c r="R31" i="1"/>
  <c r="X32" i="1"/>
  <c r="Y32" i="1" s="1"/>
  <c r="AJ32" i="1"/>
  <c r="AX32" i="1"/>
  <c r="AI32" i="1"/>
  <c r="R32" i="1"/>
  <c r="AJ28" i="1"/>
  <c r="AI28" i="1"/>
  <c r="R28" i="1"/>
  <c r="AX28" i="1"/>
  <c r="BO30" i="1"/>
  <c r="AH31" i="1"/>
  <c r="AF29" i="1"/>
  <c r="U32" i="1"/>
  <c r="S32" i="1" s="1"/>
  <c r="V32" i="1" s="1"/>
  <c r="P32" i="1" s="1"/>
  <c r="Q32" i="1" s="1"/>
  <c r="BO22" i="1"/>
  <c r="BO23" i="1"/>
  <c r="BN23" i="1"/>
  <c r="BO25" i="1"/>
  <c r="X25" i="1"/>
  <c r="Y25" i="1" s="1"/>
  <c r="BO29" i="1"/>
  <c r="BO31" i="1"/>
  <c r="BN31" i="1"/>
  <c r="BN26" i="1"/>
  <c r="AE23" i="1"/>
  <c r="AH23" i="1" s="1"/>
  <c r="U23" i="1"/>
  <c r="S23" i="1" s="1"/>
  <c r="V23" i="1" s="1"/>
  <c r="O27" i="1"/>
  <c r="R27" i="1"/>
  <c r="AI27" i="1"/>
  <c r="AJ27" i="1"/>
  <c r="BN22" i="1"/>
  <c r="U26" i="1"/>
  <c r="S26" i="1" s="1"/>
  <c r="V26" i="1" s="1"/>
  <c r="P26" i="1" s="1"/>
  <c r="Q26" i="1" s="1"/>
  <c r="X29" i="1"/>
  <c r="Y29" i="1" s="1"/>
  <c r="DK22" i="1"/>
  <c r="BL22" i="1" s="1"/>
  <c r="AJ24" i="1"/>
  <c r="AX24" i="1"/>
  <c r="AI24" i="1"/>
  <c r="R24" i="1"/>
  <c r="BV26" i="1"/>
  <c r="BZ26" i="1" s="1"/>
  <c r="CA26" i="1" s="1"/>
  <c r="BW26" i="1"/>
  <c r="BW32" i="1"/>
  <c r="BV32" i="1"/>
  <c r="BZ32" i="1" s="1"/>
  <c r="CA32" i="1" s="1"/>
  <c r="BU32" i="1"/>
  <c r="AF22" i="1"/>
  <c r="U20" i="1"/>
  <c r="S20" i="1" s="1"/>
  <c r="V20" i="1" s="1"/>
  <c r="P20" i="1" s="1"/>
  <c r="Q20" i="1" s="1"/>
  <c r="Z22" i="1"/>
  <c r="AD22" i="1" s="1"/>
  <c r="BW27" i="1"/>
  <c r="BV27" i="1"/>
  <c r="BZ27" i="1" s="1"/>
  <c r="CA27" i="1" s="1"/>
  <c r="BU27" i="1"/>
  <c r="X20" i="1"/>
  <c r="Y20" i="1" s="1"/>
  <c r="AJ20" i="1"/>
  <c r="AI20" i="1"/>
  <c r="R20" i="1"/>
  <c r="BW20" i="1"/>
  <c r="BV20" i="1"/>
  <c r="BZ20" i="1" s="1"/>
  <c r="CA20" i="1" s="1"/>
  <c r="BU20" i="1"/>
  <c r="X21" i="1"/>
  <c r="Y21" i="1" s="1"/>
  <c r="BW23" i="1"/>
  <c r="BV23" i="1"/>
  <c r="BZ23" i="1" s="1"/>
  <c r="CA23" i="1" s="1"/>
  <c r="BU23" i="1"/>
  <c r="AE24" i="1"/>
  <c r="BV25" i="1"/>
  <c r="BZ25" i="1" s="1"/>
  <c r="CA25" i="1" s="1"/>
  <c r="DK26" i="1"/>
  <c r="BL26" i="1" s="1"/>
  <c r="O28" i="1"/>
  <c r="AE28" i="1"/>
  <c r="BU31" i="1"/>
  <c r="BW31" i="1"/>
  <c r="BV31" i="1"/>
  <c r="BZ31" i="1" s="1"/>
  <c r="CA31" i="1" s="1"/>
  <c r="DK27" i="1"/>
  <c r="BL27" i="1" s="1"/>
  <c r="BN27" i="1" s="1"/>
  <c r="DK31" i="1"/>
  <c r="BL31" i="1" s="1"/>
  <c r="AX21" i="1"/>
  <c r="AX25" i="1"/>
  <c r="AX29" i="1"/>
  <c r="O29" i="1"/>
  <c r="U30" i="1"/>
  <c r="S30" i="1" s="1"/>
  <c r="V30" i="1" s="1"/>
  <c r="P30" i="1" s="1"/>
  <c r="Q30" i="1" s="1"/>
  <c r="AE22" i="1"/>
  <c r="AH22" i="1" s="1"/>
  <c r="AE26" i="1"/>
  <c r="AH26" i="1" s="1"/>
  <c r="U27" i="1"/>
  <c r="S27" i="1" s="1"/>
  <c r="V27" i="1" s="1"/>
  <c r="U31" i="1"/>
  <c r="S31" i="1" s="1"/>
  <c r="V31" i="1" s="1"/>
  <c r="DK23" i="1"/>
  <c r="BL23" i="1" s="1"/>
  <c r="O25" i="1"/>
  <c r="R21" i="1"/>
  <c r="R25" i="1"/>
  <c r="R29" i="1"/>
  <c r="BW19" i="1"/>
  <c r="BV19" i="1"/>
  <c r="BZ19" i="1" s="1"/>
  <c r="CA19" i="1" s="1"/>
  <c r="BU19" i="1"/>
  <c r="AE17" i="1"/>
  <c r="BW18" i="1"/>
  <c r="BU18" i="1"/>
  <c r="BV18" i="1"/>
  <c r="BZ18" i="1" s="1"/>
  <c r="CA18" i="1" s="1"/>
  <c r="BW17" i="1"/>
  <c r="BV17" i="1"/>
  <c r="BZ17" i="1" s="1"/>
  <c r="CA17" i="1" s="1"/>
  <c r="BU17" i="1"/>
  <c r="X18" i="1"/>
  <c r="Y18" i="1" s="1"/>
  <c r="U18" i="1" s="1"/>
  <c r="S18" i="1" s="1"/>
  <c r="V18" i="1" s="1"/>
  <c r="P18" i="1" s="1"/>
  <c r="Q18" i="1" s="1"/>
  <c r="X17" i="1"/>
  <c r="Y17" i="1" s="1"/>
  <c r="AX18" i="1"/>
  <c r="AE18" i="1"/>
  <c r="R17" i="1"/>
  <c r="AI17" i="1"/>
  <c r="AE19" i="1"/>
  <c r="AJ17" i="1"/>
  <c r="R18" i="1"/>
  <c r="X19" i="1"/>
  <c r="Y19" i="1" s="1"/>
  <c r="U19" i="1" s="1"/>
  <c r="S19" i="1" s="1"/>
  <c r="V19" i="1" s="1"/>
  <c r="P19" i="1" s="1"/>
  <c r="Q19" i="1" s="1"/>
  <c r="O17" i="1"/>
  <c r="AF28" i="1" l="1"/>
  <c r="Z28" i="1"/>
  <c r="AD28" i="1" s="1"/>
  <c r="AG28" i="1"/>
  <c r="AH28" i="1" s="1"/>
  <c r="AG24" i="1"/>
  <c r="AF24" i="1"/>
  <c r="Z24" i="1"/>
  <c r="AD24" i="1" s="1"/>
  <c r="U24" i="1"/>
  <c r="S24" i="1" s="1"/>
  <c r="V24" i="1" s="1"/>
  <c r="P24" i="1" s="1"/>
  <c r="Q24" i="1" s="1"/>
  <c r="AG20" i="1"/>
  <c r="AH20" i="1" s="1"/>
  <c r="Z20" i="1"/>
  <c r="AD20" i="1" s="1"/>
  <c r="AF20" i="1"/>
  <c r="U28" i="1"/>
  <c r="S28" i="1" s="1"/>
  <c r="V28" i="1" s="1"/>
  <c r="P28" i="1" s="1"/>
  <c r="Q28" i="1" s="1"/>
  <c r="BO27" i="1"/>
  <c r="Z21" i="1"/>
  <c r="AD21" i="1" s="1"/>
  <c r="AG21" i="1"/>
  <c r="U21" i="1"/>
  <c r="S21" i="1" s="1"/>
  <c r="V21" i="1" s="1"/>
  <c r="P21" i="1" s="1"/>
  <c r="Q21" i="1" s="1"/>
  <c r="Z25" i="1"/>
  <c r="AD25" i="1" s="1"/>
  <c r="AG25" i="1"/>
  <c r="Z32" i="1"/>
  <c r="AD32" i="1" s="1"/>
  <c r="AG32" i="1"/>
  <c r="AF32" i="1"/>
  <c r="P31" i="1"/>
  <c r="Q31" i="1" s="1"/>
  <c r="Z29" i="1"/>
  <c r="AD29" i="1" s="1"/>
  <c r="AG29" i="1"/>
  <c r="AH29" i="1" s="1"/>
  <c r="AF21" i="1"/>
  <c r="P27" i="1"/>
  <c r="Q27" i="1" s="1"/>
  <c r="P23" i="1"/>
  <c r="Q23" i="1" s="1"/>
  <c r="AF25" i="1"/>
  <c r="AF19" i="1"/>
  <c r="AF18" i="1"/>
  <c r="Z17" i="1"/>
  <c r="AD17" i="1" s="1"/>
  <c r="AG17" i="1"/>
  <c r="AH17" i="1" s="1"/>
  <c r="U17" i="1"/>
  <c r="S17" i="1" s="1"/>
  <c r="V17" i="1" s="1"/>
  <c r="P17" i="1" s="1"/>
  <c r="Q17" i="1" s="1"/>
  <c r="Z19" i="1"/>
  <c r="AD19" i="1" s="1"/>
  <c r="AG19" i="1"/>
  <c r="AH19" i="1" s="1"/>
  <c r="Z18" i="1"/>
  <c r="AD18" i="1" s="1"/>
  <c r="AG18" i="1"/>
  <c r="AF17" i="1"/>
  <c r="AH21" i="1" l="1"/>
  <c r="AH32" i="1"/>
  <c r="AH24" i="1"/>
  <c r="AH25" i="1"/>
  <c r="AH18" i="1"/>
</calcChain>
</file>

<file path=xl/sharedStrings.xml><?xml version="1.0" encoding="utf-8"?>
<sst xmlns="http://schemas.openxmlformats.org/spreadsheetml/2006/main" count="1129" uniqueCount="491">
  <si>
    <t>File opened</t>
  </si>
  <si>
    <t>2023-07-31 08:50:25</t>
  </si>
  <si>
    <t>Console s/n</t>
  </si>
  <si>
    <t>68C-812020</t>
  </si>
  <si>
    <t>Console ver</t>
  </si>
  <si>
    <t>Bluestem v.2.1.08</t>
  </si>
  <si>
    <t>Scripts ver</t>
  </si>
  <si>
    <t>2022.05  2.1.08, Aug 2022</t>
  </si>
  <si>
    <t>Head s/n</t>
  </si>
  <si>
    <t>68H-712010</t>
  </si>
  <si>
    <t>Head ver</t>
  </si>
  <si>
    <t>1.4.22</t>
  </si>
  <si>
    <t>Head cal</t>
  </si>
  <si>
    <t>{"ssa_ref": "36366.5", "oxygen": "21", "tbzero": "0.233871", "co2aspan2b": "0.321419", "h2obspan2b": "0.106528", "h2oaspan2": "0", "h2oaspan2a": "0.0720706", "co2aspan1": "1.00387", "co2aspan2": "-0.0323824", "co2bspan2b": "0.0998971", "h2obspanconc2": "20", "flowazero": "0.33", "h2oaspan2b": "0.0728571", "co2bzero": "0.935737", "co2bspanconc1": "400", "co2bspan2a": "0.0997196", "h2obzero": "1.08076", "co2azero": "0.927705", "chamberpressurezero": "2.74571", "h2obspan2": "0", "co2aspanconc1": "2486", "co2aspanconc2": "305.4", "h2obspanconc1": "20", "co2bspan2": "-0.0310097", "flowbzero": "0.31044", "h2oaspan1": "1.01091", "h2obspan1": "1.0274", "co2aspan2a": "0.323557", "h2oazero": "1.06659", "ssb_ref": "29674.1", "tazero": "0.146376", "co2bspanconc2": "305.4", "flowmeterzero": "2.49942", "h2oaspanconc2": "0", "h2oaspanconc1": "12.13", "h2obspan2a": "0.0707434", "co2bspan1": "1.00317"}</t>
  </si>
  <si>
    <t>CO2 rangematch</t>
  </si>
  <si>
    <t>Fri Jul 21 11:06</t>
  </si>
  <si>
    <t>H2O rangematch</t>
  </si>
  <si>
    <t>Wed Jul 19 11:15</t>
  </si>
  <si>
    <t>Chamber type</t>
  </si>
  <si>
    <t>6800-01A</t>
  </si>
  <si>
    <t>Chamber s/n</t>
  </si>
  <si>
    <t>MPF-831790</t>
  </si>
  <si>
    <t>Chamber rev</t>
  </si>
  <si>
    <t>0</t>
  </si>
  <si>
    <t>Chamber cal</t>
  </si>
  <si>
    <t>Fluorometer</t>
  </si>
  <si>
    <t>Flr. Version</t>
  </si>
  <si>
    <t>08:50:25</t>
  </si>
  <si>
    <t>Stability Definition:	ΔH2O (Meas2): Slp&lt;0.1 Per=20	ΔCO2 (Meas2): Slp&lt;1 Per=20	F (FlrLS): Slp&lt;1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</si>
  <si>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</si>
  <si>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</si>
  <si>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</si>
  <si>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</si>
  <si>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</si>
  <si>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</si>
  <si>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</si>
  <si>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</si>
  <si>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</si>
  <si>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</si>
  <si>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</si>
  <si>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</si>
  <si>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</si>
  <si>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</si>
  <si>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</si>
  <si>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</si>
  <si>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</si>
  <si>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</si>
  <si>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</si>
  <si>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</si>
  <si>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</si>
  <si>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</si>
  <si>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</si>
  <si>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</si>
  <si>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</si>
  <si>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</si>
  <si>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</si>
  <si>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</si>
  <si>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</si>
  <si>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</si>
  <si>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</si>
  <si>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</si>
  <si>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</si>
  <si>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</si>
  <si>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</si>
  <si>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</si>
  <si>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</si>
  <si>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</si>
  <si>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</si>
  <si>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</si>
  <si>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</si>
  <si>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</si>
  <si>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</si>
  <si>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</si>
  <si>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</si>
  <si>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</si>
  <si>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</si>
  <si>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</si>
  <si>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</si>
  <si>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</si>
  <si>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</si>
  <si>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</si>
  <si>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3.01766 207.67 367.574 606.298 872.134 1071.82 1272.39 1400.31</t>
  </si>
  <si>
    <t>Fs_true</t>
  </si>
  <si>
    <t>1.02271 226.284 386.247 588.176 811.814 1001.92 1201.93 1400.75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</si>
  <si>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</si>
  <si>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</si>
  <si>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</si>
  <si>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</si>
  <si>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</si>
  <si>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</si>
  <si>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</si>
  <si>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</si>
  <si>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</si>
  <si>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</si>
  <si>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</si>
  <si>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</si>
  <si>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</si>
  <si>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</si>
  <si>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</si>
  <si>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</si>
  <si>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</si>
  <si>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</si>
  <si>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</si>
  <si>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</si>
  <si>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</si>
  <si>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</si>
  <si>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</si>
  <si>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</si>
  <si>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</si>
  <si>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</si>
  <si>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</si>
  <si>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</si>
  <si>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</si>
  <si>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Air.temp</t>
  </si>
  <si>
    <t>Ex.int</t>
  </si>
  <si>
    <t>Water.pot</t>
  </si>
  <si>
    <t>Measure.height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</si>
  <si>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</si>
  <si>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</si>
  <si>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</si>
  <si>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</si>
  <si>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</si>
  <si>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</si>
  <si>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</si>
  <si>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</si>
  <si>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</si>
  <si>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</si>
  <si>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</si>
  <si>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</si>
  <si>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</si>
  <si>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</si>
  <si>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</si>
  <si>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</si>
  <si>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</si>
  <si>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</si>
  <si>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</si>
  <si>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</si>
  <si>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</si>
  <si>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</si>
  <si>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</si>
  <si>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</si>
  <si>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</si>
  <si>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</si>
  <si>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</si>
  <si>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</si>
  <si>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</si>
  <si>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</si>
  <si>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</si>
  <si>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</si>
  <si>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</si>
  <si>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</si>
  <si>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</si>
  <si>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</si>
  <si>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</si>
  <si>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</si>
  <si>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</si>
  <si>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</si>
  <si>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</si>
  <si>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</si>
  <si>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</si>
  <si>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</si>
  <si>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</si>
  <si>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</si>
  <si>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</si>
  <si>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</si>
  <si>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</si>
  <si>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</si>
  <si>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</si>
  <si>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</si>
  <si>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</si>
  <si>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</si>
  <si>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</si>
  <si>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</si>
  <si>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</si>
  <si>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</si>
  <si>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</si>
  <si>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</si>
  <si>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</si>
  <si>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</si>
  <si>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</si>
  <si>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</si>
  <si>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</si>
  <si>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</si>
  <si>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</si>
  <si>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</si>
  <si>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</si>
  <si>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</si>
  <si>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</si>
  <si>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</si>
  <si>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</si>
  <si>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</si>
  <si>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</si>
  <si>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</si>
  <si>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</si>
  <si>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</si>
  <si>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</si>
  <si>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</si>
  <si>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</si>
  <si>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</si>
  <si>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</si>
  <si>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</si>
  <si>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</si>
  <si>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</si>
  <si>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</si>
  <si>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</si>
  <si>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</si>
  <si>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</si>
  <si>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</si>
  <si>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</si>
  <si>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</si>
  <si>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</si>
  <si>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</si>
  <si>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</si>
  <si>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</si>
  <si>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</si>
  <si>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</si>
  <si>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</si>
  <si>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</si>
  <si>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</si>
  <si>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</si>
  <si>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</si>
  <si>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</si>
  <si>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</si>
  <si>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</si>
  <si>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</si>
  <si>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</si>
  <si>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</si>
  <si>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</si>
  <si>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</si>
  <si>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</si>
  <si>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</si>
  <si>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</si>
  <si>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</si>
  <si>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</si>
  <si>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</si>
  <si>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</si>
  <si>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</si>
  <si>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</si>
  <si>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</si>
  <si>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</si>
  <si>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</si>
  <si>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</si>
  <si>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</si>
  <si>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</si>
  <si>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</si>
  <si>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</si>
  <si>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</si>
  <si>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</si>
  <si>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</si>
  <si>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</si>
  <si>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</si>
  <si>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</si>
  <si>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</si>
  <si>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</si>
  <si>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</si>
  <si>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</si>
  <si>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</si>
  <si>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</si>
  <si>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</si>
  <si>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</si>
  <si>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</si>
  <si>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</si>
  <si>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</si>
  <si>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</si>
  <si>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</si>
  <si>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</si>
  <si>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</si>
  <si>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</si>
  <si>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</si>
  <si>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</si>
  <si>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</si>
  <si>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</si>
  <si>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</si>
  <si>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</si>
  <si>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</si>
  <si>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</si>
  <si>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</si>
  <si>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</si>
  <si>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</si>
  <si>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</si>
  <si>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</si>
  <si>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</si>
  <si>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</si>
  <si>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</si>
  <si>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</si>
  <si>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</si>
  <si>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</si>
  <si>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</si>
  <si>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</si>
  <si>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</si>
  <si>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</si>
  <si>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</si>
  <si>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</si>
  <si>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</si>
  <si>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</si>
  <si>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</si>
  <si>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</si>
  <si>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</si>
  <si>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</si>
  <si>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</si>
  <si>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</si>
  <si>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</si>
  <si>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</si>
  <si>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</si>
  <si>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</si>
  <si>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</si>
  <si>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</si>
  <si>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</si>
  <si>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</si>
  <si>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</si>
  <si>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</si>
  <si>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</si>
  <si>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</si>
  <si>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</si>
  <si>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</si>
  <si>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</si>
  <si>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</si>
  <si>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</si>
  <si>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</si>
  <si>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</si>
  <si>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</si>
  <si>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</si>
  <si>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</si>
  <si>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</si>
  <si>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</si>
  <si>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</si>
  <si>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</si>
  <si>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</si>
  <si>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</si>
  <si>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</si>
  <si>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</si>
  <si>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</si>
  <si>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</si>
  <si>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</si>
  <si>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</si>
  <si>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</si>
  <si>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AccH2O_des</t>
  </si>
  <si>
    <t>AccCO2_soda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</si>
  <si>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</si>
  <si>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</si>
  <si>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</si>
  <si>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</si>
  <si>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</si>
  <si>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</si>
  <si>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</si>
  <si>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</si>
  <si>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</si>
  <si>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</si>
  <si>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</si>
  <si>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</si>
  <si>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</si>
  <si>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</si>
  <si>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</si>
  <si>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</si>
  <si>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</si>
  <si>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</si>
  <si>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</si>
  <si>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</si>
  <si>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</si>
  <si>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</si>
  <si>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</si>
  <si>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</si>
  <si>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</si>
  <si>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</si>
  <si>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</si>
  <si>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</si>
  <si>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</si>
  <si>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</si>
  <si>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</si>
  <si>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</si>
  <si>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</si>
  <si>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</si>
  <si>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</si>
  <si>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</si>
  <si>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</si>
  <si>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</si>
  <si>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</si>
  <si>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</si>
  <si>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</si>
  <si>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</si>
  <si>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</si>
  <si>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</si>
  <si>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</si>
  <si>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</si>
  <si>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</si>
  <si>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</si>
  <si>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</si>
  <si>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</si>
  <si>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</si>
  <si>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</si>
  <si>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</si>
  <si>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</si>
  <si>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</si>
  <si>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</si>
  <si>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</si>
  <si>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</si>
  <si>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</si>
  <si>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</si>
  <si>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</si>
  <si>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</si>
  <si>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</si>
  <si>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</si>
  <si>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</si>
  <si>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</si>
  <si>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</si>
  <si>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</si>
  <si>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</si>
  <si>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</si>
  <si>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</si>
  <si>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</si>
  <si>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</si>
  <si>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</si>
  <si>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</si>
  <si>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</si>
  <si>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</si>
  <si>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</si>
  <si>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</si>
  <si>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</si>
  <si>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</si>
  <si>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</si>
  <si>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</si>
  <si>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</si>
  <si>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</si>
  <si>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</si>
  <si>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</si>
  <si>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</si>
  <si>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</si>
  <si>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</si>
  <si>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</si>
  <si>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</si>
  <si>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</si>
  <si>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</si>
  <si>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</si>
  <si>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</si>
  <si>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20230731 08:50:27</t>
  </si>
  <si>
    <t>08:50:27</t>
  </si>
  <si>
    <t>Excised</t>
  </si>
  <si>
    <t>-</t>
  </si>
  <si>
    <t>0: Broadleaf</t>
  </si>
  <si>
    <t>--:--:--</t>
  </si>
  <si>
    <t>3/3</t>
  </si>
  <si>
    <t>11111111</t>
  </si>
  <si>
    <t>oooooooo</t>
  </si>
  <si>
    <t>on</t>
  </si>
  <si>
    <t>20230731 09:13:07</t>
  </si>
  <si>
    <t>09:13:07</t>
  </si>
  <si>
    <t>09:13:28</t>
  </si>
  <si>
    <t>20230731 09:49:47</t>
  </si>
  <si>
    <t>09:49:47</t>
  </si>
  <si>
    <t>09:50:58</t>
  </si>
  <si>
    <t>20230731 10:24:09</t>
  </si>
  <si>
    <t>10:24:09</t>
  </si>
  <si>
    <t>2/3</t>
  </si>
  <si>
    <t>20230731 10:48:52</t>
  </si>
  <si>
    <t>10:48:52</t>
  </si>
  <si>
    <t>10:49:10</t>
  </si>
  <si>
    <t>20230731 11:11:47</t>
  </si>
  <si>
    <t>11:11:47</t>
  </si>
  <si>
    <t>11:12:08</t>
  </si>
  <si>
    <t>20230731 11:48:45</t>
  </si>
  <si>
    <t>11:48:45</t>
  </si>
  <si>
    <t>11:49:04</t>
  </si>
  <si>
    <t>20230731 12:11:03</t>
  </si>
  <si>
    <t>12:11:03</t>
  </si>
  <si>
    <t>12:11:21</t>
  </si>
  <si>
    <t>20230731 12:49:39</t>
  </si>
  <si>
    <t>12:49:39</t>
  </si>
  <si>
    <t>12:50:05</t>
  </si>
  <si>
    <t>1/3</t>
  </si>
  <si>
    <t>20230731 13:11:26</t>
  </si>
  <si>
    <t>13:11:26</t>
  </si>
  <si>
    <t>13:11:44</t>
  </si>
  <si>
    <t>20230731 13:48:56</t>
  </si>
  <si>
    <t>13:48:56</t>
  </si>
  <si>
    <t>13:49:17</t>
  </si>
  <si>
    <t>20230731 14:10:46</t>
  </si>
  <si>
    <t>14:10:46</t>
  </si>
  <si>
    <t>14:11:06</t>
  </si>
  <si>
    <t>20230731 14:50:08</t>
  </si>
  <si>
    <t>14:50:08</t>
  </si>
  <si>
    <t>14:50:28</t>
  </si>
  <si>
    <t>20230731 15:12:42</t>
  </si>
  <si>
    <t>15:12:42</t>
  </si>
  <si>
    <t>15:13:03</t>
  </si>
  <si>
    <t>20230731 15:49:04</t>
  </si>
  <si>
    <t>15:49:04</t>
  </si>
  <si>
    <t>15:49:29</t>
  </si>
  <si>
    <t>20230731 16:12:45</t>
  </si>
  <si>
    <t>16:12:45</t>
  </si>
  <si>
    <t>16:13:07</t>
  </si>
  <si>
    <t>Intact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</si>
</sst>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M32"/>
  <sheetViews>
    <sheetView tabSelected="1" topLeftCell="AO12" workbookViewId="0">
      <selection activeCell="BF33" sqref="BF33"/>
    </sheetView>
  </sheetViews>
  <sheetFormatPr baseColWidth="10" defaultColWidth="8.83203125" defaultRowHeight="15" x14ac:dyDescent="0.2"/>
  <cols>
    <col min="9" max="10" width="9" bestFit="1" customWidth="1"/>
    <col min="11" max="11" width="13.6640625" bestFit="1" customWidth="1"/>
    <col min="12" max="19" width="9" bestFit="1" customWidth="1"/>
  </cols>
  <sheetData>
    <row r="2" spans="1:299" x14ac:dyDescent="0.2">
      <c r="A2" t="s">
        <v>29</v>
      </c>
      <c r="B2" t="s">
        <v>30</v>
      </c>
      <c r="C2" t="s">
        <v>32</v>
      </c>
    </row>
    <row r="3" spans="1:299" x14ac:dyDescent="0.2">
      <c r="B3" t="s">
        <v>31</v>
      </c>
      <c r="C3">
        <v>21</v>
      </c>
    </row>
    <row r="4" spans="1:299" x14ac:dyDescent="0.2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99" x14ac:dyDescent="0.2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99" x14ac:dyDescent="0.2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99" x14ac:dyDescent="0.2">
      <c r="B7">
        <v>0</v>
      </c>
      <c r="C7">
        <v>1</v>
      </c>
      <c r="D7">
        <v>0</v>
      </c>
      <c r="E7">
        <v>0</v>
      </c>
    </row>
    <row r="8" spans="1:299" x14ac:dyDescent="0.2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99" x14ac:dyDescent="0.2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99" x14ac:dyDescent="0.2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99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299" x14ac:dyDescent="0.2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99" x14ac:dyDescent="0.2">
      <c r="B13">
        <v>-6276</v>
      </c>
      <c r="C13">
        <v>6.6</v>
      </c>
      <c r="D13">
        <v>1.7090000000000001E-5</v>
      </c>
      <c r="E13">
        <v>3.11</v>
      </c>
      <c r="F13" t="s">
        <v>81</v>
      </c>
      <c r="G13" t="s">
        <v>83</v>
      </c>
      <c r="H13">
        <v>0</v>
      </c>
    </row>
    <row r="14" spans="1:299" x14ac:dyDescent="0.2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86</v>
      </c>
      <c r="K14" t="s">
        <v>87</v>
      </c>
      <c r="L14" t="s">
        <v>87</v>
      </c>
      <c r="M14" t="s">
        <v>87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87</v>
      </c>
      <c r="AK14" t="s">
        <v>88</v>
      </c>
      <c r="AL14" t="s">
        <v>88</v>
      </c>
      <c r="AM14" t="s">
        <v>88</v>
      </c>
      <c r="AN14" t="s">
        <v>88</v>
      </c>
      <c r="AO14" t="s">
        <v>88</v>
      </c>
      <c r="AP14" t="s">
        <v>88</v>
      </c>
      <c r="AQ14" t="s">
        <v>88</v>
      </c>
      <c r="AR14" t="s">
        <v>88</v>
      </c>
      <c r="AS14" t="s">
        <v>88</v>
      </c>
      <c r="AT14" t="s">
        <v>88</v>
      </c>
      <c r="AU14" t="s">
        <v>89</v>
      </c>
      <c r="AV14" t="s">
        <v>89</v>
      </c>
      <c r="AW14" t="s">
        <v>89</v>
      </c>
      <c r="AX14" t="s">
        <v>89</v>
      </c>
      <c r="AY14" t="s">
        <v>89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90</v>
      </c>
      <c r="BO14" t="s">
        <v>90</v>
      </c>
      <c r="BP14" t="s">
        <v>90</v>
      </c>
      <c r="BQ14" t="s">
        <v>90</v>
      </c>
      <c r="BR14" t="s">
        <v>90</v>
      </c>
      <c r="BS14" t="s">
        <v>90</v>
      </c>
      <c r="BT14" t="s">
        <v>90</v>
      </c>
      <c r="BU14" t="s">
        <v>90</v>
      </c>
      <c r="BV14" t="s">
        <v>90</v>
      </c>
      <c r="BW14" t="s">
        <v>90</v>
      </c>
      <c r="BX14" t="s">
        <v>90</v>
      </c>
      <c r="BY14" t="s">
        <v>90</v>
      </c>
      <c r="BZ14" t="s">
        <v>90</v>
      </c>
      <c r="CA14" t="s">
        <v>90</v>
      </c>
      <c r="CB14" t="s">
        <v>91</v>
      </c>
      <c r="CC14" t="s">
        <v>91</v>
      </c>
      <c r="CD14" t="s">
        <v>91</v>
      </c>
      <c r="CE14" t="s">
        <v>91</v>
      </c>
      <c r="CF14" t="s">
        <v>91</v>
      </c>
      <c r="CG14" t="s">
        <v>91</v>
      </c>
      <c r="CH14" t="s">
        <v>91</v>
      </c>
      <c r="CI14" t="s">
        <v>91</v>
      </c>
      <c r="CJ14" t="s">
        <v>91</v>
      </c>
      <c r="CK14" t="s">
        <v>91</v>
      </c>
      <c r="CL14" t="s">
        <v>91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91</v>
      </c>
      <c r="CS14" t="s">
        <v>91</v>
      </c>
      <c r="CT14" t="s">
        <v>91</v>
      </c>
      <c r="CU14" t="s">
        <v>91</v>
      </c>
      <c r="CV14" t="s">
        <v>91</v>
      </c>
      <c r="CW14" t="s">
        <v>92</v>
      </c>
      <c r="CX14" t="s">
        <v>92</v>
      </c>
      <c r="CY14" t="s">
        <v>92</v>
      </c>
      <c r="CZ14" t="s">
        <v>92</v>
      </c>
      <c r="DA14" t="s">
        <v>92</v>
      </c>
      <c r="DB14" t="s">
        <v>92</v>
      </c>
      <c r="DC14" t="s">
        <v>92</v>
      </c>
      <c r="DD14" t="s">
        <v>92</v>
      </c>
      <c r="DE14" t="s">
        <v>92</v>
      </c>
      <c r="DF14" t="s">
        <v>92</v>
      </c>
      <c r="DG14" t="s">
        <v>92</v>
      </c>
      <c r="DH14" t="s">
        <v>92</v>
      </c>
      <c r="DI14" t="s">
        <v>92</v>
      </c>
      <c r="DJ14" t="s">
        <v>93</v>
      </c>
      <c r="DK14" t="s">
        <v>93</v>
      </c>
      <c r="DL14" t="s">
        <v>93</v>
      </c>
      <c r="DM14" t="s">
        <v>93</v>
      </c>
      <c r="DN14" t="s">
        <v>94</v>
      </c>
      <c r="DO14" t="s">
        <v>94</v>
      </c>
      <c r="DP14" t="s">
        <v>94</v>
      </c>
      <c r="DQ14" t="s">
        <v>94</v>
      </c>
      <c r="DR14" t="s">
        <v>94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95</v>
      </c>
      <c r="ED14" t="s">
        <v>95</v>
      </c>
      <c r="EE14" t="s">
        <v>95</v>
      </c>
      <c r="EF14" t="s">
        <v>95</v>
      </c>
      <c r="EG14" t="s">
        <v>95</v>
      </c>
      <c r="EH14" t="s">
        <v>95</v>
      </c>
      <c r="EI14" t="s">
        <v>95</v>
      </c>
      <c r="EJ14" t="s">
        <v>95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96</v>
      </c>
      <c r="ER14" t="s">
        <v>96</v>
      </c>
      <c r="ES14" t="s">
        <v>96</v>
      </c>
      <c r="ET14" t="s">
        <v>96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97</v>
      </c>
      <c r="FK14" t="s">
        <v>97</v>
      </c>
      <c r="FL14" t="s">
        <v>97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99</v>
      </c>
      <c r="FS14" t="s">
        <v>99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99</v>
      </c>
      <c r="FZ14" t="s">
        <v>99</v>
      </c>
      <c r="GA14" t="s">
        <v>99</v>
      </c>
      <c r="GB14" t="s">
        <v>99</v>
      </c>
      <c r="GC14" t="s">
        <v>99</v>
      </c>
      <c r="GD14" t="s">
        <v>99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100</v>
      </c>
      <c r="GT14" t="s">
        <v>101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102</v>
      </c>
      <c r="HM14" t="s">
        <v>102</v>
      </c>
      <c r="HN14" t="s">
        <v>102</v>
      </c>
      <c r="HO14" t="s">
        <v>102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102</v>
      </c>
      <c r="ID14" t="s">
        <v>102</v>
      </c>
      <c r="IE14" t="s">
        <v>103</v>
      </c>
      <c r="IF14" t="s">
        <v>103</v>
      </c>
      <c r="IG14" t="s">
        <v>103</v>
      </c>
      <c r="IH14" t="s">
        <v>103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103</v>
      </c>
      <c r="IQ14" t="s">
        <v>103</v>
      </c>
      <c r="IR14" t="s">
        <v>103</v>
      </c>
      <c r="IS14" t="s">
        <v>103</v>
      </c>
      <c r="IT14" t="s">
        <v>103</v>
      </c>
      <c r="IU14" t="s">
        <v>103</v>
      </c>
      <c r="IV14" t="s">
        <v>103</v>
      </c>
      <c r="IW14" t="s">
        <v>103</v>
      </c>
      <c r="IX14" t="s">
        <v>104</v>
      </c>
      <c r="IY14" t="s">
        <v>104</v>
      </c>
      <c r="IZ14" t="s">
        <v>104</v>
      </c>
      <c r="JA14" t="s">
        <v>104</v>
      </c>
      <c r="JB14" t="s">
        <v>104</v>
      </c>
      <c r="JC14" t="s">
        <v>104</v>
      </c>
      <c r="JD14" t="s">
        <v>104</v>
      </c>
      <c r="JE14" t="s">
        <v>104</v>
      </c>
      <c r="JF14" t="s">
        <v>104</v>
      </c>
      <c r="JG14" t="s">
        <v>104</v>
      </c>
      <c r="JH14" t="s">
        <v>104</v>
      </c>
      <c r="JI14" t="s">
        <v>104</v>
      </c>
      <c r="JJ14" t="s">
        <v>104</v>
      </c>
      <c r="JK14" t="s">
        <v>104</v>
      </c>
      <c r="JL14" t="s">
        <v>104</v>
      </c>
      <c r="JM14" t="s">
        <v>104</v>
      </c>
      <c r="JN14" t="s">
        <v>104</v>
      </c>
      <c r="JO14" t="s">
        <v>104</v>
      </c>
      <c r="JP14" t="s">
        <v>105</v>
      </c>
      <c r="JQ14" t="s">
        <v>105</v>
      </c>
      <c r="JR14" t="s">
        <v>105</v>
      </c>
      <c r="JS14" t="s">
        <v>105</v>
      </c>
      <c r="JT14" t="s">
        <v>105</v>
      </c>
      <c r="JU14" t="s">
        <v>105</v>
      </c>
      <c r="JV14" t="s">
        <v>105</v>
      </c>
      <c r="JW14" t="s">
        <v>105</v>
      </c>
      <c r="JX14" t="s">
        <v>106</v>
      </c>
      <c r="JY14" t="s">
        <v>106</v>
      </c>
      <c r="JZ14" t="s">
        <v>106</v>
      </c>
      <c r="KA14" t="s">
        <v>106</v>
      </c>
      <c r="KB14" t="s">
        <v>106</v>
      </c>
      <c r="KC14" t="s">
        <v>106</v>
      </c>
      <c r="KD14" t="s">
        <v>106</v>
      </c>
      <c r="KE14" t="s">
        <v>106</v>
      </c>
      <c r="KF14" t="s">
        <v>106</v>
      </c>
      <c r="KG14" t="s">
        <v>106</v>
      </c>
      <c r="KH14" t="s">
        <v>106</v>
      </c>
      <c r="KI14" t="s">
        <v>106</v>
      </c>
      <c r="KJ14" t="s">
        <v>106</v>
      </c>
      <c r="KK14" t="s">
        <v>106</v>
      </c>
      <c r="KL14" t="s">
        <v>106</v>
      </c>
      <c r="KM14" t="s">
        <v>106</v>
      </c>
    </row>
    <row r="15" spans="1:299" x14ac:dyDescent="0.2">
      <c r="A15" t="s">
        <v>107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114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139</v>
      </c>
      <c r="AH15" t="s">
        <v>140</v>
      </c>
      <c r="AI15" t="s">
        <v>141</v>
      </c>
      <c r="AJ15" t="s">
        <v>142</v>
      </c>
      <c r="AK15" t="s">
        <v>143</v>
      </c>
      <c r="AL15" t="s">
        <v>144</v>
      </c>
      <c r="AM15" t="s">
        <v>145</v>
      </c>
      <c r="AN15" t="s">
        <v>146</v>
      </c>
      <c r="AO15" t="s">
        <v>147</v>
      </c>
      <c r="AP15" t="s">
        <v>148</v>
      </c>
      <c r="AQ15" t="s">
        <v>149</v>
      </c>
      <c r="AR15" t="s">
        <v>150</v>
      </c>
      <c r="AS15" t="s">
        <v>151</v>
      </c>
      <c r="AT15" t="s">
        <v>152</v>
      </c>
      <c r="AU15" t="s">
        <v>89</v>
      </c>
      <c r="AV15" t="s">
        <v>153</v>
      </c>
      <c r="AW15" t="s">
        <v>154</v>
      </c>
      <c r="AX15" t="s">
        <v>155</v>
      </c>
      <c r="AY15" t="s">
        <v>156</v>
      </c>
      <c r="AZ15" t="s">
        <v>157</v>
      </c>
      <c r="BA15" t="s">
        <v>158</v>
      </c>
      <c r="BB15" t="s">
        <v>159</v>
      </c>
      <c r="BC15" t="s">
        <v>160</v>
      </c>
      <c r="BD15" t="s">
        <v>161</v>
      </c>
      <c r="BE15" t="s">
        <v>162</v>
      </c>
      <c r="BF15" t="s">
        <v>163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P15" t="s">
        <v>173</v>
      </c>
      <c r="BQ15" t="s">
        <v>174</v>
      </c>
      <c r="BR15" t="s">
        <v>175</v>
      </c>
      <c r="BS15" t="s">
        <v>176</v>
      </c>
      <c r="BT15" t="s">
        <v>177</v>
      </c>
      <c r="BU15" t="s">
        <v>178</v>
      </c>
      <c r="BV15" t="s">
        <v>179</v>
      </c>
      <c r="BW15" t="s">
        <v>180</v>
      </c>
      <c r="BX15" t="s">
        <v>181</v>
      </c>
      <c r="BY15" t="s">
        <v>182</v>
      </c>
      <c r="BZ15" t="s">
        <v>183</v>
      </c>
      <c r="CA15" t="s">
        <v>184</v>
      </c>
      <c r="CB15" t="s">
        <v>185</v>
      </c>
      <c r="CC15" t="s">
        <v>186</v>
      </c>
      <c r="CD15" t="s">
        <v>187</v>
      </c>
      <c r="CE15" t="s">
        <v>188</v>
      </c>
      <c r="CF15" t="s">
        <v>189</v>
      </c>
      <c r="CG15" t="s">
        <v>190</v>
      </c>
      <c r="CH15" t="s">
        <v>191</v>
      </c>
      <c r="CI15" t="s">
        <v>192</v>
      </c>
      <c r="CJ15" t="s">
        <v>193</v>
      </c>
      <c r="CK15" t="s">
        <v>194</v>
      </c>
      <c r="CL15" t="s">
        <v>195</v>
      </c>
      <c r="CM15" t="s">
        <v>196</v>
      </c>
      <c r="CN15" t="s">
        <v>197</v>
      </c>
      <c r="CO15" t="s">
        <v>198</v>
      </c>
      <c r="CP15" t="s">
        <v>199</v>
      </c>
      <c r="CQ15" t="s">
        <v>200</v>
      </c>
      <c r="CR15" t="s">
        <v>201</v>
      </c>
      <c r="CS15" t="s">
        <v>202</v>
      </c>
      <c r="CT15" t="s">
        <v>203</v>
      </c>
      <c r="CU15" t="s">
        <v>204</v>
      </c>
      <c r="CV15" t="s">
        <v>205</v>
      </c>
      <c r="CW15" t="s">
        <v>185</v>
      </c>
      <c r="CX15" t="s">
        <v>206</v>
      </c>
      <c r="CY15" t="s">
        <v>207</v>
      </c>
      <c r="CZ15" t="s">
        <v>208</v>
      </c>
      <c r="DA15" t="s">
        <v>159</v>
      </c>
      <c r="DB15" t="s">
        <v>209</v>
      </c>
      <c r="DC15" t="s">
        <v>210</v>
      </c>
      <c r="DD15" t="s">
        <v>211</v>
      </c>
      <c r="DE15" t="s">
        <v>212</v>
      </c>
      <c r="DF15" t="s">
        <v>213</v>
      </c>
      <c r="DG15" t="s">
        <v>214</v>
      </c>
      <c r="DH15" t="s">
        <v>215</v>
      </c>
      <c r="DI15" t="s">
        <v>216</v>
      </c>
      <c r="DJ15" t="s">
        <v>217</v>
      </c>
      <c r="DK15" t="s">
        <v>218</v>
      </c>
      <c r="DL15" t="s">
        <v>219</v>
      </c>
      <c r="DM15" t="s">
        <v>220</v>
      </c>
      <c r="DN15" t="s">
        <v>221</v>
      </c>
      <c r="DO15" t="s">
        <v>222</v>
      </c>
      <c r="DP15" t="s">
        <v>223</v>
      </c>
      <c r="DQ15" t="s">
        <v>224</v>
      </c>
      <c r="DR15" t="s">
        <v>225</v>
      </c>
      <c r="DS15" t="s">
        <v>117</v>
      </c>
      <c r="DT15" t="s">
        <v>226</v>
      </c>
      <c r="DU15" t="s">
        <v>227</v>
      </c>
      <c r="DV15" t="s">
        <v>228</v>
      </c>
      <c r="DW15" t="s">
        <v>229</v>
      </c>
      <c r="DX15" t="s">
        <v>230</v>
      </c>
      <c r="DY15" t="s">
        <v>231</v>
      </c>
      <c r="DZ15" t="s">
        <v>232</v>
      </c>
      <c r="EA15" t="s">
        <v>233</v>
      </c>
      <c r="EB15" t="s">
        <v>234</v>
      </c>
      <c r="EC15" t="s">
        <v>235</v>
      </c>
      <c r="ED15" t="s">
        <v>236</v>
      </c>
      <c r="EE15" t="s">
        <v>237</v>
      </c>
      <c r="EF15" t="s">
        <v>238</v>
      </c>
      <c r="EG15" t="s">
        <v>239</v>
      </c>
      <c r="EH15" t="s">
        <v>240</v>
      </c>
      <c r="EI15" t="s">
        <v>241</v>
      </c>
      <c r="EJ15" t="s">
        <v>242</v>
      </c>
      <c r="EK15" t="s">
        <v>243</v>
      </c>
      <c r="EL15" t="s">
        <v>244</v>
      </c>
      <c r="EM15" t="s">
        <v>245</v>
      </c>
      <c r="EN15" t="s">
        <v>246</v>
      </c>
      <c r="EO15" t="s">
        <v>247</v>
      </c>
      <c r="EP15" t="s">
        <v>248</v>
      </c>
      <c r="EQ15" t="s">
        <v>249</v>
      </c>
      <c r="ER15" t="s">
        <v>250</v>
      </c>
      <c r="ES15" t="s">
        <v>251</v>
      </c>
      <c r="ET15" t="s">
        <v>252</v>
      </c>
      <c r="EU15" t="s">
        <v>253</v>
      </c>
      <c r="EV15" t="s">
        <v>254</v>
      </c>
      <c r="EW15" t="s">
        <v>255</v>
      </c>
      <c r="EX15" t="s">
        <v>256</v>
      </c>
      <c r="EY15" t="s">
        <v>257</v>
      </c>
      <c r="EZ15" t="s">
        <v>258</v>
      </c>
      <c r="FA15" t="s">
        <v>259</v>
      </c>
      <c r="FB15" t="s">
        <v>260</v>
      </c>
      <c r="FC15" t="s">
        <v>261</v>
      </c>
      <c r="FD15" t="s">
        <v>262</v>
      </c>
      <c r="FE15" t="s">
        <v>263</v>
      </c>
      <c r="FF15" t="s">
        <v>264</v>
      </c>
      <c r="FG15" t="s">
        <v>265</v>
      </c>
      <c r="FH15" t="s">
        <v>266</v>
      </c>
      <c r="FI15" t="s">
        <v>267</v>
      </c>
      <c r="FJ15" t="s">
        <v>268</v>
      </c>
      <c r="FK15" t="s">
        <v>269</v>
      </c>
      <c r="FL15" t="s">
        <v>270</v>
      </c>
      <c r="FM15" t="s">
        <v>271</v>
      </c>
      <c r="FN15" t="s">
        <v>272</v>
      </c>
      <c r="FO15" t="s">
        <v>273</v>
      </c>
      <c r="FP15" t="s">
        <v>274</v>
      </c>
      <c r="FQ15" t="s">
        <v>275</v>
      </c>
      <c r="FR15" t="s">
        <v>108</v>
      </c>
      <c r="FS15" t="s">
        <v>111</v>
      </c>
      <c r="FT15" t="s">
        <v>276</v>
      </c>
      <c r="FU15" t="s">
        <v>277</v>
      </c>
      <c r="FV15" t="s">
        <v>278</v>
      </c>
      <c r="FW15" t="s">
        <v>279</v>
      </c>
      <c r="FX15" t="s">
        <v>280</v>
      </c>
      <c r="FY15" t="s">
        <v>281</v>
      </c>
      <c r="FZ15" t="s">
        <v>282</v>
      </c>
      <c r="GA15" t="s">
        <v>283</v>
      </c>
      <c r="GB15" t="s">
        <v>284</v>
      </c>
      <c r="GC15" t="s">
        <v>285</v>
      </c>
      <c r="GD15" t="s">
        <v>286</v>
      </c>
      <c r="GE15" t="s">
        <v>287</v>
      </c>
      <c r="GF15" t="s">
        <v>288</v>
      </c>
      <c r="GG15" t="s">
        <v>289</v>
      </c>
      <c r="GH15" t="s">
        <v>290</v>
      </c>
      <c r="GI15" t="s">
        <v>291</v>
      </c>
      <c r="GJ15" t="s">
        <v>292</v>
      </c>
      <c r="GK15" t="s">
        <v>293</v>
      </c>
      <c r="GL15" t="s">
        <v>294</v>
      </c>
      <c r="GM15" t="s">
        <v>295</v>
      </c>
      <c r="GN15" t="s">
        <v>296</v>
      </c>
      <c r="GO15" t="s">
        <v>297</v>
      </c>
      <c r="GP15" t="s">
        <v>298</v>
      </c>
      <c r="GQ15" t="s">
        <v>299</v>
      </c>
      <c r="GR15" t="s">
        <v>300</v>
      </c>
      <c r="GS15" t="s">
        <v>301</v>
      </c>
      <c r="GT15" t="s">
        <v>302</v>
      </c>
      <c r="GU15" t="s">
        <v>303</v>
      </c>
      <c r="GV15" t="s">
        <v>304</v>
      </c>
      <c r="GW15" t="s">
        <v>305</v>
      </c>
      <c r="GX15" t="s">
        <v>306</v>
      </c>
      <c r="GY15" t="s">
        <v>307</v>
      </c>
      <c r="GZ15" t="s">
        <v>308</v>
      </c>
      <c r="HA15" t="s">
        <v>309</v>
      </c>
      <c r="HB15" t="s">
        <v>310</v>
      </c>
      <c r="HC15" t="s">
        <v>311</v>
      </c>
      <c r="HD15" t="s">
        <v>312</v>
      </c>
      <c r="HE15" t="s">
        <v>313</v>
      </c>
      <c r="HF15" t="s">
        <v>314</v>
      </c>
      <c r="HG15" t="s">
        <v>315</v>
      </c>
      <c r="HH15" t="s">
        <v>316</v>
      </c>
      <c r="HI15" t="s">
        <v>317</v>
      </c>
      <c r="HJ15" t="s">
        <v>318</v>
      </c>
      <c r="HK15" t="s">
        <v>319</v>
      </c>
      <c r="HL15" t="s">
        <v>320</v>
      </c>
      <c r="HM15" t="s">
        <v>321</v>
      </c>
      <c r="HN15" t="s">
        <v>322</v>
      </c>
      <c r="HO15" t="s">
        <v>323</v>
      </c>
      <c r="HP15" t="s">
        <v>324</v>
      </c>
      <c r="HQ15" t="s">
        <v>325</v>
      </c>
      <c r="HR15" t="s">
        <v>326</v>
      </c>
      <c r="HS15" t="s">
        <v>327</v>
      </c>
      <c r="HT15" t="s">
        <v>328</v>
      </c>
      <c r="HU15" t="s">
        <v>329</v>
      </c>
      <c r="HV15" t="s">
        <v>330</v>
      </c>
      <c r="HW15" t="s">
        <v>331</v>
      </c>
      <c r="HX15" t="s">
        <v>332</v>
      </c>
      <c r="HY15" t="s">
        <v>333</v>
      </c>
      <c r="HZ15" t="s">
        <v>334</v>
      </c>
      <c r="IA15" t="s">
        <v>335</v>
      </c>
      <c r="IB15" t="s">
        <v>336</v>
      </c>
      <c r="IC15" t="s">
        <v>337</v>
      </c>
      <c r="ID15" t="s">
        <v>338</v>
      </c>
      <c r="IE15" t="s">
        <v>339</v>
      </c>
      <c r="IF15" t="s">
        <v>340</v>
      </c>
      <c r="IG15" t="s">
        <v>341</v>
      </c>
      <c r="IH15" t="s">
        <v>342</v>
      </c>
      <c r="II15" t="s">
        <v>343</v>
      </c>
      <c r="IJ15" t="s">
        <v>344</v>
      </c>
      <c r="IK15" t="s">
        <v>345</v>
      </c>
      <c r="IL15" t="s">
        <v>346</v>
      </c>
      <c r="IM15" t="s">
        <v>347</v>
      </c>
      <c r="IN15" t="s">
        <v>348</v>
      </c>
      <c r="IO15" t="s">
        <v>349</v>
      </c>
      <c r="IP15" t="s">
        <v>350</v>
      </c>
      <c r="IQ15" t="s">
        <v>351</v>
      </c>
      <c r="IR15" t="s">
        <v>352</v>
      </c>
      <c r="IS15" t="s">
        <v>353</v>
      </c>
      <c r="IT15" t="s">
        <v>354</v>
      </c>
      <c r="IU15" t="s">
        <v>355</v>
      </c>
      <c r="IV15" t="s">
        <v>356</v>
      </c>
      <c r="IW15" t="s">
        <v>357</v>
      </c>
      <c r="IX15" t="s">
        <v>358</v>
      </c>
      <c r="IY15" t="s">
        <v>359</v>
      </c>
      <c r="IZ15" t="s">
        <v>360</v>
      </c>
      <c r="JA15" t="s">
        <v>361</v>
      </c>
      <c r="JB15" t="s">
        <v>362</v>
      </c>
      <c r="JC15" t="s">
        <v>363</v>
      </c>
      <c r="JD15" t="s">
        <v>364</v>
      </c>
      <c r="JE15" t="s">
        <v>365</v>
      </c>
      <c r="JF15" t="s">
        <v>366</v>
      </c>
      <c r="JG15" t="s">
        <v>367</v>
      </c>
      <c r="JH15" t="s">
        <v>368</v>
      </c>
      <c r="JI15" t="s">
        <v>369</v>
      </c>
      <c r="JJ15" t="s">
        <v>370</v>
      </c>
      <c r="JK15" t="s">
        <v>371</v>
      </c>
      <c r="JL15" t="s">
        <v>372</v>
      </c>
      <c r="JM15" t="s">
        <v>373</v>
      </c>
      <c r="JN15" t="s">
        <v>374</v>
      </c>
      <c r="JO15" t="s">
        <v>375</v>
      </c>
      <c r="JP15" t="s">
        <v>376</v>
      </c>
      <c r="JQ15" t="s">
        <v>377</v>
      </c>
      <c r="JR15" t="s">
        <v>378</v>
      </c>
      <c r="JS15" t="s">
        <v>379</v>
      </c>
      <c r="JT15" t="s">
        <v>380</v>
      </c>
      <c r="JU15" t="s">
        <v>381</v>
      </c>
      <c r="JV15" t="s">
        <v>382</v>
      </c>
      <c r="JW15" t="s">
        <v>383</v>
      </c>
      <c r="JX15" t="s">
        <v>384</v>
      </c>
      <c r="JY15" t="s">
        <v>385</v>
      </c>
      <c r="JZ15" t="s">
        <v>386</v>
      </c>
      <c r="KA15" t="s">
        <v>387</v>
      </c>
      <c r="KB15" t="s">
        <v>388</v>
      </c>
      <c r="KC15" t="s">
        <v>389</v>
      </c>
      <c r="KD15" t="s">
        <v>390</v>
      </c>
      <c r="KE15" t="s">
        <v>391</v>
      </c>
      <c r="KF15" t="s">
        <v>392</v>
      </c>
      <c r="KG15" t="s">
        <v>393</v>
      </c>
      <c r="KH15" t="s">
        <v>394</v>
      </c>
      <c r="KI15" t="s">
        <v>395</v>
      </c>
      <c r="KJ15" t="s">
        <v>396</v>
      </c>
      <c r="KK15" t="s">
        <v>397</v>
      </c>
      <c r="KL15" t="s">
        <v>398</v>
      </c>
      <c r="KM15" t="s">
        <v>399</v>
      </c>
    </row>
    <row r="16" spans="1:299" x14ac:dyDescent="0.2">
      <c r="B16" t="s">
        <v>400</v>
      </c>
      <c r="C16" t="s">
        <v>400</v>
      </c>
      <c r="F16" t="s">
        <v>400</v>
      </c>
      <c r="K16" t="s">
        <v>400</v>
      </c>
      <c r="L16" t="s">
        <v>401</v>
      </c>
      <c r="M16" t="s">
        <v>402</v>
      </c>
      <c r="N16" t="s">
        <v>403</v>
      </c>
      <c r="O16" t="s">
        <v>404</v>
      </c>
      <c r="P16" t="s">
        <v>404</v>
      </c>
      <c r="Q16" t="s">
        <v>233</v>
      </c>
      <c r="R16" t="s">
        <v>233</v>
      </c>
      <c r="S16" t="s">
        <v>401</v>
      </c>
      <c r="T16" t="s">
        <v>401</v>
      </c>
      <c r="U16" t="s">
        <v>401</v>
      </c>
      <c r="V16" t="s">
        <v>401</v>
      </c>
      <c r="W16" t="s">
        <v>405</v>
      </c>
      <c r="X16" t="s">
        <v>406</v>
      </c>
      <c r="Y16" t="s">
        <v>406</v>
      </c>
      <c r="Z16" t="s">
        <v>407</v>
      </c>
      <c r="AA16" t="s">
        <v>408</v>
      </c>
      <c r="AB16" t="s">
        <v>407</v>
      </c>
      <c r="AC16" t="s">
        <v>407</v>
      </c>
      <c r="AD16" t="s">
        <v>407</v>
      </c>
      <c r="AE16" t="s">
        <v>405</v>
      </c>
      <c r="AF16" t="s">
        <v>405</v>
      </c>
      <c r="AG16" t="s">
        <v>405</v>
      </c>
      <c r="AH16" t="s">
        <v>405</v>
      </c>
      <c r="AI16" t="s">
        <v>403</v>
      </c>
      <c r="AJ16" t="s">
        <v>402</v>
      </c>
      <c r="AK16" t="s">
        <v>403</v>
      </c>
      <c r="AL16" t="s">
        <v>404</v>
      </c>
      <c r="AM16" t="s">
        <v>404</v>
      </c>
      <c r="AN16" t="s">
        <v>409</v>
      </c>
      <c r="AO16" t="s">
        <v>410</v>
      </c>
      <c r="AP16" t="s">
        <v>402</v>
      </c>
      <c r="AQ16" t="s">
        <v>411</v>
      </c>
      <c r="AR16" t="s">
        <v>411</v>
      </c>
      <c r="AS16" t="s">
        <v>412</v>
      </c>
      <c r="AT16" t="s">
        <v>410</v>
      </c>
      <c r="AU16" t="s">
        <v>413</v>
      </c>
      <c r="AV16" t="s">
        <v>408</v>
      </c>
      <c r="AX16" t="s">
        <v>408</v>
      </c>
      <c r="AY16" t="s">
        <v>413</v>
      </c>
      <c r="BE16" t="s">
        <v>403</v>
      </c>
      <c r="BL16" t="s">
        <v>403</v>
      </c>
      <c r="BM16" t="s">
        <v>403</v>
      </c>
      <c r="BN16" t="s">
        <v>403</v>
      </c>
      <c r="BO16" t="s">
        <v>414</v>
      </c>
      <c r="CC16" t="s">
        <v>415</v>
      </c>
      <c r="CE16" t="s">
        <v>415</v>
      </c>
      <c r="CF16" t="s">
        <v>403</v>
      </c>
      <c r="CI16" t="s">
        <v>415</v>
      </c>
      <c r="CJ16" t="s">
        <v>408</v>
      </c>
      <c r="CM16" t="s">
        <v>416</v>
      </c>
      <c r="CN16" t="s">
        <v>416</v>
      </c>
      <c r="CP16" t="s">
        <v>417</v>
      </c>
      <c r="CQ16" t="s">
        <v>415</v>
      </c>
      <c r="CS16" t="s">
        <v>415</v>
      </c>
      <c r="CT16" t="s">
        <v>403</v>
      </c>
      <c r="CX16" t="s">
        <v>415</v>
      </c>
      <c r="CZ16" t="s">
        <v>418</v>
      </c>
      <c r="DC16" t="s">
        <v>415</v>
      </c>
      <c r="DD16" t="s">
        <v>415</v>
      </c>
      <c r="DF16" t="s">
        <v>415</v>
      </c>
      <c r="DH16" t="s">
        <v>415</v>
      </c>
      <c r="DJ16" t="s">
        <v>403</v>
      </c>
      <c r="DK16" t="s">
        <v>403</v>
      </c>
      <c r="DM16" t="s">
        <v>419</v>
      </c>
      <c r="DN16" t="s">
        <v>420</v>
      </c>
      <c r="DQ16" t="s">
        <v>401</v>
      </c>
      <c r="DS16" t="s">
        <v>400</v>
      </c>
      <c r="DT16" t="s">
        <v>404</v>
      </c>
      <c r="DU16" t="s">
        <v>404</v>
      </c>
      <c r="DV16" t="s">
        <v>411</v>
      </c>
      <c r="DW16" t="s">
        <v>411</v>
      </c>
      <c r="DX16" t="s">
        <v>404</v>
      </c>
      <c r="DY16" t="s">
        <v>411</v>
      </c>
      <c r="DZ16" t="s">
        <v>413</v>
      </c>
      <c r="EA16" t="s">
        <v>407</v>
      </c>
      <c r="EB16" t="s">
        <v>407</v>
      </c>
      <c r="EC16" t="s">
        <v>406</v>
      </c>
      <c r="ED16" t="s">
        <v>406</v>
      </c>
      <c r="EE16" t="s">
        <v>406</v>
      </c>
      <c r="EF16" t="s">
        <v>406</v>
      </c>
      <c r="EG16" t="s">
        <v>406</v>
      </c>
      <c r="EH16" t="s">
        <v>421</v>
      </c>
      <c r="EI16" t="s">
        <v>403</v>
      </c>
      <c r="EJ16" t="s">
        <v>403</v>
      </c>
      <c r="EK16" t="s">
        <v>404</v>
      </c>
      <c r="EL16" t="s">
        <v>404</v>
      </c>
      <c r="EM16" t="s">
        <v>404</v>
      </c>
      <c r="EN16" t="s">
        <v>411</v>
      </c>
      <c r="EO16" t="s">
        <v>404</v>
      </c>
      <c r="EP16" t="s">
        <v>411</v>
      </c>
      <c r="EQ16" t="s">
        <v>407</v>
      </c>
      <c r="ER16" t="s">
        <v>407</v>
      </c>
      <c r="ES16" t="s">
        <v>406</v>
      </c>
      <c r="ET16" t="s">
        <v>406</v>
      </c>
      <c r="EU16" t="s">
        <v>403</v>
      </c>
      <c r="EZ16" t="s">
        <v>403</v>
      </c>
      <c r="FC16" t="s">
        <v>406</v>
      </c>
      <c r="FD16" t="s">
        <v>406</v>
      </c>
      <c r="FE16" t="s">
        <v>406</v>
      </c>
      <c r="FF16" t="s">
        <v>406</v>
      </c>
      <c r="FG16" t="s">
        <v>406</v>
      </c>
      <c r="FH16" t="s">
        <v>403</v>
      </c>
      <c r="FI16" t="s">
        <v>403</v>
      </c>
      <c r="FJ16" t="s">
        <v>403</v>
      </c>
      <c r="FK16" t="s">
        <v>400</v>
      </c>
      <c r="FN16" t="s">
        <v>422</v>
      </c>
      <c r="FO16" t="s">
        <v>422</v>
      </c>
      <c r="FQ16" t="s">
        <v>400</v>
      </c>
      <c r="FR16" t="s">
        <v>423</v>
      </c>
      <c r="FT16" t="s">
        <v>400</v>
      </c>
      <c r="FU16" t="s">
        <v>400</v>
      </c>
      <c r="FW16" t="s">
        <v>424</v>
      </c>
      <c r="FX16" t="s">
        <v>425</v>
      </c>
      <c r="FY16" t="s">
        <v>424</v>
      </c>
      <c r="FZ16" t="s">
        <v>425</v>
      </c>
      <c r="GA16" t="s">
        <v>424</v>
      </c>
      <c r="GB16" t="s">
        <v>425</v>
      </c>
      <c r="GC16" t="s">
        <v>408</v>
      </c>
      <c r="GD16" t="s">
        <v>408</v>
      </c>
      <c r="GE16" t="s">
        <v>404</v>
      </c>
      <c r="GF16" t="s">
        <v>426</v>
      </c>
      <c r="GG16" t="s">
        <v>404</v>
      </c>
      <c r="GJ16" t="s">
        <v>427</v>
      </c>
      <c r="GM16" t="s">
        <v>411</v>
      </c>
      <c r="GN16" t="s">
        <v>428</v>
      </c>
      <c r="GO16" t="s">
        <v>411</v>
      </c>
      <c r="GT16" t="s">
        <v>429</v>
      </c>
      <c r="GU16" t="s">
        <v>429</v>
      </c>
      <c r="HH16" t="s">
        <v>429</v>
      </c>
      <c r="HI16" t="s">
        <v>429</v>
      </c>
      <c r="HJ16" t="s">
        <v>430</v>
      </c>
      <c r="HK16" t="s">
        <v>430</v>
      </c>
      <c r="HL16" t="s">
        <v>406</v>
      </c>
      <c r="HM16" t="s">
        <v>406</v>
      </c>
      <c r="HN16" t="s">
        <v>408</v>
      </c>
      <c r="HO16" t="s">
        <v>406</v>
      </c>
      <c r="HP16" t="s">
        <v>411</v>
      </c>
      <c r="HQ16" t="s">
        <v>408</v>
      </c>
      <c r="HR16" t="s">
        <v>408</v>
      </c>
      <c r="HT16" t="s">
        <v>429</v>
      </c>
      <c r="HU16" t="s">
        <v>429</v>
      </c>
      <c r="HV16" t="s">
        <v>429</v>
      </c>
      <c r="HW16" t="s">
        <v>429</v>
      </c>
      <c r="HX16" t="s">
        <v>429</v>
      </c>
      <c r="HY16" t="s">
        <v>429</v>
      </c>
      <c r="HZ16" t="s">
        <v>429</v>
      </c>
      <c r="IA16" t="s">
        <v>431</v>
      </c>
      <c r="IB16" t="s">
        <v>431</v>
      </c>
      <c r="IC16" t="s">
        <v>431</v>
      </c>
      <c r="ID16" t="s">
        <v>432</v>
      </c>
      <c r="IE16" t="s">
        <v>429</v>
      </c>
      <c r="IF16" t="s">
        <v>429</v>
      </c>
      <c r="IG16" t="s">
        <v>429</v>
      </c>
      <c r="IH16" t="s">
        <v>429</v>
      </c>
      <c r="II16" t="s">
        <v>429</v>
      </c>
      <c r="IJ16" t="s">
        <v>429</v>
      </c>
      <c r="IK16" t="s">
        <v>429</v>
      </c>
      <c r="IL16" t="s">
        <v>429</v>
      </c>
      <c r="IM16" t="s">
        <v>429</v>
      </c>
      <c r="IN16" t="s">
        <v>429</v>
      </c>
      <c r="IO16" t="s">
        <v>429</v>
      </c>
      <c r="IP16" t="s">
        <v>429</v>
      </c>
      <c r="IW16" t="s">
        <v>429</v>
      </c>
      <c r="IX16" t="s">
        <v>408</v>
      </c>
      <c r="IY16" t="s">
        <v>408</v>
      </c>
      <c r="IZ16" t="s">
        <v>424</v>
      </c>
      <c r="JA16" t="s">
        <v>425</v>
      </c>
      <c r="JB16" t="s">
        <v>425</v>
      </c>
      <c r="JF16" t="s">
        <v>425</v>
      </c>
      <c r="JJ16" t="s">
        <v>404</v>
      </c>
      <c r="JK16" t="s">
        <v>404</v>
      </c>
      <c r="JL16" t="s">
        <v>411</v>
      </c>
      <c r="JM16" t="s">
        <v>411</v>
      </c>
      <c r="JN16" t="s">
        <v>433</v>
      </c>
      <c r="JO16" t="s">
        <v>433</v>
      </c>
      <c r="JP16" t="s">
        <v>429</v>
      </c>
      <c r="JQ16" t="s">
        <v>429</v>
      </c>
      <c r="JR16" t="s">
        <v>429</v>
      </c>
      <c r="JS16" t="s">
        <v>429</v>
      </c>
      <c r="JT16" t="s">
        <v>429</v>
      </c>
      <c r="JU16" t="s">
        <v>429</v>
      </c>
      <c r="JV16" t="s">
        <v>406</v>
      </c>
      <c r="JW16" t="s">
        <v>429</v>
      </c>
      <c r="JY16" t="s">
        <v>413</v>
      </c>
      <c r="JZ16" t="s">
        <v>413</v>
      </c>
      <c r="KA16" t="s">
        <v>406</v>
      </c>
      <c r="KB16" t="s">
        <v>406</v>
      </c>
      <c r="KC16" t="s">
        <v>406</v>
      </c>
      <c r="KD16" t="s">
        <v>406</v>
      </c>
      <c r="KE16" t="s">
        <v>406</v>
      </c>
      <c r="KF16" t="s">
        <v>408</v>
      </c>
      <c r="KG16" t="s">
        <v>408</v>
      </c>
      <c r="KH16" t="s">
        <v>408</v>
      </c>
      <c r="KI16" t="s">
        <v>406</v>
      </c>
      <c r="KJ16" t="s">
        <v>404</v>
      </c>
      <c r="KK16" t="s">
        <v>411</v>
      </c>
      <c r="KL16" t="s">
        <v>408</v>
      </c>
      <c r="KM16" t="s">
        <v>408</v>
      </c>
    </row>
    <row r="17" spans="1:299" x14ac:dyDescent="0.2">
      <c r="A17">
        <v>1</v>
      </c>
      <c r="B17">
        <v>1690818627.0999999</v>
      </c>
      <c r="C17">
        <v>0</v>
      </c>
      <c r="D17" t="s">
        <v>434</v>
      </c>
      <c r="E17" t="s">
        <v>435</v>
      </c>
      <c r="F17">
        <v>4</v>
      </c>
      <c r="G17" s="1">
        <v>17.899999999999999</v>
      </c>
      <c r="H17" t="s">
        <v>490</v>
      </c>
      <c r="I17" s="1">
        <v>160</v>
      </c>
      <c r="J17" s="1">
        <v>62</v>
      </c>
      <c r="K17" s="1">
        <v>1690818625.0999999</v>
      </c>
      <c r="L17" s="1">
        <f>(M17)/1000</f>
        <v>1.5460719905094022E-4</v>
      </c>
      <c r="M17" s="1">
        <f>IF(DR17, AP17, AJ17)</f>
        <v>0.15460719905094022</v>
      </c>
      <c r="N17" s="1">
        <f>IF(DR17, AK17, AI17)</f>
        <v>2.5916745005446393</v>
      </c>
      <c r="O17" s="1">
        <f>DT17 - IF(AW17&gt;1, N17*DN17*100/(AY17*EH17), 0)</f>
        <v>418.42433333333298</v>
      </c>
      <c r="P17" s="1">
        <f>((V17-L17/2)*O17-N17)/(V17+L17/2)</f>
        <v>32.05036641102118</v>
      </c>
      <c r="Q17" s="1">
        <f>P17*(EA17+EB17)/1000</f>
        <v>3.2678463969169362</v>
      </c>
      <c r="R17" s="1">
        <f>(DT17 - IF(AW17&gt;1, N17*DN17*100/(AY17*EH17), 0))*(EA17+EB17)/1000</f>
        <v>42.662428021275694</v>
      </c>
      <c r="S17" s="1">
        <f>2/((1/U17-1/T17)+SIGN(U17)*SQRT((1/U17-1/T17)*(1/U17-1/T17) + 4*DO17/((DO17+1)*(DO17+1))*(2*1/U17*1/T17-1/T17*1/T17)))</f>
        <v>1.0891127907271689E-2</v>
      </c>
      <c r="T17">
        <f>IF(LEFT(DP17,1)&lt;&gt;"0",IF(LEFT(DP17,1)="1",3,DQ17),$D$5+$E$5*(EH17*EA17/($K$5*1000))+$F$5*(EH17*EA17/($K$5*1000))*MAX(MIN(DN17,$J$5),$I$5)*MAX(MIN(DN17,$J$5),$I$5)+$G$5*MAX(MIN(DN17,$J$5),$I$5)*(EH17*EA17/($K$5*1000))+$H$5*(EH17*EA17/($K$5*1000))*(EH17*EA17/($K$5*1000)))</f>
        <v>3.8518152099226444</v>
      </c>
      <c r="U17">
        <f>L17*(1000-(1000*0.61365*EXP(17.502*Y17/(240.97+Y17))/(EA17+EB17)+DV17)/2)/(1000*0.61365*EXP(17.502*Y17/(240.97+Y17))/(EA17+EB17)-DV17)</f>
        <v>1.0874048544419635E-2</v>
      </c>
      <c r="V17">
        <f>1/((DO17+1)/(S17/1.6)+1/(T17/1.37)) + DO17/((DO17+1)/(S17/1.6) + DO17/(T17/1.37))</f>
        <v>6.7978125888024515E-3</v>
      </c>
      <c r="W17">
        <f>(DJ17*DM17)</f>
        <v>82.097067677643651</v>
      </c>
      <c r="X17">
        <f>(EC17+(W17+2*0.95*0.0000000567*(((EC17+$B$7)+273)^4-(EC17+273)^4)-44100*L17)/(1.84*29.3*T17+8*0.95*0.0000000567*(EC17+273)^3))</f>
        <v>25.128712780047369</v>
      </c>
      <c r="Y17">
        <f>($C$7*ED17+$D$7*EE17+$E$7*X17)</f>
        <v>23.2273666666667</v>
      </c>
      <c r="Z17">
        <f>0.61365*EXP(17.502*Y17/(240.97+Y17))</f>
        <v>2.8587599235233658</v>
      </c>
      <c r="AA17">
        <f>(AB17/AC17*100)</f>
        <v>45.861218707334963</v>
      </c>
      <c r="AB17">
        <f>DV17*(EA17+EB17)/1000</f>
        <v>1.4396542582906071</v>
      </c>
      <c r="AC17">
        <f>0.61365*EXP(17.502*EC17/(240.97+EC17))</f>
        <v>3.1391539493919978</v>
      </c>
      <c r="AD17">
        <f>(Z17-DV17*(EA17+EB17)/1000)</f>
        <v>1.4191056652327587</v>
      </c>
      <c r="AE17">
        <f>(-L17*44100)</f>
        <v>-6.8181774781464632</v>
      </c>
      <c r="AF17">
        <f>2*29.3*T17*0.92*(EC17-Y17)</f>
        <v>323.46359828145745</v>
      </c>
      <c r="AG17">
        <f>2*0.95*0.0000000567*(((EC17+$B$7)+273)^4-(Y17+273)^4)</f>
        <v>17.586147433152032</v>
      </c>
      <c r="AH17">
        <f>W17+AG17+AE17+AF17</f>
        <v>416.32863591410666</v>
      </c>
      <c r="AI17">
        <f>DZ17*AW17*(DU17-DT17*(1000-AW17*DW17)/(1000-AW17*DV17))/(100*DN17)</f>
        <v>2.6491014455987956</v>
      </c>
      <c r="AJ17">
        <f>1000*DZ17*AW17*(DV17-DW17)/(100*DN17*(1000-AW17*DV17))</f>
        <v>0.15591791576196309</v>
      </c>
      <c r="AK17">
        <f>(AL17 - AM17 - EA17*1000/(8.314*(EC17+273.15)) * AO17/DZ17 * AN17) * DZ17/(100*DN17) * (1000 - DW17)/1000</f>
        <v>2.5916745005446393</v>
      </c>
      <c r="AL17">
        <v>425.983960366394</v>
      </c>
      <c r="AM17">
        <v>424.40787878787899</v>
      </c>
      <c r="AN17">
        <v>-2.0097086247037899E-4</v>
      </c>
      <c r="AO17">
        <v>66.934879938678307</v>
      </c>
      <c r="AP17">
        <f>(AR17 - AQ17 + EA17*1000/(8.314*(EC17+273.15)) * AT17/DZ17 * AS17) * DZ17/(100*DN17) * 1000/(1000 - AR17)</f>
        <v>0.15460719905094022</v>
      </c>
      <c r="AQ17">
        <v>14.027413499097699</v>
      </c>
      <c r="AR17">
        <v>14.118898181818199</v>
      </c>
      <c r="AS17">
        <v>-4.1793731172585796E-6</v>
      </c>
      <c r="AT17">
        <v>77.436355994818697</v>
      </c>
      <c r="AU17">
        <v>0</v>
      </c>
      <c r="AV17">
        <v>0</v>
      </c>
      <c r="AW17">
        <f>IF(AU17*$H$13&gt;=AY17,1,(AY17/(AY17-AU17*$H$13)))</f>
        <v>1</v>
      </c>
      <c r="AX17">
        <f>(AW17-1)*100</f>
        <v>0</v>
      </c>
      <c r="AY17">
        <f>MAX(0,($B$13+$C$13*EH17)/(1+$D$13*EH17)*EA17/(EC17+273)*$E$13)</f>
        <v>54199.398458285061</v>
      </c>
      <c r="AZ17" t="s">
        <v>120</v>
      </c>
      <c r="BA17">
        <v>0</v>
      </c>
      <c r="BB17">
        <v>0</v>
      </c>
      <c r="BC17">
        <v>0</v>
      </c>
      <c r="BD17" t="e">
        <f>1-BB17/BC17</f>
        <v>#DIV/0!</v>
      </c>
      <c r="BE17">
        <v>0</v>
      </c>
      <c r="BF17" t="s">
        <v>120</v>
      </c>
      <c r="BG17">
        <v>0</v>
      </c>
      <c r="BH17">
        <v>0</v>
      </c>
      <c r="BI17">
        <v>0</v>
      </c>
      <c r="BJ17" t="e">
        <f>1-BH17/BI17</f>
        <v>#DIV/0!</v>
      </c>
      <c r="BK17">
        <v>0.5</v>
      </c>
      <c r="BL17">
        <f>DK17</f>
        <v>421.21038532520419</v>
      </c>
      <c r="BM17">
        <f>N17</f>
        <v>2.5916745005446393</v>
      </c>
      <c r="BN17" t="e">
        <f>BJ17*BK17*BL17</f>
        <v>#DIV/0!</v>
      </c>
      <c r="BO17">
        <f>(BM17-BE17)/BL17</f>
        <v>6.1529216534955177E-3</v>
      </c>
      <c r="BP17" t="e">
        <f>(BC17-BI17)/BI17</f>
        <v>#DIV/0!</v>
      </c>
      <c r="BQ17" t="e">
        <f>BB17/(BD17+BB17/BI17)</f>
        <v>#DIV/0!</v>
      </c>
      <c r="BR17" t="s">
        <v>437</v>
      </c>
      <c r="BS17">
        <v>0</v>
      </c>
      <c r="BT17" t="e">
        <f>IF(BS17&lt;&gt;0, BS17, BQ17)</f>
        <v>#DIV/0!</v>
      </c>
      <c r="BU17" t="e">
        <f>1-BT17/BI17</f>
        <v>#DIV/0!</v>
      </c>
      <c r="BV17" t="e">
        <f>(BI17-BH17)/(BI17-BT17)</f>
        <v>#DIV/0!</v>
      </c>
      <c r="BW17" t="e">
        <f>(BC17-BI17)/(BC17-BT17)</f>
        <v>#DIV/0!</v>
      </c>
      <c r="BX17" t="e">
        <f>(BI17-BH17)/(BI17-BB17)</f>
        <v>#DIV/0!</v>
      </c>
      <c r="BY17" t="e">
        <f>(BC17-BI17)/(BC17-BB17)</f>
        <v>#DIV/0!</v>
      </c>
      <c r="BZ17" t="e">
        <f>(BV17*BT17/BH17)</f>
        <v>#DIV/0!</v>
      </c>
      <c r="CA17" t="e">
        <f>(1-BZ17)</f>
        <v>#DIV/0!</v>
      </c>
      <c r="DJ17">
        <f>$B$11*EI17+$C$11*EJ17+$F$11*EU17*(1-EX17)</f>
        <v>500.02666666666698</v>
      </c>
      <c r="DK17">
        <f>DJ17*DL17</f>
        <v>421.21038532520419</v>
      </c>
      <c r="DL17">
        <f>($B$11*$D$9+$C$11*$D$9+$F$11*((FH17+EZ17)/MAX(FH17+EZ17+FI17, 0.1)*$I$9+FI17/MAX(FH17+EZ17+FI17, 0.1)*$J$9))/($B$11+$C$11+$F$11)</f>
        <v>0.84237584393873111</v>
      </c>
      <c r="DM17">
        <f>($B$11*$K$9+$C$11*$K$9+$F$11*((FH17+EZ17)/MAX(FH17+EZ17+FI17, 0.1)*$P$9+FI17/MAX(FH17+EZ17+FI17, 0.1)*$Q$9))/($B$11+$C$11+$F$11)</f>
        <v>0.1641853788017511</v>
      </c>
      <c r="DN17">
        <v>3</v>
      </c>
      <c r="DO17">
        <v>0.5</v>
      </c>
      <c r="DP17" t="s">
        <v>438</v>
      </c>
      <c r="DQ17">
        <v>2</v>
      </c>
      <c r="DR17" t="b">
        <v>1</v>
      </c>
      <c r="DS17">
        <v>1690818625.0999999</v>
      </c>
      <c r="DT17">
        <v>418.42433333333298</v>
      </c>
      <c r="DU17">
        <v>420.053</v>
      </c>
      <c r="DV17">
        <v>14.1198333333333</v>
      </c>
      <c r="DW17">
        <v>14.0276</v>
      </c>
      <c r="DX17">
        <v>419.12400000000002</v>
      </c>
      <c r="DY17">
        <v>14.111833333333299</v>
      </c>
      <c r="DZ17">
        <v>499.98099999999999</v>
      </c>
      <c r="EA17">
        <v>101.859666666667</v>
      </c>
      <c r="EB17">
        <v>0.1000537</v>
      </c>
      <c r="EC17">
        <v>24.785033333333299</v>
      </c>
      <c r="ED17">
        <v>23.2273666666667</v>
      </c>
      <c r="EE17">
        <v>999.9</v>
      </c>
      <c r="EF17">
        <v>0</v>
      </c>
      <c r="EG17">
        <v>0</v>
      </c>
      <c r="EH17">
        <v>9988.14</v>
      </c>
      <c r="EI17">
        <v>0</v>
      </c>
      <c r="EJ17">
        <v>3.2251366666666699</v>
      </c>
      <c r="EK17">
        <v>-1.62841666666667</v>
      </c>
      <c r="EL17">
        <v>424.41733333333298</v>
      </c>
      <c r="EM17">
        <v>426.029</v>
      </c>
      <c r="EN17">
        <v>9.2232066666666696E-2</v>
      </c>
      <c r="EO17">
        <v>420.053</v>
      </c>
      <c r="EP17">
        <v>14.0276</v>
      </c>
      <c r="EQ17">
        <v>1.43824333333333</v>
      </c>
      <c r="ER17">
        <v>1.42885</v>
      </c>
      <c r="ES17">
        <v>12.327</v>
      </c>
      <c r="ET17">
        <v>12.2273</v>
      </c>
      <c r="EU17">
        <v>500.02666666666698</v>
      </c>
      <c r="EV17">
        <v>0.92001033333333304</v>
      </c>
      <c r="EW17">
        <v>7.9989533333333293E-2</v>
      </c>
      <c r="EX17">
        <v>0</v>
      </c>
      <c r="EY17">
        <v>379.97733333333298</v>
      </c>
      <c r="EZ17">
        <v>4.9995099999999999</v>
      </c>
      <c r="FA17">
        <v>1932.44333333333</v>
      </c>
      <c r="FB17">
        <v>3989.8</v>
      </c>
      <c r="FC17">
        <v>36.041333333333299</v>
      </c>
      <c r="FD17">
        <v>38.875</v>
      </c>
      <c r="FE17">
        <v>38.375</v>
      </c>
      <c r="FF17">
        <v>39.125</v>
      </c>
      <c r="FG17">
        <v>38.625</v>
      </c>
      <c r="FH17">
        <v>455.433333333333</v>
      </c>
      <c r="FI17">
        <v>39.6</v>
      </c>
      <c r="FJ17">
        <v>0</v>
      </c>
      <c r="FK17">
        <v>1690818627.3</v>
      </c>
      <c r="FL17">
        <v>0</v>
      </c>
      <c r="FM17">
        <v>144.04351427150701</v>
      </c>
      <c r="FN17">
        <v>9.8004272582230698E-2</v>
      </c>
      <c r="FO17">
        <v>0.490041176207894</v>
      </c>
      <c r="FP17">
        <v>762.43780331510004</v>
      </c>
      <c r="FQ17">
        <v>15</v>
      </c>
      <c r="FR17">
        <v>0</v>
      </c>
      <c r="FS17" t="s">
        <v>439</v>
      </c>
      <c r="FT17">
        <v>1689979335</v>
      </c>
      <c r="FU17">
        <v>1689979326</v>
      </c>
      <c r="FV17">
        <v>0</v>
      </c>
      <c r="FW17">
        <v>3.2000000000000001E-2</v>
      </c>
      <c r="FX17">
        <v>-0.01</v>
      </c>
      <c r="FY17">
        <v>-0.69899999999999995</v>
      </c>
      <c r="FZ17">
        <v>6.8000000000000005E-2</v>
      </c>
      <c r="GA17">
        <v>420</v>
      </c>
      <c r="GB17">
        <v>20</v>
      </c>
      <c r="GC17">
        <v>0.44</v>
      </c>
      <c r="GD17">
        <v>0.12</v>
      </c>
      <c r="GE17">
        <v>8.6502613288613208</v>
      </c>
      <c r="GF17">
        <v>1.08099074425536E-2</v>
      </c>
      <c r="GG17">
        <v>334.659819895228</v>
      </c>
      <c r="GH17">
        <v>1</v>
      </c>
      <c r="GI17">
        <v>143.75716158940401</v>
      </c>
      <c r="GJ17">
        <v>5.3765853271589302E-2</v>
      </c>
      <c r="GK17">
        <v>217.70842547889299</v>
      </c>
      <c r="GL17">
        <v>1</v>
      </c>
      <c r="GM17">
        <v>-3.09270654545355E-2</v>
      </c>
      <c r="GN17">
        <v>3.4665828142782202E-5</v>
      </c>
      <c r="GO17">
        <v>1.09047615092588</v>
      </c>
      <c r="GP17">
        <v>1</v>
      </c>
      <c r="GQ17">
        <v>3</v>
      </c>
      <c r="GR17">
        <v>3</v>
      </c>
      <c r="GS17" t="s">
        <v>440</v>
      </c>
      <c r="GT17">
        <v>3.1209500000000001</v>
      </c>
      <c r="GU17">
        <v>2.8940100000000002</v>
      </c>
      <c r="GV17">
        <v>0.106237</v>
      </c>
      <c r="GW17">
        <v>0.106256</v>
      </c>
      <c r="GX17">
        <v>8.3609699999999995E-2</v>
      </c>
      <c r="GY17">
        <v>8.2266000000000006E-2</v>
      </c>
      <c r="GZ17">
        <v>29470.400000000001</v>
      </c>
      <c r="HA17">
        <v>22719.200000000001</v>
      </c>
      <c r="HB17">
        <v>30694.9</v>
      </c>
      <c r="HC17">
        <v>23889.599999999999</v>
      </c>
      <c r="HD17">
        <v>37245.699999999997</v>
      </c>
      <c r="HE17">
        <v>30586.7</v>
      </c>
      <c r="HF17">
        <v>43436.6</v>
      </c>
      <c r="HG17">
        <v>36052.300000000003</v>
      </c>
      <c r="HH17">
        <v>2.1663299999999999</v>
      </c>
      <c r="HI17">
        <v>2.2766000000000002</v>
      </c>
      <c r="HJ17">
        <v>9.87127E-2</v>
      </c>
      <c r="HK17">
        <v>0</v>
      </c>
      <c r="HL17">
        <v>21.6081</v>
      </c>
      <c r="HM17">
        <v>999.9</v>
      </c>
      <c r="HN17">
        <v>60.164000000000001</v>
      </c>
      <c r="HO17">
        <v>24.239000000000001</v>
      </c>
      <c r="HP17">
        <v>17.945499999999999</v>
      </c>
      <c r="HQ17">
        <v>62.353700000000003</v>
      </c>
      <c r="HR17">
        <v>19.4071</v>
      </c>
      <c r="HS17">
        <v>1</v>
      </c>
      <c r="HT17">
        <v>-0.31867899999999999</v>
      </c>
      <c r="HU17">
        <v>-1.4265699999999999</v>
      </c>
      <c r="HV17">
        <v>20.371300000000002</v>
      </c>
      <c r="HW17">
        <v>5.2424499999999998</v>
      </c>
      <c r="HX17">
        <v>11.9201</v>
      </c>
      <c r="HY17">
        <v>4.9695999999999998</v>
      </c>
      <c r="HZ17">
        <v>3.2902499999999999</v>
      </c>
      <c r="IA17">
        <v>9999</v>
      </c>
      <c r="IB17">
        <v>9999</v>
      </c>
      <c r="IC17">
        <v>9999</v>
      </c>
      <c r="ID17">
        <v>999.9</v>
      </c>
      <c r="IE17">
        <v>4.9716899999999997</v>
      </c>
      <c r="IF17">
        <v>1.8728800000000001</v>
      </c>
      <c r="IG17">
        <v>1.8797600000000001</v>
      </c>
      <c r="IH17">
        <v>1.87592</v>
      </c>
      <c r="II17">
        <v>1.8755299999999999</v>
      </c>
      <c r="IJ17">
        <v>1.87558</v>
      </c>
      <c r="IK17">
        <v>1.8745400000000001</v>
      </c>
      <c r="IL17">
        <v>1.8748499999999999</v>
      </c>
      <c r="IM17">
        <v>0</v>
      </c>
      <c r="IN17">
        <v>0</v>
      </c>
      <c r="IO17">
        <v>0</v>
      </c>
      <c r="IP17">
        <v>0</v>
      </c>
      <c r="IQ17" t="s">
        <v>441</v>
      </c>
      <c r="IR17" t="s">
        <v>442</v>
      </c>
      <c r="IS17" t="s">
        <v>443</v>
      </c>
      <c r="IT17" t="s">
        <v>443</v>
      </c>
      <c r="IU17" t="s">
        <v>443</v>
      </c>
      <c r="IV17" t="s">
        <v>443</v>
      </c>
      <c r="IW17">
        <v>0</v>
      </c>
      <c r="IX17">
        <v>100</v>
      </c>
      <c r="IY17">
        <v>100</v>
      </c>
      <c r="IZ17">
        <v>-0.69899999999999995</v>
      </c>
      <c r="JA17">
        <v>8.0000000000000002E-3</v>
      </c>
      <c r="JB17">
        <v>-1.0422026791925101</v>
      </c>
      <c r="JC17">
        <v>1.2895252552789099E-3</v>
      </c>
      <c r="JD17">
        <v>-1.3413235761916901E-6</v>
      </c>
      <c r="JE17">
        <v>5.15758973323309E-10</v>
      </c>
      <c r="JF17">
        <v>-8.8609752721055202E-2</v>
      </c>
      <c r="JG17">
        <v>6.5251638908432196E-4</v>
      </c>
      <c r="JH17">
        <v>5.4169000468764204E-4</v>
      </c>
      <c r="JI17">
        <v>-7.2718995916457801E-6</v>
      </c>
      <c r="JJ17">
        <v>20</v>
      </c>
      <c r="JK17">
        <v>2004</v>
      </c>
      <c r="JL17">
        <v>0</v>
      </c>
      <c r="JM17">
        <v>19</v>
      </c>
      <c r="JN17">
        <v>13988.2</v>
      </c>
      <c r="JO17">
        <v>13988.4</v>
      </c>
      <c r="JP17">
        <v>1.09985</v>
      </c>
      <c r="JQ17">
        <v>2.5293000000000001</v>
      </c>
      <c r="JR17">
        <v>1.64551</v>
      </c>
      <c r="JS17">
        <v>2.36572</v>
      </c>
      <c r="JT17">
        <v>1.64917</v>
      </c>
      <c r="JU17">
        <v>2.4377399999999998</v>
      </c>
      <c r="JV17">
        <v>27.307700000000001</v>
      </c>
      <c r="JW17">
        <v>15.629300000000001</v>
      </c>
      <c r="JX17">
        <v>18</v>
      </c>
      <c r="JY17">
        <v>506.786</v>
      </c>
      <c r="JZ17">
        <v>673.27099999999996</v>
      </c>
      <c r="KA17">
        <v>25.000499999999999</v>
      </c>
      <c r="KB17">
        <v>23.173100000000002</v>
      </c>
      <c r="KC17">
        <v>30.0001</v>
      </c>
      <c r="KD17">
        <v>23.305499999999999</v>
      </c>
      <c r="KE17">
        <v>23.276800000000001</v>
      </c>
      <c r="KF17">
        <v>22.072500000000002</v>
      </c>
      <c r="KG17">
        <v>17.816299999999998</v>
      </c>
      <c r="KH17">
        <v>61.746299999999998</v>
      </c>
      <c r="KI17">
        <v>25</v>
      </c>
      <c r="KJ17">
        <v>420</v>
      </c>
      <c r="KK17">
        <v>13.9887</v>
      </c>
      <c r="KL17">
        <v>101.923</v>
      </c>
      <c r="KM17">
        <v>101</v>
      </c>
    </row>
    <row r="18" spans="1:299" x14ac:dyDescent="0.2">
      <c r="A18">
        <v>2</v>
      </c>
      <c r="B18">
        <v>1690819987</v>
      </c>
      <c r="C18">
        <v>1359.9000000953699</v>
      </c>
      <c r="D18" t="s">
        <v>444</v>
      </c>
      <c r="E18" t="s">
        <v>445</v>
      </c>
      <c r="F18">
        <v>4</v>
      </c>
      <c r="G18" s="1">
        <v>17.600000000000001</v>
      </c>
      <c r="H18" t="s">
        <v>436</v>
      </c>
      <c r="I18" s="1">
        <v>40</v>
      </c>
      <c r="J18" s="1">
        <v>62</v>
      </c>
      <c r="K18" s="1">
        <v>1690819978.5</v>
      </c>
      <c r="L18" s="1">
        <f>(M18)/1000</f>
        <v>5.6983832621153447E-5</v>
      </c>
      <c r="M18" s="1">
        <f>IF(DR18, AP18, AJ18)</f>
        <v>5.6983832621153446E-2</v>
      </c>
      <c r="N18" s="1">
        <f>IF(DR18, AK18, AI18)</f>
        <v>1.4849966823106378</v>
      </c>
      <c r="O18" s="1">
        <f>DT18 - IF(AW18&gt;1, N18*DN18*100/(AY18*EH18), 0)</f>
        <v>419.70987500000001</v>
      </c>
      <c r="P18" s="1">
        <f>((V18-L18/2)*O18-N18)/(V18+L18/2)</f>
        <v>-319.39544956628447</v>
      </c>
      <c r="Q18" s="1">
        <f>P18*(EA18+EB18)/1000</f>
        <v>-32.573450303115585</v>
      </c>
      <c r="R18" s="1">
        <f>(DT18 - IF(AW18&gt;1, N18*DN18*100/(AY18*EH18), 0))*(EA18+EB18)/1000</f>
        <v>42.803987262824528</v>
      </c>
      <c r="S18" s="1">
        <f>2/((1/U18-1/T18)+SIGN(U18)*SQRT((1/U18-1/T18)*(1/U18-1/T18) + 4*DO18/((DO18+1)*(DO18+1))*(2*1/U18*1/T18-1/T18*1/T18)))</f>
        <v>3.2221576063037652E-3</v>
      </c>
      <c r="T18">
        <f>IF(LEFT(DP18,1)&lt;&gt;"0",IF(LEFT(DP18,1)="1",3,DQ18),$D$5+$E$5*(EH18*EA18/($K$5*1000))+$F$5*(EH18*EA18/($K$5*1000))*MAX(MIN(DN18,$J$5),$I$5)*MAX(MIN(DN18,$J$5),$I$5)+$G$5*MAX(MIN(DN18,$J$5),$I$5)*(EH18*EA18/($K$5*1000))+$H$5*(EH18*EA18/($K$5*1000))*(EH18*EA18/($K$5*1000)))</f>
        <v>3.8565532707963146</v>
      </c>
      <c r="U18">
        <f>L18*(1000-(1000*0.61365*EXP(17.502*Y18/(240.97+Y18))/(EA18+EB18)+DV18)/2)/(1000*0.61365*EXP(17.502*Y18/(240.97+Y18))/(EA18+EB18)-DV18)</f>
        <v>3.2206627340998105E-3</v>
      </c>
      <c r="V18">
        <f>1/((DO18+1)/(S18/1.6)+1/(T18/1.37)) + DO18/((DO18+1)/(S18/1.6) + DO18/(T18/1.37))</f>
        <v>2.013048456115411E-3</v>
      </c>
      <c r="W18">
        <f>(DJ18*DM18)</f>
        <v>82.098484650472159</v>
      </c>
      <c r="X18">
        <f>(EC18+(W18+2*0.95*0.0000000567*(((EC18+$B$7)+273)^4-(EC18+273)^4)-44100*L18)/(1.84*29.3*T18+8*0.95*0.0000000567*(EC18+273)^3))</f>
        <v>26.033849148678556</v>
      </c>
      <c r="Y18">
        <f>($C$7*ED18+$D$7*EE18+$E$7*X18)</f>
        <v>25.136243749999998</v>
      </c>
      <c r="Z18">
        <f>0.61365*EXP(17.502*Y18/(240.97+Y18))</f>
        <v>3.2055970966714482</v>
      </c>
      <c r="AA18">
        <f>(AB18/AC18*100)</f>
        <v>43.584662802368044</v>
      </c>
      <c r="AB18">
        <f>DV18*(EA18+EB18)/1000</f>
        <v>1.4422791537116719</v>
      </c>
      <c r="AC18">
        <f>0.61365*EXP(17.502*EC18/(240.97+EC18))</f>
        <v>3.3091437697971822</v>
      </c>
      <c r="AD18">
        <f>(Z18-DV18*(EA18+EB18)/1000)</f>
        <v>1.7633179429597763</v>
      </c>
      <c r="AE18">
        <f>(-L18*44100)</f>
        <v>-2.5129870185928671</v>
      </c>
      <c r="AF18">
        <f>2*29.3*T18*0.92*(EC18-Y18)</f>
        <v>111.20436975595091</v>
      </c>
      <c r="AG18">
        <f>2*0.95*0.0000000567*(((EC18+$B$7)+273)^4-(Y18+273)^4)</f>
        <v>6.1241604941809795</v>
      </c>
      <c r="AH18">
        <f>W18+AG18+AE18+AF18</f>
        <v>196.91402788201117</v>
      </c>
      <c r="AI18">
        <f>DZ18*AW18*(DU18-DT18*(1000-AW18*DW18)/(1000-AW18*DV18))/(100*DN18)</f>
        <v>0.44623716497382482</v>
      </c>
      <c r="AJ18">
        <f>1000*DZ18*AW18*(DV18-DW18)/(100*DN18*(1000-AW18*DV18))</f>
        <v>0.12336855170276688</v>
      </c>
      <c r="AK18">
        <f>(AL18 - AM18 - EA18*1000/(8.314*(EC18+273.15)) * AO18/DZ18 * AN18) * DZ18/(100*DN18) * (1000 - DW18)/1000</f>
        <v>1.4849966823106378</v>
      </c>
      <c r="AL18">
        <v>425.99973335329702</v>
      </c>
      <c r="AM18">
        <v>425.094848484848</v>
      </c>
      <c r="AN18">
        <v>2.1201213725071999E-4</v>
      </c>
      <c r="AO18">
        <v>66.933698481698002</v>
      </c>
      <c r="AP18">
        <f>(AR18 - AQ18 + EA18*1000/(8.314*(EC18+273.15)) * AT18/DZ18 * AS18) * DZ18/(100*DN18) * 1000/(1000 - AR18)</f>
        <v>5.6983832621153446E-2</v>
      </c>
      <c r="AQ18">
        <v>14.0672930623419</v>
      </c>
      <c r="AR18">
        <v>14.1010006060606</v>
      </c>
      <c r="AS18">
        <v>1.5027706289813299E-7</v>
      </c>
      <c r="AT18">
        <v>77.434093442662501</v>
      </c>
      <c r="AU18">
        <v>0</v>
      </c>
      <c r="AV18">
        <v>0</v>
      </c>
      <c r="AW18">
        <f>IF(AU18*$H$13&gt;=AY18,1,(AY18/(AY18-AU18*$H$13)))</f>
        <v>1</v>
      </c>
      <c r="AX18">
        <f>(AW18-1)*100</f>
        <v>0</v>
      </c>
      <c r="AY18">
        <f>MAX(0,($B$13+$C$13*EH18)/(1+$D$13*EH18)*EA18/(EC18+273)*$E$13)</f>
        <v>54131.669186944855</v>
      </c>
      <c r="AZ18" t="s">
        <v>120</v>
      </c>
      <c r="BA18">
        <v>0</v>
      </c>
      <c r="BB18">
        <v>0</v>
      </c>
      <c r="BC18">
        <v>0</v>
      </c>
      <c r="BD18" t="e">
        <f>1-BB18/BC18</f>
        <v>#DIV/0!</v>
      </c>
      <c r="BE18">
        <v>0</v>
      </c>
      <c r="BF18" t="s">
        <v>120</v>
      </c>
      <c r="BG18">
        <v>0</v>
      </c>
      <c r="BH18">
        <v>0</v>
      </c>
      <c r="BI18">
        <v>0</v>
      </c>
      <c r="BJ18" t="e">
        <f>1-BH18/BI18</f>
        <v>#DIV/0!</v>
      </c>
      <c r="BK18">
        <v>0.5</v>
      </c>
      <c r="BL18">
        <f>DK18</f>
        <v>421.21487448210991</v>
      </c>
      <c r="BM18">
        <f>N18</f>
        <v>1.4849966823106378</v>
      </c>
      <c r="BN18" t="e">
        <f>BJ18*BK18*BL18</f>
        <v>#DIV/0!</v>
      </c>
      <c r="BO18">
        <f>(BM18-BE18)/BL18</f>
        <v>3.5255086471874092E-3</v>
      </c>
      <c r="BP18" t="e">
        <f>(BC18-BI18)/BI18</f>
        <v>#DIV/0!</v>
      </c>
      <c r="BQ18" t="e">
        <f>BB18/(BD18+BB18/BI18)</f>
        <v>#DIV/0!</v>
      </c>
      <c r="BR18" t="s">
        <v>437</v>
      </c>
      <c r="BS18">
        <v>0</v>
      </c>
      <c r="BT18" t="e">
        <f>IF(BS18&lt;&gt;0, BS18, BQ18)</f>
        <v>#DIV/0!</v>
      </c>
      <c r="BU18" t="e">
        <f>1-BT18/BI18</f>
        <v>#DIV/0!</v>
      </c>
      <c r="BV18" t="e">
        <f>(BI18-BH18)/(BI18-BT18)</f>
        <v>#DIV/0!</v>
      </c>
      <c r="BW18" t="e">
        <f>(BC18-BI18)/(BC18-BT18)</f>
        <v>#DIV/0!</v>
      </c>
      <c r="BX18" t="e">
        <f>(BI18-BH18)/(BI18-BB18)</f>
        <v>#DIV/0!</v>
      </c>
      <c r="BY18" t="e">
        <f>(BC18-BI18)/(BC18-BB18)</f>
        <v>#DIV/0!</v>
      </c>
      <c r="BZ18" t="e">
        <f>(BV18*BT18/BH18)</f>
        <v>#DIV/0!</v>
      </c>
      <c r="CA18" t="e">
        <f>(1-BZ18)</f>
        <v>#DIV/0!</v>
      </c>
      <c r="DJ18">
        <f>$B$11*EI18+$C$11*EJ18+$F$11*EU18*(1-EX18)</f>
        <v>500.03162500000002</v>
      </c>
      <c r="DK18">
        <f>DJ18*DL18</f>
        <v>421.21487448210991</v>
      </c>
      <c r="DL18">
        <f>($B$11*$D$9+$C$11*$D$9+$F$11*((FH18+EZ18)/MAX(FH18+EZ18+FI18, 0.1)*$I$9+FI18/MAX(FH18+EZ18+FI18, 0.1)*$J$9))/($B$11+$C$11+$F$11)</f>
        <v>0.84237646865257754</v>
      </c>
      <c r="DM18">
        <f>($B$11*$K$9+$C$11*$K$9+$F$11*((FH18+EZ18)/MAX(FH18+EZ18+FI18, 0.1)*$P$9+FI18/MAX(FH18+EZ18+FI18, 0.1)*$Q$9))/($B$11+$C$11+$F$11)</f>
        <v>0.16418658449947471</v>
      </c>
      <c r="DN18">
        <v>3</v>
      </c>
      <c r="DO18">
        <v>0.5</v>
      </c>
      <c r="DP18" t="s">
        <v>438</v>
      </c>
      <c r="DQ18">
        <v>2</v>
      </c>
      <c r="DR18" t="b">
        <v>1</v>
      </c>
      <c r="DS18">
        <v>1690819978.5</v>
      </c>
      <c r="DT18">
        <v>419.70987500000001</v>
      </c>
      <c r="DU18">
        <v>420.00868750000001</v>
      </c>
      <c r="DV18">
        <v>14.1421125</v>
      </c>
      <c r="DW18">
        <v>14.0691375</v>
      </c>
      <c r="DX18">
        <v>419.78187500000001</v>
      </c>
      <c r="DY18">
        <v>14.0931125</v>
      </c>
      <c r="DZ18">
        <v>499.99531250000001</v>
      </c>
      <c r="EA18">
        <v>101.88475</v>
      </c>
      <c r="EB18">
        <v>9.9953749999999994E-2</v>
      </c>
      <c r="EC18">
        <v>25.671099999999999</v>
      </c>
      <c r="ED18">
        <v>25.136243749999998</v>
      </c>
      <c r="EE18">
        <v>999.9</v>
      </c>
      <c r="EF18">
        <v>0</v>
      </c>
      <c r="EG18">
        <v>0</v>
      </c>
      <c r="EH18">
        <v>10003.504999999999</v>
      </c>
      <c r="EI18">
        <v>0</v>
      </c>
      <c r="EJ18">
        <v>2.1055874999999999</v>
      </c>
      <c r="EK18">
        <v>-0.9259778125</v>
      </c>
      <c r="EL18">
        <v>425.07662499999998</v>
      </c>
      <c r="EM18">
        <v>426.00212499999998</v>
      </c>
      <c r="EN18">
        <v>3.1797093749999998E-2</v>
      </c>
      <c r="EO18">
        <v>420.00868750000001</v>
      </c>
      <c r="EP18">
        <v>14.0691375</v>
      </c>
      <c r="EQ18">
        <v>1.436671875</v>
      </c>
      <c r="ER18">
        <v>1.4334312499999999</v>
      </c>
      <c r="ES18">
        <v>12.310325000000001</v>
      </c>
      <c r="ET18">
        <v>12.276</v>
      </c>
      <c r="EU18">
        <v>500.03162500000002</v>
      </c>
      <c r="EV18">
        <v>0.91997818750000004</v>
      </c>
      <c r="EW18">
        <v>8.0021350000000005E-2</v>
      </c>
      <c r="EX18">
        <v>0</v>
      </c>
      <c r="EY18">
        <v>372.59418749999998</v>
      </c>
      <c r="EZ18">
        <v>4.9995099999999999</v>
      </c>
      <c r="FA18">
        <v>1863.901875</v>
      </c>
      <c r="FB18">
        <v>3989.8006249999999</v>
      </c>
      <c r="FC18">
        <v>37.061999999999998</v>
      </c>
      <c r="FD18">
        <v>40.343499999999999</v>
      </c>
      <c r="FE18">
        <v>39.436999999999998</v>
      </c>
      <c r="FF18">
        <v>40.436999999999998</v>
      </c>
      <c r="FG18">
        <v>39.75</v>
      </c>
      <c r="FH18">
        <v>455.41812499999997</v>
      </c>
      <c r="FI18">
        <v>39.61</v>
      </c>
      <c r="FJ18">
        <v>0</v>
      </c>
      <c r="FK18">
        <v>1690819987.5</v>
      </c>
      <c r="FL18">
        <v>0</v>
      </c>
      <c r="FM18">
        <v>202.95589446988001</v>
      </c>
      <c r="FN18">
        <v>0.221458852192155</v>
      </c>
      <c r="FO18">
        <v>1.09324957964794</v>
      </c>
      <c r="FP18">
        <v>1054.8936588674701</v>
      </c>
      <c r="FQ18">
        <v>15</v>
      </c>
      <c r="FR18">
        <v>1690820008</v>
      </c>
      <c r="FS18" t="s">
        <v>446</v>
      </c>
      <c r="FT18">
        <v>1690820008</v>
      </c>
      <c r="FU18">
        <v>1690820008</v>
      </c>
      <c r="FV18">
        <v>1</v>
      </c>
      <c r="FW18">
        <v>0.627</v>
      </c>
      <c r="FX18">
        <v>4.2000000000000003E-2</v>
      </c>
      <c r="FY18">
        <v>-7.1999999999999995E-2</v>
      </c>
      <c r="FZ18">
        <v>4.9000000000000002E-2</v>
      </c>
      <c r="GA18">
        <v>420</v>
      </c>
      <c r="GB18">
        <v>14</v>
      </c>
      <c r="GC18">
        <v>0.43</v>
      </c>
      <c r="GD18">
        <v>0.11</v>
      </c>
      <c r="GE18">
        <v>6.05410866053339</v>
      </c>
      <c r="GF18">
        <v>6.9527555385264497E-3</v>
      </c>
      <c r="GG18">
        <v>285.43402985230898</v>
      </c>
      <c r="GH18">
        <v>1</v>
      </c>
      <c r="GI18">
        <v>202.69995214879</v>
      </c>
      <c r="GJ18">
        <v>0.13888561365857699</v>
      </c>
      <c r="GK18">
        <v>220.31052163192001</v>
      </c>
      <c r="GL18">
        <v>1</v>
      </c>
      <c r="GM18">
        <v>-2.54247660906958E-2</v>
      </c>
      <c r="GN18">
        <v>4.7777287313064501E-5</v>
      </c>
      <c r="GO18">
        <v>0.934577574008153</v>
      </c>
      <c r="GP18">
        <v>1</v>
      </c>
      <c r="GQ18">
        <v>3</v>
      </c>
      <c r="GR18">
        <v>3</v>
      </c>
      <c r="GS18" t="s">
        <v>440</v>
      </c>
      <c r="GT18">
        <v>3.1207099999999999</v>
      </c>
      <c r="GU18">
        <v>2.89418</v>
      </c>
      <c r="GV18">
        <v>0.106239</v>
      </c>
      <c r="GW18">
        <v>0.106124</v>
      </c>
      <c r="GX18">
        <v>8.3437800000000006E-2</v>
      </c>
      <c r="GY18">
        <v>8.2345399999999999E-2</v>
      </c>
      <c r="GZ18">
        <v>29443.599999999999</v>
      </c>
      <c r="HA18">
        <v>22700.400000000001</v>
      </c>
      <c r="HB18">
        <v>30670.6</v>
      </c>
      <c r="HC18">
        <v>23869.7</v>
      </c>
      <c r="HD18">
        <v>37229.800000000003</v>
      </c>
      <c r="HE18">
        <v>30560.3</v>
      </c>
      <c r="HF18">
        <v>43409.4</v>
      </c>
      <c r="HG18">
        <v>36023.800000000003</v>
      </c>
      <c r="HH18">
        <v>2.15835</v>
      </c>
      <c r="HI18">
        <v>2.2646999999999999</v>
      </c>
      <c r="HJ18">
        <v>0.10939699999999999</v>
      </c>
      <c r="HK18">
        <v>0</v>
      </c>
      <c r="HL18">
        <v>23.349799999999998</v>
      </c>
      <c r="HM18">
        <v>999.9</v>
      </c>
      <c r="HN18">
        <v>58.314</v>
      </c>
      <c r="HO18">
        <v>24.228999999999999</v>
      </c>
      <c r="HP18">
        <v>17.379000000000001</v>
      </c>
      <c r="HQ18">
        <v>62.283700000000003</v>
      </c>
      <c r="HR18">
        <v>19.631399999999999</v>
      </c>
      <c r="HS18">
        <v>1</v>
      </c>
      <c r="HT18">
        <v>-0.27094499999999999</v>
      </c>
      <c r="HU18">
        <v>-0.91794399999999998</v>
      </c>
      <c r="HV18">
        <v>20.3749</v>
      </c>
      <c r="HW18">
        <v>5.24634</v>
      </c>
      <c r="HX18">
        <v>11.920199999999999</v>
      </c>
      <c r="HY18">
        <v>4.9696499999999997</v>
      </c>
      <c r="HZ18">
        <v>3.2902499999999999</v>
      </c>
      <c r="IA18">
        <v>9999</v>
      </c>
      <c r="IB18">
        <v>9999</v>
      </c>
      <c r="IC18">
        <v>9999</v>
      </c>
      <c r="ID18">
        <v>999.9</v>
      </c>
      <c r="IE18">
        <v>4.9717000000000002</v>
      </c>
      <c r="IF18">
        <v>1.8729800000000001</v>
      </c>
      <c r="IG18">
        <v>1.87981</v>
      </c>
      <c r="IH18">
        <v>1.8759300000000001</v>
      </c>
      <c r="II18">
        <v>1.8755599999999999</v>
      </c>
      <c r="IJ18">
        <v>1.8755999999999999</v>
      </c>
      <c r="IK18">
        <v>1.8745400000000001</v>
      </c>
      <c r="IL18">
        <v>1.8748499999999999</v>
      </c>
      <c r="IM18">
        <v>0</v>
      </c>
      <c r="IN18">
        <v>0</v>
      </c>
      <c r="IO18">
        <v>0</v>
      </c>
      <c r="IP18">
        <v>0</v>
      </c>
      <c r="IQ18" t="s">
        <v>441</v>
      </c>
      <c r="IR18" t="s">
        <v>442</v>
      </c>
      <c r="IS18" t="s">
        <v>443</v>
      </c>
      <c r="IT18" t="s">
        <v>443</v>
      </c>
      <c r="IU18" t="s">
        <v>443</v>
      </c>
      <c r="IV18" t="s">
        <v>443</v>
      </c>
      <c r="IW18">
        <v>0</v>
      </c>
      <c r="IX18">
        <v>100</v>
      </c>
      <c r="IY18">
        <v>100</v>
      </c>
      <c r="IZ18">
        <v>-7.1999999999999995E-2</v>
      </c>
      <c r="JA18">
        <v>4.9000000000000002E-2</v>
      </c>
      <c r="JB18">
        <v>-1.0422026791925101</v>
      </c>
      <c r="JC18">
        <v>1.2895252552789099E-3</v>
      </c>
      <c r="JD18">
        <v>-1.3413235761916901E-6</v>
      </c>
      <c r="JE18">
        <v>5.15758973323309E-10</v>
      </c>
      <c r="JF18">
        <v>-8.8609752721055202E-2</v>
      </c>
      <c r="JG18">
        <v>6.5251638908432196E-4</v>
      </c>
      <c r="JH18">
        <v>5.4169000468764204E-4</v>
      </c>
      <c r="JI18">
        <v>-7.2718995916457801E-6</v>
      </c>
      <c r="JJ18">
        <v>20</v>
      </c>
      <c r="JK18">
        <v>2004</v>
      </c>
      <c r="JL18">
        <v>0</v>
      </c>
      <c r="JM18">
        <v>19</v>
      </c>
      <c r="JN18">
        <v>14010.9</v>
      </c>
      <c r="JO18">
        <v>14011</v>
      </c>
      <c r="JP18">
        <v>1.09985</v>
      </c>
      <c r="JQ18">
        <v>2.52563</v>
      </c>
      <c r="JR18">
        <v>1.64551</v>
      </c>
      <c r="JS18">
        <v>2.3584000000000001</v>
      </c>
      <c r="JT18">
        <v>1.64917</v>
      </c>
      <c r="JU18">
        <v>2.3571800000000001</v>
      </c>
      <c r="JV18">
        <v>27.599399999999999</v>
      </c>
      <c r="JW18">
        <v>15.392899999999999</v>
      </c>
      <c r="JX18">
        <v>18</v>
      </c>
      <c r="JY18">
        <v>507.149</v>
      </c>
      <c r="JZ18">
        <v>670.303</v>
      </c>
      <c r="KA18">
        <v>25.000699999999998</v>
      </c>
      <c r="KB18">
        <v>23.8766</v>
      </c>
      <c r="KC18">
        <v>30.0002</v>
      </c>
      <c r="KD18">
        <v>23.8565</v>
      </c>
      <c r="KE18">
        <v>23.828700000000001</v>
      </c>
      <c r="KF18">
        <v>22.051200000000001</v>
      </c>
      <c r="KG18">
        <v>13.897</v>
      </c>
      <c r="KH18">
        <v>58.774000000000001</v>
      </c>
      <c r="KI18">
        <v>25</v>
      </c>
      <c r="KJ18">
        <v>420</v>
      </c>
      <c r="KK18">
        <v>14.0389</v>
      </c>
      <c r="KL18">
        <v>101.852</v>
      </c>
      <c r="KM18">
        <v>100.919</v>
      </c>
    </row>
    <row r="19" spans="1:299" x14ac:dyDescent="0.2">
      <c r="A19">
        <v>3</v>
      </c>
      <c r="B19">
        <v>1690822187.0999999</v>
      </c>
      <c r="C19">
        <v>3560</v>
      </c>
      <c r="D19" t="s">
        <v>447</v>
      </c>
      <c r="E19" t="s">
        <v>448</v>
      </c>
      <c r="F19">
        <v>4</v>
      </c>
      <c r="G19" s="1">
        <v>17.899999999999999</v>
      </c>
      <c r="H19" t="s">
        <v>490</v>
      </c>
      <c r="I19" s="1">
        <v>130</v>
      </c>
      <c r="J19" s="1">
        <v>62</v>
      </c>
      <c r="K19" s="1">
        <v>1690822178.5999999</v>
      </c>
      <c r="L19" s="1">
        <f>(M19)/1000</f>
        <v>4.8523551424775358E-4</v>
      </c>
      <c r="M19" s="1">
        <f>IF(DR19, AP19, AJ19)</f>
        <v>0.48523551424775357</v>
      </c>
      <c r="N19" s="1">
        <f>IF(DR19, AK19, AI19)</f>
        <v>1.941004195682982</v>
      </c>
      <c r="O19" s="1">
        <f>DT19 - IF(AW19&gt;1, N19*DN19*100/(AY19*EH19), 0)</f>
        <v>420.0873125</v>
      </c>
      <c r="P19" s="1">
        <f>((V19-L19/2)*O19-N19)/(V19+L19/2)</f>
        <v>279.07485864121389</v>
      </c>
      <c r="Q19" s="1">
        <f>P19*(EA19+EB19)/1000</f>
        <v>28.452934827027864</v>
      </c>
      <c r="R19" s="1">
        <f>(DT19 - IF(AW19&gt;1, N19*DN19*100/(AY19*EH19), 0))*(EA19+EB19)/1000</f>
        <v>42.829787614765117</v>
      </c>
      <c r="S19" s="1">
        <f>2/((1/U19-1/T19)+SIGN(U19)*SQRT((1/U19-1/T19)*(1/U19-1/T19) + 4*DO19/((DO19+1)*(DO19+1))*(2*1/U19*1/T19-1/T19*1/T19)))</f>
        <v>2.4019308844543522E-2</v>
      </c>
      <c r="T19">
        <f>IF(LEFT(DP19,1)&lt;&gt;"0",IF(LEFT(DP19,1)="1",3,DQ19),$D$5+$E$5*(EH19*EA19/($K$5*1000))+$F$5*(EH19*EA19/($K$5*1000))*MAX(MIN(DN19,$J$5),$I$5)*MAX(MIN(DN19,$J$5),$I$5)+$G$5*MAX(MIN(DN19,$J$5),$I$5)*(EH19*EA19/($K$5*1000))+$H$5*(EH19*EA19/($K$5*1000))*(EH19*EA19/($K$5*1000)))</f>
        <v>3.8544077725668098</v>
      </c>
      <c r="U19">
        <f>L19*(1000-(1000*0.61365*EXP(17.502*Y19/(240.97+Y19))/(EA19+EB19)+DV19)/2)/(1000*0.61365*EXP(17.502*Y19/(240.97+Y19))/(EA19+EB19)-DV19)</f>
        <v>2.3936463071736927E-2</v>
      </c>
      <c r="V19">
        <f>1/((DO19+1)/(S19/1.6)+1/(T19/1.37)) + DO19/((DO19+1)/(S19/1.6) + DO19/(T19/1.37))</f>
        <v>1.4967708849494752E-2</v>
      </c>
      <c r="W19">
        <f>(DJ19*DM19)</f>
        <v>82.091297358577449</v>
      </c>
      <c r="X19">
        <f>(EC19+(W19+2*0.95*0.0000000567*(((EC19+$B$7)+273)^4-(EC19+273)^4)-44100*L19)/(1.84*29.3*T19+8*0.95*0.0000000567*(EC19+273)^3))</f>
        <v>27.696412440850747</v>
      </c>
      <c r="Y19">
        <f>($C$7*ED19+$D$7*EE19+$E$7*X19)</f>
        <v>27.268325000000001</v>
      </c>
      <c r="Z19">
        <f>0.61365*EXP(17.502*Y19/(240.97+Y19))</f>
        <v>3.6359545532166599</v>
      </c>
      <c r="AA19">
        <f>(AB19/AC19*100)</f>
        <v>44.227977704840157</v>
      </c>
      <c r="AB19">
        <f>DV19*(EA19+EB19)/1000</f>
        <v>1.622450861686157</v>
      </c>
      <c r="AC19">
        <f>0.61365*EXP(17.502*EC19/(240.97+EC19))</f>
        <v>3.6683812959157787</v>
      </c>
      <c r="AD19">
        <f>(Z19-DV19*(EA19+EB19)/1000)</f>
        <v>2.0135036915305031</v>
      </c>
      <c r="AE19">
        <f>(-L19*44100)</f>
        <v>-21.398886178325935</v>
      </c>
      <c r="AF19">
        <f>2*29.3*T19*0.92*(EC19-Y19)</f>
        <v>31.494510449935024</v>
      </c>
      <c r="AG19">
        <f>2*0.95*0.0000000567*(((EC19+$B$7)+273)^4-(Y19+273)^4)</f>
        <v>1.7694805012434986</v>
      </c>
      <c r="AH19">
        <f>W19+AG19+AE19+AF19</f>
        <v>93.956402131430025</v>
      </c>
      <c r="AI19">
        <f>DZ19*AW19*(DU19-DT19*(1000-AW19*DW19)/(1000-AW19*DV19))/(100*DN19)</f>
        <v>-0.14280640646446158</v>
      </c>
      <c r="AJ19">
        <f>1000*DZ19*AW19*(DV19-DW19)/(100*DN19*(1000-AW19*DV19))</f>
        <v>5.3540490307371492E-2</v>
      </c>
      <c r="AK19">
        <f>(AL19 - AM19 - EA19*1000/(8.314*(EC19+273.15)) * AO19/DZ19 * AN19) * DZ19/(100*DN19) * (1000 - DW19)/1000</f>
        <v>1.941004195682982</v>
      </c>
      <c r="AL19">
        <v>426.78734755464399</v>
      </c>
      <c r="AM19">
        <v>425.60414545454501</v>
      </c>
      <c r="AN19">
        <v>-3.1722312761071801E-5</v>
      </c>
      <c r="AO19">
        <v>66.932967554300006</v>
      </c>
      <c r="AP19">
        <f>(AR19 - AQ19 + EA19*1000/(8.314*(EC19+273.15)) * AT19/DZ19 * AS19) * DZ19/(100*DN19) * 1000/(1000 - AR19)</f>
        <v>0.48523551424775357</v>
      </c>
      <c r="AQ19">
        <v>15.884454783378301</v>
      </c>
      <c r="AR19">
        <v>16.170884242424201</v>
      </c>
      <c r="AS19">
        <v>-2.31590680042385E-7</v>
      </c>
      <c r="AT19">
        <v>77.4326857491982</v>
      </c>
      <c r="AU19">
        <v>0</v>
      </c>
      <c r="AV19">
        <v>0</v>
      </c>
      <c r="AW19">
        <f>IF(AU19*$H$13&gt;=AY19,1,(AY19/(AY19-AU19*$H$13)))</f>
        <v>1</v>
      </c>
      <c r="AX19">
        <f>(AW19-1)*100</f>
        <v>0</v>
      </c>
      <c r="AY19">
        <f>MAX(0,($B$13+$C$13*EH19)/(1+$D$13*EH19)*EA19/(EC19+273)*$E$13)</f>
        <v>53774.252763128548</v>
      </c>
      <c r="AZ19" t="s">
        <v>120</v>
      </c>
      <c r="BA19">
        <v>0</v>
      </c>
      <c r="BB19">
        <v>0</v>
      </c>
      <c r="BC19">
        <v>0</v>
      </c>
      <c r="BD19" t="e">
        <f>1-BB19/BC19</f>
        <v>#DIV/0!</v>
      </c>
      <c r="BE19">
        <v>0</v>
      </c>
      <c r="BF19" t="s">
        <v>120</v>
      </c>
      <c r="BG19">
        <v>0</v>
      </c>
      <c r="BH19">
        <v>0</v>
      </c>
      <c r="BI19">
        <v>0</v>
      </c>
      <c r="BJ19" t="e">
        <f>1-BH19/BI19</f>
        <v>#DIV/0!</v>
      </c>
      <c r="BK19">
        <v>0.5</v>
      </c>
      <c r="BL19">
        <f>DK19</f>
        <v>421.18388749149091</v>
      </c>
      <c r="BM19">
        <f>N19</f>
        <v>1.941004195682982</v>
      </c>
      <c r="BN19" t="e">
        <f>BJ19*BK19*BL19</f>
        <v>#DIV/0!</v>
      </c>
      <c r="BO19">
        <f>(BM19-BE19)/BL19</f>
        <v>4.6084483602716062E-3</v>
      </c>
      <c r="BP19" t="e">
        <f>(BC19-BI19)/BI19</f>
        <v>#DIV/0!</v>
      </c>
      <c r="BQ19" t="e">
        <f>BB19/(BD19+BB19/BI19)</f>
        <v>#DIV/0!</v>
      </c>
      <c r="BR19" t="s">
        <v>437</v>
      </c>
      <c r="BS19">
        <v>0</v>
      </c>
      <c r="BT19" t="e">
        <f>IF(BS19&lt;&gt;0, BS19, BQ19)</f>
        <v>#DIV/0!</v>
      </c>
      <c r="BU19" t="e">
        <f>1-BT19/BI19</f>
        <v>#DIV/0!</v>
      </c>
      <c r="BV19" t="e">
        <f>(BI19-BH19)/(BI19-BT19)</f>
        <v>#DIV/0!</v>
      </c>
      <c r="BW19" t="e">
        <f>(BC19-BI19)/(BC19-BT19)</f>
        <v>#DIV/0!</v>
      </c>
      <c r="BX19" t="e">
        <f>(BI19-BH19)/(BI19-BB19)</f>
        <v>#DIV/0!</v>
      </c>
      <c r="BY19" t="e">
        <f>(BC19-BI19)/(BC19-BB19)</f>
        <v>#DIV/0!</v>
      </c>
      <c r="BZ19" t="e">
        <f>(BV19*BT19/BH19)</f>
        <v>#DIV/0!</v>
      </c>
      <c r="CA19" t="e">
        <f>(1-BZ19)</f>
        <v>#DIV/0!</v>
      </c>
      <c r="DJ19">
        <f>$B$11*EI19+$C$11*EJ19+$F$11*EU19*(1-EX19)</f>
        <v>499.99562500000002</v>
      </c>
      <c r="DK19">
        <f>DJ19*DL19</f>
        <v>421.18388749149091</v>
      </c>
      <c r="DL19">
        <f>($B$11*$D$9+$C$11*$D$9+$F$11*((FH19+EZ19)/MAX(FH19+EZ19+FI19, 0.1)*$I$9+FI19/MAX(FH19+EZ19+FI19, 0.1)*$J$9))/($B$11+$C$11+$F$11)</f>
        <v>0.84237514576550721</v>
      </c>
      <c r="DM19">
        <f>($B$11*$K$9+$C$11*$K$9+$F$11*((FH19+EZ19)/MAX(FH19+EZ19+FI19, 0.1)*$P$9+FI19/MAX(FH19+EZ19+FI19, 0.1)*$Q$9))/($B$11+$C$11+$F$11)</f>
        <v>0.16418403132742901</v>
      </c>
      <c r="DN19">
        <v>3</v>
      </c>
      <c r="DO19">
        <v>0.5</v>
      </c>
      <c r="DP19" t="s">
        <v>438</v>
      </c>
      <c r="DQ19">
        <v>2</v>
      </c>
      <c r="DR19" t="b">
        <v>1</v>
      </c>
      <c r="DS19">
        <v>1690822178.5999999</v>
      </c>
      <c r="DT19">
        <v>420.0873125</v>
      </c>
      <c r="DU19">
        <v>420.01512500000001</v>
      </c>
      <c r="DV19">
        <v>15.91348125</v>
      </c>
      <c r="DW19">
        <v>15.881868750000001</v>
      </c>
      <c r="DX19">
        <v>418.82631249999997</v>
      </c>
      <c r="DY19">
        <v>16.097481250000001</v>
      </c>
      <c r="DZ19">
        <v>500.00925000000001</v>
      </c>
      <c r="EA19">
        <v>101.8545</v>
      </c>
      <c r="EB19">
        <v>9.998979375E-2</v>
      </c>
      <c r="EC19">
        <v>27.419887500000002</v>
      </c>
      <c r="ED19">
        <v>27.268325000000001</v>
      </c>
      <c r="EE19">
        <v>999.9</v>
      </c>
      <c r="EF19">
        <v>0</v>
      </c>
      <c r="EG19">
        <v>0</v>
      </c>
      <c r="EH19">
        <v>9998.4006250000002</v>
      </c>
      <c r="EI19">
        <v>0</v>
      </c>
      <c r="EJ19">
        <v>169.0385</v>
      </c>
      <c r="EK19">
        <v>-1.2615387499999999</v>
      </c>
      <c r="EL19">
        <v>425.63662499999998</v>
      </c>
      <c r="EM19">
        <v>426.79337500000003</v>
      </c>
      <c r="EN19">
        <v>0.28935856250000003</v>
      </c>
      <c r="EO19">
        <v>420.01512500000001</v>
      </c>
      <c r="EP19">
        <v>15.881868750000001</v>
      </c>
      <c r="EQ19">
        <v>1.6471106250000001</v>
      </c>
      <c r="ER19">
        <v>1.617638125</v>
      </c>
      <c r="ES19">
        <v>14.406768749999999</v>
      </c>
      <c r="ET19">
        <v>14.127862500000001</v>
      </c>
      <c r="EU19">
        <v>499.99562500000002</v>
      </c>
      <c r="EV19">
        <v>0.92003243749999997</v>
      </c>
      <c r="EW19">
        <v>7.9967549999999998E-2</v>
      </c>
      <c r="EX19">
        <v>0</v>
      </c>
      <c r="EY19">
        <v>321.85025000000002</v>
      </c>
      <c r="EZ19">
        <v>4.9995099999999999</v>
      </c>
      <c r="FA19">
        <v>2230.0018749999999</v>
      </c>
      <c r="FB19">
        <v>3989.57375</v>
      </c>
      <c r="FC19">
        <v>38.25</v>
      </c>
      <c r="FD19">
        <v>41.78875</v>
      </c>
      <c r="FE19">
        <v>40.436999999999998</v>
      </c>
      <c r="FF19">
        <v>42.069937500000002</v>
      </c>
      <c r="FG19">
        <v>41.113187500000002</v>
      </c>
      <c r="FH19">
        <v>455.41312499999998</v>
      </c>
      <c r="FI19">
        <v>39.585625</v>
      </c>
      <c r="FJ19">
        <v>0</v>
      </c>
      <c r="FK19">
        <v>1690822187.0999999</v>
      </c>
      <c r="FL19">
        <v>0</v>
      </c>
      <c r="FM19">
        <v>211.133178246699</v>
      </c>
      <c r="FN19">
        <v>0.284277998614545</v>
      </c>
      <c r="FO19">
        <v>1.8787954064510299</v>
      </c>
      <c r="FP19">
        <v>1193.76335480528</v>
      </c>
      <c r="FQ19">
        <v>15</v>
      </c>
      <c r="FR19">
        <v>1690822258.0999999</v>
      </c>
      <c r="FS19" t="s">
        <v>449</v>
      </c>
      <c r="FT19">
        <v>1690822258.0999999</v>
      </c>
      <c r="FU19">
        <v>1690822256.0999999</v>
      </c>
      <c r="FV19">
        <v>2</v>
      </c>
      <c r="FW19">
        <v>1.3340000000000001</v>
      </c>
      <c r="FX19">
        <v>-0.25800000000000001</v>
      </c>
      <c r="FY19">
        <v>1.2609999999999999</v>
      </c>
      <c r="FZ19">
        <v>-0.184</v>
      </c>
      <c r="GA19">
        <v>420</v>
      </c>
      <c r="GB19">
        <v>16</v>
      </c>
      <c r="GC19">
        <v>0.37</v>
      </c>
      <c r="GD19">
        <v>0.1</v>
      </c>
      <c r="GE19">
        <v>4.1340706014092898</v>
      </c>
      <c r="GF19">
        <v>4.0221850309627501E-4</v>
      </c>
      <c r="GG19">
        <v>237.76836359446401</v>
      </c>
      <c r="GH19">
        <v>1</v>
      </c>
      <c r="GI19">
        <v>210.96852407716699</v>
      </c>
      <c r="GJ19">
        <v>0.19121304995260099</v>
      </c>
      <c r="GK19">
        <v>217.15237074276999</v>
      </c>
      <c r="GL19">
        <v>1</v>
      </c>
      <c r="GM19">
        <v>-1.13079778632165E-2</v>
      </c>
      <c r="GN19">
        <v>1.24726107452579E-4</v>
      </c>
      <c r="GO19">
        <v>0.78992063648000799</v>
      </c>
      <c r="GP19">
        <v>1</v>
      </c>
      <c r="GQ19">
        <v>3</v>
      </c>
      <c r="GR19">
        <v>3</v>
      </c>
      <c r="GS19" t="s">
        <v>440</v>
      </c>
      <c r="GT19">
        <v>3.1217299999999999</v>
      </c>
      <c r="GU19">
        <v>2.8940899999999998</v>
      </c>
      <c r="GV19">
        <v>0.105647</v>
      </c>
      <c r="GW19">
        <v>0.105725</v>
      </c>
      <c r="GX19">
        <v>9.1588600000000006E-2</v>
      </c>
      <c r="GY19">
        <v>8.9562000000000003E-2</v>
      </c>
      <c r="GZ19">
        <v>29382.400000000001</v>
      </c>
      <c r="HA19">
        <v>22640.6</v>
      </c>
      <c r="HB19">
        <v>30594.7</v>
      </c>
      <c r="HC19">
        <v>23804</v>
      </c>
      <c r="HD19">
        <v>36805.1</v>
      </c>
      <c r="HE19">
        <v>30232.400000000001</v>
      </c>
      <c r="HF19">
        <v>43304.800000000003</v>
      </c>
      <c r="HG19">
        <v>35924.400000000001</v>
      </c>
      <c r="HH19">
        <v>2.1417299999999999</v>
      </c>
      <c r="HI19">
        <v>2.2341199999999999</v>
      </c>
      <c r="HJ19">
        <v>2.7060500000000001E-2</v>
      </c>
      <c r="HK19">
        <v>0</v>
      </c>
      <c r="HL19">
        <v>26.810099999999998</v>
      </c>
      <c r="HM19">
        <v>999.9</v>
      </c>
      <c r="HN19">
        <v>64.838999999999999</v>
      </c>
      <c r="HO19">
        <v>24.792999999999999</v>
      </c>
      <c r="HP19">
        <v>19.994</v>
      </c>
      <c r="HQ19">
        <v>62.560299999999998</v>
      </c>
      <c r="HR19">
        <v>19.274799999999999</v>
      </c>
      <c r="HS19">
        <v>1</v>
      </c>
      <c r="HT19">
        <v>-0.14990100000000001</v>
      </c>
      <c r="HU19">
        <v>0.52283199999999996</v>
      </c>
      <c r="HV19">
        <v>20.373100000000001</v>
      </c>
      <c r="HW19">
        <v>5.2461900000000004</v>
      </c>
      <c r="HX19">
        <v>11.9238</v>
      </c>
      <c r="HY19">
        <v>4.9697500000000003</v>
      </c>
      <c r="HZ19">
        <v>3.2902</v>
      </c>
      <c r="IA19">
        <v>9999</v>
      </c>
      <c r="IB19">
        <v>9999</v>
      </c>
      <c r="IC19">
        <v>9999</v>
      </c>
      <c r="ID19">
        <v>999.9</v>
      </c>
      <c r="IE19">
        <v>4.9716699999999996</v>
      </c>
      <c r="IF19">
        <v>1.8730199999999999</v>
      </c>
      <c r="IG19">
        <v>1.87988</v>
      </c>
      <c r="IH19">
        <v>1.8760699999999999</v>
      </c>
      <c r="II19">
        <v>1.87561</v>
      </c>
      <c r="IJ19">
        <v>1.87561</v>
      </c>
      <c r="IK19">
        <v>1.8746799999999999</v>
      </c>
      <c r="IL19">
        <v>1.875</v>
      </c>
      <c r="IM19">
        <v>0</v>
      </c>
      <c r="IN19">
        <v>0</v>
      </c>
      <c r="IO19">
        <v>0</v>
      </c>
      <c r="IP19">
        <v>0</v>
      </c>
      <c r="IQ19" t="s">
        <v>441</v>
      </c>
      <c r="IR19" t="s">
        <v>442</v>
      </c>
      <c r="IS19" t="s">
        <v>443</v>
      </c>
      <c r="IT19" t="s">
        <v>443</v>
      </c>
      <c r="IU19" t="s">
        <v>443</v>
      </c>
      <c r="IV19" t="s">
        <v>443</v>
      </c>
      <c r="IW19">
        <v>0</v>
      </c>
      <c r="IX19">
        <v>100</v>
      </c>
      <c r="IY19">
        <v>100</v>
      </c>
      <c r="IZ19">
        <v>1.2609999999999999</v>
      </c>
      <c r="JA19">
        <v>-0.184</v>
      </c>
      <c r="JB19">
        <v>-0.41543631521103502</v>
      </c>
      <c r="JC19">
        <v>1.2895252552789099E-3</v>
      </c>
      <c r="JD19">
        <v>-1.3413235761916901E-6</v>
      </c>
      <c r="JE19">
        <v>5.15758973323309E-10</v>
      </c>
      <c r="JF19">
        <v>-4.6785541187535501E-2</v>
      </c>
      <c r="JG19">
        <v>6.5251638908432196E-4</v>
      </c>
      <c r="JH19">
        <v>5.4169000468764204E-4</v>
      </c>
      <c r="JI19">
        <v>-7.2718995916457801E-6</v>
      </c>
      <c r="JJ19">
        <v>20</v>
      </c>
      <c r="JK19">
        <v>2004</v>
      </c>
      <c r="JL19">
        <v>0</v>
      </c>
      <c r="JM19">
        <v>19</v>
      </c>
      <c r="JN19">
        <v>36.299999999999997</v>
      </c>
      <c r="JO19">
        <v>36.299999999999997</v>
      </c>
      <c r="JP19">
        <v>1.09863</v>
      </c>
      <c r="JQ19">
        <v>2.5366200000000001</v>
      </c>
      <c r="JR19">
        <v>1.64429</v>
      </c>
      <c r="JS19">
        <v>2.36328</v>
      </c>
      <c r="JT19">
        <v>1.64917</v>
      </c>
      <c r="JU19">
        <v>2.3315399999999999</v>
      </c>
      <c r="JV19">
        <v>28.732299999999999</v>
      </c>
      <c r="JW19">
        <v>15.051399999999999</v>
      </c>
      <c r="JX19">
        <v>18</v>
      </c>
      <c r="JY19">
        <v>510.52199999999999</v>
      </c>
      <c r="JZ19">
        <v>662.9</v>
      </c>
      <c r="KA19">
        <v>25.002800000000001</v>
      </c>
      <c r="KB19">
        <v>25.514199999999999</v>
      </c>
      <c r="KC19">
        <v>30.001000000000001</v>
      </c>
      <c r="KD19">
        <v>25.314299999999999</v>
      </c>
      <c r="KE19">
        <v>25.297799999999999</v>
      </c>
      <c r="KF19">
        <v>22.036100000000001</v>
      </c>
      <c r="KG19">
        <v>18.094100000000001</v>
      </c>
      <c r="KH19">
        <v>80.699399999999997</v>
      </c>
      <c r="KI19">
        <v>25</v>
      </c>
      <c r="KJ19">
        <v>420</v>
      </c>
      <c r="KK19">
        <v>15.855499999999999</v>
      </c>
      <c r="KL19">
        <v>101.604</v>
      </c>
      <c r="KM19">
        <v>100.64100000000001</v>
      </c>
    </row>
    <row r="20" spans="1:299" x14ac:dyDescent="0.2">
      <c r="A20">
        <v>4</v>
      </c>
      <c r="B20">
        <v>1690824249.0999999</v>
      </c>
      <c r="C20">
        <v>0</v>
      </c>
      <c r="D20" t="s">
        <v>450</v>
      </c>
      <c r="E20" t="s">
        <v>451</v>
      </c>
      <c r="F20">
        <v>4</v>
      </c>
      <c r="G20" s="1">
        <v>18.100000000000001</v>
      </c>
      <c r="H20" t="s">
        <v>436</v>
      </c>
      <c r="I20" s="1">
        <v>50</v>
      </c>
      <c r="J20" s="1">
        <v>62</v>
      </c>
      <c r="K20" s="1">
        <v>1690824246.5999999</v>
      </c>
      <c r="L20" s="1">
        <f t="shared" ref="L20:L32" si="0">(M20)/1000</f>
        <v>-9.6960825150847459E-4</v>
      </c>
      <c r="M20" s="1">
        <f t="shared" ref="M20:M32" si="1">IF(DR20, AP20, AJ20)</f>
        <v>-0.96960825150847463</v>
      </c>
      <c r="N20" s="1">
        <f t="shared" ref="N20:N32" si="2">IF(DR20, AK20, AI20)</f>
        <v>-1.2361782099553591</v>
      </c>
      <c r="O20" s="1">
        <f t="shared" ref="O20:O32" si="3">DT20 - IF(AW20&gt;1, N20*DN20*100/(AY20*EH20), 0)</f>
        <v>420.92025000000001</v>
      </c>
      <c r="P20" s="1">
        <f t="shared" ref="P20:P32" si="4">((V20-L20/2)*O20-N20)/(V20+L20/2)</f>
        <v>385.40931100626671</v>
      </c>
      <c r="Q20" s="1">
        <f t="shared" ref="Q20:Q32" si="5">P20*(EA20+EB20)/1000</f>
        <v>39.297595045389926</v>
      </c>
      <c r="R20" s="1">
        <f t="shared" ref="R20:R32" si="6">(DT20 - IF(AW20&gt;1, N20*DN20*100/(AY20*EH20), 0))*(EA20+EB20)/1000</f>
        <v>42.91840663557641</v>
      </c>
      <c r="S20" s="1">
        <f t="shared" ref="S20:S32" si="7">2/((1/U20-1/T20)+SIGN(U20)*SQRT((1/U20-1/T20)*(1/U20-1/T20) + 4*DO20/((DO20+1)*(DO20+1))*(2*1/U20*1/T20-1/T20*1/T20)))</f>
        <v>-7.2653182672184721E-2</v>
      </c>
      <c r="T20">
        <f t="shared" ref="T20:T32" si="8">IF(LEFT(DP20,1)&lt;&gt;"0",IF(LEFT(DP20,1)="1",3,DQ20),$D$5+$E$5*(EH20*EA20/($K$5*1000))+$F$5*(EH20*EA20/($K$5*1000))*MAX(MIN(DN20,$J$5),$I$5)*MAX(MIN(DN20,$J$5),$I$5)+$G$5*MAX(MIN(DN20,$J$5),$I$5)*(EH20*EA20/($K$5*1000))+$H$5*(EH20*EA20/($K$5*1000))*(EH20*EA20/($K$5*1000)))</f>
        <v>3.8541488471765444</v>
      </c>
      <c r="U20">
        <f t="shared" ref="U20:U32" si="9">L20*(1000-(1000*0.61365*EXP(17.502*Y20/(240.97+Y20))/(EA20+EB20)+DV20)/2)/(1000*0.61365*EXP(17.502*Y20/(240.97+Y20))/(EA20+EB20)-DV20)</f>
        <v>-7.3422757977848571E-2</v>
      </c>
      <c r="V20">
        <f t="shared" ref="V20:V32" si="10">1/((DO20+1)/(S20/1.6)+1/(T20/1.37)) + DO20/((DO20+1)/(S20/1.6) + DO20/(T20/1.37))</f>
        <v>-4.5819405342560404E-2</v>
      </c>
      <c r="W20">
        <f t="shared" ref="W20:W32" si="11">(DJ20*DM20)</f>
        <v>82.089648071047151</v>
      </c>
      <c r="X20">
        <f t="shared" ref="X20:X32" si="12">(EC20+(W20+2*0.95*0.0000000567*(((EC20+$B$7)+273)^4-(EC20+273)^4)-44100*L20)/(1.84*29.3*T20+8*0.95*0.0000000567*(EC20+273)^3))</f>
        <v>25.922892483958108</v>
      </c>
      <c r="Y20">
        <f t="shared" ref="Y20:Y32" si="13">($C$7*ED20+$D$7*EE20+$E$7*X20)</f>
        <v>24.600850000000001</v>
      </c>
      <c r="Z20">
        <f t="shared" ref="Z20:Z32" si="14">0.61365*EXP(17.502*Y20/(240.97+Y20))</f>
        <v>3.10479309810006</v>
      </c>
      <c r="AA20">
        <f t="shared" ref="AA20:AA32" si="15">(AB20/AC20*100)</f>
        <v>55.141575456103617</v>
      </c>
      <c r="AB20">
        <f t="shared" ref="AB20:AB32" si="16">DV20*(EA20+EB20)/1000</f>
        <v>1.7906076375497448</v>
      </c>
      <c r="AC20">
        <f t="shared" ref="AC20:AC32" si="17">0.61365*EXP(17.502*EC20/(240.97+EC20))</f>
        <v>3.2472913998897042</v>
      </c>
      <c r="AD20">
        <f t="shared" ref="AD20:AD32" si="18">(Z20-DV20*(EA20+EB20)/1000)</f>
        <v>1.3141854605503152</v>
      </c>
      <c r="AE20">
        <f t="shared" ref="AE20:AE32" si="19">(-L20*44100)</f>
        <v>42.759723891523727</v>
      </c>
      <c r="AF20">
        <f t="shared" ref="AF20:AF32" si="20">2*29.3*T20*0.92*(EC20-Y20)</f>
        <v>156.36850591199118</v>
      </c>
      <c r="AG20">
        <f t="shared" ref="AG20:AG32" si="21">2*0.95*0.0000000567*(((EC20+$B$7)+273)^4-(Y20+273)^4)</f>
        <v>8.5798852708239615</v>
      </c>
      <c r="AH20">
        <f t="shared" ref="AH20:AH32" si="22">W20+AG20+AE20+AF20</f>
        <v>289.79776314538606</v>
      </c>
      <c r="AI20">
        <f t="shared" ref="AI20:AI32" si="23">DZ20*AW20*(DU20-DT20*(1000-AW20*DW20)/(1000-AW20*DV20))/(100*DN20)</f>
        <v>-1.1608112561569401</v>
      </c>
      <c r="AJ20">
        <f t="shared" ref="AJ20:AJ32" si="24">1000*DZ20*AW20*(DV20-DW20)/(100*DN20*(1000-AW20*DV20))</f>
        <v>-1.6628122728547863</v>
      </c>
      <c r="AK20">
        <f t="shared" ref="AK20:AK32" si="25">(AL20 - AM20 - EA20*1000/(8.314*(EC20+273.15)) * AO20/DZ20 * AN20) * DZ20/(100*DN20) * (1000 - DW20)/1000</f>
        <v>-1.2361782099553591</v>
      </c>
      <c r="AL20">
        <v>427.71785005066999</v>
      </c>
      <c r="AM20">
        <v>428.45069090909101</v>
      </c>
      <c r="AN20">
        <v>4.1734862286213698E-3</v>
      </c>
      <c r="AO20">
        <v>66.9056170307271</v>
      </c>
      <c r="AP20">
        <f t="shared" ref="AP20:AP32" si="26">(AR20 - AQ20 + EA20*1000/(8.314*(EC20+273.15)) * AT20/DZ20 * AS20) * DZ20/(100*DN20) * 1000/(1000 - AR20)</f>
        <v>-0.96960825150847463</v>
      </c>
      <c r="AQ20">
        <v>18.483301497265099</v>
      </c>
      <c r="AR20">
        <v>17.624315151515098</v>
      </c>
      <c r="AS20">
        <v>4.5190317280586097E-2</v>
      </c>
      <c r="AT20">
        <v>77.479828757742297</v>
      </c>
      <c r="AU20">
        <v>0</v>
      </c>
      <c r="AV20">
        <v>0</v>
      </c>
      <c r="AW20">
        <f t="shared" ref="AW20:AW32" si="27">IF(AU20*$H$13&gt;=AY20,1,(AY20/(AY20-AU20*$H$13)))</f>
        <v>1</v>
      </c>
      <c r="AX20">
        <f t="shared" ref="AX20:AX32" si="28">(AW20-1)*100</f>
        <v>0</v>
      </c>
      <c r="AY20">
        <f t="shared" ref="AY20:AY32" si="29">MAX(0,($B$13+$C$13*EH20)/(1+$D$13*EH20)*EA20/(EC20+273)*$E$13)</f>
        <v>54141.838312887892</v>
      </c>
      <c r="AZ20" t="s">
        <v>120</v>
      </c>
      <c r="BA20">
        <v>0</v>
      </c>
      <c r="BB20">
        <v>0</v>
      </c>
      <c r="BC20">
        <v>0</v>
      </c>
      <c r="BD20" t="e">
        <f t="shared" ref="BD20:BD32" si="30">1-BB20/BC20</f>
        <v>#DIV/0!</v>
      </c>
      <c r="BE20">
        <v>0</v>
      </c>
      <c r="BF20" t="s">
        <v>120</v>
      </c>
      <c r="BG20">
        <v>0</v>
      </c>
      <c r="BH20">
        <v>0</v>
      </c>
      <c r="BI20">
        <v>0</v>
      </c>
      <c r="BJ20" t="e">
        <f t="shared" ref="BJ20:BJ32" si="31">1-BH20/BI20</f>
        <v>#DIV/0!</v>
      </c>
      <c r="BK20">
        <v>0.5</v>
      </c>
      <c r="BL20">
        <f t="shared" ref="BL20:BL32" si="32">DK20</f>
        <v>421.17252532178605</v>
      </c>
      <c r="BM20">
        <f t="shared" ref="BM20:BM32" si="33">N20</f>
        <v>-1.2361782099553591</v>
      </c>
      <c r="BN20" t="e">
        <f t="shared" ref="BN20:BN32" si="34">BJ20*BK20*BL20</f>
        <v>#DIV/0!</v>
      </c>
      <c r="BO20">
        <f t="shared" ref="BO20:BO32" si="35">(BM20-BE20)/BL20</f>
        <v>-2.9350874894104001E-3</v>
      </c>
      <c r="BP20" t="e">
        <f t="shared" ref="BP20:BP32" si="36">(BC20-BI20)/BI20</f>
        <v>#DIV/0!</v>
      </c>
      <c r="BQ20" t="e">
        <f t="shared" ref="BQ20:BQ32" si="37">BB20/(BD20+BB20/BI20)</f>
        <v>#DIV/0!</v>
      </c>
      <c r="BR20" t="s">
        <v>437</v>
      </c>
      <c r="BS20">
        <v>0</v>
      </c>
      <c r="BT20" t="e">
        <f t="shared" ref="BT20:BT32" si="38">IF(BS20&lt;&gt;0, BS20, BQ20)</f>
        <v>#DIV/0!</v>
      </c>
      <c r="BU20" t="e">
        <f t="shared" ref="BU20:BU32" si="39">1-BT20/BI20</f>
        <v>#DIV/0!</v>
      </c>
      <c r="BV20" t="e">
        <f t="shared" ref="BV20:BV32" si="40">(BI20-BH20)/(BI20-BT20)</f>
        <v>#DIV/0!</v>
      </c>
      <c r="BW20" t="e">
        <f t="shared" ref="BW20:BW32" si="41">(BC20-BI20)/(BC20-BT20)</f>
        <v>#DIV/0!</v>
      </c>
      <c r="BX20" t="e">
        <f t="shared" ref="BX20:BX32" si="42">(BI20-BH20)/(BI20-BB20)</f>
        <v>#DIV/0!</v>
      </c>
      <c r="BY20" t="e">
        <f t="shared" ref="BY20:BY32" si="43">(BC20-BI20)/(BC20-BB20)</f>
        <v>#DIV/0!</v>
      </c>
      <c r="BZ20" t="e">
        <f t="shared" ref="BZ20:BZ32" si="44">(BV20*BT20/BH20)</f>
        <v>#DIV/0!</v>
      </c>
      <c r="CA20" t="e">
        <f t="shared" ref="CA20:CA32" si="45">(1-BZ20)</f>
        <v>#DIV/0!</v>
      </c>
      <c r="DJ20">
        <f t="shared" ref="DJ20:DJ32" si="46">$B$11*EI20+$C$11*EJ20+$F$11*EU20*(1-EX20)</f>
        <v>499.98174999999998</v>
      </c>
      <c r="DK20">
        <f t="shared" ref="DK20:DK32" si="47">DJ20*DL20</f>
        <v>421.17252532178605</v>
      </c>
      <c r="DL20">
        <f t="shared" ref="DL20:DL32" si="48">($B$11*$D$9+$C$11*$D$9+$F$11*((FH20+EZ20)/MAX(FH20+EZ20+FI20, 0.1)*$I$9+FI20/MAX(FH20+EZ20+FI20, 0.1)*$J$9))/($B$11+$C$11+$F$11)</f>
        <v>0.84237579736017576</v>
      </c>
      <c r="DM20">
        <f t="shared" ref="DM20:DM32" si="49">($B$11*$K$9+$C$11*$K$9+$F$11*((FH20+EZ20)/MAX(FH20+EZ20+FI20, 0.1)*$P$9+FI20/MAX(FH20+EZ20+FI20, 0.1)*$Q$9))/($B$11+$C$11+$F$11)</f>
        <v>0.16418528890513934</v>
      </c>
      <c r="DN20">
        <v>3</v>
      </c>
      <c r="DO20">
        <v>0.5</v>
      </c>
      <c r="DP20" t="s">
        <v>438</v>
      </c>
      <c r="DQ20">
        <v>2</v>
      </c>
      <c r="DR20" t="b">
        <v>1</v>
      </c>
      <c r="DS20">
        <v>1690824246.5999999</v>
      </c>
      <c r="DT20">
        <v>420.92025000000001</v>
      </c>
      <c r="DU20">
        <v>419.80374999999998</v>
      </c>
      <c r="DV20">
        <v>17.561299999999999</v>
      </c>
      <c r="DW20">
        <v>18.541525</v>
      </c>
      <c r="DX20">
        <v>419.65924999999999</v>
      </c>
      <c r="DY20">
        <v>17.723375000000001</v>
      </c>
      <c r="DZ20">
        <v>499.97025000000002</v>
      </c>
      <c r="EA20">
        <v>101.86324999999999</v>
      </c>
      <c r="EB20">
        <v>0.10002365000000001</v>
      </c>
      <c r="EC20">
        <v>25.353400000000001</v>
      </c>
      <c r="ED20">
        <v>24.600850000000001</v>
      </c>
      <c r="EE20">
        <v>999.9</v>
      </c>
      <c r="EF20">
        <v>0</v>
      </c>
      <c r="EG20">
        <v>0</v>
      </c>
      <c r="EH20">
        <v>9996.5674999999992</v>
      </c>
      <c r="EI20">
        <v>0</v>
      </c>
      <c r="EJ20">
        <v>3.8447300000000002</v>
      </c>
      <c r="EK20">
        <v>1.1162924999999999</v>
      </c>
      <c r="EL20">
        <v>428.44400000000002</v>
      </c>
      <c r="EM20">
        <v>427.73450000000003</v>
      </c>
      <c r="EN20">
        <v>-0.98023649999999996</v>
      </c>
      <c r="EO20">
        <v>419.80374999999998</v>
      </c>
      <c r="EP20">
        <v>18.541525</v>
      </c>
      <c r="EQ20">
        <v>1.7888474999999999</v>
      </c>
      <c r="ER20">
        <v>1.888695</v>
      </c>
      <c r="ES20">
        <v>15.68965</v>
      </c>
      <c r="ET20">
        <v>16.540849999999999</v>
      </c>
      <c r="EU20">
        <v>499.98174999999998</v>
      </c>
      <c r="EV20">
        <v>0.92000525</v>
      </c>
      <c r="EW20">
        <v>7.9994725000000003E-2</v>
      </c>
      <c r="EX20">
        <v>0</v>
      </c>
      <c r="EY20">
        <v>298.56324999999998</v>
      </c>
      <c r="EZ20">
        <v>4.9995099999999999</v>
      </c>
      <c r="FA20">
        <v>1481.335</v>
      </c>
      <c r="FB20">
        <v>3989.43</v>
      </c>
      <c r="FC20">
        <v>35.936999999999998</v>
      </c>
      <c r="FD20">
        <v>39.436999999999998</v>
      </c>
      <c r="FE20">
        <v>38.436999999999998</v>
      </c>
      <c r="FF20">
        <v>39.25</v>
      </c>
      <c r="FG20">
        <v>38.625</v>
      </c>
      <c r="FH20">
        <v>455.38499999999999</v>
      </c>
      <c r="FI20">
        <v>39.594999999999999</v>
      </c>
      <c r="FJ20">
        <v>0</v>
      </c>
      <c r="FK20">
        <v>1690824248.9000001</v>
      </c>
      <c r="FL20">
        <v>0</v>
      </c>
      <c r="FM20">
        <v>298.47853846153799</v>
      </c>
      <c r="FN20">
        <v>-0.28984613249190599</v>
      </c>
      <c r="FO20">
        <v>-1.3644444323917899</v>
      </c>
      <c r="FP20">
        <v>1481.5411538461501</v>
      </c>
      <c r="FQ20">
        <v>15</v>
      </c>
      <c r="FR20">
        <v>0</v>
      </c>
      <c r="FS20" t="s">
        <v>439</v>
      </c>
      <c r="FT20">
        <v>1690822258.0999999</v>
      </c>
      <c r="FU20">
        <v>1690822256.0999999</v>
      </c>
      <c r="FV20">
        <v>0</v>
      </c>
      <c r="FW20">
        <v>1.3340000000000001</v>
      </c>
      <c r="FX20">
        <v>-0.25800000000000001</v>
      </c>
      <c r="FY20">
        <v>1.2609999999999999</v>
      </c>
      <c r="FZ20">
        <v>-0.184</v>
      </c>
      <c r="GA20">
        <v>420</v>
      </c>
      <c r="GB20">
        <v>16</v>
      </c>
      <c r="GC20">
        <v>0.37</v>
      </c>
      <c r="GD20">
        <v>0.1</v>
      </c>
      <c r="GE20">
        <v>1.1128864999999999</v>
      </c>
      <c r="GF20">
        <v>-3.8027819548871002E-2</v>
      </c>
      <c r="GG20">
        <v>5.40837953804095E-2</v>
      </c>
      <c r="GH20">
        <v>1</v>
      </c>
      <c r="GI20">
        <v>298.49344117647098</v>
      </c>
      <c r="GJ20">
        <v>-2.3728031551435401E-2</v>
      </c>
      <c r="GK20">
        <v>0.19912990013564</v>
      </c>
      <c r="GL20">
        <v>1</v>
      </c>
      <c r="GM20">
        <v>-1.0885186499999999</v>
      </c>
      <c r="GN20">
        <v>0.69930933834586495</v>
      </c>
      <c r="GO20">
        <v>6.8517377309902205E-2</v>
      </c>
      <c r="GP20">
        <v>0</v>
      </c>
      <c r="GQ20">
        <v>2</v>
      </c>
      <c r="GR20">
        <v>3</v>
      </c>
      <c r="GS20" t="s">
        <v>452</v>
      </c>
      <c r="GT20">
        <v>3.12344</v>
      </c>
      <c r="GU20">
        <v>2.89405</v>
      </c>
      <c r="GV20">
        <v>0.105285</v>
      </c>
      <c r="GW20">
        <v>0.105175</v>
      </c>
      <c r="GX20">
        <v>9.8085800000000001E-2</v>
      </c>
      <c r="GY20">
        <v>9.9807999999999994E-2</v>
      </c>
      <c r="GZ20">
        <v>29300.3</v>
      </c>
      <c r="HA20">
        <v>22572.400000000001</v>
      </c>
      <c r="HB20">
        <v>30504.6</v>
      </c>
      <c r="HC20">
        <v>23725.1</v>
      </c>
      <c r="HD20">
        <v>36434.400000000001</v>
      </c>
      <c r="HE20">
        <v>29787.9</v>
      </c>
      <c r="HF20">
        <v>43180.4</v>
      </c>
      <c r="HG20">
        <v>35805</v>
      </c>
      <c r="HH20">
        <v>2.13252</v>
      </c>
      <c r="HI20">
        <v>2.20058</v>
      </c>
      <c r="HJ20">
        <v>8.9891299999999993E-2</v>
      </c>
      <c r="HK20">
        <v>0</v>
      </c>
      <c r="HL20">
        <v>23.109000000000002</v>
      </c>
      <c r="HM20">
        <v>999.9</v>
      </c>
      <c r="HN20">
        <v>60.365000000000002</v>
      </c>
      <c r="HO20">
        <v>25.791</v>
      </c>
      <c r="HP20">
        <v>19.7502</v>
      </c>
      <c r="HQ20">
        <v>62.94</v>
      </c>
      <c r="HR20">
        <v>17.071300000000001</v>
      </c>
      <c r="HS20">
        <v>1</v>
      </c>
      <c r="HT20">
        <v>-4.4283500000000002E-3</v>
      </c>
      <c r="HU20">
        <v>-0.71555000000000002</v>
      </c>
      <c r="HV20">
        <v>20.372</v>
      </c>
      <c r="HW20">
        <v>5.2458900000000002</v>
      </c>
      <c r="HX20">
        <v>11.9261</v>
      </c>
      <c r="HY20">
        <v>4.9697500000000003</v>
      </c>
      <c r="HZ20">
        <v>3.29</v>
      </c>
      <c r="IA20">
        <v>9999</v>
      </c>
      <c r="IB20">
        <v>9999</v>
      </c>
      <c r="IC20">
        <v>9999</v>
      </c>
      <c r="ID20">
        <v>999.9</v>
      </c>
      <c r="IE20">
        <v>4.9716899999999997</v>
      </c>
      <c r="IF20">
        <v>1.8731100000000001</v>
      </c>
      <c r="IG20">
        <v>1.8798999999999999</v>
      </c>
      <c r="IH20">
        <v>1.87609</v>
      </c>
      <c r="II20">
        <v>1.87575</v>
      </c>
      <c r="IJ20">
        <v>1.8757299999999999</v>
      </c>
      <c r="IK20">
        <v>1.87469</v>
      </c>
      <c r="IL20">
        <v>1.875</v>
      </c>
      <c r="IM20">
        <v>0</v>
      </c>
      <c r="IN20">
        <v>0</v>
      </c>
      <c r="IO20">
        <v>0</v>
      </c>
      <c r="IP20">
        <v>0</v>
      </c>
      <c r="IQ20" t="s">
        <v>441</v>
      </c>
      <c r="IR20" t="s">
        <v>442</v>
      </c>
      <c r="IS20" t="s">
        <v>443</v>
      </c>
      <c r="IT20" t="s">
        <v>443</v>
      </c>
      <c r="IU20" t="s">
        <v>443</v>
      </c>
      <c r="IV20" t="s">
        <v>443</v>
      </c>
      <c r="IW20">
        <v>0</v>
      </c>
      <c r="IX20">
        <v>100</v>
      </c>
      <c r="IY20">
        <v>100</v>
      </c>
      <c r="IZ20">
        <v>1.2609999999999999</v>
      </c>
      <c r="JA20">
        <v>-0.16070000000000001</v>
      </c>
      <c r="JB20">
        <v>0.91779732080749399</v>
      </c>
      <c r="JC20">
        <v>1.2895252552789099E-3</v>
      </c>
      <c r="JD20">
        <v>-1.3413235761916901E-6</v>
      </c>
      <c r="JE20">
        <v>5.15758973323309E-10</v>
      </c>
      <c r="JF20">
        <v>-0.30332720269800401</v>
      </c>
      <c r="JG20">
        <v>6.5251638908432196E-4</v>
      </c>
      <c r="JH20">
        <v>5.4169000468764204E-4</v>
      </c>
      <c r="JI20">
        <v>-7.2718995916457801E-6</v>
      </c>
      <c r="JJ20">
        <v>20</v>
      </c>
      <c r="JK20">
        <v>2004</v>
      </c>
      <c r="JL20">
        <v>0</v>
      </c>
      <c r="JM20">
        <v>19</v>
      </c>
      <c r="JN20">
        <v>33.200000000000003</v>
      </c>
      <c r="JO20">
        <v>33.200000000000003</v>
      </c>
      <c r="JP20">
        <v>1.10229</v>
      </c>
      <c r="JQ20">
        <v>2.5524900000000001</v>
      </c>
      <c r="JR20">
        <v>1.64551</v>
      </c>
      <c r="JS20">
        <v>2.36938</v>
      </c>
      <c r="JT20">
        <v>1.64917</v>
      </c>
      <c r="JU20">
        <v>2.4291999999999998</v>
      </c>
      <c r="JV20">
        <v>29.240200000000002</v>
      </c>
      <c r="JW20">
        <v>14.674899999999999</v>
      </c>
      <c r="JX20">
        <v>18</v>
      </c>
      <c r="JY20">
        <v>523.72299999999996</v>
      </c>
      <c r="JZ20">
        <v>659.35699999999997</v>
      </c>
      <c r="KA20">
        <v>24.9998</v>
      </c>
      <c r="KB20">
        <v>27.058499999999999</v>
      </c>
      <c r="KC20">
        <v>30.000599999999999</v>
      </c>
      <c r="KD20">
        <v>27.385300000000001</v>
      </c>
      <c r="KE20">
        <v>27.3461</v>
      </c>
      <c r="KF20">
        <v>22.099599999999999</v>
      </c>
      <c r="KG20">
        <v>0</v>
      </c>
      <c r="KH20">
        <v>95.066800000000001</v>
      </c>
      <c r="KI20">
        <v>25</v>
      </c>
      <c r="KJ20">
        <v>420</v>
      </c>
      <c r="KK20">
        <v>28.877700000000001</v>
      </c>
      <c r="KL20">
        <v>101.309</v>
      </c>
      <c r="KM20">
        <v>100.306</v>
      </c>
    </row>
    <row r="21" spans="1:299" x14ac:dyDescent="0.2">
      <c r="A21">
        <v>5</v>
      </c>
      <c r="B21">
        <v>1690825732</v>
      </c>
      <c r="C21">
        <v>1482.9000000953699</v>
      </c>
      <c r="D21" t="s">
        <v>453</v>
      </c>
      <c r="E21" t="s">
        <v>454</v>
      </c>
      <c r="F21">
        <v>4</v>
      </c>
      <c r="G21" s="1">
        <v>18.399999999999999</v>
      </c>
      <c r="H21" t="s">
        <v>490</v>
      </c>
      <c r="I21" s="1">
        <v>160</v>
      </c>
      <c r="J21" s="1">
        <v>62</v>
      </c>
      <c r="K21" s="1">
        <v>1690825723.5</v>
      </c>
      <c r="L21" s="1">
        <f t="shared" si="0"/>
        <v>1.0345642122109809E-5</v>
      </c>
      <c r="M21" s="1">
        <f t="shared" si="1"/>
        <v>1.0345642122109809E-2</v>
      </c>
      <c r="N21" s="1">
        <f t="shared" si="2"/>
        <v>0.51650493657728669</v>
      </c>
      <c r="O21" s="1">
        <f t="shared" si="3"/>
        <v>418.25493749999998</v>
      </c>
      <c r="P21" s="1">
        <f t="shared" si="4"/>
        <v>-939.01695598607398</v>
      </c>
      <c r="Q21" s="1">
        <f t="shared" si="5"/>
        <v>-95.707904397058968</v>
      </c>
      <c r="R21" s="1">
        <f t="shared" si="6"/>
        <v>42.630011435535295</v>
      </c>
      <c r="S21" s="1">
        <f t="shared" si="7"/>
        <v>6.0574401202102162E-4</v>
      </c>
      <c r="T21">
        <f t="shared" si="8"/>
        <v>3.8506901878187749</v>
      </c>
      <c r="U21">
        <f t="shared" si="9"/>
        <v>6.0569107906017052E-4</v>
      </c>
      <c r="V21">
        <f t="shared" si="10"/>
        <v>3.7856167972400172E-4</v>
      </c>
      <c r="W21">
        <f t="shared" si="11"/>
        <v>82.086512880967064</v>
      </c>
      <c r="X21">
        <f t="shared" si="12"/>
        <v>27.087238192544653</v>
      </c>
      <c r="Y21">
        <f t="shared" si="13"/>
        <v>26.580993750000001</v>
      </c>
      <c r="Z21">
        <f t="shared" si="14"/>
        <v>3.4920195478487028</v>
      </c>
      <c r="AA21">
        <f t="shared" si="15"/>
        <v>51.035056092140408</v>
      </c>
      <c r="AB21">
        <f t="shared" si="16"/>
        <v>1.7962559912336777</v>
      </c>
      <c r="AC21">
        <f t="shared" si="17"/>
        <v>3.519651253034104</v>
      </c>
      <c r="AD21">
        <f t="shared" si="18"/>
        <v>1.6957635566150251</v>
      </c>
      <c r="AE21">
        <f t="shared" si="19"/>
        <v>-0.45624281758504259</v>
      </c>
      <c r="AF21">
        <f t="shared" si="20"/>
        <v>27.78574960889236</v>
      </c>
      <c r="AG21">
        <f t="shared" si="21"/>
        <v>1.5517742897699223</v>
      </c>
      <c r="AH21">
        <f t="shared" si="22"/>
        <v>110.96779396204431</v>
      </c>
      <c r="AI21">
        <f t="shared" si="23"/>
        <v>2.7968559678630611</v>
      </c>
      <c r="AJ21">
        <f t="shared" si="24"/>
        <v>0.39810707112692911</v>
      </c>
      <c r="AK21">
        <f t="shared" si="25"/>
        <v>0.51650493657728669</v>
      </c>
      <c r="AL21">
        <v>427.47223359100002</v>
      </c>
      <c r="AM21">
        <v>427.157915151515</v>
      </c>
      <c r="AN21">
        <v>-1.9280220187168501E-4</v>
      </c>
      <c r="AO21">
        <v>66.939285976101502</v>
      </c>
      <c r="AP21">
        <f t="shared" si="26"/>
        <v>1.0345642122109809E-2</v>
      </c>
      <c r="AQ21">
        <v>17.366104966174401</v>
      </c>
      <c r="AR21">
        <v>17.3770272727273</v>
      </c>
      <c r="AS21">
        <v>-7.6177925170513099E-4</v>
      </c>
      <c r="AT21">
        <v>77.512591748466704</v>
      </c>
      <c r="AU21">
        <v>0</v>
      </c>
      <c r="AV21">
        <v>0</v>
      </c>
      <c r="AW21">
        <f t="shared" si="27"/>
        <v>1</v>
      </c>
      <c r="AX21">
        <f t="shared" si="28"/>
        <v>0</v>
      </c>
      <c r="AY21">
        <f t="shared" si="29"/>
        <v>53827.756255213433</v>
      </c>
      <c r="AZ21" t="s">
        <v>120</v>
      </c>
      <c r="BA21">
        <v>0</v>
      </c>
      <c r="BB21">
        <v>0</v>
      </c>
      <c r="BC21">
        <v>0</v>
      </c>
      <c r="BD21" t="e">
        <f t="shared" si="30"/>
        <v>#DIV/0!</v>
      </c>
      <c r="BE21">
        <v>0</v>
      </c>
      <c r="BF21" t="s">
        <v>120</v>
      </c>
      <c r="BG21">
        <v>0</v>
      </c>
      <c r="BH21">
        <v>0</v>
      </c>
      <c r="BI21">
        <v>0</v>
      </c>
      <c r="BJ21" t="e">
        <f t="shared" si="31"/>
        <v>#DIV/0!</v>
      </c>
      <c r="BK21">
        <v>0.5</v>
      </c>
      <c r="BL21">
        <f t="shared" si="32"/>
        <v>421.15476079324719</v>
      </c>
      <c r="BM21">
        <f t="shared" si="33"/>
        <v>0.51650493657728669</v>
      </c>
      <c r="BN21" t="e">
        <f t="shared" si="34"/>
        <v>#DIV/0!</v>
      </c>
      <c r="BO21">
        <f t="shared" si="35"/>
        <v>1.2264017521835607E-3</v>
      </c>
      <c r="BP21" t="e">
        <f t="shared" si="36"/>
        <v>#DIV/0!</v>
      </c>
      <c r="BQ21" t="e">
        <f t="shared" si="37"/>
        <v>#DIV/0!</v>
      </c>
      <c r="BR21" t="s">
        <v>437</v>
      </c>
      <c r="BS21">
        <v>0</v>
      </c>
      <c r="BT21" t="e">
        <f t="shared" si="38"/>
        <v>#DIV/0!</v>
      </c>
      <c r="BU21" t="e">
        <f t="shared" si="39"/>
        <v>#DIV/0!</v>
      </c>
      <c r="BV21" t="e">
        <f t="shared" si="40"/>
        <v>#DIV/0!</v>
      </c>
      <c r="BW21" t="e">
        <f t="shared" si="41"/>
        <v>#DIV/0!</v>
      </c>
      <c r="BX21" t="e">
        <f t="shared" si="42"/>
        <v>#DIV/0!</v>
      </c>
      <c r="BY21" t="e">
        <f t="shared" si="43"/>
        <v>#DIV/0!</v>
      </c>
      <c r="BZ21" t="e">
        <f t="shared" si="44"/>
        <v>#DIV/0!</v>
      </c>
      <c r="CA21" t="e">
        <f t="shared" si="45"/>
        <v>#DIV/0!</v>
      </c>
      <c r="DJ21">
        <f t="shared" si="46"/>
        <v>499.96043750000001</v>
      </c>
      <c r="DK21">
        <f t="shared" si="47"/>
        <v>421.15476079324719</v>
      </c>
      <c r="DL21">
        <f t="shared" si="48"/>
        <v>0.84237617460130965</v>
      </c>
      <c r="DM21">
        <f t="shared" si="49"/>
        <v>0.1641860169805277</v>
      </c>
      <c r="DN21">
        <v>3</v>
      </c>
      <c r="DO21">
        <v>0.5</v>
      </c>
      <c r="DP21" t="s">
        <v>438</v>
      </c>
      <c r="DQ21">
        <v>2</v>
      </c>
      <c r="DR21" t="b">
        <v>1</v>
      </c>
      <c r="DS21">
        <v>1690825723.5</v>
      </c>
      <c r="DT21">
        <v>418.25493749999998</v>
      </c>
      <c r="DU21">
        <v>420.03287499999999</v>
      </c>
      <c r="DV21">
        <v>17.62356875</v>
      </c>
      <c r="DW21">
        <v>17.388925</v>
      </c>
      <c r="DX21">
        <v>418.47193750000002</v>
      </c>
      <c r="DY21">
        <v>17.569568749999998</v>
      </c>
      <c r="DZ21">
        <v>500.02312499999999</v>
      </c>
      <c r="EA21">
        <v>101.8234375</v>
      </c>
      <c r="EB21">
        <v>0.1000728125</v>
      </c>
      <c r="EC21">
        <v>26.714837500000002</v>
      </c>
      <c r="ED21">
        <v>26.580993750000001</v>
      </c>
      <c r="EE21">
        <v>999.9</v>
      </c>
      <c r="EF21">
        <v>0</v>
      </c>
      <c r="EG21">
        <v>0</v>
      </c>
      <c r="EH21">
        <v>9987.4612500000003</v>
      </c>
      <c r="EI21">
        <v>0</v>
      </c>
      <c r="EJ21">
        <v>9.534786875</v>
      </c>
      <c r="EK21">
        <v>-0.30050093750000001</v>
      </c>
      <c r="EL21">
        <v>427.16731249999998</v>
      </c>
      <c r="EM21">
        <v>427.4659375</v>
      </c>
      <c r="EN21">
        <v>1.6556622562500001E-2</v>
      </c>
      <c r="EO21">
        <v>420.03287499999999</v>
      </c>
      <c r="EP21">
        <v>17.388925</v>
      </c>
      <c r="EQ21">
        <v>1.7722843749999999</v>
      </c>
      <c r="ER21">
        <v>1.7705975</v>
      </c>
      <c r="ES21">
        <v>15.5444625</v>
      </c>
      <c r="ET21">
        <v>15.52958125</v>
      </c>
      <c r="EU21">
        <v>499.96043750000001</v>
      </c>
      <c r="EV21">
        <v>0.91999887499999999</v>
      </c>
      <c r="EW21">
        <v>8.0001025000000003E-2</v>
      </c>
      <c r="EX21">
        <v>0</v>
      </c>
      <c r="EY21">
        <v>311.82818750000001</v>
      </c>
      <c r="EZ21">
        <v>4.9995099999999999</v>
      </c>
      <c r="FA21">
        <v>1837.306875</v>
      </c>
      <c r="FB21">
        <v>3989.2518749999999</v>
      </c>
      <c r="FC21">
        <v>37.686999999999998</v>
      </c>
      <c r="FD21">
        <v>40.91375</v>
      </c>
      <c r="FE21">
        <v>39.875</v>
      </c>
      <c r="FF21">
        <v>40.698812500000003</v>
      </c>
      <c r="FG21">
        <v>40.409875</v>
      </c>
      <c r="FH21">
        <v>455.36374999999998</v>
      </c>
      <c r="FI21">
        <v>39.6</v>
      </c>
      <c r="FJ21">
        <v>0</v>
      </c>
      <c r="FK21">
        <v>1690825731.5</v>
      </c>
      <c r="FL21">
        <v>0</v>
      </c>
      <c r="FM21">
        <v>311.79284000000001</v>
      </c>
      <c r="FN21">
        <v>0.58361538778164002</v>
      </c>
      <c r="FO21">
        <v>67.966923263591497</v>
      </c>
      <c r="FP21">
        <v>1837.5416</v>
      </c>
      <c r="FQ21">
        <v>15</v>
      </c>
      <c r="FR21">
        <v>1690825750</v>
      </c>
      <c r="FS21" t="s">
        <v>455</v>
      </c>
      <c r="FT21">
        <v>1690825750</v>
      </c>
      <c r="FU21">
        <v>1690825750</v>
      </c>
      <c r="FV21">
        <v>1</v>
      </c>
      <c r="FW21">
        <v>-1.478</v>
      </c>
      <c r="FX21">
        <v>0.222</v>
      </c>
      <c r="FY21">
        <v>-0.217</v>
      </c>
      <c r="FZ21">
        <v>5.3999999999999999E-2</v>
      </c>
      <c r="GA21">
        <v>420</v>
      </c>
      <c r="GB21">
        <v>17</v>
      </c>
      <c r="GC21">
        <v>0.33</v>
      </c>
      <c r="GD21">
        <v>0.05</v>
      </c>
      <c r="GE21">
        <v>-0.30271552380952399</v>
      </c>
      <c r="GF21">
        <v>-3.4536077922078398E-2</v>
      </c>
      <c r="GG21">
        <v>3.1684926837940199E-2</v>
      </c>
      <c r="GH21">
        <v>1</v>
      </c>
      <c r="GI21">
        <v>311.83226470588198</v>
      </c>
      <c r="GJ21">
        <v>-4.4323908003693999E-2</v>
      </c>
      <c r="GK21">
        <v>0.156800980793663</v>
      </c>
      <c r="GL21">
        <v>1</v>
      </c>
      <c r="GM21">
        <v>1.2783415761904801E-2</v>
      </c>
      <c r="GN21">
        <v>9.1350286519480503E-2</v>
      </c>
      <c r="GO21">
        <v>1.2761361394189499E-2</v>
      </c>
      <c r="GP21">
        <v>1</v>
      </c>
      <c r="GQ21">
        <v>3</v>
      </c>
      <c r="GR21">
        <v>3</v>
      </c>
      <c r="GS21" t="s">
        <v>440</v>
      </c>
      <c r="GT21">
        <v>3.12256</v>
      </c>
      <c r="GU21">
        <v>2.89432</v>
      </c>
      <c r="GV21">
        <v>0.10510700000000001</v>
      </c>
      <c r="GW21">
        <v>0.10524799999999999</v>
      </c>
      <c r="GX21">
        <v>9.69777E-2</v>
      </c>
      <c r="GY21">
        <v>9.48745E-2</v>
      </c>
      <c r="GZ21">
        <v>29326.3</v>
      </c>
      <c r="HA21">
        <v>22585.1</v>
      </c>
      <c r="HB21">
        <v>30525.8</v>
      </c>
      <c r="HC21">
        <v>23740.6</v>
      </c>
      <c r="HD21">
        <v>36507.9</v>
      </c>
      <c r="HE21">
        <v>29974.2</v>
      </c>
      <c r="HF21">
        <v>43213.5</v>
      </c>
      <c r="HG21">
        <v>35828.5</v>
      </c>
      <c r="HH21">
        <v>2.1259999999999999</v>
      </c>
      <c r="HI21">
        <v>2.1874500000000001</v>
      </c>
      <c r="HJ21">
        <v>2.9094500000000001E-3</v>
      </c>
      <c r="HK21">
        <v>0</v>
      </c>
      <c r="HL21">
        <v>26.485299999999999</v>
      </c>
      <c r="HM21">
        <v>999.9</v>
      </c>
      <c r="HN21">
        <v>65.792000000000002</v>
      </c>
      <c r="HO21">
        <v>27.875</v>
      </c>
      <c r="HP21">
        <v>24.343399999999999</v>
      </c>
      <c r="HQ21">
        <v>62.660299999999999</v>
      </c>
      <c r="HR21">
        <v>18.697900000000001</v>
      </c>
      <c r="HS21">
        <v>1</v>
      </c>
      <c r="HT21">
        <v>-2.0899399999999999E-2</v>
      </c>
      <c r="HU21">
        <v>0.53137500000000004</v>
      </c>
      <c r="HV21">
        <v>20.370100000000001</v>
      </c>
      <c r="HW21">
        <v>5.2461900000000004</v>
      </c>
      <c r="HX21">
        <v>11.9261</v>
      </c>
      <c r="HY21">
        <v>4.9696999999999996</v>
      </c>
      <c r="HZ21">
        <v>3.2900299999999998</v>
      </c>
      <c r="IA21">
        <v>9999</v>
      </c>
      <c r="IB21">
        <v>9999</v>
      </c>
      <c r="IC21">
        <v>9999</v>
      </c>
      <c r="ID21">
        <v>999.9</v>
      </c>
      <c r="IE21">
        <v>4.9716800000000001</v>
      </c>
      <c r="IF21">
        <v>1.8732899999999999</v>
      </c>
      <c r="IG21">
        <v>1.88005</v>
      </c>
      <c r="IH21">
        <v>1.8763099999999999</v>
      </c>
      <c r="II21">
        <v>1.8758699999999999</v>
      </c>
      <c r="IJ21">
        <v>1.87578</v>
      </c>
      <c r="IK21">
        <v>1.8748499999999999</v>
      </c>
      <c r="IL21">
        <v>1.8751500000000001</v>
      </c>
      <c r="IM21">
        <v>0</v>
      </c>
      <c r="IN21">
        <v>0</v>
      </c>
      <c r="IO21">
        <v>0</v>
      </c>
      <c r="IP21">
        <v>0</v>
      </c>
      <c r="IQ21" t="s">
        <v>441</v>
      </c>
      <c r="IR21" t="s">
        <v>442</v>
      </c>
      <c r="IS21" t="s">
        <v>443</v>
      </c>
      <c r="IT21" t="s">
        <v>443</v>
      </c>
      <c r="IU21" t="s">
        <v>443</v>
      </c>
      <c r="IV21" t="s">
        <v>443</v>
      </c>
      <c r="IW21">
        <v>0</v>
      </c>
      <c r="IX21">
        <v>100</v>
      </c>
      <c r="IY21">
        <v>100</v>
      </c>
      <c r="IZ21">
        <v>-0.217</v>
      </c>
      <c r="JA21">
        <v>5.3999999999999999E-2</v>
      </c>
      <c r="JB21">
        <v>0.91779732080749399</v>
      </c>
      <c r="JC21">
        <v>1.2895252552789099E-3</v>
      </c>
      <c r="JD21">
        <v>-1.3413235761916901E-6</v>
      </c>
      <c r="JE21">
        <v>5.15758973323309E-10</v>
      </c>
      <c r="JF21">
        <v>-0.30332720269800401</v>
      </c>
      <c r="JG21">
        <v>6.5251638908432196E-4</v>
      </c>
      <c r="JH21">
        <v>5.4169000468764204E-4</v>
      </c>
      <c r="JI21">
        <v>-7.2718995916457801E-6</v>
      </c>
      <c r="JJ21">
        <v>20</v>
      </c>
      <c r="JK21">
        <v>2004</v>
      </c>
      <c r="JL21">
        <v>0</v>
      </c>
      <c r="JM21">
        <v>19</v>
      </c>
      <c r="JN21">
        <v>57.9</v>
      </c>
      <c r="JO21">
        <v>57.9</v>
      </c>
      <c r="JP21">
        <v>1.09253</v>
      </c>
      <c r="JQ21">
        <v>2.5500500000000001</v>
      </c>
      <c r="JR21">
        <v>1.64551</v>
      </c>
      <c r="JS21">
        <v>2.36694</v>
      </c>
      <c r="JT21">
        <v>1.64917</v>
      </c>
      <c r="JU21">
        <v>2.4658199999999999</v>
      </c>
      <c r="JV21">
        <v>31.717300000000002</v>
      </c>
      <c r="JW21">
        <v>14.420999999999999</v>
      </c>
      <c r="JX21">
        <v>18</v>
      </c>
      <c r="JY21">
        <v>516.72</v>
      </c>
      <c r="JZ21">
        <v>644.43600000000004</v>
      </c>
      <c r="KA21">
        <v>24.9986</v>
      </c>
      <c r="KB21">
        <v>27.093900000000001</v>
      </c>
      <c r="KC21">
        <v>30.000299999999999</v>
      </c>
      <c r="KD21">
        <v>27.070599999999999</v>
      </c>
      <c r="KE21">
        <v>27.040500000000002</v>
      </c>
      <c r="KF21">
        <v>21.9176</v>
      </c>
      <c r="KG21">
        <v>29.495799999999999</v>
      </c>
      <c r="KH21">
        <v>78.688199999999995</v>
      </c>
      <c r="KI21">
        <v>25</v>
      </c>
      <c r="KJ21">
        <v>420</v>
      </c>
      <c r="KK21">
        <v>17.292200000000001</v>
      </c>
      <c r="KL21">
        <v>101.384</v>
      </c>
      <c r="KM21">
        <v>100.372</v>
      </c>
    </row>
    <row r="22" spans="1:299" x14ac:dyDescent="0.2">
      <c r="A22">
        <v>6</v>
      </c>
      <c r="B22">
        <v>1690827107.0999999</v>
      </c>
      <c r="C22">
        <v>2858</v>
      </c>
      <c r="D22" t="s">
        <v>456</v>
      </c>
      <c r="E22" t="s">
        <v>457</v>
      </c>
      <c r="F22">
        <v>4</v>
      </c>
      <c r="G22" s="1">
        <v>18.8</v>
      </c>
      <c r="H22" t="s">
        <v>436</v>
      </c>
      <c r="I22" s="1">
        <v>40</v>
      </c>
      <c r="J22" s="1">
        <v>62</v>
      </c>
      <c r="K22" s="1">
        <v>1690827098.5999999</v>
      </c>
      <c r="L22" s="1">
        <f t="shared" si="0"/>
        <v>4.2978573245625231E-5</v>
      </c>
      <c r="M22" s="1">
        <f t="shared" si="1"/>
        <v>4.2978573245625235E-2</v>
      </c>
      <c r="N22" s="1">
        <f t="shared" si="2"/>
        <v>0.20495488521365915</v>
      </c>
      <c r="O22" s="1">
        <f t="shared" si="3"/>
        <v>419.83656250000001</v>
      </c>
      <c r="P22" s="1">
        <f t="shared" si="4"/>
        <v>293.34194379299856</v>
      </c>
      <c r="Q22" s="1">
        <f t="shared" si="5"/>
        <v>29.902136035912221</v>
      </c>
      <c r="R22" s="1">
        <f t="shared" si="6"/>
        <v>42.796505137989072</v>
      </c>
      <c r="S22" s="1">
        <f t="shared" si="7"/>
        <v>2.7872349573713632E-3</v>
      </c>
      <c r="T22">
        <f t="shared" si="8"/>
        <v>3.8526270002172982</v>
      </c>
      <c r="U22">
        <f t="shared" si="9"/>
        <v>2.7861151863641312E-3</v>
      </c>
      <c r="V22">
        <f t="shared" si="10"/>
        <v>1.7414225585268028E-3</v>
      </c>
      <c r="W22">
        <f t="shared" si="11"/>
        <v>82.090899378530906</v>
      </c>
      <c r="X22">
        <f t="shared" si="12"/>
        <v>26.567636658538525</v>
      </c>
      <c r="Y22">
        <f t="shared" si="13"/>
        <v>25.34669375</v>
      </c>
      <c r="Z22">
        <f t="shared" si="14"/>
        <v>3.2459967350527341</v>
      </c>
      <c r="AA22">
        <f t="shared" si="15"/>
        <v>50.128396650096199</v>
      </c>
      <c r="AB22">
        <f t="shared" si="16"/>
        <v>1.711771011425145</v>
      </c>
      <c r="AC22">
        <f t="shared" si="17"/>
        <v>3.4147731142760578</v>
      </c>
      <c r="AD22">
        <f t="shared" si="18"/>
        <v>1.5342257236275891</v>
      </c>
      <c r="AE22">
        <f t="shared" si="19"/>
        <v>-1.8953550801320727</v>
      </c>
      <c r="AF22">
        <f t="shared" si="20"/>
        <v>177.61966865389684</v>
      </c>
      <c r="AG22">
        <f t="shared" si="21"/>
        <v>9.828240891332058</v>
      </c>
      <c r="AH22">
        <f t="shared" si="22"/>
        <v>267.64345384362775</v>
      </c>
      <c r="AI22">
        <f t="shared" si="23"/>
        <v>0.24466876835264509</v>
      </c>
      <c r="AJ22">
        <f t="shared" si="24"/>
        <v>4.1002268756097839E-2</v>
      </c>
      <c r="AK22">
        <f t="shared" si="25"/>
        <v>0.20495488521365915</v>
      </c>
      <c r="AL22">
        <v>427.11735931419599</v>
      </c>
      <c r="AM22">
        <v>426.99259393939298</v>
      </c>
      <c r="AN22">
        <v>-5.4964803749464998E-5</v>
      </c>
      <c r="AO22">
        <v>66.909394161333196</v>
      </c>
      <c r="AP22">
        <f t="shared" si="26"/>
        <v>4.2978573245625235E-2</v>
      </c>
      <c r="AQ22">
        <v>16.7646617149557</v>
      </c>
      <c r="AR22">
        <v>16.7900187878788</v>
      </c>
      <c r="AS22">
        <v>-5.7915167827793199E-7</v>
      </c>
      <c r="AT22">
        <v>77.4801652026959</v>
      </c>
      <c r="AU22">
        <v>0</v>
      </c>
      <c r="AV22">
        <v>0</v>
      </c>
      <c r="AW22">
        <f t="shared" si="27"/>
        <v>1</v>
      </c>
      <c r="AX22">
        <f t="shared" si="28"/>
        <v>0</v>
      </c>
      <c r="AY22">
        <f t="shared" si="29"/>
        <v>53958.058230736475</v>
      </c>
      <c r="AZ22" t="s">
        <v>120</v>
      </c>
      <c r="BA22">
        <v>0</v>
      </c>
      <c r="BB22">
        <v>0</v>
      </c>
      <c r="BC22">
        <v>0</v>
      </c>
      <c r="BD22" t="e">
        <f t="shared" si="30"/>
        <v>#DIV/0!</v>
      </c>
      <c r="BE22">
        <v>0</v>
      </c>
      <c r="BF22" t="s">
        <v>120</v>
      </c>
      <c r="BG22">
        <v>0</v>
      </c>
      <c r="BH22">
        <v>0</v>
      </c>
      <c r="BI22">
        <v>0</v>
      </c>
      <c r="BJ22" t="e">
        <f t="shared" si="31"/>
        <v>#DIV/0!</v>
      </c>
      <c r="BK22">
        <v>0.5</v>
      </c>
      <c r="BL22">
        <f t="shared" si="32"/>
        <v>421.17904278680362</v>
      </c>
      <c r="BM22">
        <f t="shared" si="33"/>
        <v>0.20495488521365915</v>
      </c>
      <c r="BN22" t="e">
        <f t="shared" si="34"/>
        <v>#DIV/0!</v>
      </c>
      <c r="BO22">
        <f t="shared" si="35"/>
        <v>4.8662175557819752E-4</v>
      </c>
      <c r="BP22" t="e">
        <f t="shared" si="36"/>
        <v>#DIV/0!</v>
      </c>
      <c r="BQ22" t="e">
        <f t="shared" si="37"/>
        <v>#DIV/0!</v>
      </c>
      <c r="BR22" t="s">
        <v>437</v>
      </c>
      <c r="BS22">
        <v>0</v>
      </c>
      <c r="BT22" t="e">
        <f t="shared" si="38"/>
        <v>#DIV/0!</v>
      </c>
      <c r="BU22" t="e">
        <f t="shared" si="39"/>
        <v>#DIV/0!</v>
      </c>
      <c r="BV22" t="e">
        <f t="shared" si="40"/>
        <v>#DIV/0!</v>
      </c>
      <c r="BW22" t="e">
        <f t="shared" si="41"/>
        <v>#DIV/0!</v>
      </c>
      <c r="BX22" t="e">
        <f t="shared" si="42"/>
        <v>#DIV/0!</v>
      </c>
      <c r="BY22" t="e">
        <f t="shared" si="43"/>
        <v>#DIV/0!</v>
      </c>
      <c r="BZ22" t="e">
        <f t="shared" si="44"/>
        <v>#DIV/0!</v>
      </c>
      <c r="CA22" t="e">
        <f t="shared" si="45"/>
        <v>#DIV/0!</v>
      </c>
      <c r="DJ22">
        <f t="shared" si="46"/>
        <v>499.98950000000002</v>
      </c>
      <c r="DK22">
        <f t="shared" si="47"/>
        <v>421.17904278680362</v>
      </c>
      <c r="DL22">
        <f t="shared" si="48"/>
        <v>0.84237577546489195</v>
      </c>
      <c r="DM22">
        <f t="shared" si="49"/>
        <v>0.16418524664724141</v>
      </c>
      <c r="DN22">
        <v>3</v>
      </c>
      <c r="DO22">
        <v>0.5</v>
      </c>
      <c r="DP22" t="s">
        <v>438</v>
      </c>
      <c r="DQ22">
        <v>2</v>
      </c>
      <c r="DR22" t="b">
        <v>1</v>
      </c>
      <c r="DS22">
        <v>1690827098.5999999</v>
      </c>
      <c r="DT22">
        <v>419.83656250000001</v>
      </c>
      <c r="DU22">
        <v>419.99368750000002</v>
      </c>
      <c r="DV22">
        <v>16.7925875</v>
      </c>
      <c r="DW22">
        <v>16.7684</v>
      </c>
      <c r="DX22">
        <v>420.0485625</v>
      </c>
      <c r="DY22">
        <v>16.7435875</v>
      </c>
      <c r="DZ22">
        <v>500.01531249999999</v>
      </c>
      <c r="EA22">
        <v>101.8360625</v>
      </c>
      <c r="EB22">
        <v>0.10004540625</v>
      </c>
      <c r="EC22">
        <v>26.201856249999999</v>
      </c>
      <c r="ED22">
        <v>25.34669375</v>
      </c>
      <c r="EE22">
        <v>999.9</v>
      </c>
      <c r="EF22">
        <v>0</v>
      </c>
      <c r="EG22">
        <v>0</v>
      </c>
      <c r="EH22">
        <v>9993.5093749999996</v>
      </c>
      <c r="EI22">
        <v>0</v>
      </c>
      <c r="EJ22">
        <v>6.0280568749999999</v>
      </c>
      <c r="EK22">
        <v>-0.16181181250000001</v>
      </c>
      <c r="EL22">
        <v>427.00156249999998</v>
      </c>
      <c r="EM22">
        <v>427.15643749999998</v>
      </c>
      <c r="EN22">
        <v>2.2198918750000001E-2</v>
      </c>
      <c r="EO22">
        <v>419.99368750000002</v>
      </c>
      <c r="EP22">
        <v>16.7684</v>
      </c>
      <c r="EQ22">
        <v>1.7098912500000001</v>
      </c>
      <c r="ER22">
        <v>1.70763</v>
      </c>
      <c r="ES22">
        <v>14.98651875</v>
      </c>
      <c r="ET22">
        <v>14.965975</v>
      </c>
      <c r="EU22">
        <v>499.98950000000002</v>
      </c>
      <c r="EV22">
        <v>0.92001312499999999</v>
      </c>
      <c r="EW22">
        <v>7.9986650000000006E-2</v>
      </c>
      <c r="EX22">
        <v>0</v>
      </c>
      <c r="EY22">
        <v>285.22356250000001</v>
      </c>
      <c r="EZ22">
        <v>4.9995099999999999</v>
      </c>
      <c r="FA22">
        <v>1442.475625</v>
      </c>
      <c r="FB22">
        <v>3989.5006250000001</v>
      </c>
      <c r="FC22">
        <v>36</v>
      </c>
      <c r="FD22">
        <v>39.675375000000003</v>
      </c>
      <c r="FE22">
        <v>38.308124999999997</v>
      </c>
      <c r="FF22">
        <v>39.409875</v>
      </c>
      <c r="FG22">
        <v>38.773249999999997</v>
      </c>
      <c r="FH22">
        <v>455.39687500000002</v>
      </c>
      <c r="FI22">
        <v>39.595624999999998</v>
      </c>
      <c r="FJ22">
        <v>0</v>
      </c>
      <c r="FK22">
        <v>1690827106.7</v>
      </c>
      <c r="FL22">
        <v>0</v>
      </c>
      <c r="FM22">
        <v>285.19400000000002</v>
      </c>
      <c r="FN22">
        <v>-0.17969229469023801</v>
      </c>
      <c r="FO22">
        <v>-6.8161538374703898</v>
      </c>
      <c r="FP22">
        <v>1441.5907999999999</v>
      </c>
      <c r="FQ22">
        <v>15</v>
      </c>
      <c r="FR22">
        <v>1690827128.0999999</v>
      </c>
      <c r="FS22" t="s">
        <v>458</v>
      </c>
      <c r="FT22">
        <v>1690827127.0999999</v>
      </c>
      <c r="FU22">
        <v>1690827128.0999999</v>
      </c>
      <c r="FV22">
        <v>2</v>
      </c>
      <c r="FW22">
        <v>5.0000000000000001E-3</v>
      </c>
      <c r="FX22">
        <v>2E-3</v>
      </c>
      <c r="FY22">
        <v>-0.21199999999999999</v>
      </c>
      <c r="FZ22">
        <v>4.9000000000000002E-2</v>
      </c>
      <c r="GA22">
        <v>420</v>
      </c>
      <c r="GB22">
        <v>17</v>
      </c>
      <c r="GC22">
        <v>0.17</v>
      </c>
      <c r="GD22">
        <v>0.19</v>
      </c>
      <c r="GE22">
        <v>-0.154564247619048</v>
      </c>
      <c r="GF22">
        <v>-1.11814597402597E-2</v>
      </c>
      <c r="GG22">
        <v>3.4213200393549303E-2</v>
      </c>
      <c r="GH22">
        <v>1</v>
      </c>
      <c r="GI22">
        <v>285.25626470588202</v>
      </c>
      <c r="GJ22">
        <v>-0.51246752661519201</v>
      </c>
      <c r="GK22">
        <v>0.16819549354379201</v>
      </c>
      <c r="GL22">
        <v>1</v>
      </c>
      <c r="GM22">
        <v>1.84008319047619E-2</v>
      </c>
      <c r="GN22">
        <v>6.2596196883116906E-2</v>
      </c>
      <c r="GO22">
        <v>6.3697305573138102E-3</v>
      </c>
      <c r="GP22">
        <v>1</v>
      </c>
      <c r="GQ22">
        <v>3</v>
      </c>
      <c r="GR22">
        <v>3</v>
      </c>
      <c r="GS22" t="s">
        <v>440</v>
      </c>
      <c r="GT22">
        <v>3.1221399999999999</v>
      </c>
      <c r="GU22">
        <v>2.8942000000000001</v>
      </c>
      <c r="GV22">
        <v>0.10553999999999999</v>
      </c>
      <c r="GW22">
        <v>0.10537000000000001</v>
      </c>
      <c r="GX22">
        <v>9.3915499999999999E-2</v>
      </c>
      <c r="GY22">
        <v>9.2734999999999998E-2</v>
      </c>
      <c r="GZ22">
        <v>29344.3</v>
      </c>
      <c r="HA22">
        <v>22609</v>
      </c>
      <c r="HB22">
        <v>30556.2</v>
      </c>
      <c r="HC22">
        <v>23766.1</v>
      </c>
      <c r="HD22">
        <v>36672.699999999997</v>
      </c>
      <c r="HE22">
        <v>30078.6</v>
      </c>
      <c r="HF22">
        <v>43260.5</v>
      </c>
      <c r="HG22">
        <v>35867.9</v>
      </c>
      <c r="HH22">
        <v>2.1328</v>
      </c>
      <c r="HI22">
        <v>2.1907199999999998</v>
      </c>
      <c r="HJ22">
        <v>5.4784100000000002E-2</v>
      </c>
      <c r="HK22">
        <v>0</v>
      </c>
      <c r="HL22">
        <v>24.4786</v>
      </c>
      <c r="HM22">
        <v>999.9</v>
      </c>
      <c r="HN22">
        <v>55.585000000000001</v>
      </c>
      <c r="HO22">
        <v>28.45</v>
      </c>
      <c r="HP22">
        <v>21.264299999999999</v>
      </c>
      <c r="HQ22">
        <v>62.481299999999997</v>
      </c>
      <c r="HR22">
        <v>18.9663</v>
      </c>
      <c r="HS22">
        <v>1</v>
      </c>
      <c r="HT22">
        <v>-7.1171200000000004E-2</v>
      </c>
      <c r="HU22">
        <v>-0.13378799999999999</v>
      </c>
      <c r="HV22">
        <v>20.372299999999999</v>
      </c>
      <c r="HW22">
        <v>5.2448399999999999</v>
      </c>
      <c r="HX22">
        <v>11.9261</v>
      </c>
      <c r="HY22">
        <v>4.9698000000000002</v>
      </c>
      <c r="HZ22">
        <v>3.29</v>
      </c>
      <c r="IA22">
        <v>9999</v>
      </c>
      <c r="IB22">
        <v>9999</v>
      </c>
      <c r="IC22">
        <v>9999</v>
      </c>
      <c r="ID22">
        <v>999.9</v>
      </c>
      <c r="IE22">
        <v>4.9716800000000001</v>
      </c>
      <c r="IF22">
        <v>1.8732599999999999</v>
      </c>
      <c r="IG22">
        <v>1.8800399999999999</v>
      </c>
      <c r="IH22">
        <v>1.87622</v>
      </c>
      <c r="II22">
        <v>1.87584</v>
      </c>
      <c r="IJ22">
        <v>1.8757600000000001</v>
      </c>
      <c r="IK22">
        <v>1.8748499999999999</v>
      </c>
      <c r="IL22">
        <v>1.8751500000000001</v>
      </c>
      <c r="IM22">
        <v>0</v>
      </c>
      <c r="IN22">
        <v>0</v>
      </c>
      <c r="IO22">
        <v>0</v>
      </c>
      <c r="IP22">
        <v>0</v>
      </c>
      <c r="IQ22" t="s">
        <v>441</v>
      </c>
      <c r="IR22" t="s">
        <v>442</v>
      </c>
      <c r="IS22" t="s">
        <v>443</v>
      </c>
      <c r="IT22" t="s">
        <v>443</v>
      </c>
      <c r="IU22" t="s">
        <v>443</v>
      </c>
      <c r="IV22" t="s">
        <v>443</v>
      </c>
      <c r="IW22">
        <v>0</v>
      </c>
      <c r="IX22">
        <v>100</v>
      </c>
      <c r="IY22">
        <v>100</v>
      </c>
      <c r="IZ22">
        <v>-0.21199999999999999</v>
      </c>
      <c r="JA22">
        <v>4.9000000000000002E-2</v>
      </c>
      <c r="JB22">
        <v>-0.55990251748454001</v>
      </c>
      <c r="JC22">
        <v>1.2895252552789099E-3</v>
      </c>
      <c r="JD22">
        <v>-1.3413235761916901E-6</v>
      </c>
      <c r="JE22">
        <v>5.15758973323309E-10</v>
      </c>
      <c r="JF22">
        <v>-8.1649972471596804E-2</v>
      </c>
      <c r="JG22">
        <v>6.5251638908432196E-4</v>
      </c>
      <c r="JH22">
        <v>5.4169000468764204E-4</v>
      </c>
      <c r="JI22">
        <v>-7.2718995916457801E-6</v>
      </c>
      <c r="JJ22">
        <v>20</v>
      </c>
      <c r="JK22">
        <v>2004</v>
      </c>
      <c r="JL22">
        <v>0</v>
      </c>
      <c r="JM22">
        <v>19</v>
      </c>
      <c r="JN22">
        <v>22.6</v>
      </c>
      <c r="JO22">
        <v>22.6</v>
      </c>
      <c r="JP22">
        <v>1.09741</v>
      </c>
      <c r="JQ22">
        <v>2.5573700000000001</v>
      </c>
      <c r="JR22">
        <v>1.64551</v>
      </c>
      <c r="JS22">
        <v>2.3571800000000001</v>
      </c>
      <c r="JT22">
        <v>1.64917</v>
      </c>
      <c r="JU22">
        <v>2.34375</v>
      </c>
      <c r="JV22">
        <v>31.629799999999999</v>
      </c>
      <c r="JW22">
        <v>14.2196</v>
      </c>
      <c r="JX22">
        <v>18</v>
      </c>
      <c r="JY22">
        <v>516.67499999999995</v>
      </c>
      <c r="JZ22">
        <v>641.54200000000003</v>
      </c>
      <c r="KA22">
        <v>25.000299999999999</v>
      </c>
      <c r="KB22">
        <v>26.4846</v>
      </c>
      <c r="KC22">
        <v>30</v>
      </c>
      <c r="KD22">
        <v>26.593</v>
      </c>
      <c r="KE22">
        <v>26.5669</v>
      </c>
      <c r="KF22">
        <v>22.0059</v>
      </c>
      <c r="KG22">
        <v>15.0373</v>
      </c>
      <c r="KH22">
        <v>51.207799999999999</v>
      </c>
      <c r="KI22">
        <v>25</v>
      </c>
      <c r="KJ22">
        <v>420</v>
      </c>
      <c r="KK22">
        <v>16.827400000000001</v>
      </c>
      <c r="KL22">
        <v>101.49</v>
      </c>
      <c r="KM22">
        <v>100.48099999999999</v>
      </c>
    </row>
    <row r="23" spans="1:299" x14ac:dyDescent="0.2">
      <c r="A23">
        <v>7</v>
      </c>
      <c r="B23">
        <v>1690829325</v>
      </c>
      <c r="C23">
        <v>5075.9000000953702</v>
      </c>
      <c r="D23" t="s">
        <v>459</v>
      </c>
      <c r="E23" t="s">
        <v>460</v>
      </c>
      <c r="F23">
        <v>4</v>
      </c>
      <c r="G23" s="1">
        <v>20.9</v>
      </c>
      <c r="H23" t="s">
        <v>490</v>
      </c>
      <c r="I23" s="1">
        <v>340</v>
      </c>
      <c r="J23" s="1">
        <v>62</v>
      </c>
      <c r="K23" s="1">
        <v>1690829317</v>
      </c>
      <c r="L23" s="1">
        <f t="shared" si="0"/>
        <v>2.4768214926398891E-4</v>
      </c>
      <c r="M23" s="1">
        <f t="shared" si="1"/>
        <v>0.2476821492639889</v>
      </c>
      <c r="N23" s="1">
        <f t="shared" si="2"/>
        <v>2.081178705707265</v>
      </c>
      <c r="O23" s="1">
        <f t="shared" si="3"/>
        <v>418.67526666666703</v>
      </c>
      <c r="P23" s="1">
        <f t="shared" si="4"/>
        <v>196.28697352984338</v>
      </c>
      <c r="Q23" s="1">
        <f t="shared" si="5"/>
        <v>20.005023041246215</v>
      </c>
      <c r="R23" s="1">
        <f t="shared" si="6"/>
        <v>42.670220065281889</v>
      </c>
      <c r="S23" s="1">
        <f t="shared" si="7"/>
        <v>1.5551020019306524E-2</v>
      </c>
      <c r="T23">
        <f t="shared" si="8"/>
        <v>3.8526418564662395</v>
      </c>
      <c r="U23">
        <f t="shared" si="9"/>
        <v>1.5516231478910984E-2</v>
      </c>
      <c r="V23">
        <f t="shared" si="10"/>
        <v>9.7007637405805616E-3</v>
      </c>
      <c r="W23">
        <f t="shared" si="11"/>
        <v>82.09255874500596</v>
      </c>
      <c r="X23">
        <f t="shared" si="12"/>
        <v>26.290225526213415</v>
      </c>
      <c r="Y23">
        <f t="shared" si="13"/>
        <v>25.503540000000001</v>
      </c>
      <c r="Z23">
        <f t="shared" si="14"/>
        <v>3.2763948071683471</v>
      </c>
      <c r="AA23">
        <f t="shared" si="15"/>
        <v>50.161829250915304</v>
      </c>
      <c r="AB23">
        <f t="shared" si="16"/>
        <v>1.6891447814873546</v>
      </c>
      <c r="AC23">
        <f t="shared" si="17"/>
        <v>3.3673907166304802</v>
      </c>
      <c r="AD23">
        <f t="shared" si="18"/>
        <v>1.5872500256809925</v>
      </c>
      <c r="AE23">
        <f t="shared" si="19"/>
        <v>-10.92278278254191</v>
      </c>
      <c r="AF23">
        <f t="shared" si="20"/>
        <v>95.965999482054912</v>
      </c>
      <c r="AG23">
        <f t="shared" si="21"/>
        <v>5.3079473896429672</v>
      </c>
      <c r="AH23">
        <f t="shared" si="22"/>
        <v>172.44372283416192</v>
      </c>
      <c r="AI23">
        <f t="shared" si="23"/>
        <v>2.105901206323789</v>
      </c>
      <c r="AJ23">
        <f t="shared" si="24"/>
        <v>0.23422266280568391</v>
      </c>
      <c r="AK23">
        <f t="shared" si="25"/>
        <v>2.081178705707265</v>
      </c>
      <c r="AL23">
        <v>427.03340671959597</v>
      </c>
      <c r="AM23">
        <v>425.763557575758</v>
      </c>
      <c r="AN23">
        <v>4.6585496502968603E-5</v>
      </c>
      <c r="AO23">
        <v>66.947145341200695</v>
      </c>
      <c r="AP23">
        <f t="shared" si="26"/>
        <v>0.2476821492639889</v>
      </c>
      <c r="AQ23">
        <v>16.435972682218502</v>
      </c>
      <c r="AR23">
        <v>16.5820981818182</v>
      </c>
      <c r="AS23">
        <v>3.4497523063697798E-6</v>
      </c>
      <c r="AT23">
        <v>77.504614439211494</v>
      </c>
      <c r="AU23">
        <v>0</v>
      </c>
      <c r="AV23">
        <v>0</v>
      </c>
      <c r="AW23">
        <f t="shared" si="27"/>
        <v>1</v>
      </c>
      <c r="AX23">
        <f t="shared" si="28"/>
        <v>0</v>
      </c>
      <c r="AY23">
        <f t="shared" si="29"/>
        <v>54000.585391178407</v>
      </c>
      <c r="AZ23" t="s">
        <v>120</v>
      </c>
      <c r="BA23">
        <v>0</v>
      </c>
      <c r="BB23">
        <v>0</v>
      </c>
      <c r="BC23">
        <v>0</v>
      </c>
      <c r="BD23" t="e">
        <f t="shared" si="30"/>
        <v>#DIV/0!</v>
      </c>
      <c r="BE23">
        <v>0</v>
      </c>
      <c r="BF23" t="s">
        <v>120</v>
      </c>
      <c r="BG23">
        <v>0</v>
      </c>
      <c r="BH23">
        <v>0</v>
      </c>
      <c r="BI23">
        <v>0</v>
      </c>
      <c r="BJ23" t="e">
        <f t="shared" si="31"/>
        <v>#DIV/0!</v>
      </c>
      <c r="BK23">
        <v>0.5</v>
      </c>
      <c r="BL23">
        <f t="shared" si="32"/>
        <v>421.18810670725674</v>
      </c>
      <c r="BM23">
        <f t="shared" si="33"/>
        <v>2.081178705707265</v>
      </c>
      <c r="BN23" t="e">
        <f t="shared" si="34"/>
        <v>#DIV/0!</v>
      </c>
      <c r="BO23">
        <f t="shared" si="35"/>
        <v>4.9412095749269839E-3</v>
      </c>
      <c r="BP23" t="e">
        <f t="shared" si="36"/>
        <v>#DIV/0!</v>
      </c>
      <c r="BQ23" t="e">
        <f t="shared" si="37"/>
        <v>#DIV/0!</v>
      </c>
      <c r="BR23" t="s">
        <v>437</v>
      </c>
      <c r="BS23">
        <v>0</v>
      </c>
      <c r="BT23" t="e">
        <f t="shared" si="38"/>
        <v>#DIV/0!</v>
      </c>
      <c r="BU23" t="e">
        <f t="shared" si="39"/>
        <v>#DIV/0!</v>
      </c>
      <c r="BV23" t="e">
        <f t="shared" si="40"/>
        <v>#DIV/0!</v>
      </c>
      <c r="BW23" t="e">
        <f t="shared" si="41"/>
        <v>#DIV/0!</v>
      </c>
      <c r="BX23" t="e">
        <f t="shared" si="42"/>
        <v>#DIV/0!</v>
      </c>
      <c r="BY23" t="e">
        <f t="shared" si="43"/>
        <v>#DIV/0!</v>
      </c>
      <c r="BZ23" t="e">
        <f t="shared" si="44"/>
        <v>#DIV/0!</v>
      </c>
      <c r="CA23" t="e">
        <f t="shared" si="45"/>
        <v>#DIV/0!</v>
      </c>
      <c r="DJ23">
        <f t="shared" si="46"/>
        <v>500.000333333333</v>
      </c>
      <c r="DK23">
        <f t="shared" si="47"/>
        <v>421.18810670725674</v>
      </c>
      <c r="DL23">
        <f t="shared" si="48"/>
        <v>0.84237565183074614</v>
      </c>
      <c r="DM23">
        <f t="shared" si="49"/>
        <v>0.16418500803334002</v>
      </c>
      <c r="DN23">
        <v>3</v>
      </c>
      <c r="DO23">
        <v>0.5</v>
      </c>
      <c r="DP23" t="s">
        <v>438</v>
      </c>
      <c r="DQ23">
        <v>2</v>
      </c>
      <c r="DR23" t="b">
        <v>1</v>
      </c>
      <c r="DS23">
        <v>1690829317</v>
      </c>
      <c r="DT23">
        <v>418.67526666666703</v>
      </c>
      <c r="DU23">
        <v>419.99766666666699</v>
      </c>
      <c r="DV23">
        <v>16.573693333333299</v>
      </c>
      <c r="DW23">
        <v>16.435486666666701</v>
      </c>
      <c r="DX23">
        <v>418.907266666667</v>
      </c>
      <c r="DY23">
        <v>16.535693333333299</v>
      </c>
      <c r="DZ23">
        <v>499.99193333333301</v>
      </c>
      <c r="EA23">
        <v>101.8172</v>
      </c>
      <c r="EB23">
        <v>0.10002192</v>
      </c>
      <c r="EC23">
        <v>25.9655733333333</v>
      </c>
      <c r="ED23">
        <v>25.503540000000001</v>
      </c>
      <c r="EE23">
        <v>999.9</v>
      </c>
      <c r="EF23">
        <v>0</v>
      </c>
      <c r="EG23">
        <v>0</v>
      </c>
      <c r="EH23">
        <v>9995.4166666666697</v>
      </c>
      <c r="EI23">
        <v>0</v>
      </c>
      <c r="EJ23">
        <v>7.2363759999999999</v>
      </c>
      <c r="EK23">
        <v>-1.3025040000000001</v>
      </c>
      <c r="EL23">
        <v>425.75506666666701</v>
      </c>
      <c r="EM23">
        <v>427.01586666666702</v>
      </c>
      <c r="EN23">
        <v>0.14662006666666699</v>
      </c>
      <c r="EO23">
        <v>419.99766666666699</v>
      </c>
      <c r="EP23">
        <v>16.435486666666701</v>
      </c>
      <c r="EQ23">
        <v>1.68834066666667</v>
      </c>
      <c r="ER23">
        <v>1.67341266666667</v>
      </c>
      <c r="ES23">
        <v>14.7896466666667</v>
      </c>
      <c r="ET23">
        <v>14.6519733333333</v>
      </c>
      <c r="EU23">
        <v>500.000333333333</v>
      </c>
      <c r="EV23">
        <v>0.92000846666666702</v>
      </c>
      <c r="EW23">
        <v>7.9991266666666699E-2</v>
      </c>
      <c r="EX23">
        <v>0</v>
      </c>
      <c r="EY23">
        <v>208.11019999999999</v>
      </c>
      <c r="EZ23">
        <v>4.9995099999999999</v>
      </c>
      <c r="FA23">
        <v>1182.4486666666701</v>
      </c>
      <c r="FB23">
        <v>3989.5826666666699</v>
      </c>
      <c r="FC23">
        <v>37.057866666666698</v>
      </c>
      <c r="FD23">
        <v>40.311999999999998</v>
      </c>
      <c r="FE23">
        <v>39.311999999999998</v>
      </c>
      <c r="FF23">
        <v>39.912199999999999</v>
      </c>
      <c r="FG23">
        <v>39.625</v>
      </c>
      <c r="FH23">
        <v>455.404</v>
      </c>
      <c r="FI23">
        <v>39.594000000000001</v>
      </c>
      <c r="FJ23">
        <v>0</v>
      </c>
      <c r="FK23">
        <v>1690829324.9000001</v>
      </c>
      <c r="FL23">
        <v>0</v>
      </c>
      <c r="FM23">
        <v>208.071423076923</v>
      </c>
      <c r="FN23">
        <v>1.95688888390169</v>
      </c>
      <c r="FO23">
        <v>0.95179486367750898</v>
      </c>
      <c r="FP23">
        <v>1182.5869230769199</v>
      </c>
      <c r="FQ23">
        <v>15</v>
      </c>
      <c r="FR23">
        <v>1690829344</v>
      </c>
      <c r="FS23" t="s">
        <v>461</v>
      </c>
      <c r="FT23">
        <v>1690829344</v>
      </c>
      <c r="FU23">
        <v>1690829343</v>
      </c>
      <c r="FV23">
        <v>3</v>
      </c>
      <c r="FW23">
        <v>-0.02</v>
      </c>
      <c r="FX23">
        <v>-7.0000000000000001E-3</v>
      </c>
      <c r="FY23">
        <v>-0.23200000000000001</v>
      </c>
      <c r="FZ23">
        <v>3.7999999999999999E-2</v>
      </c>
      <c r="GA23">
        <v>420</v>
      </c>
      <c r="GB23">
        <v>16</v>
      </c>
      <c r="GC23">
        <v>0.31</v>
      </c>
      <c r="GD23">
        <v>0.18</v>
      </c>
      <c r="GE23">
        <v>-1.2966671428571399</v>
      </c>
      <c r="GF23">
        <v>-0.11834025974026099</v>
      </c>
      <c r="GG23">
        <v>3.9297516962980998E-2</v>
      </c>
      <c r="GH23">
        <v>1</v>
      </c>
      <c r="GI23">
        <v>207.94941176470601</v>
      </c>
      <c r="GJ23">
        <v>1.8467838052079999</v>
      </c>
      <c r="GK23">
        <v>0.24559664656254601</v>
      </c>
      <c r="GL23">
        <v>0</v>
      </c>
      <c r="GM23">
        <v>0.14893466666666699</v>
      </c>
      <c r="GN23">
        <v>-3.6018857142856998E-2</v>
      </c>
      <c r="GO23">
        <v>4.0065866642832902E-3</v>
      </c>
      <c r="GP23">
        <v>1</v>
      </c>
      <c r="GQ23">
        <v>2</v>
      </c>
      <c r="GR23">
        <v>3</v>
      </c>
      <c r="GS23" t="s">
        <v>452</v>
      </c>
      <c r="GT23">
        <v>3.12182</v>
      </c>
      <c r="GU23">
        <v>2.89411</v>
      </c>
      <c r="GV23">
        <v>0.10513400000000001</v>
      </c>
      <c r="GW23">
        <v>0.105196</v>
      </c>
      <c r="GX23">
        <v>9.2921100000000006E-2</v>
      </c>
      <c r="GY23">
        <v>9.1321899999999998E-2</v>
      </c>
      <c r="GZ23">
        <v>29314.1</v>
      </c>
      <c r="HA23">
        <v>22574.2</v>
      </c>
      <c r="HB23">
        <v>30514.1</v>
      </c>
      <c r="HC23">
        <v>23727.9</v>
      </c>
      <c r="HD23">
        <v>36662.400000000001</v>
      </c>
      <c r="HE23">
        <v>30078.1</v>
      </c>
      <c r="HF23">
        <v>43199.4</v>
      </c>
      <c r="HG23">
        <v>35809.5</v>
      </c>
      <c r="HH23">
        <v>2.1254</v>
      </c>
      <c r="HI23">
        <v>2.1715800000000001</v>
      </c>
      <c r="HJ23">
        <v>6.3851500000000005E-2</v>
      </c>
      <c r="HK23">
        <v>0</v>
      </c>
      <c r="HL23">
        <v>24.443899999999999</v>
      </c>
      <c r="HM23">
        <v>999.9</v>
      </c>
      <c r="HN23">
        <v>54.125999999999998</v>
      </c>
      <c r="HO23">
        <v>29.094000000000001</v>
      </c>
      <c r="HP23">
        <v>21.495699999999999</v>
      </c>
      <c r="HQ23">
        <v>62.861600000000003</v>
      </c>
      <c r="HR23">
        <v>18.822099999999999</v>
      </c>
      <c r="HS23">
        <v>1</v>
      </c>
      <c r="HT23">
        <v>-1.12424E-2</v>
      </c>
      <c r="HU23">
        <v>-1.8363299999999999E-2</v>
      </c>
      <c r="HV23">
        <v>20.3703</v>
      </c>
      <c r="HW23">
        <v>5.2457399999999996</v>
      </c>
      <c r="HX23">
        <v>11.9261</v>
      </c>
      <c r="HY23">
        <v>4.9696499999999997</v>
      </c>
      <c r="HZ23">
        <v>3.29</v>
      </c>
      <c r="IA23">
        <v>9999</v>
      </c>
      <c r="IB23">
        <v>9999</v>
      </c>
      <c r="IC23">
        <v>9999</v>
      </c>
      <c r="ID23">
        <v>999.9</v>
      </c>
      <c r="IE23">
        <v>4.9717099999999999</v>
      </c>
      <c r="IF23">
        <v>1.8733200000000001</v>
      </c>
      <c r="IG23">
        <v>1.8800399999999999</v>
      </c>
      <c r="IH23">
        <v>1.8763300000000001</v>
      </c>
      <c r="II23">
        <v>1.87588</v>
      </c>
      <c r="IJ23">
        <v>1.8757699999999999</v>
      </c>
      <c r="IK23">
        <v>1.8748800000000001</v>
      </c>
      <c r="IL23">
        <v>1.8751500000000001</v>
      </c>
      <c r="IM23">
        <v>0</v>
      </c>
      <c r="IN23">
        <v>0</v>
      </c>
      <c r="IO23">
        <v>0</v>
      </c>
      <c r="IP23">
        <v>0</v>
      </c>
      <c r="IQ23" t="s">
        <v>441</v>
      </c>
      <c r="IR23" t="s">
        <v>442</v>
      </c>
      <c r="IS23" t="s">
        <v>443</v>
      </c>
      <c r="IT23" t="s">
        <v>443</v>
      </c>
      <c r="IU23" t="s">
        <v>443</v>
      </c>
      <c r="IV23" t="s">
        <v>443</v>
      </c>
      <c r="IW23">
        <v>0</v>
      </c>
      <c r="IX23">
        <v>100</v>
      </c>
      <c r="IY23">
        <v>100</v>
      </c>
      <c r="IZ23">
        <v>-0.23200000000000001</v>
      </c>
      <c r="JA23">
        <v>3.7999999999999999E-2</v>
      </c>
      <c r="JB23">
        <v>-0.554797553421985</v>
      </c>
      <c r="JC23">
        <v>1.2895252552789099E-3</v>
      </c>
      <c r="JD23">
        <v>-1.3413235761916901E-6</v>
      </c>
      <c r="JE23">
        <v>5.15758973323309E-10</v>
      </c>
      <c r="JF23">
        <v>-7.9612561103474699E-2</v>
      </c>
      <c r="JG23">
        <v>6.5251638908432196E-4</v>
      </c>
      <c r="JH23">
        <v>5.4169000468764204E-4</v>
      </c>
      <c r="JI23">
        <v>-7.2718995916457801E-6</v>
      </c>
      <c r="JJ23">
        <v>20</v>
      </c>
      <c r="JK23">
        <v>2004</v>
      </c>
      <c r="JL23">
        <v>0</v>
      </c>
      <c r="JM23">
        <v>19</v>
      </c>
      <c r="JN23">
        <v>36.6</v>
      </c>
      <c r="JO23">
        <v>36.6</v>
      </c>
      <c r="JP23">
        <v>1.09253</v>
      </c>
      <c r="JQ23">
        <v>2.5671400000000002</v>
      </c>
      <c r="JR23">
        <v>1.64551</v>
      </c>
      <c r="JS23">
        <v>2.36084</v>
      </c>
      <c r="JT23">
        <v>1.64917</v>
      </c>
      <c r="JU23">
        <v>2.32422</v>
      </c>
      <c r="JV23">
        <v>32.399099999999997</v>
      </c>
      <c r="JW23">
        <v>13.956899999999999</v>
      </c>
      <c r="JX23">
        <v>18</v>
      </c>
      <c r="JY23">
        <v>517.62599999999998</v>
      </c>
      <c r="JZ23">
        <v>632.78399999999999</v>
      </c>
      <c r="KA23">
        <v>24.999600000000001</v>
      </c>
      <c r="KB23">
        <v>27.114000000000001</v>
      </c>
      <c r="KC23">
        <v>30.0002</v>
      </c>
      <c r="KD23">
        <v>27.212800000000001</v>
      </c>
      <c r="KE23">
        <v>27.186</v>
      </c>
      <c r="KF23">
        <v>21.9087</v>
      </c>
      <c r="KG23">
        <v>19.473199999999999</v>
      </c>
      <c r="KH23">
        <v>41.5169</v>
      </c>
      <c r="KI23">
        <v>25</v>
      </c>
      <c r="KJ23">
        <v>420</v>
      </c>
      <c r="KK23">
        <v>16.453600000000002</v>
      </c>
      <c r="KL23">
        <v>101.348</v>
      </c>
      <c r="KM23">
        <v>100.319</v>
      </c>
    </row>
    <row r="24" spans="1:299" x14ac:dyDescent="0.2">
      <c r="A24">
        <v>8</v>
      </c>
      <c r="B24">
        <v>1690830663.0999999</v>
      </c>
      <c r="C24">
        <v>6414</v>
      </c>
      <c r="D24" t="s">
        <v>462</v>
      </c>
      <c r="E24" t="s">
        <v>463</v>
      </c>
      <c r="F24">
        <v>4</v>
      </c>
      <c r="G24" s="1">
        <v>21.4</v>
      </c>
      <c r="H24" t="s">
        <v>436</v>
      </c>
      <c r="I24" s="1">
        <v>40</v>
      </c>
      <c r="J24" s="1">
        <v>62</v>
      </c>
      <c r="K24" s="1">
        <v>1690830654.5999999</v>
      </c>
      <c r="L24" s="1">
        <f t="shared" si="0"/>
        <v>6.4197674024852867E-5</v>
      </c>
      <c r="M24" s="1">
        <f t="shared" si="1"/>
        <v>6.4197674024852866E-2</v>
      </c>
      <c r="N24" s="1">
        <f t="shared" si="2"/>
        <v>0.30399537475117638</v>
      </c>
      <c r="O24" s="1">
        <f t="shared" si="3"/>
        <v>419.8021875</v>
      </c>
      <c r="P24" s="1">
        <f t="shared" si="4"/>
        <v>289.26249621635031</v>
      </c>
      <c r="Q24" s="1">
        <f t="shared" si="5"/>
        <v>29.485532679375126</v>
      </c>
      <c r="R24" s="1">
        <f t="shared" si="6"/>
        <v>42.791897602744783</v>
      </c>
      <c r="S24" s="1">
        <f t="shared" si="7"/>
        <v>4.0069614309855197E-3</v>
      </c>
      <c r="T24">
        <f t="shared" si="8"/>
        <v>3.8523869182521442</v>
      </c>
      <c r="U24">
        <f t="shared" si="9"/>
        <v>4.0046474649477973E-3</v>
      </c>
      <c r="V24">
        <f t="shared" si="10"/>
        <v>2.5031124499524668E-3</v>
      </c>
      <c r="W24">
        <f t="shared" si="11"/>
        <v>82.090426520931274</v>
      </c>
      <c r="X24">
        <f t="shared" si="12"/>
        <v>26.172412282597445</v>
      </c>
      <c r="Y24">
        <f t="shared" si="13"/>
        <v>25.413868749999999</v>
      </c>
      <c r="Z24">
        <f t="shared" si="14"/>
        <v>3.2589854911342861</v>
      </c>
      <c r="AA24">
        <f t="shared" si="15"/>
        <v>49.881323013413237</v>
      </c>
      <c r="AB24">
        <f t="shared" si="16"/>
        <v>1.6643736730261252</v>
      </c>
      <c r="AC24">
        <f t="shared" si="17"/>
        <v>3.3366670578857143</v>
      </c>
      <c r="AD24">
        <f t="shared" si="18"/>
        <v>1.594611818108161</v>
      </c>
      <c r="AE24">
        <f t="shared" si="19"/>
        <v>-2.8311174244960116</v>
      </c>
      <c r="AF24">
        <f t="shared" si="20"/>
        <v>82.439903146392354</v>
      </c>
      <c r="AG24">
        <f t="shared" si="21"/>
        <v>4.5545158150910661</v>
      </c>
      <c r="AH24">
        <f t="shared" si="22"/>
        <v>166.25372805791869</v>
      </c>
      <c r="AI24">
        <f t="shared" si="23"/>
        <v>0.2936288171325851</v>
      </c>
      <c r="AJ24">
        <f t="shared" si="24"/>
        <v>7.0007041145169147E-2</v>
      </c>
      <c r="AK24">
        <f t="shared" si="25"/>
        <v>0.30399537475117638</v>
      </c>
      <c r="AL24">
        <v>426.97251195052201</v>
      </c>
      <c r="AM24">
        <v>426.78754545454501</v>
      </c>
      <c r="AN24">
        <v>-8.2425143193085303E-5</v>
      </c>
      <c r="AO24">
        <v>66.957987325624998</v>
      </c>
      <c r="AP24">
        <f t="shared" si="26"/>
        <v>6.4197674024852866E-2</v>
      </c>
      <c r="AQ24">
        <v>16.283134662081199</v>
      </c>
      <c r="AR24">
        <v>16.321090303030299</v>
      </c>
      <c r="AS24">
        <v>-1.0295218019710801E-5</v>
      </c>
      <c r="AT24">
        <v>77.4789612143135</v>
      </c>
      <c r="AU24">
        <v>0</v>
      </c>
      <c r="AV24">
        <v>0</v>
      </c>
      <c r="AW24">
        <f t="shared" si="27"/>
        <v>1</v>
      </c>
      <c r="AX24">
        <f t="shared" si="28"/>
        <v>0</v>
      </c>
      <c r="AY24">
        <f t="shared" si="29"/>
        <v>54023.932217296351</v>
      </c>
      <c r="AZ24" t="s">
        <v>120</v>
      </c>
      <c r="BA24">
        <v>0</v>
      </c>
      <c r="BB24">
        <v>0</v>
      </c>
      <c r="BC24">
        <v>0</v>
      </c>
      <c r="BD24" t="e">
        <f t="shared" si="30"/>
        <v>#DIV/0!</v>
      </c>
      <c r="BE24">
        <v>0</v>
      </c>
      <c r="BF24" t="s">
        <v>120</v>
      </c>
      <c r="BG24">
        <v>0</v>
      </c>
      <c r="BH24">
        <v>0</v>
      </c>
      <c r="BI24">
        <v>0</v>
      </c>
      <c r="BJ24" t="e">
        <f t="shared" si="31"/>
        <v>#DIV/0!</v>
      </c>
      <c r="BK24">
        <v>0.5</v>
      </c>
      <c r="BL24">
        <f t="shared" si="32"/>
        <v>421.17534257561204</v>
      </c>
      <c r="BM24">
        <f t="shared" si="33"/>
        <v>0.30399537475117638</v>
      </c>
      <c r="BN24" t="e">
        <f t="shared" si="34"/>
        <v>#DIV/0!</v>
      </c>
      <c r="BO24">
        <f t="shared" si="35"/>
        <v>7.217786608592862E-4</v>
      </c>
      <c r="BP24" t="e">
        <f t="shared" si="36"/>
        <v>#DIV/0!</v>
      </c>
      <c r="BQ24" t="e">
        <f t="shared" si="37"/>
        <v>#DIV/0!</v>
      </c>
      <c r="BR24" t="s">
        <v>437</v>
      </c>
      <c r="BS24">
        <v>0</v>
      </c>
      <c r="BT24" t="e">
        <f t="shared" si="38"/>
        <v>#DIV/0!</v>
      </c>
      <c r="BU24" t="e">
        <f t="shared" si="39"/>
        <v>#DIV/0!</v>
      </c>
      <c r="BV24" t="e">
        <f t="shared" si="40"/>
        <v>#DIV/0!</v>
      </c>
      <c r="BW24" t="e">
        <f t="shared" si="41"/>
        <v>#DIV/0!</v>
      </c>
      <c r="BX24" t="e">
        <f t="shared" si="42"/>
        <v>#DIV/0!</v>
      </c>
      <c r="BY24" t="e">
        <f t="shared" si="43"/>
        <v>#DIV/0!</v>
      </c>
      <c r="BZ24" t="e">
        <f t="shared" si="44"/>
        <v>#DIV/0!</v>
      </c>
      <c r="CA24" t="e">
        <f t="shared" si="45"/>
        <v>#DIV/0!</v>
      </c>
      <c r="DJ24">
        <f t="shared" si="46"/>
        <v>499.9849375</v>
      </c>
      <c r="DK24">
        <f t="shared" si="47"/>
        <v>421.17534257561204</v>
      </c>
      <c r="DL24">
        <f t="shared" si="48"/>
        <v>0.84237606173008373</v>
      </c>
      <c r="DM24">
        <f t="shared" si="49"/>
        <v>0.16418579913906162</v>
      </c>
      <c r="DN24">
        <v>3</v>
      </c>
      <c r="DO24">
        <v>0.5</v>
      </c>
      <c r="DP24" t="s">
        <v>438</v>
      </c>
      <c r="DQ24">
        <v>2</v>
      </c>
      <c r="DR24" t="b">
        <v>1</v>
      </c>
      <c r="DS24">
        <v>1690830654.5999999</v>
      </c>
      <c r="DT24">
        <v>419.8021875</v>
      </c>
      <c r="DU24">
        <v>419.99599999999998</v>
      </c>
      <c r="DV24">
        <v>16.328037500000001</v>
      </c>
      <c r="DW24">
        <v>16.286718749999999</v>
      </c>
      <c r="DX24">
        <v>420.07718749999998</v>
      </c>
      <c r="DY24">
        <v>16.2900375</v>
      </c>
      <c r="DZ24">
        <v>499.99549999999999</v>
      </c>
      <c r="EA24">
        <v>101.8335</v>
      </c>
      <c r="EB24">
        <v>9.9979331249999998E-2</v>
      </c>
      <c r="EC24">
        <v>25.810806249999999</v>
      </c>
      <c r="ED24">
        <v>25.413868749999999</v>
      </c>
      <c r="EE24">
        <v>999.9</v>
      </c>
      <c r="EF24">
        <v>0</v>
      </c>
      <c r="EG24">
        <v>0</v>
      </c>
      <c r="EH24">
        <v>9992.8575000000001</v>
      </c>
      <c r="EI24">
        <v>0</v>
      </c>
      <c r="EJ24">
        <v>14.89928125</v>
      </c>
      <c r="EK24">
        <v>-0.15052412500000001</v>
      </c>
      <c r="EL24">
        <v>426.81375000000003</v>
      </c>
      <c r="EM24">
        <v>426.9495</v>
      </c>
      <c r="EN24">
        <v>3.9851787499999999E-2</v>
      </c>
      <c r="EO24">
        <v>419.99599999999998</v>
      </c>
      <c r="EP24">
        <v>16.286718749999999</v>
      </c>
      <c r="EQ24">
        <v>1.6625943750000001</v>
      </c>
      <c r="ER24">
        <v>1.6585343749999999</v>
      </c>
      <c r="ES24">
        <v>14.551525</v>
      </c>
      <c r="ET24">
        <v>14.5137</v>
      </c>
      <c r="EU24">
        <v>499.9849375</v>
      </c>
      <c r="EV24">
        <v>0.92000412499999995</v>
      </c>
      <c r="EW24">
        <v>7.9995543749999995E-2</v>
      </c>
      <c r="EX24">
        <v>0</v>
      </c>
      <c r="EY24">
        <v>200.560125</v>
      </c>
      <c r="EZ24">
        <v>4.9995099999999999</v>
      </c>
      <c r="FA24">
        <v>1110.3256249999999</v>
      </c>
      <c r="FB24">
        <v>3989.4537500000001</v>
      </c>
      <c r="FC24">
        <v>35.436999999999998</v>
      </c>
      <c r="FD24">
        <v>39.061999999999998</v>
      </c>
      <c r="FE24">
        <v>37.811999999999998</v>
      </c>
      <c r="FF24">
        <v>38.530999999999999</v>
      </c>
      <c r="FG24">
        <v>38.171500000000002</v>
      </c>
      <c r="FH24">
        <v>455.38749999999999</v>
      </c>
      <c r="FI24">
        <v>39.6</v>
      </c>
      <c r="FJ24">
        <v>0</v>
      </c>
      <c r="FK24">
        <v>1690830662.9000001</v>
      </c>
      <c r="FL24">
        <v>0</v>
      </c>
      <c r="FM24">
        <v>200.543230769231</v>
      </c>
      <c r="FN24">
        <v>-0.29511111068420098</v>
      </c>
      <c r="FO24">
        <v>28.843077004302199</v>
      </c>
      <c r="FP24">
        <v>1110.27615384615</v>
      </c>
      <c r="FQ24">
        <v>15</v>
      </c>
      <c r="FR24">
        <v>1690830681.0999999</v>
      </c>
      <c r="FS24" t="s">
        <v>464</v>
      </c>
      <c r="FT24">
        <v>1690830681.0999999</v>
      </c>
      <c r="FU24">
        <v>1690830681.0999999</v>
      </c>
      <c r="FV24">
        <v>4</v>
      </c>
      <c r="FW24">
        <v>-4.3999999999999997E-2</v>
      </c>
      <c r="FX24">
        <v>2E-3</v>
      </c>
      <c r="FY24">
        <v>-0.27500000000000002</v>
      </c>
      <c r="FZ24">
        <v>3.7999999999999999E-2</v>
      </c>
      <c r="GA24">
        <v>420</v>
      </c>
      <c r="GB24">
        <v>16</v>
      </c>
      <c r="GC24">
        <v>0.24</v>
      </c>
      <c r="GD24">
        <v>7.0000000000000007E-2</v>
      </c>
      <c r="GE24">
        <v>-0.13876490952380999</v>
      </c>
      <c r="GF24">
        <v>-0.212319444155845</v>
      </c>
      <c r="GG24">
        <v>2.8341432584887399E-2</v>
      </c>
      <c r="GH24">
        <v>1</v>
      </c>
      <c r="GI24">
        <v>200.529117647059</v>
      </c>
      <c r="GJ24">
        <v>-0.302001530581194</v>
      </c>
      <c r="GK24">
        <v>0.15033291774980301</v>
      </c>
      <c r="GL24">
        <v>1</v>
      </c>
      <c r="GM24">
        <v>3.9603733333333301E-2</v>
      </c>
      <c r="GN24">
        <v>6.0468623376624103E-3</v>
      </c>
      <c r="GO24">
        <v>1.37911607693145E-3</v>
      </c>
      <c r="GP24">
        <v>1</v>
      </c>
      <c r="GQ24">
        <v>3</v>
      </c>
      <c r="GR24">
        <v>3</v>
      </c>
      <c r="GS24" t="s">
        <v>440</v>
      </c>
      <c r="GT24">
        <v>3.1218499999999998</v>
      </c>
      <c r="GU24">
        <v>2.8943400000000001</v>
      </c>
      <c r="GV24">
        <v>0.10544199999999999</v>
      </c>
      <c r="GW24">
        <v>0.105278</v>
      </c>
      <c r="GX24">
        <v>9.19764E-2</v>
      </c>
      <c r="GY24">
        <v>9.0801000000000007E-2</v>
      </c>
      <c r="GZ24">
        <v>29327.1</v>
      </c>
      <c r="HA24">
        <v>22588.7</v>
      </c>
      <c r="HB24">
        <v>30536.7</v>
      </c>
      <c r="HC24">
        <v>23743.9</v>
      </c>
      <c r="HD24">
        <v>36729.199999999997</v>
      </c>
      <c r="HE24">
        <v>30116.1</v>
      </c>
      <c r="HF24">
        <v>43232.800000000003</v>
      </c>
      <c r="HG24">
        <v>35834.199999999997</v>
      </c>
      <c r="HH24">
        <v>2.12853</v>
      </c>
      <c r="HI24">
        <v>2.1803499999999998</v>
      </c>
      <c r="HJ24">
        <v>7.5951199999999996E-2</v>
      </c>
      <c r="HK24">
        <v>0</v>
      </c>
      <c r="HL24">
        <v>24.146100000000001</v>
      </c>
      <c r="HM24">
        <v>999.9</v>
      </c>
      <c r="HN24">
        <v>49.213000000000001</v>
      </c>
      <c r="HO24">
        <v>29.033999999999999</v>
      </c>
      <c r="HP24">
        <v>19.472999999999999</v>
      </c>
      <c r="HQ24">
        <v>62.834499999999998</v>
      </c>
      <c r="HR24">
        <v>18.8582</v>
      </c>
      <c r="HS24">
        <v>1</v>
      </c>
      <c r="HT24">
        <v>-3.8816099999999999E-2</v>
      </c>
      <c r="HU24">
        <v>-0.13786499999999999</v>
      </c>
      <c r="HV24">
        <v>20.370799999999999</v>
      </c>
      <c r="HW24">
        <v>5.24634</v>
      </c>
      <c r="HX24">
        <v>11.9261</v>
      </c>
      <c r="HY24">
        <v>4.9696999999999996</v>
      </c>
      <c r="HZ24">
        <v>3.2900499999999999</v>
      </c>
      <c r="IA24">
        <v>9999</v>
      </c>
      <c r="IB24">
        <v>9999</v>
      </c>
      <c r="IC24">
        <v>9999</v>
      </c>
      <c r="ID24">
        <v>999.9</v>
      </c>
      <c r="IE24">
        <v>4.97166</v>
      </c>
      <c r="IF24">
        <v>1.8732</v>
      </c>
      <c r="IG24">
        <v>1.8800300000000001</v>
      </c>
      <c r="IH24">
        <v>1.87626</v>
      </c>
      <c r="II24">
        <v>1.87578</v>
      </c>
      <c r="IJ24">
        <v>1.8757600000000001</v>
      </c>
      <c r="IK24">
        <v>1.8748499999999999</v>
      </c>
      <c r="IL24">
        <v>1.8751500000000001</v>
      </c>
      <c r="IM24">
        <v>0</v>
      </c>
      <c r="IN24">
        <v>0</v>
      </c>
      <c r="IO24">
        <v>0</v>
      </c>
      <c r="IP24">
        <v>0</v>
      </c>
      <c r="IQ24" t="s">
        <v>441</v>
      </c>
      <c r="IR24" t="s">
        <v>442</v>
      </c>
      <c r="IS24" t="s">
        <v>443</v>
      </c>
      <c r="IT24" t="s">
        <v>443</v>
      </c>
      <c r="IU24" t="s">
        <v>443</v>
      </c>
      <c r="IV24" t="s">
        <v>443</v>
      </c>
      <c r="IW24">
        <v>0</v>
      </c>
      <c r="IX24">
        <v>100</v>
      </c>
      <c r="IY24">
        <v>100</v>
      </c>
      <c r="IZ24">
        <v>-0.27500000000000002</v>
      </c>
      <c r="JA24">
        <v>3.7999999999999999E-2</v>
      </c>
      <c r="JB24">
        <v>-0.57491939594585895</v>
      </c>
      <c r="JC24">
        <v>1.2895252552789099E-3</v>
      </c>
      <c r="JD24">
        <v>-1.3413235761916901E-6</v>
      </c>
      <c r="JE24">
        <v>5.15758973323309E-10</v>
      </c>
      <c r="JF24">
        <v>-8.6400280380577996E-2</v>
      </c>
      <c r="JG24">
        <v>6.5251638908432196E-4</v>
      </c>
      <c r="JH24">
        <v>5.4169000468764204E-4</v>
      </c>
      <c r="JI24">
        <v>-7.2718995916457801E-6</v>
      </c>
      <c r="JJ24">
        <v>20</v>
      </c>
      <c r="JK24">
        <v>2004</v>
      </c>
      <c r="JL24">
        <v>0</v>
      </c>
      <c r="JM24">
        <v>19</v>
      </c>
      <c r="JN24">
        <v>22</v>
      </c>
      <c r="JO24">
        <v>22</v>
      </c>
      <c r="JP24">
        <v>1.09497</v>
      </c>
      <c r="JQ24">
        <v>2.5622600000000002</v>
      </c>
      <c r="JR24">
        <v>1.64551</v>
      </c>
      <c r="JS24">
        <v>2.3571800000000001</v>
      </c>
      <c r="JT24">
        <v>1.64917</v>
      </c>
      <c r="JU24">
        <v>2.4475099999999999</v>
      </c>
      <c r="JV24">
        <v>31.980499999999999</v>
      </c>
      <c r="JW24">
        <v>13.738</v>
      </c>
      <c r="JX24">
        <v>18</v>
      </c>
      <c r="JY24">
        <v>516.98500000000001</v>
      </c>
      <c r="JZ24">
        <v>636.726</v>
      </c>
      <c r="KA24">
        <v>24.998699999999999</v>
      </c>
      <c r="KB24">
        <v>26.8202</v>
      </c>
      <c r="KC24">
        <v>30.0002</v>
      </c>
      <c r="KD24">
        <v>26.9236</v>
      </c>
      <c r="KE24">
        <v>26.895900000000001</v>
      </c>
      <c r="KF24">
        <v>21.974699999999999</v>
      </c>
      <c r="KG24">
        <v>4.5809300000000004</v>
      </c>
      <c r="KH24">
        <v>35.552300000000002</v>
      </c>
      <c r="KI24">
        <v>25</v>
      </c>
      <c r="KJ24">
        <v>420</v>
      </c>
      <c r="KK24">
        <v>16.3504</v>
      </c>
      <c r="KL24">
        <v>101.425</v>
      </c>
      <c r="KM24">
        <v>100.387</v>
      </c>
    </row>
    <row r="25" spans="1:299" x14ac:dyDescent="0.2">
      <c r="A25">
        <v>9</v>
      </c>
      <c r="B25">
        <v>1690832979</v>
      </c>
      <c r="C25">
        <v>8729.9000000953693</v>
      </c>
      <c r="D25" t="s">
        <v>465</v>
      </c>
      <c r="E25" t="s">
        <v>466</v>
      </c>
      <c r="F25">
        <v>4</v>
      </c>
      <c r="G25" s="1">
        <v>22.5</v>
      </c>
      <c r="H25" t="s">
        <v>490</v>
      </c>
      <c r="I25" s="1">
        <v>200</v>
      </c>
      <c r="J25" s="1">
        <v>62</v>
      </c>
      <c r="K25" s="1">
        <v>1690832971</v>
      </c>
      <c r="L25" s="1">
        <f t="shared" si="0"/>
        <v>3.0371083254322761E-4</v>
      </c>
      <c r="M25" s="1">
        <f t="shared" si="1"/>
        <v>0.30371083254322762</v>
      </c>
      <c r="N25" s="1">
        <f t="shared" si="2"/>
        <v>2.7894778155718996</v>
      </c>
      <c r="O25" s="1">
        <f t="shared" si="3"/>
        <v>418.26566666666702</v>
      </c>
      <c r="P25" s="1">
        <f t="shared" si="4"/>
        <v>186.01301064384177</v>
      </c>
      <c r="Q25" s="1">
        <f t="shared" si="5"/>
        <v>18.949595803711961</v>
      </c>
      <c r="R25" s="1">
        <f t="shared" si="6"/>
        <v>42.609736246241766</v>
      </c>
      <c r="S25" s="1">
        <f t="shared" si="7"/>
        <v>1.9897765587800573E-2</v>
      </c>
      <c r="T25">
        <f t="shared" si="8"/>
        <v>3.8526675415601597</v>
      </c>
      <c r="U25">
        <f t="shared" si="9"/>
        <v>1.9840850019868222E-2</v>
      </c>
      <c r="V25">
        <f t="shared" si="10"/>
        <v>1.2405631242278605E-2</v>
      </c>
      <c r="W25">
        <f t="shared" si="11"/>
        <v>82.092486661390666</v>
      </c>
      <c r="X25">
        <f t="shared" si="12"/>
        <v>25.899527925362865</v>
      </c>
      <c r="Y25">
        <f t="shared" si="13"/>
        <v>25.006613333333298</v>
      </c>
      <c r="Z25">
        <f t="shared" si="14"/>
        <v>3.1809314921911973</v>
      </c>
      <c r="AA25">
        <f t="shared" si="15"/>
        <v>50.374438674362544</v>
      </c>
      <c r="AB25">
        <f t="shared" si="16"/>
        <v>1.6585747053541813</v>
      </c>
      <c r="AC25">
        <f t="shared" si="17"/>
        <v>3.2924926788281867</v>
      </c>
      <c r="AD25">
        <f t="shared" si="18"/>
        <v>1.522356786837016</v>
      </c>
      <c r="AE25">
        <f t="shared" si="19"/>
        <v>-13.393647715156337</v>
      </c>
      <c r="AF25">
        <f t="shared" si="20"/>
        <v>120.35951594377319</v>
      </c>
      <c r="AG25">
        <f t="shared" si="21"/>
        <v>6.627875377082562</v>
      </c>
      <c r="AH25">
        <f t="shared" si="22"/>
        <v>195.68623026709008</v>
      </c>
      <c r="AI25">
        <f t="shared" si="23"/>
        <v>2.779110525590875</v>
      </c>
      <c r="AJ25">
        <f t="shared" si="24"/>
        <v>0.29945617893628945</v>
      </c>
      <c r="AK25">
        <f t="shared" si="25"/>
        <v>2.7894778155718996</v>
      </c>
      <c r="AL25">
        <v>426.890607827172</v>
      </c>
      <c r="AM25">
        <v>425.18926666666698</v>
      </c>
      <c r="AN25">
        <v>5.0558433977673899E-5</v>
      </c>
      <c r="AO25">
        <v>66.911273203203905</v>
      </c>
      <c r="AP25">
        <f t="shared" si="26"/>
        <v>0.30371083254322762</v>
      </c>
      <c r="AQ25">
        <v>16.0930006656648</v>
      </c>
      <c r="AR25">
        <v>16.272320000000001</v>
      </c>
      <c r="AS25">
        <v>-9.4334833759647493E-6</v>
      </c>
      <c r="AT25">
        <v>77.4802758545421</v>
      </c>
      <c r="AU25">
        <v>0</v>
      </c>
      <c r="AV25">
        <v>0</v>
      </c>
      <c r="AW25">
        <f t="shared" si="27"/>
        <v>1</v>
      </c>
      <c r="AX25">
        <f t="shared" si="28"/>
        <v>0</v>
      </c>
      <c r="AY25">
        <f t="shared" si="29"/>
        <v>54068.747473452859</v>
      </c>
      <c r="AZ25" t="s">
        <v>120</v>
      </c>
      <c r="BA25">
        <v>0</v>
      </c>
      <c r="BB25">
        <v>0</v>
      </c>
      <c r="BC25">
        <v>0</v>
      </c>
      <c r="BD25" t="e">
        <f t="shared" si="30"/>
        <v>#DIV/0!</v>
      </c>
      <c r="BE25">
        <v>0</v>
      </c>
      <c r="BF25" t="s">
        <v>120</v>
      </c>
      <c r="BG25">
        <v>0</v>
      </c>
      <c r="BH25">
        <v>0</v>
      </c>
      <c r="BI25">
        <v>0</v>
      </c>
      <c r="BJ25" t="e">
        <f t="shared" si="31"/>
        <v>#DIV/0!</v>
      </c>
      <c r="BK25">
        <v>0.5</v>
      </c>
      <c r="BL25">
        <f t="shared" si="32"/>
        <v>421.18604987636849</v>
      </c>
      <c r="BM25">
        <f t="shared" si="33"/>
        <v>2.7894778155718996</v>
      </c>
      <c r="BN25" t="e">
        <f t="shared" si="34"/>
        <v>#DIV/0!</v>
      </c>
      <c r="BO25">
        <f t="shared" si="35"/>
        <v>6.6229112203281667E-3</v>
      </c>
      <c r="BP25" t="e">
        <f t="shared" si="36"/>
        <v>#DIV/0!</v>
      </c>
      <c r="BQ25" t="e">
        <f t="shared" si="37"/>
        <v>#DIV/0!</v>
      </c>
      <c r="BR25" t="s">
        <v>437</v>
      </c>
      <c r="BS25">
        <v>0</v>
      </c>
      <c r="BT25" t="e">
        <f t="shared" si="38"/>
        <v>#DIV/0!</v>
      </c>
      <c r="BU25" t="e">
        <f t="shared" si="39"/>
        <v>#DIV/0!</v>
      </c>
      <c r="BV25" t="e">
        <f t="shared" si="40"/>
        <v>#DIV/0!</v>
      </c>
      <c r="BW25" t="e">
        <f t="shared" si="41"/>
        <v>#DIV/0!</v>
      </c>
      <c r="BX25" t="e">
        <f t="shared" si="42"/>
        <v>#DIV/0!</v>
      </c>
      <c r="BY25" t="e">
        <f t="shared" si="43"/>
        <v>#DIV/0!</v>
      </c>
      <c r="BZ25" t="e">
        <f t="shared" si="44"/>
        <v>#DIV/0!</v>
      </c>
      <c r="CA25" t="e">
        <f t="shared" si="45"/>
        <v>#DIV/0!</v>
      </c>
      <c r="DJ25">
        <f t="shared" si="46"/>
        <v>499.99766666666699</v>
      </c>
      <c r="DK25">
        <f t="shared" si="47"/>
        <v>421.18604987636849</v>
      </c>
      <c r="DL25">
        <f t="shared" si="48"/>
        <v>0.84237603084088031</v>
      </c>
      <c r="DM25">
        <f t="shared" si="49"/>
        <v>0.164185739522899</v>
      </c>
      <c r="DN25">
        <v>3</v>
      </c>
      <c r="DO25">
        <v>0.5</v>
      </c>
      <c r="DP25" t="s">
        <v>438</v>
      </c>
      <c r="DQ25">
        <v>2</v>
      </c>
      <c r="DR25" t="b">
        <v>1</v>
      </c>
      <c r="DS25">
        <v>1690832971</v>
      </c>
      <c r="DT25">
        <v>418.26566666666702</v>
      </c>
      <c r="DU25">
        <v>420.008266666667</v>
      </c>
      <c r="DV25">
        <v>16.280899999999999</v>
      </c>
      <c r="DW25">
        <v>16.104153333333301</v>
      </c>
      <c r="DX25">
        <v>418.53866666666698</v>
      </c>
      <c r="DY25">
        <v>16.241900000000001</v>
      </c>
      <c r="DZ25">
        <v>500.00506666666701</v>
      </c>
      <c r="EA25">
        <v>101.7724</v>
      </c>
      <c r="EB25">
        <v>0.100021386666667</v>
      </c>
      <c r="EC25">
        <v>25.586086666666699</v>
      </c>
      <c r="ED25">
        <v>25.006613333333298</v>
      </c>
      <c r="EE25">
        <v>999.9</v>
      </c>
      <c r="EF25">
        <v>0</v>
      </c>
      <c r="EG25">
        <v>0</v>
      </c>
      <c r="EH25">
        <v>9999.9133333333302</v>
      </c>
      <c r="EI25">
        <v>0</v>
      </c>
      <c r="EJ25">
        <v>5.4932460000000001</v>
      </c>
      <c r="EK25">
        <v>-1.7455213333333299</v>
      </c>
      <c r="EL25">
        <v>425.184666666667</v>
      </c>
      <c r="EM25">
        <v>426.88286666666698</v>
      </c>
      <c r="EN25">
        <v>0.175492333333333</v>
      </c>
      <c r="EO25">
        <v>420.008266666667</v>
      </c>
      <c r="EP25">
        <v>16.104153333333301</v>
      </c>
      <c r="EQ25">
        <v>1.656822</v>
      </c>
      <c r="ER25">
        <v>1.6389613333333299</v>
      </c>
      <c r="ES25">
        <v>14.4976866666667</v>
      </c>
      <c r="ET25">
        <v>14.330080000000001</v>
      </c>
      <c r="EU25">
        <v>499.99766666666699</v>
      </c>
      <c r="EV25">
        <v>0.91999299999999995</v>
      </c>
      <c r="EW25">
        <v>8.0006786666666704E-2</v>
      </c>
      <c r="EX25">
        <v>0</v>
      </c>
      <c r="EY25">
        <v>351.77566666666701</v>
      </c>
      <c r="EZ25">
        <v>4.9995099999999999</v>
      </c>
      <c r="FA25">
        <v>1846.06866666667</v>
      </c>
      <c r="FB25">
        <v>3989.5426666666699</v>
      </c>
      <c r="FC25">
        <v>36.074599999999997</v>
      </c>
      <c r="FD25">
        <v>39.5</v>
      </c>
      <c r="FE25">
        <v>38.474800000000002</v>
      </c>
      <c r="FF25">
        <v>40.066200000000002</v>
      </c>
      <c r="FG25">
        <v>38.987400000000001</v>
      </c>
      <c r="FH25">
        <v>455.39400000000001</v>
      </c>
      <c r="FI25">
        <v>39.6</v>
      </c>
      <c r="FJ25">
        <v>0</v>
      </c>
      <c r="FK25">
        <v>1690832978.9000001</v>
      </c>
      <c r="FL25">
        <v>0</v>
      </c>
      <c r="FM25">
        <v>351.773384615385</v>
      </c>
      <c r="FN25">
        <v>-1.1842051243340099</v>
      </c>
      <c r="FO25">
        <v>-46.625641081086101</v>
      </c>
      <c r="FP25">
        <v>1845.6369230769201</v>
      </c>
      <c r="FQ25">
        <v>15</v>
      </c>
      <c r="FR25">
        <v>1690833005</v>
      </c>
      <c r="FS25" t="s">
        <v>467</v>
      </c>
      <c r="FT25">
        <v>1690833005</v>
      </c>
      <c r="FU25">
        <v>1690832997</v>
      </c>
      <c r="FV25">
        <v>5</v>
      </c>
      <c r="FW25">
        <v>2E-3</v>
      </c>
      <c r="FX25">
        <v>4.0000000000000001E-3</v>
      </c>
      <c r="FY25">
        <v>-0.27300000000000002</v>
      </c>
      <c r="FZ25">
        <v>3.9E-2</v>
      </c>
      <c r="GA25">
        <v>420</v>
      </c>
      <c r="GB25">
        <v>16</v>
      </c>
      <c r="GC25">
        <v>0.51</v>
      </c>
      <c r="GD25">
        <v>0.15</v>
      </c>
      <c r="GE25">
        <v>-1.7457428571428599</v>
      </c>
      <c r="GF25">
        <v>-3.9843896103894903E-2</v>
      </c>
      <c r="GG25">
        <v>2.4217767806943302E-2</v>
      </c>
      <c r="GH25">
        <v>1</v>
      </c>
      <c r="GI25">
        <v>351.86432352941199</v>
      </c>
      <c r="GJ25">
        <v>-1.3022918222331299</v>
      </c>
      <c r="GK25">
        <v>0.19404846583631299</v>
      </c>
      <c r="GL25">
        <v>0</v>
      </c>
      <c r="GM25">
        <v>0.17139109523809501</v>
      </c>
      <c r="GN25">
        <v>0.111612701298701</v>
      </c>
      <c r="GO25">
        <v>1.22270537272097E-2</v>
      </c>
      <c r="GP25">
        <v>0</v>
      </c>
      <c r="GQ25">
        <v>1</v>
      </c>
      <c r="GR25">
        <v>3</v>
      </c>
      <c r="GS25" t="s">
        <v>468</v>
      </c>
      <c r="GT25">
        <v>3.1216900000000001</v>
      </c>
      <c r="GU25">
        <v>2.89405</v>
      </c>
      <c r="GV25">
        <v>0.10525</v>
      </c>
      <c r="GW25">
        <v>0.105375</v>
      </c>
      <c r="GX25">
        <v>9.1837100000000005E-2</v>
      </c>
      <c r="GY25">
        <v>9.0026599999999998E-2</v>
      </c>
      <c r="GZ25">
        <v>29361.1</v>
      </c>
      <c r="HA25">
        <v>22607.1</v>
      </c>
      <c r="HB25">
        <v>30562.7</v>
      </c>
      <c r="HC25">
        <v>23763.1</v>
      </c>
      <c r="HD25">
        <v>36765.800000000003</v>
      </c>
      <c r="HE25">
        <v>30166.2</v>
      </c>
      <c r="HF25">
        <v>43269.8</v>
      </c>
      <c r="HG25">
        <v>35863.4</v>
      </c>
      <c r="HH25">
        <v>2.1343800000000002</v>
      </c>
      <c r="HI25">
        <v>2.1977000000000002</v>
      </c>
      <c r="HJ25">
        <v>7.3187100000000005E-2</v>
      </c>
      <c r="HK25">
        <v>0</v>
      </c>
      <c r="HL25">
        <v>23.805199999999999</v>
      </c>
      <c r="HM25">
        <v>999.9</v>
      </c>
      <c r="HN25">
        <v>50.481999999999999</v>
      </c>
      <c r="HO25">
        <v>28.097000000000001</v>
      </c>
      <c r="HP25">
        <v>18.930700000000002</v>
      </c>
      <c r="HQ25">
        <v>62.6248</v>
      </c>
      <c r="HR25">
        <v>18.938300000000002</v>
      </c>
      <c r="HS25">
        <v>1</v>
      </c>
      <c r="HT25">
        <v>-8.2604200000000003E-2</v>
      </c>
      <c r="HU25">
        <v>-0.28492899999999999</v>
      </c>
      <c r="HV25">
        <v>20.3734</v>
      </c>
      <c r="HW25">
        <v>5.2452899999999998</v>
      </c>
      <c r="HX25">
        <v>11.9259</v>
      </c>
      <c r="HY25">
        <v>4.9695499999999999</v>
      </c>
      <c r="HZ25">
        <v>3.28993</v>
      </c>
      <c r="IA25">
        <v>9999</v>
      </c>
      <c r="IB25">
        <v>9999</v>
      </c>
      <c r="IC25">
        <v>9999</v>
      </c>
      <c r="ID25">
        <v>999.9</v>
      </c>
      <c r="IE25">
        <v>4.9717000000000002</v>
      </c>
      <c r="IF25">
        <v>1.87313</v>
      </c>
      <c r="IG25">
        <v>1.87991</v>
      </c>
      <c r="IH25">
        <v>1.87615</v>
      </c>
      <c r="II25">
        <v>1.8756999999999999</v>
      </c>
      <c r="IJ25">
        <v>1.8757200000000001</v>
      </c>
      <c r="IK25">
        <v>1.8747</v>
      </c>
      <c r="IL25">
        <v>1.875</v>
      </c>
      <c r="IM25">
        <v>0</v>
      </c>
      <c r="IN25">
        <v>0</v>
      </c>
      <c r="IO25">
        <v>0</v>
      </c>
      <c r="IP25">
        <v>0</v>
      </c>
      <c r="IQ25" t="s">
        <v>441</v>
      </c>
      <c r="IR25" t="s">
        <v>442</v>
      </c>
      <c r="IS25" t="s">
        <v>443</v>
      </c>
      <c r="IT25" t="s">
        <v>443</v>
      </c>
      <c r="IU25" t="s">
        <v>443</v>
      </c>
      <c r="IV25" t="s">
        <v>443</v>
      </c>
      <c r="IW25">
        <v>0</v>
      </c>
      <c r="IX25">
        <v>100</v>
      </c>
      <c r="IY25">
        <v>100</v>
      </c>
      <c r="IZ25">
        <v>-0.27300000000000002</v>
      </c>
      <c r="JA25">
        <v>3.9E-2</v>
      </c>
      <c r="JB25">
        <v>-0.61851797459926405</v>
      </c>
      <c r="JC25">
        <v>1.2895252552789099E-3</v>
      </c>
      <c r="JD25">
        <v>-1.3413235761916901E-6</v>
      </c>
      <c r="JE25">
        <v>5.15758973323309E-10</v>
      </c>
      <c r="JF25">
        <v>-8.4597623132035601E-2</v>
      </c>
      <c r="JG25">
        <v>6.5251638908432196E-4</v>
      </c>
      <c r="JH25">
        <v>5.4169000468764204E-4</v>
      </c>
      <c r="JI25">
        <v>-7.2718995916457801E-6</v>
      </c>
      <c r="JJ25">
        <v>20</v>
      </c>
      <c r="JK25">
        <v>2004</v>
      </c>
      <c r="JL25">
        <v>0</v>
      </c>
      <c r="JM25">
        <v>19</v>
      </c>
      <c r="JN25">
        <v>38.299999999999997</v>
      </c>
      <c r="JO25">
        <v>38.299999999999997</v>
      </c>
      <c r="JP25">
        <v>1.09619</v>
      </c>
      <c r="JQ25">
        <v>2.5610400000000002</v>
      </c>
      <c r="JR25">
        <v>1.64551</v>
      </c>
      <c r="JS25">
        <v>2.3547400000000001</v>
      </c>
      <c r="JT25">
        <v>1.64917</v>
      </c>
      <c r="JU25">
        <v>2.4328599999999998</v>
      </c>
      <c r="JV25">
        <v>30.566199999999998</v>
      </c>
      <c r="JW25">
        <v>15.1915</v>
      </c>
      <c r="JX25">
        <v>18</v>
      </c>
      <c r="JY25">
        <v>515.35500000000002</v>
      </c>
      <c r="JZ25">
        <v>644.34500000000003</v>
      </c>
      <c r="KA25">
        <v>24.999500000000001</v>
      </c>
      <c r="KB25">
        <v>26.255500000000001</v>
      </c>
      <c r="KC25">
        <v>30.0001</v>
      </c>
      <c r="KD25">
        <v>26.3398</v>
      </c>
      <c r="KE25">
        <v>26.310500000000001</v>
      </c>
      <c r="KF25">
        <v>21.992899999999999</v>
      </c>
      <c r="KG25">
        <v>6.6633500000000003</v>
      </c>
      <c r="KH25">
        <v>41.7119</v>
      </c>
      <c r="KI25">
        <v>25</v>
      </c>
      <c r="KJ25">
        <v>420</v>
      </c>
      <c r="KK25">
        <v>15.992800000000001</v>
      </c>
      <c r="KL25">
        <v>101.512</v>
      </c>
      <c r="KM25">
        <v>100.46899999999999</v>
      </c>
    </row>
    <row r="26" spans="1:299" x14ac:dyDescent="0.2">
      <c r="A26">
        <v>10</v>
      </c>
      <c r="B26">
        <v>1690834286.0999999</v>
      </c>
      <c r="C26">
        <v>10037</v>
      </c>
      <c r="D26" t="s">
        <v>469</v>
      </c>
      <c r="E26" t="s">
        <v>470</v>
      </c>
      <c r="F26">
        <v>4</v>
      </c>
      <c r="G26" s="1">
        <v>23.5</v>
      </c>
      <c r="H26" t="s">
        <v>436</v>
      </c>
      <c r="I26" s="1">
        <v>60</v>
      </c>
      <c r="J26" s="1">
        <v>62</v>
      </c>
      <c r="K26" s="1">
        <v>1690834278.0999999</v>
      </c>
      <c r="L26" s="1">
        <f t="shared" si="0"/>
        <v>4.4258582064460902E-5</v>
      </c>
      <c r="M26" s="1">
        <f t="shared" si="1"/>
        <v>4.42585820644609E-2</v>
      </c>
      <c r="N26" s="1">
        <f t="shared" si="2"/>
        <v>-0.10685007407544223</v>
      </c>
      <c r="O26" s="1">
        <f t="shared" si="3"/>
        <v>419.967266666667</v>
      </c>
      <c r="P26" s="1">
        <f t="shared" si="4"/>
        <v>472.4477878913757</v>
      </c>
      <c r="Q26" s="1">
        <f t="shared" si="5"/>
        <v>48.150510226006965</v>
      </c>
      <c r="R26" s="1">
        <f t="shared" si="6"/>
        <v>42.801847498269716</v>
      </c>
      <c r="S26" s="1">
        <f t="shared" si="7"/>
        <v>2.6563797215463595E-3</v>
      </c>
      <c r="T26">
        <f t="shared" si="8"/>
        <v>3.8538578714932794</v>
      </c>
      <c r="U26">
        <f t="shared" si="9"/>
        <v>2.6553629285542674E-3</v>
      </c>
      <c r="V26">
        <f t="shared" si="10"/>
        <v>1.6596931505050414E-3</v>
      </c>
      <c r="W26">
        <f t="shared" si="11"/>
        <v>82.088267309916446</v>
      </c>
      <c r="X26">
        <f t="shared" si="12"/>
        <v>26.732181852230422</v>
      </c>
      <c r="Y26">
        <f t="shared" si="13"/>
        <v>25.9868466666667</v>
      </c>
      <c r="Z26">
        <f t="shared" si="14"/>
        <v>3.3716330580765486</v>
      </c>
      <c r="AA26">
        <f t="shared" si="15"/>
        <v>49.745165195161874</v>
      </c>
      <c r="AB26">
        <f t="shared" si="16"/>
        <v>1.7153110589255685</v>
      </c>
      <c r="AC26">
        <f t="shared" si="17"/>
        <v>3.4481965276344013</v>
      </c>
      <c r="AD26">
        <f t="shared" si="18"/>
        <v>1.6563219991509801</v>
      </c>
      <c r="AE26">
        <f t="shared" si="19"/>
        <v>-1.9518034690427257</v>
      </c>
      <c r="AF26">
        <f t="shared" si="20"/>
        <v>78.945364876286718</v>
      </c>
      <c r="AG26">
        <f t="shared" si="21"/>
        <v>4.3845617801083074</v>
      </c>
      <c r="AH26">
        <f t="shared" si="22"/>
        <v>163.46639049726875</v>
      </c>
      <c r="AI26">
        <f t="shared" si="23"/>
        <v>2.0645656321906632E-2</v>
      </c>
      <c r="AJ26">
        <f t="shared" si="24"/>
        <v>2.0953287812707486E-2</v>
      </c>
      <c r="AK26">
        <f t="shared" si="25"/>
        <v>-0.10685007407544223</v>
      </c>
      <c r="AL26">
        <v>427.13659656839098</v>
      </c>
      <c r="AM26">
        <v>427.17509090909101</v>
      </c>
      <c r="AN26">
        <v>4.8781641054534601E-3</v>
      </c>
      <c r="AO26">
        <v>66.960220915740607</v>
      </c>
      <c r="AP26">
        <f t="shared" si="26"/>
        <v>4.42585820644609E-2</v>
      </c>
      <c r="AQ26">
        <v>16.819263630413399</v>
      </c>
      <c r="AR26">
        <v>16.845324242424201</v>
      </c>
      <c r="AS26">
        <v>7.3244552434902799E-6</v>
      </c>
      <c r="AT26">
        <v>77.475569292767403</v>
      </c>
      <c r="AU26">
        <v>0</v>
      </c>
      <c r="AV26">
        <v>0</v>
      </c>
      <c r="AW26">
        <f t="shared" si="27"/>
        <v>1</v>
      </c>
      <c r="AX26">
        <f t="shared" si="28"/>
        <v>0</v>
      </c>
      <c r="AY26">
        <f t="shared" si="29"/>
        <v>53951.892176522146</v>
      </c>
      <c r="AZ26" t="s">
        <v>120</v>
      </c>
      <c r="BA26">
        <v>0</v>
      </c>
      <c r="BB26">
        <v>0</v>
      </c>
      <c r="BC26">
        <v>0</v>
      </c>
      <c r="BD26" t="e">
        <f t="shared" si="30"/>
        <v>#DIV/0!</v>
      </c>
      <c r="BE26">
        <v>0</v>
      </c>
      <c r="BF26" t="s">
        <v>120</v>
      </c>
      <c r="BG26">
        <v>0</v>
      </c>
      <c r="BH26">
        <v>0</v>
      </c>
      <c r="BI26">
        <v>0</v>
      </c>
      <c r="BJ26" t="e">
        <f t="shared" si="31"/>
        <v>#DIV/0!</v>
      </c>
      <c r="BK26">
        <v>0.5</v>
      </c>
      <c r="BL26">
        <f t="shared" si="32"/>
        <v>421.16452714503413</v>
      </c>
      <c r="BM26">
        <f t="shared" si="33"/>
        <v>-0.10685007407544223</v>
      </c>
      <c r="BN26" t="e">
        <f t="shared" si="34"/>
        <v>#DIV/0!</v>
      </c>
      <c r="BO26">
        <f t="shared" si="35"/>
        <v>-2.537015042547656E-4</v>
      </c>
      <c r="BP26" t="e">
        <f t="shared" si="36"/>
        <v>#DIV/0!</v>
      </c>
      <c r="BQ26" t="e">
        <f t="shared" si="37"/>
        <v>#DIV/0!</v>
      </c>
      <c r="BR26" t="s">
        <v>437</v>
      </c>
      <c r="BS26">
        <v>0</v>
      </c>
      <c r="BT26" t="e">
        <f t="shared" si="38"/>
        <v>#DIV/0!</v>
      </c>
      <c r="BU26" t="e">
        <f t="shared" si="39"/>
        <v>#DIV/0!</v>
      </c>
      <c r="BV26" t="e">
        <f t="shared" si="40"/>
        <v>#DIV/0!</v>
      </c>
      <c r="BW26" t="e">
        <f t="shared" si="41"/>
        <v>#DIV/0!</v>
      </c>
      <c r="BX26" t="e">
        <f t="shared" si="42"/>
        <v>#DIV/0!</v>
      </c>
      <c r="BY26" t="e">
        <f t="shared" si="43"/>
        <v>#DIV/0!</v>
      </c>
      <c r="BZ26" t="e">
        <f t="shared" si="44"/>
        <v>#DIV/0!</v>
      </c>
      <c r="CA26" t="e">
        <f t="shared" si="45"/>
        <v>#DIV/0!</v>
      </c>
      <c r="DJ26">
        <f t="shared" si="46"/>
        <v>499.97213333333298</v>
      </c>
      <c r="DK26">
        <f t="shared" si="47"/>
        <v>421.16452714503413</v>
      </c>
      <c r="DL26">
        <f t="shared" si="48"/>
        <v>0.84237600271262003</v>
      </c>
      <c r="DM26">
        <f t="shared" si="49"/>
        <v>0.16418568523535679</v>
      </c>
      <c r="DN26">
        <v>3</v>
      </c>
      <c r="DO26">
        <v>0.5</v>
      </c>
      <c r="DP26" t="s">
        <v>438</v>
      </c>
      <c r="DQ26">
        <v>2</v>
      </c>
      <c r="DR26" t="b">
        <v>1</v>
      </c>
      <c r="DS26">
        <v>1690834278.0999999</v>
      </c>
      <c r="DT26">
        <v>419.967266666667</v>
      </c>
      <c r="DU26">
        <v>419.984933333333</v>
      </c>
      <c r="DV26">
        <v>16.830453333333299</v>
      </c>
      <c r="DW26">
        <v>16.818093333333302</v>
      </c>
      <c r="DX26">
        <v>420.25726666666702</v>
      </c>
      <c r="DY26">
        <v>16.791453333333301</v>
      </c>
      <c r="DZ26">
        <v>500.0154</v>
      </c>
      <c r="EA26">
        <v>101.817133333333</v>
      </c>
      <c r="EB26">
        <v>9.9970439999999994E-2</v>
      </c>
      <c r="EC26">
        <v>26.366813333333301</v>
      </c>
      <c r="ED26">
        <v>25.9868466666667</v>
      </c>
      <c r="EE26">
        <v>999.9</v>
      </c>
      <c r="EF26">
        <v>0</v>
      </c>
      <c r="EG26">
        <v>0</v>
      </c>
      <c r="EH26">
        <v>10000</v>
      </c>
      <c r="EI26">
        <v>0</v>
      </c>
      <c r="EJ26">
        <v>8.6623173333333305</v>
      </c>
      <c r="EK26">
        <v>-6.1645533333333404E-4</v>
      </c>
      <c r="EL26">
        <v>427.178</v>
      </c>
      <c r="EM26">
        <v>427.16913333333298</v>
      </c>
      <c r="EN26">
        <v>2.2054173333333298E-2</v>
      </c>
      <c r="EO26">
        <v>419.984933333333</v>
      </c>
      <c r="EP26">
        <v>16.818093333333302</v>
      </c>
      <c r="EQ26">
        <v>1.7146159999999999</v>
      </c>
      <c r="ER26">
        <v>1.7123713333333299</v>
      </c>
      <c r="ES26">
        <v>15.029386666666699</v>
      </c>
      <c r="ET26">
        <v>15.0090466666667</v>
      </c>
      <c r="EU26">
        <v>499.97213333333298</v>
      </c>
      <c r="EV26">
        <v>0.92000499999999996</v>
      </c>
      <c r="EW26">
        <v>7.9995206666666693E-2</v>
      </c>
      <c r="EX26">
        <v>0</v>
      </c>
      <c r="EY26">
        <v>275.44286666666699</v>
      </c>
      <c r="EZ26">
        <v>4.9995099999999999</v>
      </c>
      <c r="FA26">
        <v>1442.788</v>
      </c>
      <c r="FB26">
        <v>3989.3539999999998</v>
      </c>
      <c r="FC26">
        <v>38.1291333333333</v>
      </c>
      <c r="FD26">
        <v>41.970599999999997</v>
      </c>
      <c r="FE26">
        <v>40.707999999999998</v>
      </c>
      <c r="FF26">
        <v>41.662199999999999</v>
      </c>
      <c r="FG26">
        <v>40.820399999999999</v>
      </c>
      <c r="FH26">
        <v>455.37666666666701</v>
      </c>
      <c r="FI26">
        <v>39.597999999999999</v>
      </c>
      <c r="FJ26">
        <v>0</v>
      </c>
      <c r="FK26">
        <v>1690834286.3</v>
      </c>
      <c r="FL26">
        <v>0</v>
      </c>
      <c r="FM26">
        <v>275.41104000000001</v>
      </c>
      <c r="FN26">
        <v>-1.1898461507645099</v>
      </c>
      <c r="FO26">
        <v>-31.6161538949891</v>
      </c>
      <c r="FP26">
        <v>1441.856</v>
      </c>
      <c r="FQ26">
        <v>15</v>
      </c>
      <c r="FR26">
        <v>1690834304.0999999</v>
      </c>
      <c r="FS26" t="s">
        <v>471</v>
      </c>
      <c r="FT26">
        <v>1690834300.0999999</v>
      </c>
      <c r="FU26">
        <v>1690834304.0999999</v>
      </c>
      <c r="FV26">
        <v>6</v>
      </c>
      <c r="FW26">
        <v>-1.7000000000000001E-2</v>
      </c>
      <c r="FX26">
        <v>-0.01</v>
      </c>
      <c r="FY26">
        <v>-0.28999999999999998</v>
      </c>
      <c r="FZ26">
        <v>3.9E-2</v>
      </c>
      <c r="GA26">
        <v>420</v>
      </c>
      <c r="GB26">
        <v>17</v>
      </c>
      <c r="GC26">
        <v>0.39</v>
      </c>
      <c r="GD26">
        <v>0.14000000000000001</v>
      </c>
      <c r="GE26">
        <v>-7.1746845000000004E-3</v>
      </c>
      <c r="GF26">
        <v>0.12805826120300801</v>
      </c>
      <c r="GG26">
        <v>2.4752045611883999E-2</v>
      </c>
      <c r="GH26">
        <v>1</v>
      </c>
      <c r="GI26">
        <v>275.469588235294</v>
      </c>
      <c r="GJ26">
        <v>-1.0122536219112499</v>
      </c>
      <c r="GK26">
        <v>0.17365857605676099</v>
      </c>
      <c r="GL26">
        <v>0</v>
      </c>
      <c r="GM26">
        <v>1.9936374999999999E-2</v>
      </c>
      <c r="GN26">
        <v>4.09975984962406E-2</v>
      </c>
      <c r="GO26">
        <v>4.0842645275342999E-3</v>
      </c>
      <c r="GP26">
        <v>1</v>
      </c>
      <c r="GQ26">
        <v>2</v>
      </c>
      <c r="GR26">
        <v>3</v>
      </c>
      <c r="GS26" t="s">
        <v>452</v>
      </c>
      <c r="GT26">
        <v>3.1219899999999998</v>
      </c>
      <c r="GU26">
        <v>2.8938999999999999</v>
      </c>
      <c r="GV26">
        <v>0.105397</v>
      </c>
      <c r="GW26">
        <v>0.10520699999999999</v>
      </c>
      <c r="GX26">
        <v>9.3988299999999997E-2</v>
      </c>
      <c r="GY26">
        <v>9.2887800000000006E-2</v>
      </c>
      <c r="GZ26">
        <v>29307.200000000001</v>
      </c>
      <c r="HA26">
        <v>22572.3</v>
      </c>
      <c r="HB26">
        <v>30516</v>
      </c>
      <c r="HC26">
        <v>23726.3</v>
      </c>
      <c r="HD26">
        <v>36624</v>
      </c>
      <c r="HE26">
        <v>30023.4</v>
      </c>
      <c r="HF26">
        <v>43205.7</v>
      </c>
      <c r="HG26">
        <v>35807.199999999997</v>
      </c>
      <c r="HH26">
        <v>2.12547</v>
      </c>
      <c r="HI26">
        <v>2.18432</v>
      </c>
      <c r="HJ26">
        <v>7.0288799999999999E-2</v>
      </c>
      <c r="HK26">
        <v>0</v>
      </c>
      <c r="HL26">
        <v>24.838999999999999</v>
      </c>
      <c r="HM26">
        <v>999.9</v>
      </c>
      <c r="HN26">
        <v>53.430999999999997</v>
      </c>
      <c r="HO26">
        <v>27.855</v>
      </c>
      <c r="HP26">
        <v>19.745999999999999</v>
      </c>
      <c r="HQ26">
        <v>62.4495</v>
      </c>
      <c r="HR26">
        <v>18.689900000000002</v>
      </c>
      <c r="HS26">
        <v>1</v>
      </c>
      <c r="HT26">
        <v>-1.08155E-2</v>
      </c>
      <c r="HU26">
        <v>0.26825700000000002</v>
      </c>
      <c r="HV26">
        <v>20.3721</v>
      </c>
      <c r="HW26">
        <v>5.24634</v>
      </c>
      <c r="HX26">
        <v>11.9261</v>
      </c>
      <c r="HY26">
        <v>4.9697500000000003</v>
      </c>
      <c r="HZ26">
        <v>3.29</v>
      </c>
      <c r="IA26">
        <v>9999</v>
      </c>
      <c r="IB26">
        <v>9999</v>
      </c>
      <c r="IC26">
        <v>9999</v>
      </c>
      <c r="ID26">
        <v>999.9</v>
      </c>
      <c r="IE26">
        <v>4.9716800000000001</v>
      </c>
      <c r="IF26">
        <v>1.87317</v>
      </c>
      <c r="IG26">
        <v>1.8799300000000001</v>
      </c>
      <c r="IH26">
        <v>1.87619</v>
      </c>
      <c r="II26">
        <v>1.8757600000000001</v>
      </c>
      <c r="IJ26">
        <v>1.87575</v>
      </c>
      <c r="IK26">
        <v>1.87469</v>
      </c>
      <c r="IL26">
        <v>1.87503</v>
      </c>
      <c r="IM26">
        <v>0</v>
      </c>
      <c r="IN26">
        <v>0</v>
      </c>
      <c r="IO26">
        <v>0</v>
      </c>
      <c r="IP26">
        <v>0</v>
      </c>
      <c r="IQ26" t="s">
        <v>441</v>
      </c>
      <c r="IR26" t="s">
        <v>442</v>
      </c>
      <c r="IS26" t="s">
        <v>443</v>
      </c>
      <c r="IT26" t="s">
        <v>443</v>
      </c>
      <c r="IU26" t="s">
        <v>443</v>
      </c>
      <c r="IV26" t="s">
        <v>443</v>
      </c>
      <c r="IW26">
        <v>0</v>
      </c>
      <c r="IX26">
        <v>100</v>
      </c>
      <c r="IY26">
        <v>100</v>
      </c>
      <c r="IZ26">
        <v>-0.28999999999999998</v>
      </c>
      <c r="JA26">
        <v>3.9E-2</v>
      </c>
      <c r="JB26">
        <v>-0.61626276861991502</v>
      </c>
      <c r="JC26">
        <v>1.2895252552789099E-3</v>
      </c>
      <c r="JD26">
        <v>-1.3413235761916901E-6</v>
      </c>
      <c r="JE26">
        <v>5.15758973323309E-10</v>
      </c>
      <c r="JF26">
        <v>-8.0541139955493807E-2</v>
      </c>
      <c r="JG26">
        <v>6.5251638908432196E-4</v>
      </c>
      <c r="JH26">
        <v>5.4169000468764204E-4</v>
      </c>
      <c r="JI26">
        <v>-7.2718995916457801E-6</v>
      </c>
      <c r="JJ26">
        <v>20</v>
      </c>
      <c r="JK26">
        <v>2004</v>
      </c>
      <c r="JL26">
        <v>0</v>
      </c>
      <c r="JM26">
        <v>19</v>
      </c>
      <c r="JN26">
        <v>21.4</v>
      </c>
      <c r="JO26">
        <v>21.5</v>
      </c>
      <c r="JP26">
        <v>1.09497</v>
      </c>
      <c r="JQ26">
        <v>2.5598100000000001</v>
      </c>
      <c r="JR26">
        <v>1.64429</v>
      </c>
      <c r="JS26">
        <v>2.3584000000000001</v>
      </c>
      <c r="JT26">
        <v>1.64917</v>
      </c>
      <c r="JU26">
        <v>2.34009</v>
      </c>
      <c r="JV26">
        <v>30.976900000000001</v>
      </c>
      <c r="JW26">
        <v>14.7712</v>
      </c>
      <c r="JX26">
        <v>18</v>
      </c>
      <c r="JY26">
        <v>517.23199999999997</v>
      </c>
      <c r="JZ26">
        <v>642.97699999999998</v>
      </c>
      <c r="KA26">
        <v>25.001899999999999</v>
      </c>
      <c r="KB26">
        <v>27.1477</v>
      </c>
      <c r="KC26">
        <v>30.000499999999999</v>
      </c>
      <c r="KD26">
        <v>27.164100000000001</v>
      </c>
      <c r="KE26">
        <v>27.140499999999999</v>
      </c>
      <c r="KF26">
        <v>21.959</v>
      </c>
      <c r="KG26">
        <v>8.9657499999999999</v>
      </c>
      <c r="KH26">
        <v>50.3508</v>
      </c>
      <c r="KI26">
        <v>25</v>
      </c>
      <c r="KJ26">
        <v>420</v>
      </c>
      <c r="KK26">
        <v>16.884799999999998</v>
      </c>
      <c r="KL26">
        <v>101.35899999999999</v>
      </c>
      <c r="KM26">
        <v>100.312</v>
      </c>
    </row>
    <row r="27" spans="1:299" x14ac:dyDescent="0.2">
      <c r="A27">
        <v>11</v>
      </c>
      <c r="B27">
        <v>1690836536.0999999</v>
      </c>
      <c r="C27">
        <v>12287</v>
      </c>
      <c r="D27" t="s">
        <v>472</v>
      </c>
      <c r="E27" t="s">
        <v>473</v>
      </c>
      <c r="F27">
        <v>4</v>
      </c>
      <c r="G27" s="1">
        <v>21.7</v>
      </c>
      <c r="H27" t="s">
        <v>490</v>
      </c>
      <c r="I27" s="1">
        <v>60</v>
      </c>
      <c r="J27" s="1">
        <v>62</v>
      </c>
      <c r="K27" s="1">
        <v>1690836527.5999999</v>
      </c>
      <c r="L27" s="1">
        <f t="shared" si="0"/>
        <v>3.1600361321866723E-4</v>
      </c>
      <c r="M27" s="1">
        <f t="shared" si="1"/>
        <v>0.31600361321866721</v>
      </c>
      <c r="N27" s="1">
        <f t="shared" si="2"/>
        <v>2.3680838377505511</v>
      </c>
      <c r="O27" s="1">
        <f t="shared" si="3"/>
        <v>418.37062500000002</v>
      </c>
      <c r="P27" s="1">
        <f t="shared" si="4"/>
        <v>217.75200788513268</v>
      </c>
      <c r="Q27" s="1">
        <f t="shared" si="5"/>
        <v>22.181137481265957</v>
      </c>
      <c r="R27" s="1">
        <f t="shared" si="6"/>
        <v>42.616995550936387</v>
      </c>
      <c r="S27" s="1">
        <f t="shared" si="7"/>
        <v>1.9735787717313821E-2</v>
      </c>
      <c r="T27">
        <f t="shared" si="8"/>
        <v>3.854365725624092</v>
      </c>
      <c r="U27">
        <f t="shared" si="9"/>
        <v>1.9679818207738647E-2</v>
      </c>
      <c r="V27">
        <f t="shared" si="10"/>
        <v>1.2304901700912712E-2</v>
      </c>
      <c r="W27">
        <f t="shared" si="11"/>
        <v>82.091231456047083</v>
      </c>
      <c r="X27">
        <f t="shared" si="12"/>
        <v>26.16873158585042</v>
      </c>
      <c r="Y27">
        <f t="shared" si="13"/>
        <v>25.420962500000002</v>
      </c>
      <c r="Z27">
        <f t="shared" si="14"/>
        <v>3.2603597644258429</v>
      </c>
      <c r="AA27">
        <f t="shared" si="15"/>
        <v>49.738189375680307</v>
      </c>
      <c r="AB27">
        <f t="shared" si="16"/>
        <v>1.6642390917879455</v>
      </c>
      <c r="AC27">
        <f t="shared" si="17"/>
        <v>3.3459985429258148</v>
      </c>
      <c r="AD27">
        <f t="shared" si="18"/>
        <v>1.5961206726378974</v>
      </c>
      <c r="AE27">
        <f t="shared" si="19"/>
        <v>-13.935759342943225</v>
      </c>
      <c r="AF27">
        <f t="shared" si="20"/>
        <v>90.803202719338728</v>
      </c>
      <c r="AG27">
        <f t="shared" si="21"/>
        <v>5.015349829049641</v>
      </c>
      <c r="AH27">
        <f t="shared" si="22"/>
        <v>163.97402466149222</v>
      </c>
      <c r="AI27">
        <f t="shared" si="23"/>
        <v>2.5706901628605872</v>
      </c>
      <c r="AJ27">
        <f t="shared" si="24"/>
        <v>0.31680267895399716</v>
      </c>
      <c r="AK27">
        <f t="shared" si="25"/>
        <v>2.3680838377505511</v>
      </c>
      <c r="AL27">
        <v>426.86801460733801</v>
      </c>
      <c r="AM27">
        <v>425.42348484848497</v>
      </c>
      <c r="AN27">
        <v>7.5118007737942294E-5</v>
      </c>
      <c r="AO27">
        <v>66.910496962598501</v>
      </c>
      <c r="AP27">
        <f t="shared" si="26"/>
        <v>0.31600361321866721</v>
      </c>
      <c r="AQ27">
        <v>16.152095445703999</v>
      </c>
      <c r="AR27">
        <v>16.338584242424201</v>
      </c>
      <c r="AS27">
        <v>1.2959115759501301E-6</v>
      </c>
      <c r="AT27">
        <v>77.480442569735303</v>
      </c>
      <c r="AU27">
        <v>0</v>
      </c>
      <c r="AV27">
        <v>0</v>
      </c>
      <c r="AW27">
        <f t="shared" si="27"/>
        <v>1</v>
      </c>
      <c r="AX27">
        <f t="shared" si="28"/>
        <v>0</v>
      </c>
      <c r="AY27">
        <f t="shared" si="29"/>
        <v>54052.515116041861</v>
      </c>
      <c r="AZ27" t="s">
        <v>120</v>
      </c>
      <c r="BA27">
        <v>0</v>
      </c>
      <c r="BB27">
        <v>0</v>
      </c>
      <c r="BC27">
        <v>0</v>
      </c>
      <c r="BD27" t="e">
        <f t="shared" si="30"/>
        <v>#DIV/0!</v>
      </c>
      <c r="BE27">
        <v>0</v>
      </c>
      <c r="BF27" t="s">
        <v>120</v>
      </c>
      <c r="BG27">
        <v>0</v>
      </c>
      <c r="BH27">
        <v>0</v>
      </c>
      <c r="BI27">
        <v>0</v>
      </c>
      <c r="BJ27" t="e">
        <f t="shared" si="31"/>
        <v>#DIV/0!</v>
      </c>
      <c r="BK27">
        <v>0.5</v>
      </c>
      <c r="BL27">
        <f t="shared" si="32"/>
        <v>421.17949883733002</v>
      </c>
      <c r="BM27">
        <f t="shared" si="33"/>
        <v>2.3680838377505511</v>
      </c>
      <c r="BN27" t="e">
        <f t="shared" si="34"/>
        <v>#DIV/0!</v>
      </c>
      <c r="BO27">
        <f t="shared" si="35"/>
        <v>5.622504999145659E-3</v>
      </c>
      <c r="BP27" t="e">
        <f t="shared" si="36"/>
        <v>#DIV/0!</v>
      </c>
      <c r="BQ27" t="e">
        <f t="shared" si="37"/>
        <v>#DIV/0!</v>
      </c>
      <c r="BR27" t="s">
        <v>437</v>
      </c>
      <c r="BS27">
        <v>0</v>
      </c>
      <c r="BT27" t="e">
        <f t="shared" si="38"/>
        <v>#DIV/0!</v>
      </c>
      <c r="BU27" t="e">
        <f t="shared" si="39"/>
        <v>#DIV/0!</v>
      </c>
      <c r="BV27" t="e">
        <f t="shared" si="40"/>
        <v>#DIV/0!</v>
      </c>
      <c r="BW27" t="e">
        <f t="shared" si="41"/>
        <v>#DIV/0!</v>
      </c>
      <c r="BX27" t="e">
        <f t="shared" si="42"/>
        <v>#DIV/0!</v>
      </c>
      <c r="BY27" t="e">
        <f t="shared" si="43"/>
        <v>#DIV/0!</v>
      </c>
      <c r="BZ27" t="e">
        <f t="shared" si="44"/>
        <v>#DIV/0!</v>
      </c>
      <c r="CA27" t="e">
        <f t="shared" si="45"/>
        <v>#DIV/0!</v>
      </c>
      <c r="DJ27">
        <f t="shared" si="46"/>
        <v>499.98987499999998</v>
      </c>
      <c r="DK27">
        <f t="shared" si="47"/>
        <v>421.17949883733002</v>
      </c>
      <c r="DL27">
        <f t="shared" si="48"/>
        <v>0.8423760557897898</v>
      </c>
      <c r="DM27">
        <f t="shared" si="49"/>
        <v>0.16418578767429456</v>
      </c>
      <c r="DN27">
        <v>3</v>
      </c>
      <c r="DO27">
        <v>0.5</v>
      </c>
      <c r="DP27" t="s">
        <v>438</v>
      </c>
      <c r="DQ27">
        <v>2</v>
      </c>
      <c r="DR27" t="b">
        <v>1</v>
      </c>
      <c r="DS27">
        <v>1690836527.5999999</v>
      </c>
      <c r="DT27">
        <v>418.37062500000002</v>
      </c>
      <c r="DU27">
        <v>419.99250000000001</v>
      </c>
      <c r="DV27">
        <v>16.33781875</v>
      </c>
      <c r="DW27">
        <v>16.150849999999998</v>
      </c>
      <c r="DX27">
        <v>418.736625</v>
      </c>
      <c r="DY27">
        <v>16.304818749999999</v>
      </c>
      <c r="DZ27">
        <v>500.01962500000002</v>
      </c>
      <c r="EA27">
        <v>101.76425</v>
      </c>
      <c r="EB27">
        <v>9.9965612499999995E-2</v>
      </c>
      <c r="EC27">
        <v>25.85794375</v>
      </c>
      <c r="ED27">
        <v>25.420962500000002</v>
      </c>
      <c r="EE27">
        <v>999.9</v>
      </c>
      <c r="EF27">
        <v>0</v>
      </c>
      <c r="EG27">
        <v>0</v>
      </c>
      <c r="EH27">
        <v>10007.109375</v>
      </c>
      <c r="EI27">
        <v>0</v>
      </c>
      <c r="EJ27">
        <v>6.098201875</v>
      </c>
      <c r="EK27">
        <v>-1.5466856250000001</v>
      </c>
      <c r="EL27">
        <v>425.39568750000001</v>
      </c>
      <c r="EM27">
        <v>426.887</v>
      </c>
      <c r="EN27">
        <v>0.1866825</v>
      </c>
      <c r="EO27">
        <v>419.99250000000001</v>
      </c>
      <c r="EP27">
        <v>16.150849999999998</v>
      </c>
      <c r="EQ27">
        <v>1.662578125</v>
      </c>
      <c r="ER27">
        <v>1.6435787500000001</v>
      </c>
      <c r="ES27">
        <v>14.551375</v>
      </c>
      <c r="ET27">
        <v>14.373587499999999</v>
      </c>
      <c r="EU27">
        <v>499.98987499999998</v>
      </c>
      <c r="EV27">
        <v>0.91999399999999998</v>
      </c>
      <c r="EW27">
        <v>8.0005999999999994E-2</v>
      </c>
      <c r="EX27">
        <v>0</v>
      </c>
      <c r="EY27">
        <v>322.96268750000002</v>
      </c>
      <c r="EZ27">
        <v>4.9995099999999999</v>
      </c>
      <c r="FA27">
        <v>1715.3356249999999</v>
      </c>
      <c r="FB27">
        <v>3989.4793749999999</v>
      </c>
      <c r="FC27">
        <v>36.686999999999998</v>
      </c>
      <c r="FD27">
        <v>40.015500000000003</v>
      </c>
      <c r="FE27">
        <v>39.042625000000001</v>
      </c>
      <c r="FF27">
        <v>40.5</v>
      </c>
      <c r="FG27">
        <v>39.5</v>
      </c>
      <c r="FH27">
        <v>455.38875000000002</v>
      </c>
      <c r="FI27">
        <v>39.6</v>
      </c>
      <c r="FJ27">
        <v>0</v>
      </c>
      <c r="FK27">
        <v>1690836536.3</v>
      </c>
      <c r="FL27">
        <v>0</v>
      </c>
      <c r="FM27">
        <v>322.92484000000002</v>
      </c>
      <c r="FN27">
        <v>-3.3000000003177998</v>
      </c>
      <c r="FO27">
        <v>-34.227692377157403</v>
      </c>
      <c r="FP27">
        <v>1714.4983999999999</v>
      </c>
      <c r="FQ27">
        <v>15</v>
      </c>
      <c r="FR27">
        <v>1690836557.0999999</v>
      </c>
      <c r="FS27" t="s">
        <v>474</v>
      </c>
      <c r="FT27">
        <v>1690836557.0999999</v>
      </c>
      <c r="FU27">
        <v>1690836554.0999999</v>
      </c>
      <c r="FV27">
        <v>7</v>
      </c>
      <c r="FW27">
        <v>-7.5999999999999998E-2</v>
      </c>
      <c r="FX27">
        <v>3.0000000000000001E-3</v>
      </c>
      <c r="FY27">
        <v>-0.36599999999999999</v>
      </c>
      <c r="FZ27">
        <v>3.3000000000000002E-2</v>
      </c>
      <c r="GA27">
        <v>420</v>
      </c>
      <c r="GB27">
        <v>16</v>
      </c>
      <c r="GC27">
        <v>0.32</v>
      </c>
      <c r="GD27">
        <v>0.12</v>
      </c>
      <c r="GE27">
        <v>-1.5548657142857101</v>
      </c>
      <c r="GF27">
        <v>0.12170961038960899</v>
      </c>
      <c r="GG27">
        <v>2.9279934876883799E-2</v>
      </c>
      <c r="GH27">
        <v>1</v>
      </c>
      <c r="GI27">
        <v>323.10517647058799</v>
      </c>
      <c r="GJ27">
        <v>-2.1399541584857502</v>
      </c>
      <c r="GK27">
        <v>0.26705193046299402</v>
      </c>
      <c r="GL27">
        <v>0</v>
      </c>
      <c r="GM27">
        <v>0.18876352380952399</v>
      </c>
      <c r="GN27">
        <v>-3.2065948051947901E-2</v>
      </c>
      <c r="GO27">
        <v>3.6826955140811099E-3</v>
      </c>
      <c r="GP27">
        <v>1</v>
      </c>
      <c r="GQ27">
        <v>2</v>
      </c>
      <c r="GR27">
        <v>3</v>
      </c>
      <c r="GS27" t="s">
        <v>452</v>
      </c>
      <c r="GT27">
        <v>3.12168</v>
      </c>
      <c r="GU27">
        <v>2.8941699999999999</v>
      </c>
      <c r="GV27">
        <v>0.10514900000000001</v>
      </c>
      <c r="GW27">
        <v>0.10523399999999999</v>
      </c>
      <c r="GX27">
        <v>9.2025899999999994E-2</v>
      </c>
      <c r="GY27">
        <v>9.0223100000000001E-2</v>
      </c>
      <c r="GZ27">
        <v>29337.8</v>
      </c>
      <c r="HA27">
        <v>22585.5</v>
      </c>
      <c r="HB27">
        <v>30537.4</v>
      </c>
      <c r="HC27">
        <v>23738.9</v>
      </c>
      <c r="HD27">
        <v>36730.199999999997</v>
      </c>
      <c r="HE27">
        <v>30128.5</v>
      </c>
      <c r="HF27">
        <v>43236.4</v>
      </c>
      <c r="HG27">
        <v>35825.9</v>
      </c>
      <c r="HH27">
        <v>2.1290499999999999</v>
      </c>
      <c r="HI27">
        <v>2.1896300000000002</v>
      </c>
      <c r="HJ27">
        <v>7.0184499999999997E-2</v>
      </c>
      <c r="HK27">
        <v>0</v>
      </c>
      <c r="HL27">
        <v>24.295300000000001</v>
      </c>
      <c r="HM27">
        <v>999.9</v>
      </c>
      <c r="HN27">
        <v>53.631999999999998</v>
      </c>
      <c r="HO27">
        <v>27.855</v>
      </c>
      <c r="HP27">
        <v>19.831199999999999</v>
      </c>
      <c r="HQ27">
        <v>62.479799999999997</v>
      </c>
      <c r="HR27">
        <v>18.874199999999998</v>
      </c>
      <c r="HS27">
        <v>1</v>
      </c>
      <c r="HT27">
        <v>-4.3907500000000002E-2</v>
      </c>
      <c r="HU27">
        <v>-2.2028900000000001E-2</v>
      </c>
      <c r="HV27">
        <v>20.374500000000001</v>
      </c>
      <c r="HW27">
        <v>5.2457399999999996</v>
      </c>
      <c r="HX27">
        <v>11.9261</v>
      </c>
      <c r="HY27">
        <v>4.9696499999999997</v>
      </c>
      <c r="HZ27">
        <v>3.2901799999999999</v>
      </c>
      <c r="IA27">
        <v>9999</v>
      </c>
      <c r="IB27">
        <v>9999</v>
      </c>
      <c r="IC27">
        <v>9999</v>
      </c>
      <c r="ID27">
        <v>999.9</v>
      </c>
      <c r="IE27">
        <v>4.97166</v>
      </c>
      <c r="IF27">
        <v>1.8730899999999999</v>
      </c>
      <c r="IG27">
        <v>1.87988</v>
      </c>
      <c r="IH27">
        <v>1.8760699999999999</v>
      </c>
      <c r="II27">
        <v>1.8756600000000001</v>
      </c>
      <c r="IJ27">
        <v>1.87565</v>
      </c>
      <c r="IK27">
        <v>1.87469</v>
      </c>
      <c r="IL27">
        <v>1.875</v>
      </c>
      <c r="IM27">
        <v>0</v>
      </c>
      <c r="IN27">
        <v>0</v>
      </c>
      <c r="IO27">
        <v>0</v>
      </c>
      <c r="IP27">
        <v>0</v>
      </c>
      <c r="IQ27" t="s">
        <v>441</v>
      </c>
      <c r="IR27" t="s">
        <v>442</v>
      </c>
      <c r="IS27" t="s">
        <v>443</v>
      </c>
      <c r="IT27" t="s">
        <v>443</v>
      </c>
      <c r="IU27" t="s">
        <v>443</v>
      </c>
      <c r="IV27" t="s">
        <v>443</v>
      </c>
      <c r="IW27">
        <v>0</v>
      </c>
      <c r="IX27">
        <v>100</v>
      </c>
      <c r="IY27">
        <v>100</v>
      </c>
      <c r="IZ27">
        <v>-0.36599999999999999</v>
      </c>
      <c r="JA27">
        <v>3.3000000000000002E-2</v>
      </c>
      <c r="JB27">
        <v>-0.63352372158921999</v>
      </c>
      <c r="JC27">
        <v>1.2895252552789099E-3</v>
      </c>
      <c r="JD27">
        <v>-1.3413235761916901E-6</v>
      </c>
      <c r="JE27">
        <v>5.15758973323309E-10</v>
      </c>
      <c r="JF27">
        <v>-9.0402710865082697E-2</v>
      </c>
      <c r="JG27">
        <v>6.5251638908432196E-4</v>
      </c>
      <c r="JH27">
        <v>5.4169000468764204E-4</v>
      </c>
      <c r="JI27">
        <v>-7.2718995916457801E-6</v>
      </c>
      <c r="JJ27">
        <v>20</v>
      </c>
      <c r="JK27">
        <v>2004</v>
      </c>
      <c r="JL27">
        <v>0</v>
      </c>
      <c r="JM27">
        <v>19</v>
      </c>
      <c r="JN27">
        <v>37.299999999999997</v>
      </c>
      <c r="JO27">
        <v>37.200000000000003</v>
      </c>
      <c r="JP27">
        <v>1.09375</v>
      </c>
      <c r="JQ27">
        <v>2.5585900000000001</v>
      </c>
      <c r="JR27">
        <v>1.64551</v>
      </c>
      <c r="JS27">
        <v>2.3584000000000001</v>
      </c>
      <c r="JT27">
        <v>1.64917</v>
      </c>
      <c r="JU27">
        <v>2.33765</v>
      </c>
      <c r="JV27">
        <v>30.868600000000001</v>
      </c>
      <c r="JW27">
        <v>13.9306</v>
      </c>
      <c r="JX27">
        <v>18</v>
      </c>
      <c r="JY27">
        <v>516.53700000000003</v>
      </c>
      <c r="JZ27">
        <v>643.52800000000002</v>
      </c>
      <c r="KA27">
        <v>25.000900000000001</v>
      </c>
      <c r="KB27">
        <v>26.738700000000001</v>
      </c>
      <c r="KC27">
        <v>30.0001</v>
      </c>
      <c r="KD27">
        <v>26.837700000000002</v>
      </c>
      <c r="KE27">
        <v>26.810400000000001</v>
      </c>
      <c r="KF27">
        <v>21.950199999999999</v>
      </c>
      <c r="KG27">
        <v>13.682</v>
      </c>
      <c r="KH27">
        <v>47.003700000000002</v>
      </c>
      <c r="KI27">
        <v>25</v>
      </c>
      <c r="KJ27">
        <v>420</v>
      </c>
      <c r="KK27">
        <v>16.150300000000001</v>
      </c>
      <c r="KL27">
        <v>101.431</v>
      </c>
      <c r="KM27">
        <v>100.36499999999999</v>
      </c>
    </row>
    <row r="28" spans="1:299" x14ac:dyDescent="0.2">
      <c r="A28">
        <v>12</v>
      </c>
      <c r="B28">
        <v>1690837846.0999999</v>
      </c>
      <c r="C28">
        <v>13597</v>
      </c>
      <c r="D28" t="s">
        <v>475</v>
      </c>
      <c r="E28" t="s">
        <v>476</v>
      </c>
      <c r="F28">
        <v>4</v>
      </c>
      <c r="G28" s="1">
        <v>21.5</v>
      </c>
      <c r="H28" t="s">
        <v>436</v>
      </c>
      <c r="I28" s="1">
        <v>60</v>
      </c>
      <c r="J28" s="1">
        <v>62</v>
      </c>
      <c r="K28" s="1">
        <v>1690837837.5999999</v>
      </c>
      <c r="L28" s="1">
        <f t="shared" si="0"/>
        <v>8.4369479848907196E-5</v>
      </c>
      <c r="M28" s="1">
        <f t="shared" si="1"/>
        <v>8.4369479848907192E-2</v>
      </c>
      <c r="N28" s="1">
        <f t="shared" si="2"/>
        <v>0.5673591387488961</v>
      </c>
      <c r="O28" s="1">
        <f t="shared" si="3"/>
        <v>419.56412499999999</v>
      </c>
      <c r="P28" s="1">
        <f t="shared" si="4"/>
        <v>236.19434821952916</v>
      </c>
      <c r="Q28" s="1">
        <f t="shared" si="5"/>
        <v>24.066651393592341</v>
      </c>
      <c r="R28" s="1">
        <f t="shared" si="6"/>
        <v>42.750826214721897</v>
      </c>
      <c r="S28" s="1">
        <f t="shared" si="7"/>
        <v>5.1952168897747703E-3</v>
      </c>
      <c r="T28">
        <f t="shared" si="8"/>
        <v>3.8547119596049142</v>
      </c>
      <c r="U28">
        <f t="shared" si="9"/>
        <v>5.1913300924804635E-3</v>
      </c>
      <c r="V28">
        <f t="shared" si="10"/>
        <v>3.2449302706371048E-3</v>
      </c>
      <c r="W28">
        <f t="shared" si="11"/>
        <v>82.093070868368656</v>
      </c>
      <c r="X28">
        <f t="shared" si="12"/>
        <v>26.5159647122038</v>
      </c>
      <c r="Y28">
        <f t="shared" si="13"/>
        <v>25.72555625</v>
      </c>
      <c r="Z28">
        <f t="shared" si="14"/>
        <v>3.3198484242125854</v>
      </c>
      <c r="AA28">
        <f t="shared" si="15"/>
        <v>50.049059249884372</v>
      </c>
      <c r="AB28">
        <f t="shared" si="16"/>
        <v>1.7047063149997252</v>
      </c>
      <c r="AC28">
        <f t="shared" si="17"/>
        <v>3.4060706445819231</v>
      </c>
      <c r="AD28">
        <f t="shared" si="18"/>
        <v>1.6151421092128602</v>
      </c>
      <c r="AE28">
        <f t="shared" si="19"/>
        <v>-3.7206940613368071</v>
      </c>
      <c r="AF28">
        <f t="shared" si="20"/>
        <v>90.008673153673982</v>
      </c>
      <c r="AG28">
        <f t="shared" si="21"/>
        <v>4.986148115665797</v>
      </c>
      <c r="AH28">
        <f t="shared" si="22"/>
        <v>173.36719807637164</v>
      </c>
      <c r="AI28">
        <f t="shared" si="23"/>
        <v>0.68222335850980653</v>
      </c>
      <c r="AJ28">
        <f t="shared" si="24"/>
        <v>6.5990824730522021E-2</v>
      </c>
      <c r="AK28">
        <f t="shared" si="25"/>
        <v>0.5673591387488961</v>
      </c>
      <c r="AL28">
        <v>427.11413123186901</v>
      </c>
      <c r="AM28">
        <v>426.76679999999999</v>
      </c>
      <c r="AN28">
        <v>2.09103363259212E-4</v>
      </c>
      <c r="AO28">
        <v>66.906897744681999</v>
      </c>
      <c r="AP28">
        <f t="shared" si="26"/>
        <v>8.4369479848907192E-2</v>
      </c>
      <c r="AQ28">
        <v>16.691357250233999</v>
      </c>
      <c r="AR28">
        <v>16.7411236363636</v>
      </c>
      <c r="AS28">
        <v>1.0716091643174801E-6</v>
      </c>
      <c r="AT28">
        <v>77.479844242386307</v>
      </c>
      <c r="AU28">
        <v>0</v>
      </c>
      <c r="AV28">
        <v>0</v>
      </c>
      <c r="AW28">
        <f t="shared" si="27"/>
        <v>1</v>
      </c>
      <c r="AX28">
        <f t="shared" si="28"/>
        <v>0</v>
      </c>
      <c r="AY28">
        <f t="shared" si="29"/>
        <v>54005.562094927649</v>
      </c>
      <c r="AZ28" t="s">
        <v>120</v>
      </c>
      <c r="BA28">
        <v>0</v>
      </c>
      <c r="BB28">
        <v>0</v>
      </c>
      <c r="BC28">
        <v>0</v>
      </c>
      <c r="BD28" t="e">
        <f t="shared" si="30"/>
        <v>#DIV/0!</v>
      </c>
      <c r="BE28">
        <v>0</v>
      </c>
      <c r="BF28" t="s">
        <v>120</v>
      </c>
      <c r="BG28">
        <v>0</v>
      </c>
      <c r="BH28">
        <v>0</v>
      </c>
      <c r="BI28">
        <v>0</v>
      </c>
      <c r="BJ28" t="e">
        <f t="shared" si="31"/>
        <v>#DIV/0!</v>
      </c>
      <c r="BK28">
        <v>0.5</v>
      </c>
      <c r="BL28">
        <f t="shared" si="32"/>
        <v>421.18916091625317</v>
      </c>
      <c r="BM28">
        <f t="shared" si="33"/>
        <v>0.5673591387488961</v>
      </c>
      <c r="BN28" t="e">
        <f t="shared" si="34"/>
        <v>#DIV/0!</v>
      </c>
      <c r="BO28">
        <f t="shared" si="35"/>
        <v>1.3470411667638013E-3</v>
      </c>
      <c r="BP28" t="e">
        <f t="shared" si="36"/>
        <v>#DIV/0!</v>
      </c>
      <c r="BQ28" t="e">
        <f t="shared" si="37"/>
        <v>#DIV/0!</v>
      </c>
      <c r="BR28" t="s">
        <v>437</v>
      </c>
      <c r="BS28">
        <v>0</v>
      </c>
      <c r="BT28" t="e">
        <f t="shared" si="38"/>
        <v>#DIV/0!</v>
      </c>
      <c r="BU28" t="e">
        <f t="shared" si="39"/>
        <v>#DIV/0!</v>
      </c>
      <c r="BV28" t="e">
        <f t="shared" si="40"/>
        <v>#DIV/0!</v>
      </c>
      <c r="BW28" t="e">
        <f t="shared" si="41"/>
        <v>#DIV/0!</v>
      </c>
      <c r="BX28" t="e">
        <f t="shared" si="42"/>
        <v>#DIV/0!</v>
      </c>
      <c r="BY28" t="e">
        <f t="shared" si="43"/>
        <v>#DIV/0!</v>
      </c>
      <c r="BZ28" t="e">
        <f t="shared" si="44"/>
        <v>#DIV/0!</v>
      </c>
      <c r="CA28" t="e">
        <f t="shared" si="45"/>
        <v>#DIV/0!</v>
      </c>
      <c r="DJ28">
        <f t="shared" si="46"/>
        <v>500.001375</v>
      </c>
      <c r="DK28">
        <f t="shared" si="47"/>
        <v>421.18916091625317</v>
      </c>
      <c r="DL28">
        <f t="shared" si="48"/>
        <v>0.84237600529849177</v>
      </c>
      <c r="DM28">
        <f t="shared" si="49"/>
        <v>0.1641856902260892</v>
      </c>
      <c r="DN28">
        <v>3</v>
      </c>
      <c r="DO28">
        <v>0.5</v>
      </c>
      <c r="DP28" t="s">
        <v>438</v>
      </c>
      <c r="DQ28">
        <v>2</v>
      </c>
      <c r="DR28" t="b">
        <v>1</v>
      </c>
      <c r="DS28">
        <v>1690837837.5999999</v>
      </c>
      <c r="DT28">
        <v>419.56412499999999</v>
      </c>
      <c r="DU28">
        <v>419.99006250000002</v>
      </c>
      <c r="DV28">
        <v>16.730287499999999</v>
      </c>
      <c r="DW28">
        <v>16.691356249999998</v>
      </c>
      <c r="DX28">
        <v>419.97612500000002</v>
      </c>
      <c r="DY28">
        <v>16.699287500000001</v>
      </c>
      <c r="DZ28">
        <v>500.01049999999998</v>
      </c>
      <c r="EA28">
        <v>101.7934375</v>
      </c>
      <c r="EB28">
        <v>9.9988718749999997E-2</v>
      </c>
      <c r="EC28">
        <v>26.158674999999999</v>
      </c>
      <c r="ED28">
        <v>25.72555625</v>
      </c>
      <c r="EE28">
        <v>999.9</v>
      </c>
      <c r="EF28">
        <v>0</v>
      </c>
      <c r="EG28">
        <v>0</v>
      </c>
      <c r="EH28">
        <v>10005.543750000001</v>
      </c>
      <c r="EI28">
        <v>0</v>
      </c>
      <c r="EJ28">
        <v>7.3813068749999999</v>
      </c>
      <c r="EK28">
        <v>-0.3802605</v>
      </c>
      <c r="EL28">
        <v>426.753625</v>
      </c>
      <c r="EM28">
        <v>427.11925000000002</v>
      </c>
      <c r="EN28">
        <v>4.8496256250000001E-2</v>
      </c>
      <c r="EO28">
        <v>419.99006250000002</v>
      </c>
      <c r="EP28">
        <v>16.691356249999998</v>
      </c>
      <c r="EQ28">
        <v>1.7040062499999999</v>
      </c>
      <c r="ER28">
        <v>1.6990700000000001</v>
      </c>
      <c r="ES28">
        <v>14.932975000000001</v>
      </c>
      <c r="ET28">
        <v>14.887931249999999</v>
      </c>
      <c r="EU28">
        <v>500.001375</v>
      </c>
      <c r="EV28">
        <v>0.91999549999999997</v>
      </c>
      <c r="EW28">
        <v>8.0004281250000003E-2</v>
      </c>
      <c r="EX28">
        <v>0</v>
      </c>
      <c r="EY28">
        <v>298.39175</v>
      </c>
      <c r="EZ28">
        <v>4.9995099999999999</v>
      </c>
      <c r="FA28">
        <v>1562.256875</v>
      </c>
      <c r="FB28">
        <v>3989.5756249999999</v>
      </c>
      <c r="FC28">
        <v>38.061999999999998</v>
      </c>
      <c r="FD28">
        <v>41.780999999999999</v>
      </c>
      <c r="FE28">
        <v>40.710625</v>
      </c>
      <c r="FF28">
        <v>41.312062500000003</v>
      </c>
      <c r="FG28">
        <v>40.75</v>
      </c>
      <c r="FH28">
        <v>455.39937500000002</v>
      </c>
      <c r="FI28">
        <v>39.6</v>
      </c>
      <c r="FJ28">
        <v>0</v>
      </c>
      <c r="FK28">
        <v>1690837846.0999999</v>
      </c>
      <c r="FL28">
        <v>0</v>
      </c>
      <c r="FM28">
        <v>298.40203846153798</v>
      </c>
      <c r="FN28">
        <v>0.225606835074251</v>
      </c>
      <c r="FO28">
        <v>-21.945641008911</v>
      </c>
      <c r="FP28">
        <v>1561.9596153846201</v>
      </c>
      <c r="FQ28">
        <v>15</v>
      </c>
      <c r="FR28">
        <v>1690837866.0999999</v>
      </c>
      <c r="FS28" t="s">
        <v>477</v>
      </c>
      <c r="FT28">
        <v>1690837864.0999999</v>
      </c>
      <c r="FU28">
        <v>1690837866.0999999</v>
      </c>
      <c r="FV28">
        <v>8</v>
      </c>
      <c r="FW28">
        <v>-4.5999999999999999E-2</v>
      </c>
      <c r="FX28">
        <v>-8.9999999999999993E-3</v>
      </c>
      <c r="FY28">
        <v>-0.41199999999999998</v>
      </c>
      <c r="FZ28">
        <v>3.1E-2</v>
      </c>
      <c r="GA28">
        <v>420</v>
      </c>
      <c r="GB28">
        <v>17</v>
      </c>
      <c r="GC28">
        <v>0.4</v>
      </c>
      <c r="GD28">
        <v>0.19</v>
      </c>
      <c r="GE28">
        <v>-0.371579142857143</v>
      </c>
      <c r="GF28">
        <v>-0.12697698701298701</v>
      </c>
      <c r="GG28">
        <v>2.2367255631914301E-2</v>
      </c>
      <c r="GH28">
        <v>1</v>
      </c>
      <c r="GI28">
        <v>298.40758823529399</v>
      </c>
      <c r="GJ28">
        <v>6.3865546269676901E-2</v>
      </c>
      <c r="GK28">
        <v>0.205303952233684</v>
      </c>
      <c r="GL28">
        <v>1</v>
      </c>
      <c r="GM28">
        <v>4.8433309523809497E-2</v>
      </c>
      <c r="GN28">
        <v>-1.1461012987011899E-3</v>
      </c>
      <c r="GO28">
        <v>4.9660785133194899E-4</v>
      </c>
      <c r="GP28">
        <v>1</v>
      </c>
      <c r="GQ28">
        <v>3</v>
      </c>
      <c r="GR28">
        <v>3</v>
      </c>
      <c r="GS28" t="s">
        <v>440</v>
      </c>
      <c r="GT28">
        <v>3.1219000000000001</v>
      </c>
      <c r="GU28">
        <v>2.8942399999999999</v>
      </c>
      <c r="GV28">
        <v>0.105225</v>
      </c>
      <c r="GW28">
        <v>0.105078</v>
      </c>
      <c r="GX28">
        <v>9.3499100000000002E-2</v>
      </c>
      <c r="GY28">
        <v>9.2241100000000006E-2</v>
      </c>
      <c r="GZ28">
        <v>29292.1</v>
      </c>
      <c r="HA28">
        <v>22553</v>
      </c>
      <c r="HB28">
        <v>30496.1</v>
      </c>
      <c r="HC28">
        <v>23704.3</v>
      </c>
      <c r="HD28">
        <v>36621.300000000003</v>
      </c>
      <c r="HE28">
        <v>30017.200000000001</v>
      </c>
      <c r="HF28">
        <v>43178.5</v>
      </c>
      <c r="HG28">
        <v>35773.199999999997</v>
      </c>
      <c r="HH28">
        <v>2.1208499999999999</v>
      </c>
      <c r="HI28">
        <v>2.1768299999999998</v>
      </c>
      <c r="HJ28">
        <v>6.5252199999999996E-2</v>
      </c>
      <c r="HK28">
        <v>0</v>
      </c>
      <c r="HL28">
        <v>24.6478</v>
      </c>
      <c r="HM28">
        <v>999.9</v>
      </c>
      <c r="HN28">
        <v>53.173999999999999</v>
      </c>
      <c r="HO28">
        <v>28.026</v>
      </c>
      <c r="HP28">
        <v>19.854199999999999</v>
      </c>
      <c r="HQ28">
        <v>62.01</v>
      </c>
      <c r="HR28">
        <v>18.725999999999999</v>
      </c>
      <c r="HS28">
        <v>1</v>
      </c>
      <c r="HT28">
        <v>1.7886200000000001E-2</v>
      </c>
      <c r="HU28">
        <v>0.257075</v>
      </c>
      <c r="HV28">
        <v>20.372599999999998</v>
      </c>
      <c r="HW28">
        <v>5.2458900000000002</v>
      </c>
      <c r="HX28">
        <v>11.9261</v>
      </c>
      <c r="HY28">
        <v>4.9696999999999996</v>
      </c>
      <c r="HZ28">
        <v>3.2900800000000001</v>
      </c>
      <c r="IA28">
        <v>9999</v>
      </c>
      <c r="IB28">
        <v>9999</v>
      </c>
      <c r="IC28">
        <v>9999</v>
      </c>
      <c r="ID28">
        <v>999.9</v>
      </c>
      <c r="IE28">
        <v>4.9716399999999998</v>
      </c>
      <c r="IF28">
        <v>1.8730899999999999</v>
      </c>
      <c r="IG28">
        <v>1.87988</v>
      </c>
      <c r="IH28">
        <v>1.8761099999999999</v>
      </c>
      <c r="II28">
        <v>1.8756600000000001</v>
      </c>
      <c r="IJ28">
        <v>1.87564</v>
      </c>
      <c r="IK28">
        <v>1.87469</v>
      </c>
      <c r="IL28">
        <v>1.875</v>
      </c>
      <c r="IM28">
        <v>0</v>
      </c>
      <c r="IN28">
        <v>0</v>
      </c>
      <c r="IO28">
        <v>0</v>
      </c>
      <c r="IP28">
        <v>0</v>
      </c>
      <c r="IQ28" t="s">
        <v>441</v>
      </c>
      <c r="IR28" t="s">
        <v>442</v>
      </c>
      <c r="IS28" t="s">
        <v>443</v>
      </c>
      <c r="IT28" t="s">
        <v>443</v>
      </c>
      <c r="IU28" t="s">
        <v>443</v>
      </c>
      <c r="IV28" t="s">
        <v>443</v>
      </c>
      <c r="IW28">
        <v>0</v>
      </c>
      <c r="IX28">
        <v>100</v>
      </c>
      <c r="IY28">
        <v>100</v>
      </c>
      <c r="IZ28">
        <v>-0.41199999999999998</v>
      </c>
      <c r="JA28">
        <v>3.1E-2</v>
      </c>
      <c r="JB28">
        <v>-0.709548757176093</v>
      </c>
      <c r="JC28">
        <v>1.2895252552789099E-3</v>
      </c>
      <c r="JD28">
        <v>-1.3413235761916901E-6</v>
      </c>
      <c r="JE28">
        <v>5.15758973323309E-10</v>
      </c>
      <c r="JF28">
        <v>-8.7505605932416297E-2</v>
      </c>
      <c r="JG28">
        <v>6.5251638908432196E-4</v>
      </c>
      <c r="JH28">
        <v>5.4169000468764204E-4</v>
      </c>
      <c r="JI28">
        <v>-7.2718995916457801E-6</v>
      </c>
      <c r="JJ28">
        <v>20</v>
      </c>
      <c r="JK28">
        <v>2004</v>
      </c>
      <c r="JL28">
        <v>0</v>
      </c>
      <c r="JM28">
        <v>19</v>
      </c>
      <c r="JN28">
        <v>21.5</v>
      </c>
      <c r="JO28">
        <v>21.5</v>
      </c>
      <c r="JP28">
        <v>1.09497</v>
      </c>
      <c r="JQ28">
        <v>2.51953</v>
      </c>
      <c r="JR28">
        <v>1.64551</v>
      </c>
      <c r="JS28">
        <v>2.3571800000000001</v>
      </c>
      <c r="JT28">
        <v>1.64917</v>
      </c>
      <c r="JU28">
        <v>2.3767100000000001</v>
      </c>
      <c r="JV28">
        <v>31.193899999999999</v>
      </c>
      <c r="JW28">
        <v>13.6592</v>
      </c>
      <c r="JX28">
        <v>18</v>
      </c>
      <c r="JY28">
        <v>517.678</v>
      </c>
      <c r="JZ28">
        <v>641.02599999999995</v>
      </c>
      <c r="KA28">
        <v>24.999300000000002</v>
      </c>
      <c r="KB28">
        <v>27.495699999999999</v>
      </c>
      <c r="KC28">
        <v>30.0001</v>
      </c>
      <c r="KD28">
        <v>27.539100000000001</v>
      </c>
      <c r="KE28">
        <v>27.5123</v>
      </c>
      <c r="KF28">
        <v>21.9693</v>
      </c>
      <c r="KG28">
        <v>8.9516799999999996</v>
      </c>
      <c r="KH28">
        <v>47.750799999999998</v>
      </c>
      <c r="KI28">
        <v>25</v>
      </c>
      <c r="KJ28">
        <v>420</v>
      </c>
      <c r="KK28">
        <v>16.712900000000001</v>
      </c>
      <c r="KL28">
        <v>101.295</v>
      </c>
      <c r="KM28">
        <v>100.218</v>
      </c>
    </row>
    <row r="29" spans="1:299" x14ac:dyDescent="0.2">
      <c r="A29">
        <v>13</v>
      </c>
      <c r="B29">
        <v>1690840208.0999999</v>
      </c>
      <c r="C29">
        <v>15959</v>
      </c>
      <c r="D29" t="s">
        <v>478</v>
      </c>
      <c r="E29" t="s">
        <v>479</v>
      </c>
      <c r="F29">
        <v>4</v>
      </c>
      <c r="G29" s="1">
        <v>21.8</v>
      </c>
      <c r="H29" t="s">
        <v>490</v>
      </c>
      <c r="I29" s="1">
        <v>190</v>
      </c>
      <c r="J29" s="1">
        <v>62</v>
      </c>
      <c r="K29" s="1">
        <v>1690840200.0999999</v>
      </c>
      <c r="L29" s="1">
        <f t="shared" si="0"/>
        <v>3.6939243626401565E-4</v>
      </c>
      <c r="M29" s="1">
        <f t="shared" si="1"/>
        <v>0.36939243626401563</v>
      </c>
      <c r="N29" s="1">
        <f t="shared" si="2"/>
        <v>1.661565657266282</v>
      </c>
      <c r="O29" s="1">
        <f t="shared" si="3"/>
        <v>234.66873333333299</v>
      </c>
      <c r="P29" s="1">
        <f t="shared" si="4"/>
        <v>114.13756674854979</v>
      </c>
      <c r="Q29" s="1">
        <f t="shared" si="5"/>
        <v>11.623776694624972</v>
      </c>
      <c r="R29" s="1">
        <f t="shared" si="6"/>
        <v>23.898677982915878</v>
      </c>
      <c r="S29" s="1">
        <f t="shared" si="7"/>
        <v>2.2976790425132475E-2</v>
      </c>
      <c r="T29">
        <f t="shared" si="8"/>
        <v>3.8505026905265907</v>
      </c>
      <c r="U29">
        <f t="shared" si="9"/>
        <v>2.2900891273440645E-2</v>
      </c>
      <c r="V29">
        <f t="shared" si="10"/>
        <v>1.4319855276086958E-2</v>
      </c>
      <c r="W29">
        <f t="shared" si="11"/>
        <v>82.098273478703433</v>
      </c>
      <c r="X29">
        <f t="shared" si="12"/>
        <v>26.267864944846099</v>
      </c>
      <c r="Y29">
        <f t="shared" si="13"/>
        <v>25.561513333333298</v>
      </c>
      <c r="Z29">
        <f t="shared" si="14"/>
        <v>3.2876932931049039</v>
      </c>
      <c r="AA29">
        <f t="shared" si="15"/>
        <v>50.03638935432754</v>
      </c>
      <c r="AB29">
        <f t="shared" si="16"/>
        <v>1.6851142121269715</v>
      </c>
      <c r="AC29">
        <f t="shared" si="17"/>
        <v>3.3677773993523172</v>
      </c>
      <c r="AD29">
        <f t="shared" si="18"/>
        <v>1.6025790809779323</v>
      </c>
      <c r="AE29">
        <f t="shared" si="19"/>
        <v>-16.290206439243089</v>
      </c>
      <c r="AF29">
        <f t="shared" si="20"/>
        <v>84.28085022697833</v>
      </c>
      <c r="AG29">
        <f t="shared" si="21"/>
        <v>4.6656259723585212</v>
      </c>
      <c r="AH29">
        <f t="shared" si="22"/>
        <v>154.7545432387972</v>
      </c>
      <c r="AI29">
        <f t="shared" si="23"/>
        <v>0.7153173564758315</v>
      </c>
      <c r="AJ29">
        <f t="shared" si="24"/>
        <v>0.36430219341712633</v>
      </c>
      <c r="AK29">
        <f t="shared" si="25"/>
        <v>1.661565657266282</v>
      </c>
      <c r="AL29">
        <v>238.86621393181599</v>
      </c>
      <c r="AM29">
        <v>238.04019393939399</v>
      </c>
      <c r="AN29">
        <v>-3.4215890420806798E-2</v>
      </c>
      <c r="AO29">
        <v>66.911478614969695</v>
      </c>
      <c r="AP29">
        <f t="shared" si="26"/>
        <v>0.36939243626401563</v>
      </c>
      <c r="AQ29">
        <v>16.330392692308699</v>
      </c>
      <c r="AR29">
        <v>16.548324242424201</v>
      </c>
      <c r="AS29">
        <v>-3.4211433675687602E-7</v>
      </c>
      <c r="AT29">
        <v>77.479910549898506</v>
      </c>
      <c r="AU29">
        <v>0</v>
      </c>
      <c r="AV29">
        <v>0</v>
      </c>
      <c r="AW29">
        <f t="shared" si="27"/>
        <v>1</v>
      </c>
      <c r="AX29">
        <f t="shared" si="28"/>
        <v>0</v>
      </c>
      <c r="AY29">
        <f t="shared" si="29"/>
        <v>53956.852709406841</v>
      </c>
      <c r="AZ29" t="s">
        <v>120</v>
      </c>
      <c r="BA29">
        <v>0</v>
      </c>
      <c r="BB29">
        <v>0</v>
      </c>
      <c r="BC29">
        <v>0</v>
      </c>
      <c r="BD29" t="e">
        <f t="shared" si="30"/>
        <v>#DIV/0!</v>
      </c>
      <c r="BE29">
        <v>0</v>
      </c>
      <c r="BF29" t="s">
        <v>120</v>
      </c>
      <c r="BG29">
        <v>0</v>
      </c>
      <c r="BH29">
        <v>0</v>
      </c>
      <c r="BI29">
        <v>0</v>
      </c>
      <c r="BJ29" t="e">
        <f t="shared" si="31"/>
        <v>#DIV/0!</v>
      </c>
      <c r="BK29">
        <v>0.5</v>
      </c>
      <c r="BL29">
        <f t="shared" si="32"/>
        <v>421.21661415476888</v>
      </c>
      <c r="BM29">
        <f t="shared" si="33"/>
        <v>1.661565657266282</v>
      </c>
      <c r="BN29" t="e">
        <f t="shared" si="34"/>
        <v>#DIV/0!</v>
      </c>
      <c r="BO29">
        <f t="shared" si="35"/>
        <v>3.9446821455522358E-3</v>
      </c>
      <c r="BP29" t="e">
        <f t="shared" si="36"/>
        <v>#DIV/0!</v>
      </c>
      <c r="BQ29" t="e">
        <f t="shared" si="37"/>
        <v>#DIV/0!</v>
      </c>
      <c r="BR29" t="s">
        <v>437</v>
      </c>
      <c r="BS29">
        <v>0</v>
      </c>
      <c r="BT29" t="e">
        <f t="shared" si="38"/>
        <v>#DIV/0!</v>
      </c>
      <c r="BU29" t="e">
        <f t="shared" si="39"/>
        <v>#DIV/0!</v>
      </c>
      <c r="BV29" t="e">
        <f t="shared" si="40"/>
        <v>#DIV/0!</v>
      </c>
      <c r="BW29" t="e">
        <f t="shared" si="41"/>
        <v>#DIV/0!</v>
      </c>
      <c r="BX29" t="e">
        <f t="shared" si="42"/>
        <v>#DIV/0!</v>
      </c>
      <c r="BY29" t="e">
        <f t="shared" si="43"/>
        <v>#DIV/0!</v>
      </c>
      <c r="BZ29" t="e">
        <f t="shared" si="44"/>
        <v>#DIV/0!</v>
      </c>
      <c r="CA29" t="e">
        <f t="shared" si="45"/>
        <v>#DIV/0!</v>
      </c>
      <c r="DJ29">
        <f t="shared" si="46"/>
        <v>500.034066666667</v>
      </c>
      <c r="DK29">
        <f t="shared" si="47"/>
        <v>421.21661415476888</v>
      </c>
      <c r="DL29">
        <f t="shared" si="48"/>
        <v>0.8423758344360176</v>
      </c>
      <c r="DM29">
        <f t="shared" si="49"/>
        <v>0.16418536046151397</v>
      </c>
      <c r="DN29">
        <v>3</v>
      </c>
      <c r="DO29">
        <v>0.5</v>
      </c>
      <c r="DP29" t="s">
        <v>438</v>
      </c>
      <c r="DQ29">
        <v>2</v>
      </c>
      <c r="DR29" t="b">
        <v>1</v>
      </c>
      <c r="DS29">
        <v>1690840200.0999999</v>
      </c>
      <c r="DT29">
        <v>234.66873333333299</v>
      </c>
      <c r="DU29">
        <v>235.149133333333</v>
      </c>
      <c r="DV29">
        <v>16.546673333333299</v>
      </c>
      <c r="DW29">
        <v>16.331746666666699</v>
      </c>
      <c r="DX29">
        <v>234.92973333333299</v>
      </c>
      <c r="DY29">
        <v>16.519673333333301</v>
      </c>
      <c r="DZ29">
        <v>500.08806666666698</v>
      </c>
      <c r="EA29">
        <v>101.739933333333</v>
      </c>
      <c r="EB29">
        <v>0.100127093333333</v>
      </c>
      <c r="EC29">
        <v>25.967513333333301</v>
      </c>
      <c r="ED29">
        <v>25.561513333333298</v>
      </c>
      <c r="EE29">
        <v>999.9</v>
      </c>
      <c r="EF29">
        <v>0</v>
      </c>
      <c r="EG29">
        <v>0</v>
      </c>
      <c r="EH29">
        <v>9994.9526666666698</v>
      </c>
      <c r="EI29">
        <v>0</v>
      </c>
      <c r="EJ29">
        <v>5.7987500000000001</v>
      </c>
      <c r="EK29">
        <v>-0.73923153333333302</v>
      </c>
      <c r="EL29">
        <v>238.35453333333299</v>
      </c>
      <c r="EM29">
        <v>239.05340000000001</v>
      </c>
      <c r="EN29">
        <v>0.21702073333333299</v>
      </c>
      <c r="EO29">
        <v>235.149133333333</v>
      </c>
      <c r="EP29">
        <v>16.331746666666699</v>
      </c>
      <c r="EQ29">
        <v>1.6836706666666701</v>
      </c>
      <c r="ER29">
        <v>1.66159266666667</v>
      </c>
      <c r="ES29">
        <v>14.746700000000001</v>
      </c>
      <c r="ET29">
        <v>14.5421933333333</v>
      </c>
      <c r="EU29">
        <v>500.034066666667</v>
      </c>
      <c r="EV29">
        <v>0.92000933333333301</v>
      </c>
      <c r="EW29">
        <v>7.9991013333333305E-2</v>
      </c>
      <c r="EX29">
        <v>0</v>
      </c>
      <c r="EY29">
        <v>245.507933333333</v>
      </c>
      <c r="EZ29">
        <v>4.9995099999999999</v>
      </c>
      <c r="FA29">
        <v>1256.0073333333301</v>
      </c>
      <c r="FB29">
        <v>3989.8546666666698</v>
      </c>
      <c r="FC29">
        <v>35.087200000000003</v>
      </c>
      <c r="FD29">
        <v>38.420466666666698</v>
      </c>
      <c r="FE29">
        <v>37.311999999999998</v>
      </c>
      <c r="FF29">
        <v>38.420466666666698</v>
      </c>
      <c r="FG29">
        <v>37.912199999999999</v>
      </c>
      <c r="FH29">
        <v>455.43533333333301</v>
      </c>
      <c r="FI29">
        <v>39.6</v>
      </c>
      <c r="FJ29">
        <v>0</v>
      </c>
      <c r="FK29">
        <v>1690840208.3</v>
      </c>
      <c r="FL29">
        <v>0</v>
      </c>
      <c r="FM29">
        <v>245.56664000000001</v>
      </c>
      <c r="FN29">
        <v>-1.41199998512001</v>
      </c>
      <c r="FO29">
        <v>-18.071538460959601</v>
      </c>
      <c r="FP29">
        <v>1255.6916000000001</v>
      </c>
      <c r="FQ29">
        <v>15</v>
      </c>
      <c r="FR29">
        <v>1690840228.0999999</v>
      </c>
      <c r="FS29" t="s">
        <v>480</v>
      </c>
      <c r="FT29">
        <v>1690840226.0999999</v>
      </c>
      <c r="FU29">
        <v>1690840228.0999999</v>
      </c>
      <c r="FV29">
        <v>9</v>
      </c>
      <c r="FW29">
        <v>0.25900000000000001</v>
      </c>
      <c r="FX29">
        <v>1E-3</v>
      </c>
      <c r="FY29">
        <v>-0.26100000000000001</v>
      </c>
      <c r="FZ29">
        <v>2.7E-2</v>
      </c>
      <c r="GA29">
        <v>234</v>
      </c>
      <c r="GB29">
        <v>16</v>
      </c>
      <c r="GC29">
        <v>0.35</v>
      </c>
      <c r="GD29">
        <v>0.21</v>
      </c>
      <c r="GE29">
        <v>-0.73640380952381002</v>
      </c>
      <c r="GF29">
        <v>-6.3842649350648997E-2</v>
      </c>
      <c r="GG29">
        <v>2.8320798932130999E-2</v>
      </c>
      <c r="GH29">
        <v>1</v>
      </c>
      <c r="GI29">
        <v>245.58576470588201</v>
      </c>
      <c r="GJ29">
        <v>-0.38716576810057102</v>
      </c>
      <c r="GK29">
        <v>0.20986453036963201</v>
      </c>
      <c r="GL29">
        <v>1</v>
      </c>
      <c r="GM29">
        <v>0.21630619047619001</v>
      </c>
      <c r="GN29">
        <v>1.5853324675324802E-2</v>
      </c>
      <c r="GO29">
        <v>1.70484015782091E-3</v>
      </c>
      <c r="GP29">
        <v>1</v>
      </c>
      <c r="GQ29">
        <v>3</v>
      </c>
      <c r="GR29">
        <v>3</v>
      </c>
      <c r="GS29" t="s">
        <v>440</v>
      </c>
      <c r="GT29">
        <v>3.1215999999999999</v>
      </c>
      <c r="GU29">
        <v>2.8939599999999999</v>
      </c>
      <c r="GV29">
        <v>6.5381099999999998E-2</v>
      </c>
      <c r="GW29">
        <v>6.5298099999999998E-2</v>
      </c>
      <c r="GX29">
        <v>9.2694600000000002E-2</v>
      </c>
      <c r="GY29">
        <v>9.0743799999999999E-2</v>
      </c>
      <c r="GZ29">
        <v>30588.2</v>
      </c>
      <c r="HA29">
        <v>23552.3</v>
      </c>
      <c r="HB29">
        <v>30488</v>
      </c>
      <c r="HC29">
        <v>23701.1</v>
      </c>
      <c r="HD29">
        <v>36640.1</v>
      </c>
      <c r="HE29">
        <v>30062.9</v>
      </c>
      <c r="HF29">
        <v>43163.3</v>
      </c>
      <c r="HG29">
        <v>35769</v>
      </c>
      <c r="HH29">
        <v>2.1207500000000001</v>
      </c>
      <c r="HI29">
        <v>2.1724800000000002</v>
      </c>
      <c r="HJ29">
        <v>5.7406699999999998E-2</v>
      </c>
      <c r="HK29">
        <v>0</v>
      </c>
      <c r="HL29">
        <v>24.613700000000001</v>
      </c>
      <c r="HM29">
        <v>999.9</v>
      </c>
      <c r="HN29">
        <v>52.747</v>
      </c>
      <c r="HO29">
        <v>28.408999999999999</v>
      </c>
      <c r="HP29">
        <v>20.149000000000001</v>
      </c>
      <c r="HQ29">
        <v>62.343800000000002</v>
      </c>
      <c r="HR29">
        <v>18.870200000000001</v>
      </c>
      <c r="HS29">
        <v>1</v>
      </c>
      <c r="HT29">
        <v>1.6859800000000001E-2</v>
      </c>
      <c r="HU29">
        <v>0.25520700000000002</v>
      </c>
      <c r="HV29">
        <v>20.373100000000001</v>
      </c>
      <c r="HW29">
        <v>5.2464899999999997</v>
      </c>
      <c r="HX29">
        <v>11.9261</v>
      </c>
      <c r="HY29">
        <v>4.9698000000000002</v>
      </c>
      <c r="HZ29">
        <v>3.2902499999999999</v>
      </c>
      <c r="IA29">
        <v>9999</v>
      </c>
      <c r="IB29">
        <v>9999</v>
      </c>
      <c r="IC29">
        <v>9999</v>
      </c>
      <c r="ID29">
        <v>999.9</v>
      </c>
      <c r="IE29">
        <v>4.9715999999999996</v>
      </c>
      <c r="IF29">
        <v>1.87317</v>
      </c>
      <c r="IG29">
        <v>1.8799399999999999</v>
      </c>
      <c r="IH29">
        <v>1.87622</v>
      </c>
      <c r="II29">
        <v>1.8757600000000001</v>
      </c>
      <c r="IJ29">
        <v>1.87575</v>
      </c>
      <c r="IK29">
        <v>1.87473</v>
      </c>
      <c r="IL29">
        <v>1.8750100000000001</v>
      </c>
      <c r="IM29">
        <v>0</v>
      </c>
      <c r="IN29">
        <v>0</v>
      </c>
      <c r="IO29">
        <v>0</v>
      </c>
      <c r="IP29">
        <v>0</v>
      </c>
      <c r="IQ29" t="s">
        <v>441</v>
      </c>
      <c r="IR29" t="s">
        <v>442</v>
      </c>
      <c r="IS29" t="s">
        <v>443</v>
      </c>
      <c r="IT29" t="s">
        <v>443</v>
      </c>
      <c r="IU29" t="s">
        <v>443</v>
      </c>
      <c r="IV29" t="s">
        <v>443</v>
      </c>
      <c r="IW29">
        <v>0</v>
      </c>
      <c r="IX29">
        <v>100</v>
      </c>
      <c r="IY29">
        <v>100</v>
      </c>
      <c r="IZ29">
        <v>-0.26100000000000001</v>
      </c>
      <c r="JA29">
        <v>2.7E-2</v>
      </c>
      <c r="JB29">
        <v>-0.75517447620885303</v>
      </c>
      <c r="JC29">
        <v>1.2895252552789099E-3</v>
      </c>
      <c r="JD29">
        <v>-1.3413235761916901E-6</v>
      </c>
      <c r="JE29">
        <v>5.15758973323309E-10</v>
      </c>
      <c r="JF29">
        <v>-9.67249484816642E-2</v>
      </c>
      <c r="JG29">
        <v>6.5251638908432196E-4</v>
      </c>
      <c r="JH29">
        <v>5.4169000468764204E-4</v>
      </c>
      <c r="JI29">
        <v>-7.2718995916457801E-6</v>
      </c>
      <c r="JJ29">
        <v>20</v>
      </c>
      <c r="JK29">
        <v>2004</v>
      </c>
      <c r="JL29">
        <v>0</v>
      </c>
      <c r="JM29">
        <v>19</v>
      </c>
      <c r="JN29">
        <v>39.1</v>
      </c>
      <c r="JO29">
        <v>39</v>
      </c>
      <c r="JP29">
        <v>0.69335899999999995</v>
      </c>
      <c r="JQ29">
        <v>2.4414100000000002E-3</v>
      </c>
      <c r="JR29">
        <v>1.64429</v>
      </c>
      <c r="JS29">
        <v>2.3571800000000001</v>
      </c>
      <c r="JT29">
        <v>1.64917</v>
      </c>
      <c r="JU29">
        <v>2.4157700000000002</v>
      </c>
      <c r="JV29">
        <v>31.477</v>
      </c>
      <c r="JW29">
        <v>13.1952</v>
      </c>
      <c r="JX29">
        <v>18</v>
      </c>
      <c r="JY29">
        <v>518.25099999999998</v>
      </c>
      <c r="JZ29">
        <v>638.13800000000003</v>
      </c>
      <c r="KA29">
        <v>24.999700000000001</v>
      </c>
      <c r="KB29">
        <v>27.5108</v>
      </c>
      <c r="KC29">
        <v>29.9999</v>
      </c>
      <c r="KD29">
        <v>27.6099</v>
      </c>
      <c r="KE29">
        <v>27.5792</v>
      </c>
      <c r="KF29">
        <v>100</v>
      </c>
      <c r="KG29">
        <v>13.116300000000001</v>
      </c>
      <c r="KH29">
        <v>45.8992</v>
      </c>
      <c r="KI29">
        <v>25</v>
      </c>
      <c r="KJ29">
        <v>420</v>
      </c>
      <c r="KK29">
        <v>16.338000000000001</v>
      </c>
      <c r="KL29">
        <v>101.262</v>
      </c>
      <c r="KM29">
        <v>100.205</v>
      </c>
    </row>
    <row r="30" spans="1:299" x14ac:dyDescent="0.2">
      <c r="A30">
        <v>14</v>
      </c>
      <c r="B30">
        <v>1690841562</v>
      </c>
      <c r="C30">
        <v>17312.9000000954</v>
      </c>
      <c r="D30" t="s">
        <v>481</v>
      </c>
      <c r="E30" t="s">
        <v>482</v>
      </c>
      <c r="F30">
        <v>4</v>
      </c>
      <c r="G30" s="1">
        <v>21.3</v>
      </c>
      <c r="H30" t="s">
        <v>436</v>
      </c>
      <c r="I30" s="1">
        <v>50</v>
      </c>
      <c r="J30" s="1">
        <v>62</v>
      </c>
      <c r="K30" s="1">
        <v>1690841553.5</v>
      </c>
      <c r="L30" s="1">
        <f t="shared" si="0"/>
        <v>9.0175139838022085E-5</v>
      </c>
      <c r="M30" s="1">
        <f t="shared" si="1"/>
        <v>9.0175139838022084E-2</v>
      </c>
      <c r="N30" s="1">
        <f t="shared" si="2"/>
        <v>6.4597966824096423E-2</v>
      </c>
      <c r="O30" s="1">
        <f t="shared" si="3"/>
        <v>419.787375</v>
      </c>
      <c r="P30" s="1">
        <f t="shared" si="4"/>
        <v>388.94702059695777</v>
      </c>
      <c r="Q30" s="1">
        <f t="shared" si="5"/>
        <v>39.625156881842827</v>
      </c>
      <c r="R30" s="1">
        <f t="shared" si="6"/>
        <v>42.767111484391442</v>
      </c>
      <c r="S30" s="1">
        <f t="shared" si="7"/>
        <v>5.2464926985721326E-3</v>
      </c>
      <c r="T30">
        <f t="shared" si="8"/>
        <v>3.8520921212609611</v>
      </c>
      <c r="U30">
        <f t="shared" si="9"/>
        <v>5.2425261366947119E-3</v>
      </c>
      <c r="V30">
        <f t="shared" si="10"/>
        <v>3.2769349570611291E-3</v>
      </c>
      <c r="W30">
        <f t="shared" si="11"/>
        <v>82.099284802438106</v>
      </c>
      <c r="X30">
        <f t="shared" si="12"/>
        <v>27.005225464951874</v>
      </c>
      <c r="Y30">
        <f t="shared" si="13"/>
        <v>26.407531250000002</v>
      </c>
      <c r="Z30">
        <f t="shared" si="14"/>
        <v>3.4564905715051664</v>
      </c>
      <c r="AA30">
        <f t="shared" si="15"/>
        <v>49.882301755898027</v>
      </c>
      <c r="AB30">
        <f t="shared" si="16"/>
        <v>1.7488847734777115</v>
      </c>
      <c r="AC30">
        <f t="shared" si="17"/>
        <v>3.5060226010338935</v>
      </c>
      <c r="AD30">
        <f t="shared" si="18"/>
        <v>1.7076057980274548</v>
      </c>
      <c r="AE30">
        <f t="shared" si="19"/>
        <v>-3.976723666856774</v>
      </c>
      <c r="AF30">
        <f t="shared" si="20"/>
        <v>50.133799254998685</v>
      </c>
      <c r="AG30">
        <f t="shared" si="21"/>
        <v>2.7954937839752505</v>
      </c>
      <c r="AH30">
        <f t="shared" si="22"/>
        <v>131.05185417455527</v>
      </c>
      <c r="AI30">
        <f t="shared" si="23"/>
        <v>0.34443496914643568</v>
      </c>
      <c r="AJ30">
        <f t="shared" si="24"/>
        <v>6.8362417798022074E-2</v>
      </c>
      <c r="AK30">
        <f t="shared" si="25"/>
        <v>6.4597966824096423E-2</v>
      </c>
      <c r="AL30">
        <v>427.34224585203799</v>
      </c>
      <c r="AM30">
        <v>427.30336969696998</v>
      </c>
      <c r="AN30">
        <v>-1.0196543973145699E-4</v>
      </c>
      <c r="AO30">
        <v>66.911512730401199</v>
      </c>
      <c r="AP30">
        <f t="shared" si="26"/>
        <v>9.0175139838022084E-2</v>
      </c>
      <c r="AQ30">
        <v>17.1260149880213</v>
      </c>
      <c r="AR30">
        <v>17.1791921212121</v>
      </c>
      <c r="AS30">
        <v>-4.1423157471271201E-7</v>
      </c>
      <c r="AT30">
        <v>77.479776644229204</v>
      </c>
      <c r="AU30">
        <v>0</v>
      </c>
      <c r="AV30">
        <v>0</v>
      </c>
      <c r="AW30">
        <f t="shared" si="27"/>
        <v>1</v>
      </c>
      <c r="AX30">
        <f t="shared" si="28"/>
        <v>0</v>
      </c>
      <c r="AY30">
        <f t="shared" si="29"/>
        <v>53865.892160816729</v>
      </c>
      <c r="AZ30" t="s">
        <v>120</v>
      </c>
      <c r="BA30">
        <v>0</v>
      </c>
      <c r="BB30">
        <v>0</v>
      </c>
      <c r="BC30">
        <v>0</v>
      </c>
      <c r="BD30" t="e">
        <f t="shared" si="30"/>
        <v>#DIV/0!</v>
      </c>
      <c r="BE30">
        <v>0</v>
      </c>
      <c r="BF30" t="s">
        <v>120</v>
      </c>
      <c r="BG30">
        <v>0</v>
      </c>
      <c r="BH30">
        <v>0</v>
      </c>
      <c r="BI30">
        <v>0</v>
      </c>
      <c r="BJ30" t="e">
        <f t="shared" si="31"/>
        <v>#DIV/0!</v>
      </c>
      <c r="BK30">
        <v>0.5</v>
      </c>
      <c r="BL30">
        <f t="shared" si="32"/>
        <v>421.22025888727364</v>
      </c>
      <c r="BM30">
        <f t="shared" si="33"/>
        <v>6.4597966824096423E-2</v>
      </c>
      <c r="BN30" t="e">
        <f t="shared" si="34"/>
        <v>#DIV/0!</v>
      </c>
      <c r="BO30">
        <f t="shared" si="35"/>
        <v>1.5335911666438637E-4</v>
      </c>
      <c r="BP30" t="e">
        <f t="shared" si="36"/>
        <v>#DIV/0!</v>
      </c>
      <c r="BQ30" t="e">
        <f t="shared" si="37"/>
        <v>#DIV/0!</v>
      </c>
      <c r="BR30" t="s">
        <v>437</v>
      </c>
      <c r="BS30">
        <v>0</v>
      </c>
      <c r="BT30" t="e">
        <f t="shared" si="38"/>
        <v>#DIV/0!</v>
      </c>
      <c r="BU30" t="e">
        <f t="shared" si="39"/>
        <v>#DIV/0!</v>
      </c>
      <c r="BV30" t="e">
        <f t="shared" si="40"/>
        <v>#DIV/0!</v>
      </c>
      <c r="BW30" t="e">
        <f t="shared" si="41"/>
        <v>#DIV/0!</v>
      </c>
      <c r="BX30" t="e">
        <f t="shared" si="42"/>
        <v>#DIV/0!</v>
      </c>
      <c r="BY30" t="e">
        <f t="shared" si="43"/>
        <v>#DIV/0!</v>
      </c>
      <c r="BZ30" t="e">
        <f t="shared" si="44"/>
        <v>#DIV/0!</v>
      </c>
      <c r="CA30" t="e">
        <f t="shared" si="45"/>
        <v>#DIV/0!</v>
      </c>
      <c r="DJ30">
        <f t="shared" si="46"/>
        <v>500.03818749999999</v>
      </c>
      <c r="DK30">
        <f t="shared" si="47"/>
        <v>421.22025888727364</v>
      </c>
      <c r="DL30">
        <f t="shared" si="48"/>
        <v>0.84237618129370095</v>
      </c>
      <c r="DM30">
        <f t="shared" si="49"/>
        <v>0.16418602989684283</v>
      </c>
      <c r="DN30">
        <v>3</v>
      </c>
      <c r="DO30">
        <v>0.5</v>
      </c>
      <c r="DP30" t="s">
        <v>438</v>
      </c>
      <c r="DQ30">
        <v>2</v>
      </c>
      <c r="DR30" t="b">
        <v>1</v>
      </c>
      <c r="DS30">
        <v>1690841553.5</v>
      </c>
      <c r="DT30">
        <v>419.787375</v>
      </c>
      <c r="DU30">
        <v>420.01125000000002</v>
      </c>
      <c r="DV30">
        <v>17.16645625</v>
      </c>
      <c r="DW30">
        <v>17.126143750000001</v>
      </c>
      <c r="DX30">
        <v>420.14137499999998</v>
      </c>
      <c r="DY30">
        <v>17.141456250000001</v>
      </c>
      <c r="DZ30">
        <v>500.01024999999998</v>
      </c>
      <c r="EA30">
        <v>101.77800000000001</v>
      </c>
      <c r="EB30">
        <v>0.10003166875</v>
      </c>
      <c r="EC30">
        <v>26.648937499999999</v>
      </c>
      <c r="ED30">
        <v>26.407531250000002</v>
      </c>
      <c r="EE30">
        <v>999.9</v>
      </c>
      <c r="EF30">
        <v>0</v>
      </c>
      <c r="EG30">
        <v>0</v>
      </c>
      <c r="EH30">
        <v>9997.1968749999996</v>
      </c>
      <c r="EI30">
        <v>0</v>
      </c>
      <c r="EJ30">
        <v>6.5037868750000003</v>
      </c>
      <c r="EK30">
        <v>-2.3424156875000001E-2</v>
      </c>
      <c r="EL30">
        <v>427.32931250000001</v>
      </c>
      <c r="EM30">
        <v>427.32987500000002</v>
      </c>
      <c r="EN30">
        <v>5.3408749999999998E-2</v>
      </c>
      <c r="EO30">
        <v>420.01125000000002</v>
      </c>
      <c r="EP30">
        <v>17.126143750000001</v>
      </c>
      <c r="EQ30">
        <v>1.7485018750000001</v>
      </c>
      <c r="ER30">
        <v>1.743066875</v>
      </c>
      <c r="ES30">
        <v>15.33385</v>
      </c>
      <c r="ET30">
        <v>15.2853625</v>
      </c>
      <c r="EU30">
        <v>500.03818749999999</v>
      </c>
      <c r="EV30">
        <v>0.91999881250000004</v>
      </c>
      <c r="EW30">
        <v>8.000125625E-2</v>
      </c>
      <c r="EX30">
        <v>0</v>
      </c>
      <c r="EY30">
        <v>224.0536875</v>
      </c>
      <c r="EZ30">
        <v>4.9995099999999999</v>
      </c>
      <c r="FA30">
        <v>1182.015625</v>
      </c>
      <c r="FB30">
        <v>3989.8775000000001</v>
      </c>
      <c r="FC30">
        <v>37.061999999999998</v>
      </c>
      <c r="FD30">
        <v>40.75</v>
      </c>
      <c r="FE30">
        <v>39.319875000000003</v>
      </c>
      <c r="FF30">
        <v>40.53875</v>
      </c>
      <c r="FG30">
        <v>39.811999999999998</v>
      </c>
      <c r="FH30">
        <v>455.435</v>
      </c>
      <c r="FI30">
        <v>39.606250000000003</v>
      </c>
      <c r="FJ30">
        <v>0</v>
      </c>
      <c r="FK30">
        <v>1690841562.5</v>
      </c>
      <c r="FL30">
        <v>0</v>
      </c>
      <c r="FM30">
        <v>224.05146153846201</v>
      </c>
      <c r="FN30">
        <v>-0.34167521750624602</v>
      </c>
      <c r="FO30">
        <v>-21.983247859429198</v>
      </c>
      <c r="FP30">
        <v>1181.53346153846</v>
      </c>
      <c r="FQ30">
        <v>15</v>
      </c>
      <c r="FR30">
        <v>1690841583</v>
      </c>
      <c r="FS30" t="s">
        <v>483</v>
      </c>
      <c r="FT30">
        <v>1690841583</v>
      </c>
      <c r="FU30">
        <v>1690841580</v>
      </c>
      <c r="FV30">
        <v>10</v>
      </c>
      <c r="FW30">
        <v>-0.2</v>
      </c>
      <c r="FX30">
        <v>-1.2999999999999999E-2</v>
      </c>
      <c r="FY30">
        <v>-0.35399999999999998</v>
      </c>
      <c r="FZ30">
        <v>2.5000000000000001E-2</v>
      </c>
      <c r="GA30">
        <v>420</v>
      </c>
      <c r="GB30">
        <v>17</v>
      </c>
      <c r="GC30">
        <v>0.39</v>
      </c>
      <c r="GD30">
        <v>0.11</v>
      </c>
      <c r="GE30">
        <v>-3.02661814285714E-2</v>
      </c>
      <c r="GF30">
        <v>2.00298864935066E-2</v>
      </c>
      <c r="GG30">
        <v>2.3183032227367398E-2</v>
      </c>
      <c r="GH30">
        <v>1</v>
      </c>
      <c r="GI30">
        <v>224.0085</v>
      </c>
      <c r="GJ30">
        <v>0.225194799468875</v>
      </c>
      <c r="GK30">
        <v>0.16651589749224099</v>
      </c>
      <c r="GL30">
        <v>1</v>
      </c>
      <c r="GM30">
        <v>5.4621195238095201E-2</v>
      </c>
      <c r="GN30">
        <v>-1.8998758441558398E-2</v>
      </c>
      <c r="GO30">
        <v>2.0968414381264001E-3</v>
      </c>
      <c r="GP30">
        <v>1</v>
      </c>
      <c r="GQ30">
        <v>3</v>
      </c>
      <c r="GR30">
        <v>3</v>
      </c>
      <c r="GS30" t="s">
        <v>440</v>
      </c>
      <c r="GT30">
        <v>3.1220699999999999</v>
      </c>
      <c r="GU30">
        <v>2.89418</v>
      </c>
      <c r="GV30">
        <v>0.104879</v>
      </c>
      <c r="GW30">
        <v>0.104694</v>
      </c>
      <c r="GX30">
        <v>9.4943100000000002E-2</v>
      </c>
      <c r="GY30">
        <v>9.3627500000000002E-2</v>
      </c>
      <c r="GZ30">
        <v>29225.1</v>
      </c>
      <c r="HA30">
        <v>22501</v>
      </c>
      <c r="HB30">
        <v>30421.200000000001</v>
      </c>
      <c r="HC30">
        <v>23645.7</v>
      </c>
      <c r="HD30">
        <v>36471.9</v>
      </c>
      <c r="HE30">
        <v>29898.1</v>
      </c>
      <c r="HF30">
        <v>43070</v>
      </c>
      <c r="HG30">
        <v>35684.699999999997</v>
      </c>
      <c r="HH30">
        <v>2.1069499999999999</v>
      </c>
      <c r="HI30">
        <v>2.1499199999999998</v>
      </c>
      <c r="HJ30">
        <v>5.1930499999999997E-2</v>
      </c>
      <c r="HK30">
        <v>0</v>
      </c>
      <c r="HL30">
        <v>25.554099999999998</v>
      </c>
      <c r="HM30">
        <v>999.9</v>
      </c>
      <c r="HN30">
        <v>52.173000000000002</v>
      </c>
      <c r="HO30">
        <v>28.731999999999999</v>
      </c>
      <c r="HP30">
        <v>20.297799999999999</v>
      </c>
      <c r="HQ30">
        <v>62.033999999999999</v>
      </c>
      <c r="HR30">
        <v>18.377400000000002</v>
      </c>
      <c r="HS30">
        <v>1</v>
      </c>
      <c r="HT30">
        <v>0.113623</v>
      </c>
      <c r="HU30">
        <v>0.69382900000000003</v>
      </c>
      <c r="HV30">
        <v>20.368400000000001</v>
      </c>
      <c r="HW30">
        <v>5.2458900000000002</v>
      </c>
      <c r="HX30">
        <v>11.9261</v>
      </c>
      <c r="HY30">
        <v>4.9697500000000003</v>
      </c>
      <c r="HZ30">
        <v>3.2900299999999998</v>
      </c>
      <c r="IA30">
        <v>9999</v>
      </c>
      <c r="IB30">
        <v>9999</v>
      </c>
      <c r="IC30">
        <v>9999</v>
      </c>
      <c r="ID30">
        <v>999.9</v>
      </c>
      <c r="IE30">
        <v>4.9716199999999997</v>
      </c>
      <c r="IF30">
        <v>1.87317</v>
      </c>
      <c r="IG30">
        <v>1.87999</v>
      </c>
      <c r="IH30">
        <v>1.87622</v>
      </c>
      <c r="II30">
        <v>1.8757600000000001</v>
      </c>
      <c r="IJ30">
        <v>1.8757600000000001</v>
      </c>
      <c r="IK30">
        <v>1.8748400000000001</v>
      </c>
      <c r="IL30">
        <v>1.8751199999999999</v>
      </c>
      <c r="IM30">
        <v>0</v>
      </c>
      <c r="IN30">
        <v>0</v>
      </c>
      <c r="IO30">
        <v>0</v>
      </c>
      <c r="IP30">
        <v>0</v>
      </c>
      <c r="IQ30" t="s">
        <v>441</v>
      </c>
      <c r="IR30" t="s">
        <v>442</v>
      </c>
      <c r="IS30" t="s">
        <v>443</v>
      </c>
      <c r="IT30" t="s">
        <v>443</v>
      </c>
      <c r="IU30" t="s">
        <v>443</v>
      </c>
      <c r="IV30" t="s">
        <v>443</v>
      </c>
      <c r="IW30">
        <v>0</v>
      </c>
      <c r="IX30">
        <v>100</v>
      </c>
      <c r="IY30">
        <v>100</v>
      </c>
      <c r="IZ30">
        <v>-0.35399999999999998</v>
      </c>
      <c r="JA30">
        <v>2.5000000000000001E-2</v>
      </c>
      <c r="JB30">
        <v>-0.49660120357589799</v>
      </c>
      <c r="JC30">
        <v>1.2895252552789099E-3</v>
      </c>
      <c r="JD30">
        <v>-1.3413235761916901E-6</v>
      </c>
      <c r="JE30">
        <v>5.15758973323309E-10</v>
      </c>
      <c r="JF30">
        <v>-9.5614704638404102E-2</v>
      </c>
      <c r="JG30">
        <v>6.5251638908432196E-4</v>
      </c>
      <c r="JH30">
        <v>5.4169000468764204E-4</v>
      </c>
      <c r="JI30">
        <v>-7.2718995916457801E-6</v>
      </c>
      <c r="JJ30">
        <v>20</v>
      </c>
      <c r="JK30">
        <v>2004</v>
      </c>
      <c r="JL30">
        <v>0</v>
      </c>
      <c r="JM30">
        <v>19</v>
      </c>
      <c r="JN30">
        <v>22.3</v>
      </c>
      <c r="JO30">
        <v>22.2</v>
      </c>
      <c r="JP30">
        <v>1.10229</v>
      </c>
      <c r="JQ30">
        <v>2.5500500000000001</v>
      </c>
      <c r="JR30">
        <v>1.64551</v>
      </c>
      <c r="JS30">
        <v>2.36084</v>
      </c>
      <c r="JT30">
        <v>1.64917</v>
      </c>
      <c r="JU30">
        <v>2.4902299999999999</v>
      </c>
      <c r="JV30">
        <v>32.068399999999997</v>
      </c>
      <c r="JW30">
        <v>12.862399999999999</v>
      </c>
      <c r="JX30">
        <v>18</v>
      </c>
      <c r="JY30">
        <v>521.05799999999999</v>
      </c>
      <c r="JZ30">
        <v>634.255</v>
      </c>
      <c r="KA30">
        <v>25.000399999999999</v>
      </c>
      <c r="KB30">
        <v>28.810500000000001</v>
      </c>
      <c r="KC30">
        <v>30.000299999999999</v>
      </c>
      <c r="KD30">
        <v>28.918099999999999</v>
      </c>
      <c r="KE30">
        <v>28.892499999999998</v>
      </c>
      <c r="KF30">
        <v>22.100300000000001</v>
      </c>
      <c r="KG30">
        <v>7.8611700000000004</v>
      </c>
      <c r="KH30">
        <v>48.929400000000001</v>
      </c>
      <c r="KI30">
        <v>25</v>
      </c>
      <c r="KJ30">
        <v>420</v>
      </c>
      <c r="KK30">
        <v>17.0825</v>
      </c>
      <c r="KL30">
        <v>101.042</v>
      </c>
      <c r="KM30">
        <v>99.969899999999996</v>
      </c>
    </row>
    <row r="31" spans="1:299" x14ac:dyDescent="0.2">
      <c r="A31">
        <v>15</v>
      </c>
      <c r="B31">
        <v>1690843744.0999999</v>
      </c>
      <c r="C31">
        <v>19495</v>
      </c>
      <c r="D31" t="s">
        <v>484</v>
      </c>
      <c r="E31" t="s">
        <v>485</v>
      </c>
      <c r="F31">
        <v>4</v>
      </c>
      <c r="G31" s="1">
        <v>21.6</v>
      </c>
      <c r="H31" t="s">
        <v>490</v>
      </c>
      <c r="I31" s="1">
        <v>70</v>
      </c>
      <c r="J31" s="1">
        <v>62</v>
      </c>
      <c r="K31" s="1">
        <v>1690843736.0999999</v>
      </c>
      <c r="L31" s="1">
        <f t="shared" si="0"/>
        <v>3.0299461992459571E-4</v>
      </c>
      <c r="M31" s="1">
        <f t="shared" si="1"/>
        <v>0.3029946199245957</v>
      </c>
      <c r="N31" s="1">
        <f t="shared" si="2"/>
        <v>2.5412979269676197</v>
      </c>
      <c r="O31" s="1">
        <f t="shared" si="3"/>
        <v>418.45359999999999</v>
      </c>
      <c r="P31" s="1">
        <f t="shared" si="4"/>
        <v>187.92939688396186</v>
      </c>
      <c r="Q31" s="1">
        <f t="shared" si="5"/>
        <v>19.133676161733831</v>
      </c>
      <c r="R31" s="1">
        <f t="shared" si="6"/>
        <v>42.604061971504116</v>
      </c>
      <c r="S31" s="1">
        <f t="shared" si="7"/>
        <v>1.8317335634970389E-2</v>
      </c>
      <c r="T31">
        <f t="shared" si="8"/>
        <v>3.8522372894883659</v>
      </c>
      <c r="U31">
        <f t="shared" si="9"/>
        <v>1.8269085118125847E-2</v>
      </c>
      <c r="V31">
        <f t="shared" si="10"/>
        <v>1.1422502644882674E-2</v>
      </c>
      <c r="W31">
        <f t="shared" si="11"/>
        <v>82.10632085826407</v>
      </c>
      <c r="X31">
        <f t="shared" si="12"/>
        <v>26.703448778747717</v>
      </c>
      <c r="Y31">
        <f t="shared" si="13"/>
        <v>25.974793333333299</v>
      </c>
      <c r="Z31">
        <f t="shared" si="14"/>
        <v>3.3692288020175054</v>
      </c>
      <c r="AA31">
        <f t="shared" si="15"/>
        <v>49.896496333117817</v>
      </c>
      <c r="AB31">
        <f t="shared" si="16"/>
        <v>1.7228746422805137</v>
      </c>
      <c r="AC31">
        <f t="shared" si="17"/>
        <v>3.4528970346500851</v>
      </c>
      <c r="AD31">
        <f t="shared" si="18"/>
        <v>1.6463541597369917</v>
      </c>
      <c r="AE31">
        <f t="shared" si="19"/>
        <v>-13.362062738674672</v>
      </c>
      <c r="AF31">
        <f t="shared" si="20"/>
        <v>86.210106678749611</v>
      </c>
      <c r="AG31">
        <f t="shared" si="21"/>
        <v>4.7903192880506893</v>
      </c>
      <c r="AH31">
        <f t="shared" si="22"/>
        <v>159.7446840863897</v>
      </c>
      <c r="AI31">
        <f t="shared" si="23"/>
        <v>2.4317807004427641</v>
      </c>
      <c r="AJ31">
        <f t="shared" si="24"/>
        <v>0.30201644216657869</v>
      </c>
      <c r="AK31">
        <f t="shared" si="25"/>
        <v>2.5412979269676197</v>
      </c>
      <c r="AL31">
        <v>427.14132467633101</v>
      </c>
      <c r="AM31">
        <v>425.589739393939</v>
      </c>
      <c r="AN31">
        <v>1.5928623302667599E-4</v>
      </c>
      <c r="AO31">
        <v>66.956040680506604</v>
      </c>
      <c r="AP31">
        <f t="shared" si="26"/>
        <v>0.3029946199245957</v>
      </c>
      <c r="AQ31">
        <v>16.745603451316299</v>
      </c>
      <c r="AR31">
        <v>16.924230909090902</v>
      </c>
      <c r="AS31">
        <v>1.40767981057258E-5</v>
      </c>
      <c r="AT31">
        <v>77.4789224541462</v>
      </c>
      <c r="AU31">
        <v>0</v>
      </c>
      <c r="AV31">
        <v>0</v>
      </c>
      <c r="AW31">
        <f t="shared" si="27"/>
        <v>1</v>
      </c>
      <c r="AX31">
        <f t="shared" si="28"/>
        <v>0</v>
      </c>
      <c r="AY31">
        <f t="shared" si="29"/>
        <v>53913.919004081596</v>
      </c>
      <c r="AZ31" t="s">
        <v>120</v>
      </c>
      <c r="BA31">
        <v>0</v>
      </c>
      <c r="BB31">
        <v>0</v>
      </c>
      <c r="BC31">
        <v>0</v>
      </c>
      <c r="BD31" t="e">
        <f t="shared" si="30"/>
        <v>#DIV/0!</v>
      </c>
      <c r="BE31">
        <v>0</v>
      </c>
      <c r="BF31" t="s">
        <v>120</v>
      </c>
      <c r="BG31">
        <v>0</v>
      </c>
      <c r="BH31">
        <v>0</v>
      </c>
      <c r="BI31">
        <v>0</v>
      </c>
      <c r="BJ31" t="e">
        <f t="shared" si="31"/>
        <v>#DIV/0!</v>
      </c>
      <c r="BK31">
        <v>0.5</v>
      </c>
      <c r="BL31">
        <f t="shared" si="32"/>
        <v>421.25678104573262</v>
      </c>
      <c r="BM31">
        <f t="shared" si="33"/>
        <v>2.5412979269676197</v>
      </c>
      <c r="BN31" t="e">
        <f t="shared" si="34"/>
        <v>#DIV/0!</v>
      </c>
      <c r="BO31">
        <f t="shared" si="35"/>
        <v>6.032657612440262E-3</v>
      </c>
      <c r="BP31" t="e">
        <f t="shared" si="36"/>
        <v>#DIV/0!</v>
      </c>
      <c r="BQ31" t="e">
        <f t="shared" si="37"/>
        <v>#DIV/0!</v>
      </c>
      <c r="BR31" t="s">
        <v>437</v>
      </c>
      <c r="BS31">
        <v>0</v>
      </c>
      <c r="BT31" t="e">
        <f t="shared" si="38"/>
        <v>#DIV/0!</v>
      </c>
      <c r="BU31" t="e">
        <f t="shared" si="39"/>
        <v>#DIV/0!</v>
      </c>
      <c r="BV31" t="e">
        <f t="shared" si="40"/>
        <v>#DIV/0!</v>
      </c>
      <c r="BW31" t="e">
        <f t="shared" si="41"/>
        <v>#DIV/0!</v>
      </c>
      <c r="BX31" t="e">
        <f t="shared" si="42"/>
        <v>#DIV/0!</v>
      </c>
      <c r="BY31" t="e">
        <f t="shared" si="43"/>
        <v>#DIV/0!</v>
      </c>
      <c r="BZ31" t="e">
        <f t="shared" si="44"/>
        <v>#DIV/0!</v>
      </c>
      <c r="CA31" t="e">
        <f t="shared" si="45"/>
        <v>#DIV/0!</v>
      </c>
      <c r="DJ31">
        <f t="shared" si="46"/>
        <v>500.08159999999998</v>
      </c>
      <c r="DK31">
        <f t="shared" si="47"/>
        <v>421.25678104573262</v>
      </c>
      <c r="DL31">
        <f t="shared" si="48"/>
        <v>0.84237608631417882</v>
      </c>
      <c r="DM31">
        <f t="shared" si="49"/>
        <v>0.16418584658636526</v>
      </c>
      <c r="DN31">
        <v>3</v>
      </c>
      <c r="DO31">
        <v>0.5</v>
      </c>
      <c r="DP31" t="s">
        <v>438</v>
      </c>
      <c r="DQ31">
        <v>2</v>
      </c>
      <c r="DR31" t="b">
        <v>1</v>
      </c>
      <c r="DS31">
        <v>1690843736.0999999</v>
      </c>
      <c r="DT31">
        <v>418.45359999999999</v>
      </c>
      <c r="DU31">
        <v>419.98846666666702</v>
      </c>
      <c r="DV31">
        <v>16.9219333333333</v>
      </c>
      <c r="DW31">
        <v>16.743793333333301</v>
      </c>
      <c r="DX31">
        <v>418.71260000000001</v>
      </c>
      <c r="DY31">
        <v>16.897933333333299</v>
      </c>
      <c r="DZ31">
        <v>500.00966666666699</v>
      </c>
      <c r="EA31">
        <v>101.713133333333</v>
      </c>
      <c r="EB31">
        <v>9.9975626666666706E-2</v>
      </c>
      <c r="EC31">
        <v>26.389900000000001</v>
      </c>
      <c r="ED31">
        <v>25.974793333333299</v>
      </c>
      <c r="EE31">
        <v>999.9</v>
      </c>
      <c r="EF31">
        <v>0</v>
      </c>
      <c r="EG31">
        <v>0</v>
      </c>
      <c r="EH31">
        <v>10004.119333333299</v>
      </c>
      <c r="EI31">
        <v>0</v>
      </c>
      <c r="EJ31">
        <v>3.4922926666666698</v>
      </c>
      <c r="EK31">
        <v>-1.6302479999999999</v>
      </c>
      <c r="EL31">
        <v>425.55886666666697</v>
      </c>
      <c r="EM31">
        <v>427.140533333333</v>
      </c>
      <c r="EN31">
        <v>0.176553666666667</v>
      </c>
      <c r="EO31">
        <v>419.98846666666702</v>
      </c>
      <c r="EP31">
        <v>16.743793333333301</v>
      </c>
      <c r="EQ31">
        <v>1.7210193333333299</v>
      </c>
      <c r="ER31">
        <v>1.70306133333333</v>
      </c>
      <c r="ES31">
        <v>15.08732</v>
      </c>
      <c r="ET31">
        <v>14.9243533333333</v>
      </c>
      <c r="EU31">
        <v>500.08159999999998</v>
      </c>
      <c r="EV31">
        <v>0.91999953333333295</v>
      </c>
      <c r="EW31">
        <v>8.0000506666666693E-2</v>
      </c>
      <c r="EX31">
        <v>0</v>
      </c>
      <c r="EY31">
        <v>349.48353333333301</v>
      </c>
      <c r="EZ31">
        <v>4.9995099999999999</v>
      </c>
      <c r="FA31">
        <v>1812.5046666666699</v>
      </c>
      <c r="FB31">
        <v>3990.2266666666701</v>
      </c>
      <c r="FC31">
        <v>36.953800000000001</v>
      </c>
      <c r="FD31">
        <v>40.436999999999998</v>
      </c>
      <c r="FE31">
        <v>39.245800000000003</v>
      </c>
      <c r="FF31">
        <v>40.066200000000002</v>
      </c>
      <c r="FG31">
        <v>39.599800000000002</v>
      </c>
      <c r="FH31">
        <v>455.47533333333303</v>
      </c>
      <c r="FI31">
        <v>39.607999999999997</v>
      </c>
      <c r="FJ31">
        <v>0</v>
      </c>
      <c r="FK31">
        <v>1690843744.0999999</v>
      </c>
      <c r="FL31">
        <v>0</v>
      </c>
      <c r="FM31">
        <v>349.42353846153799</v>
      </c>
      <c r="FN31">
        <v>-7.1647179636023397</v>
      </c>
      <c r="FO31">
        <v>-70.078290647486199</v>
      </c>
      <c r="FP31">
        <v>1812.07884615385</v>
      </c>
      <c r="FQ31">
        <v>15</v>
      </c>
      <c r="FR31">
        <v>1690843769.0999999</v>
      </c>
      <c r="FS31" t="s">
        <v>486</v>
      </c>
      <c r="FT31">
        <v>1690843769.0999999</v>
      </c>
      <c r="FU31">
        <v>1690843762.0999999</v>
      </c>
      <c r="FV31">
        <v>11</v>
      </c>
      <c r="FW31">
        <v>9.4E-2</v>
      </c>
      <c r="FX31">
        <v>4.0000000000000001E-3</v>
      </c>
      <c r="FY31">
        <v>-0.25900000000000001</v>
      </c>
      <c r="FZ31">
        <v>2.4E-2</v>
      </c>
      <c r="GA31">
        <v>420</v>
      </c>
      <c r="GB31">
        <v>17</v>
      </c>
      <c r="GC31">
        <v>0.46</v>
      </c>
      <c r="GD31">
        <v>0.19</v>
      </c>
      <c r="GE31">
        <v>-1.6339333333333299</v>
      </c>
      <c r="GF31">
        <v>8.8440779220775298E-2</v>
      </c>
      <c r="GG31">
        <v>1.7966680360450699E-2</v>
      </c>
      <c r="GH31">
        <v>1</v>
      </c>
      <c r="GI31">
        <v>349.68444117647101</v>
      </c>
      <c r="GJ31">
        <v>-5.9888311758060704</v>
      </c>
      <c r="GK31">
        <v>0.65477855220077796</v>
      </c>
      <c r="GL31">
        <v>0</v>
      </c>
      <c r="GM31">
        <v>0.17713538095238099</v>
      </c>
      <c r="GN31">
        <v>-6.7372987012986702E-3</v>
      </c>
      <c r="GO31">
        <v>1.1908586928363299E-3</v>
      </c>
      <c r="GP31">
        <v>1</v>
      </c>
      <c r="GQ31">
        <v>2</v>
      </c>
      <c r="GR31">
        <v>3</v>
      </c>
      <c r="GS31" t="s">
        <v>452</v>
      </c>
      <c r="GT31">
        <v>3.12181</v>
      </c>
      <c r="GU31">
        <v>2.89419</v>
      </c>
      <c r="GV31">
        <v>0.104657</v>
      </c>
      <c r="GW31">
        <v>0.104742</v>
      </c>
      <c r="GX31">
        <v>9.4019099999999994E-2</v>
      </c>
      <c r="GY31">
        <v>9.2173199999999997E-2</v>
      </c>
      <c r="GZ31">
        <v>29250</v>
      </c>
      <c r="HA31">
        <v>22515.599999999999</v>
      </c>
      <c r="HB31">
        <v>30437.3</v>
      </c>
      <c r="HC31">
        <v>23660.2</v>
      </c>
      <c r="HD31">
        <v>36525.9</v>
      </c>
      <c r="HE31">
        <v>29964.1</v>
      </c>
      <c r="HF31">
        <v>43090</v>
      </c>
      <c r="HG31">
        <v>35706</v>
      </c>
      <c r="HH31">
        <v>2.1126499999999999</v>
      </c>
      <c r="HI31">
        <v>2.15503</v>
      </c>
      <c r="HJ31">
        <v>5.4083800000000001E-2</v>
      </c>
      <c r="HK31">
        <v>0</v>
      </c>
      <c r="HL31">
        <v>25.104099999999999</v>
      </c>
      <c r="HM31">
        <v>999.9</v>
      </c>
      <c r="HN31">
        <v>51.575000000000003</v>
      </c>
      <c r="HO31">
        <v>29.003</v>
      </c>
      <c r="HP31">
        <v>20.396699999999999</v>
      </c>
      <c r="HQ31">
        <v>62.427900000000001</v>
      </c>
      <c r="HR31">
        <v>18.517600000000002</v>
      </c>
      <c r="HS31">
        <v>1</v>
      </c>
      <c r="HT31">
        <v>8.1951200000000002E-2</v>
      </c>
      <c r="HU31">
        <v>0.557222</v>
      </c>
      <c r="HV31">
        <v>20.370799999999999</v>
      </c>
      <c r="HW31">
        <v>5.2464899999999997</v>
      </c>
      <c r="HX31">
        <v>11.9261</v>
      </c>
      <c r="HY31">
        <v>4.9698500000000001</v>
      </c>
      <c r="HZ31">
        <v>3.29</v>
      </c>
      <c r="IA31">
        <v>9999</v>
      </c>
      <c r="IB31">
        <v>9999</v>
      </c>
      <c r="IC31">
        <v>9999</v>
      </c>
      <c r="ID31">
        <v>999.9</v>
      </c>
      <c r="IE31">
        <v>4.9716800000000001</v>
      </c>
      <c r="IF31">
        <v>1.87317</v>
      </c>
      <c r="IG31">
        <v>1.88001</v>
      </c>
      <c r="IH31">
        <v>1.87622</v>
      </c>
      <c r="II31">
        <v>1.8757600000000001</v>
      </c>
      <c r="IJ31">
        <v>1.87575</v>
      </c>
      <c r="IK31">
        <v>1.8748199999999999</v>
      </c>
      <c r="IL31">
        <v>1.8751</v>
      </c>
      <c r="IM31">
        <v>0</v>
      </c>
      <c r="IN31">
        <v>0</v>
      </c>
      <c r="IO31">
        <v>0</v>
      </c>
      <c r="IP31">
        <v>0</v>
      </c>
      <c r="IQ31" t="s">
        <v>441</v>
      </c>
      <c r="IR31" t="s">
        <v>442</v>
      </c>
      <c r="IS31" t="s">
        <v>443</v>
      </c>
      <c r="IT31" t="s">
        <v>443</v>
      </c>
      <c r="IU31" t="s">
        <v>443</v>
      </c>
      <c r="IV31" t="s">
        <v>443</v>
      </c>
      <c r="IW31">
        <v>0</v>
      </c>
      <c r="IX31">
        <v>100</v>
      </c>
      <c r="IY31">
        <v>100</v>
      </c>
      <c r="IZ31">
        <v>-0.25900000000000001</v>
      </c>
      <c r="JA31">
        <v>2.4E-2</v>
      </c>
      <c r="JB31">
        <v>-0.69701715021272403</v>
      </c>
      <c r="JC31">
        <v>1.2895252552789099E-3</v>
      </c>
      <c r="JD31">
        <v>-1.3413235761916901E-6</v>
      </c>
      <c r="JE31">
        <v>5.15758973323309E-10</v>
      </c>
      <c r="JF31">
        <v>-0.108215195354407</v>
      </c>
      <c r="JG31">
        <v>6.5251638908432196E-4</v>
      </c>
      <c r="JH31">
        <v>5.4169000468764204E-4</v>
      </c>
      <c r="JI31">
        <v>-7.2718995916457801E-6</v>
      </c>
      <c r="JJ31">
        <v>20</v>
      </c>
      <c r="JK31">
        <v>2004</v>
      </c>
      <c r="JL31">
        <v>0</v>
      </c>
      <c r="JM31">
        <v>19</v>
      </c>
      <c r="JN31">
        <v>36</v>
      </c>
      <c r="JO31">
        <v>36.1</v>
      </c>
      <c r="JP31">
        <v>1.09985</v>
      </c>
      <c r="JQ31">
        <v>2.5585900000000001</v>
      </c>
      <c r="JR31">
        <v>1.64551</v>
      </c>
      <c r="JS31">
        <v>2.3584000000000001</v>
      </c>
      <c r="JT31">
        <v>1.64917</v>
      </c>
      <c r="JU31">
        <v>2.34863</v>
      </c>
      <c r="JV31">
        <v>32.046399999999998</v>
      </c>
      <c r="JW31">
        <v>15.7081</v>
      </c>
      <c r="JX31">
        <v>18</v>
      </c>
      <c r="JY31">
        <v>521.00400000000002</v>
      </c>
      <c r="JZ31">
        <v>633.76400000000001</v>
      </c>
      <c r="KA31">
        <v>25.000399999999999</v>
      </c>
      <c r="KB31">
        <v>28.359000000000002</v>
      </c>
      <c r="KC31">
        <v>30.000399999999999</v>
      </c>
      <c r="KD31">
        <v>28.498100000000001</v>
      </c>
      <c r="KE31">
        <v>28.472200000000001</v>
      </c>
      <c r="KF31">
        <v>22.073899999999998</v>
      </c>
      <c r="KG31">
        <v>11.9923</v>
      </c>
      <c r="KH31">
        <v>47.072600000000001</v>
      </c>
      <c r="KI31">
        <v>25</v>
      </c>
      <c r="KJ31">
        <v>420</v>
      </c>
      <c r="KK31">
        <v>16.693999999999999</v>
      </c>
      <c r="KL31">
        <v>101.092</v>
      </c>
      <c r="KM31">
        <v>100.03</v>
      </c>
    </row>
    <row r="32" spans="1:299" x14ac:dyDescent="0.2">
      <c r="A32">
        <v>16</v>
      </c>
      <c r="B32">
        <v>1690845165</v>
      </c>
      <c r="C32">
        <v>20915.9000000954</v>
      </c>
      <c r="D32" t="s">
        <v>487</v>
      </c>
      <c r="E32" t="s">
        <v>488</v>
      </c>
      <c r="F32">
        <v>4</v>
      </c>
      <c r="G32" s="1">
        <v>20.9</v>
      </c>
      <c r="H32" t="s">
        <v>436</v>
      </c>
      <c r="I32" s="1">
        <v>100</v>
      </c>
      <c r="J32" s="1">
        <v>62</v>
      </c>
      <c r="K32" s="1">
        <v>1690845157</v>
      </c>
      <c r="L32" s="1">
        <f t="shared" si="0"/>
        <v>5.0622112943187291E-5</v>
      </c>
      <c r="M32" s="1">
        <f t="shared" si="1"/>
        <v>5.0622112943187289E-2</v>
      </c>
      <c r="N32" s="1">
        <f t="shared" si="2"/>
        <v>0.17008196107262666</v>
      </c>
      <c r="O32" s="1">
        <f t="shared" si="3"/>
        <v>419.825066666667</v>
      </c>
      <c r="P32" s="1">
        <f t="shared" si="4"/>
        <v>318.05349354680436</v>
      </c>
      <c r="Q32" s="1">
        <f t="shared" si="5"/>
        <v>32.386808816704516</v>
      </c>
      <c r="R32" s="1">
        <f t="shared" si="6"/>
        <v>42.750023019610957</v>
      </c>
      <c r="S32" s="1">
        <f t="shared" si="7"/>
        <v>2.9686506143614655E-3</v>
      </c>
      <c r="T32">
        <f t="shared" si="8"/>
        <v>3.8516227888254031</v>
      </c>
      <c r="U32">
        <f t="shared" si="9"/>
        <v>2.9673800369402884E-3</v>
      </c>
      <c r="V32">
        <f t="shared" si="10"/>
        <v>1.854726631345823E-3</v>
      </c>
      <c r="W32">
        <f t="shared" si="11"/>
        <v>82.091575933770756</v>
      </c>
      <c r="X32">
        <f t="shared" si="12"/>
        <v>27.028420287104829</v>
      </c>
      <c r="Y32">
        <f t="shared" si="13"/>
        <v>26.344326666666699</v>
      </c>
      <c r="Z32">
        <f t="shared" si="14"/>
        <v>3.443623554932485</v>
      </c>
      <c r="AA32">
        <f t="shared" si="15"/>
        <v>49.891852699688542</v>
      </c>
      <c r="AB32">
        <f t="shared" si="16"/>
        <v>1.7507896244147161</v>
      </c>
      <c r="AC32">
        <f t="shared" si="17"/>
        <v>3.5091693927526681</v>
      </c>
      <c r="AD32">
        <f t="shared" si="18"/>
        <v>1.6928339305177689</v>
      </c>
      <c r="AE32">
        <f t="shared" si="19"/>
        <v>-2.2324351807945595</v>
      </c>
      <c r="AF32">
        <f t="shared" si="20"/>
        <v>66.415740627694348</v>
      </c>
      <c r="AG32">
        <f t="shared" si="21"/>
        <v>3.70294765063396</v>
      </c>
      <c r="AH32">
        <f t="shared" si="22"/>
        <v>149.97782903130451</v>
      </c>
      <c r="AI32">
        <f t="shared" si="23"/>
        <v>0.28391953449104362</v>
      </c>
      <c r="AJ32">
        <f t="shared" si="24"/>
        <v>3.7771550908390877E-2</v>
      </c>
      <c r="AK32">
        <f t="shared" si="25"/>
        <v>0.17008196107262666</v>
      </c>
      <c r="AL32">
        <v>427.33959745587299</v>
      </c>
      <c r="AM32">
        <v>427.23432121212102</v>
      </c>
      <c r="AN32">
        <v>2.6419917048859802E-4</v>
      </c>
      <c r="AO32">
        <v>66.954980913105601</v>
      </c>
      <c r="AP32">
        <f t="shared" si="26"/>
        <v>5.0622112943187289E-2</v>
      </c>
      <c r="AQ32">
        <v>17.1694078928087</v>
      </c>
      <c r="AR32">
        <v>17.199266666666698</v>
      </c>
      <c r="AS32">
        <v>-1.237248514396E-6</v>
      </c>
      <c r="AT32">
        <v>77.479169554163406</v>
      </c>
      <c r="AU32">
        <v>0</v>
      </c>
      <c r="AV32">
        <v>0</v>
      </c>
      <c r="AW32">
        <f t="shared" si="27"/>
        <v>1</v>
      </c>
      <c r="AX32">
        <f t="shared" si="28"/>
        <v>0</v>
      </c>
      <c r="AY32">
        <f t="shared" si="29"/>
        <v>53852.947015213758</v>
      </c>
      <c r="AZ32" t="s">
        <v>120</v>
      </c>
      <c r="BA32">
        <v>0</v>
      </c>
      <c r="BB32">
        <v>0</v>
      </c>
      <c r="BC32">
        <v>0</v>
      </c>
      <c r="BD32" t="e">
        <f t="shared" si="30"/>
        <v>#DIV/0!</v>
      </c>
      <c r="BE32">
        <v>0</v>
      </c>
      <c r="BF32" t="s">
        <v>120</v>
      </c>
      <c r="BG32">
        <v>0</v>
      </c>
      <c r="BH32">
        <v>0</v>
      </c>
      <c r="BI32">
        <v>0</v>
      </c>
      <c r="BJ32" t="e">
        <f t="shared" si="31"/>
        <v>#DIV/0!</v>
      </c>
      <c r="BK32">
        <v>0.5</v>
      </c>
      <c r="BL32">
        <f t="shared" si="32"/>
        <v>421.18234682578799</v>
      </c>
      <c r="BM32">
        <f t="shared" si="33"/>
        <v>0.17008196107262666</v>
      </c>
      <c r="BN32" t="e">
        <f t="shared" si="34"/>
        <v>#DIV/0!</v>
      </c>
      <c r="BO32">
        <f t="shared" si="35"/>
        <v>4.0382025114404186E-4</v>
      </c>
      <c r="BP32" t="e">
        <f t="shared" si="36"/>
        <v>#DIV/0!</v>
      </c>
      <c r="BQ32" t="e">
        <f t="shared" si="37"/>
        <v>#DIV/0!</v>
      </c>
      <c r="BR32" t="s">
        <v>437</v>
      </c>
      <c r="BS32">
        <v>0</v>
      </c>
      <c r="BT32" t="e">
        <f t="shared" si="38"/>
        <v>#DIV/0!</v>
      </c>
      <c r="BU32" t="e">
        <f t="shared" si="39"/>
        <v>#DIV/0!</v>
      </c>
      <c r="BV32" t="e">
        <f t="shared" si="40"/>
        <v>#DIV/0!</v>
      </c>
      <c r="BW32" t="e">
        <f t="shared" si="41"/>
        <v>#DIV/0!</v>
      </c>
      <c r="BX32" t="e">
        <f t="shared" si="42"/>
        <v>#DIV/0!</v>
      </c>
      <c r="BY32" t="e">
        <f t="shared" si="43"/>
        <v>#DIV/0!</v>
      </c>
      <c r="BZ32" t="e">
        <f t="shared" si="44"/>
        <v>#DIV/0!</v>
      </c>
      <c r="CA32" t="e">
        <f t="shared" si="45"/>
        <v>#DIV/0!</v>
      </c>
      <c r="DJ32">
        <f t="shared" si="46"/>
        <v>499.99340000000001</v>
      </c>
      <c r="DK32">
        <f t="shared" si="47"/>
        <v>421.18234682578799</v>
      </c>
      <c r="DL32">
        <f t="shared" si="48"/>
        <v>0.84237581301230768</v>
      </c>
      <c r="DM32">
        <f t="shared" si="49"/>
        <v>0.16418531911375381</v>
      </c>
      <c r="DN32">
        <v>3</v>
      </c>
      <c r="DO32">
        <v>0.5</v>
      </c>
      <c r="DP32" t="s">
        <v>438</v>
      </c>
      <c r="DQ32">
        <v>2</v>
      </c>
      <c r="DR32" t="b">
        <v>1</v>
      </c>
      <c r="DS32">
        <v>1690845157</v>
      </c>
      <c r="DT32">
        <v>419.825066666667</v>
      </c>
      <c r="DU32">
        <v>420.00493333333299</v>
      </c>
      <c r="DV32">
        <v>17.193566666666701</v>
      </c>
      <c r="DW32">
        <v>17.171293333333299</v>
      </c>
      <c r="DX32">
        <v>420.11306666666701</v>
      </c>
      <c r="DY32">
        <v>17.171566666666699</v>
      </c>
      <c r="DZ32">
        <v>499.99866666666702</v>
      </c>
      <c r="EA32">
        <v>101.7282</v>
      </c>
      <c r="EB32">
        <v>9.9981340000000002E-2</v>
      </c>
      <c r="EC32">
        <v>26.664173333333299</v>
      </c>
      <c r="ED32">
        <v>26.344326666666699</v>
      </c>
      <c r="EE32">
        <v>999.9</v>
      </c>
      <c r="EF32">
        <v>0</v>
      </c>
      <c r="EG32">
        <v>0</v>
      </c>
      <c r="EH32">
        <v>10000.323333333299</v>
      </c>
      <c r="EI32">
        <v>0</v>
      </c>
      <c r="EJ32">
        <v>10.6610266666667</v>
      </c>
      <c r="EK32">
        <v>-0.15129578666666699</v>
      </c>
      <c r="EL32">
        <v>427.202</v>
      </c>
      <c r="EM32">
        <v>427.34306666666703</v>
      </c>
      <c r="EN32">
        <v>3.0041773333333299E-2</v>
      </c>
      <c r="EO32">
        <v>420.00493333333299</v>
      </c>
      <c r="EP32">
        <v>17.171293333333299</v>
      </c>
      <c r="EQ32">
        <v>1.7498613333333299</v>
      </c>
      <c r="ER32">
        <v>1.7468046666666699</v>
      </c>
      <c r="ES32">
        <v>15.34596</v>
      </c>
      <c r="ET32">
        <v>15.3187333333333</v>
      </c>
      <c r="EU32">
        <v>499.99340000000001</v>
      </c>
      <c r="EV32">
        <v>0.91999880000000001</v>
      </c>
      <c r="EW32">
        <v>8.0001233333333296E-2</v>
      </c>
      <c r="EX32">
        <v>0</v>
      </c>
      <c r="EY32">
        <v>308.67380000000003</v>
      </c>
      <c r="EZ32">
        <v>4.9995099999999999</v>
      </c>
      <c r="FA32">
        <v>1556.1286666666699</v>
      </c>
      <c r="FB32">
        <v>3989.5166666666701</v>
      </c>
      <c r="FC32">
        <v>37.25</v>
      </c>
      <c r="FD32">
        <v>40.936999999999998</v>
      </c>
      <c r="FE32">
        <v>39.561999999999998</v>
      </c>
      <c r="FF32">
        <v>40.625</v>
      </c>
      <c r="FG32">
        <v>40</v>
      </c>
      <c r="FH32">
        <v>455.39333333333298</v>
      </c>
      <c r="FI32">
        <v>39.595999999999997</v>
      </c>
      <c r="FJ32">
        <v>0</v>
      </c>
      <c r="FK32">
        <v>1690845165.5</v>
      </c>
      <c r="FL32">
        <v>0</v>
      </c>
      <c r="FM32">
        <v>308.70119999999997</v>
      </c>
      <c r="FN32">
        <v>-0.164538459581583</v>
      </c>
      <c r="FO32">
        <v>-10.6230769070573</v>
      </c>
      <c r="FP32">
        <v>1555.9536000000001</v>
      </c>
      <c r="FQ32">
        <v>15</v>
      </c>
      <c r="FR32">
        <v>1690845187</v>
      </c>
      <c r="FS32" t="s">
        <v>489</v>
      </c>
      <c r="FT32">
        <v>1690845185</v>
      </c>
      <c r="FU32">
        <v>1690845187</v>
      </c>
      <c r="FV32">
        <v>12</v>
      </c>
      <c r="FW32">
        <v>-2.8000000000000001E-2</v>
      </c>
      <c r="FX32">
        <v>-8.0000000000000002E-3</v>
      </c>
      <c r="FY32">
        <v>-0.28799999999999998</v>
      </c>
      <c r="FZ32">
        <v>2.1999999999999999E-2</v>
      </c>
      <c r="GA32">
        <v>420</v>
      </c>
      <c r="GB32">
        <v>17</v>
      </c>
      <c r="GC32">
        <v>0.17</v>
      </c>
      <c r="GD32">
        <v>0.21</v>
      </c>
      <c r="GE32">
        <v>-0.16229960952381001</v>
      </c>
      <c r="GF32">
        <v>0.148639792207792</v>
      </c>
      <c r="GG32">
        <v>3.78698328224698E-2</v>
      </c>
      <c r="GH32">
        <v>1</v>
      </c>
      <c r="GI32">
        <v>308.749470588235</v>
      </c>
      <c r="GJ32">
        <v>-0.66814361861239802</v>
      </c>
      <c r="GK32">
        <v>0.18582617356553199</v>
      </c>
      <c r="GL32">
        <v>1</v>
      </c>
      <c r="GM32">
        <v>2.8764919047618999E-2</v>
      </c>
      <c r="GN32">
        <v>2.45499974025974E-2</v>
      </c>
      <c r="GO32">
        <v>2.6057139739278602E-3</v>
      </c>
      <c r="GP32">
        <v>1</v>
      </c>
      <c r="GQ32">
        <v>3</v>
      </c>
      <c r="GR32">
        <v>3</v>
      </c>
      <c r="GS32" t="s">
        <v>440</v>
      </c>
      <c r="GT32">
        <v>3.12188</v>
      </c>
      <c r="GU32">
        <v>2.8940199999999998</v>
      </c>
      <c r="GV32">
        <v>0.10467</v>
      </c>
      <c r="GW32">
        <v>0.104493</v>
      </c>
      <c r="GX32">
        <v>9.4873799999999994E-2</v>
      </c>
      <c r="GY32">
        <v>9.3615000000000004E-2</v>
      </c>
      <c r="GZ32">
        <v>29199</v>
      </c>
      <c r="HA32">
        <v>22480.6</v>
      </c>
      <c r="HB32">
        <v>30389.200000000001</v>
      </c>
      <c r="HC32">
        <v>23621.1</v>
      </c>
      <c r="HD32">
        <v>36433</v>
      </c>
      <c r="HE32">
        <v>29867.1</v>
      </c>
      <c r="HF32">
        <v>43020.2</v>
      </c>
      <c r="HG32">
        <v>35646.5</v>
      </c>
      <c r="HH32">
        <v>2.10615</v>
      </c>
      <c r="HI32">
        <v>2.1364999999999998</v>
      </c>
      <c r="HJ32">
        <v>4.9978500000000002E-2</v>
      </c>
      <c r="HK32">
        <v>0</v>
      </c>
      <c r="HL32">
        <v>25.5197</v>
      </c>
      <c r="HM32">
        <v>999.9</v>
      </c>
      <c r="HN32">
        <v>50.811999999999998</v>
      </c>
      <c r="HO32">
        <v>29.204999999999998</v>
      </c>
      <c r="HP32">
        <v>20.328700000000001</v>
      </c>
      <c r="HQ32">
        <v>62.378</v>
      </c>
      <c r="HR32">
        <v>18.257200000000001</v>
      </c>
      <c r="HS32">
        <v>1</v>
      </c>
      <c r="HT32">
        <v>0.14821100000000001</v>
      </c>
      <c r="HU32">
        <v>0.58690100000000001</v>
      </c>
      <c r="HV32">
        <v>20.371700000000001</v>
      </c>
      <c r="HW32">
        <v>5.242</v>
      </c>
      <c r="HX32">
        <v>11.926399999999999</v>
      </c>
      <c r="HY32">
        <v>4.9697500000000003</v>
      </c>
      <c r="HZ32">
        <v>3.2900299999999998</v>
      </c>
      <c r="IA32">
        <v>9999</v>
      </c>
      <c r="IB32">
        <v>9999</v>
      </c>
      <c r="IC32">
        <v>9999</v>
      </c>
      <c r="ID32">
        <v>999.9</v>
      </c>
      <c r="IE32">
        <v>4.9716800000000001</v>
      </c>
      <c r="IF32">
        <v>1.87317</v>
      </c>
      <c r="IG32">
        <v>1.8798999999999999</v>
      </c>
      <c r="IH32">
        <v>1.87622</v>
      </c>
      <c r="II32">
        <v>1.8757600000000001</v>
      </c>
      <c r="IJ32">
        <v>1.87575</v>
      </c>
      <c r="IK32">
        <v>1.8748</v>
      </c>
      <c r="IL32">
        <v>1.8750599999999999</v>
      </c>
      <c r="IM32">
        <v>0</v>
      </c>
      <c r="IN32">
        <v>0</v>
      </c>
      <c r="IO32">
        <v>0</v>
      </c>
      <c r="IP32">
        <v>0</v>
      </c>
      <c r="IQ32" t="s">
        <v>441</v>
      </c>
      <c r="IR32" t="s">
        <v>442</v>
      </c>
      <c r="IS32" t="s">
        <v>443</v>
      </c>
      <c r="IT32" t="s">
        <v>443</v>
      </c>
      <c r="IU32" t="s">
        <v>443</v>
      </c>
      <c r="IV32" t="s">
        <v>443</v>
      </c>
      <c r="IW32">
        <v>0</v>
      </c>
      <c r="IX32">
        <v>100</v>
      </c>
      <c r="IY32">
        <v>100</v>
      </c>
      <c r="IZ32">
        <v>-0.28799999999999998</v>
      </c>
      <c r="JA32">
        <v>2.1999999999999999E-2</v>
      </c>
      <c r="JB32">
        <v>-0.60270976178951796</v>
      </c>
      <c r="JC32">
        <v>1.2895252552789099E-3</v>
      </c>
      <c r="JD32">
        <v>-1.3413235761916901E-6</v>
      </c>
      <c r="JE32">
        <v>5.15758973323309E-10</v>
      </c>
      <c r="JF32">
        <v>-0.104339129959785</v>
      </c>
      <c r="JG32">
        <v>6.5251638908432196E-4</v>
      </c>
      <c r="JH32">
        <v>5.4169000468764204E-4</v>
      </c>
      <c r="JI32">
        <v>-7.2718995916457801E-6</v>
      </c>
      <c r="JJ32">
        <v>20</v>
      </c>
      <c r="JK32">
        <v>2004</v>
      </c>
      <c r="JL32">
        <v>0</v>
      </c>
      <c r="JM32">
        <v>19</v>
      </c>
      <c r="JN32">
        <v>23.3</v>
      </c>
      <c r="JO32">
        <v>23.4</v>
      </c>
      <c r="JP32">
        <v>1.09985</v>
      </c>
      <c r="JQ32">
        <v>2.5549300000000001</v>
      </c>
      <c r="JR32">
        <v>1.64551</v>
      </c>
      <c r="JS32">
        <v>2.3571800000000001</v>
      </c>
      <c r="JT32">
        <v>1.64917</v>
      </c>
      <c r="JU32">
        <v>2.4145500000000002</v>
      </c>
      <c r="JV32">
        <v>32.354900000000001</v>
      </c>
      <c r="JW32">
        <v>15.2178</v>
      </c>
      <c r="JX32">
        <v>18</v>
      </c>
      <c r="JY32">
        <v>525.71299999999997</v>
      </c>
      <c r="JZ32">
        <v>629.53499999999997</v>
      </c>
      <c r="KA32">
        <v>24.999300000000002</v>
      </c>
      <c r="KB32">
        <v>29.268000000000001</v>
      </c>
      <c r="KC32">
        <v>30</v>
      </c>
      <c r="KD32">
        <v>29.5059</v>
      </c>
      <c r="KE32">
        <v>29.477599999999999</v>
      </c>
      <c r="KF32">
        <v>22.0684</v>
      </c>
      <c r="KG32">
        <v>6.2042799999999998</v>
      </c>
      <c r="KH32">
        <v>50.427500000000002</v>
      </c>
      <c r="KI32">
        <v>25</v>
      </c>
      <c r="KJ32">
        <v>420</v>
      </c>
      <c r="KK32">
        <v>17.140799999999999</v>
      </c>
      <c r="KL32">
        <v>100.93</v>
      </c>
      <c r="KM32">
        <v>99.864199999999997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Marcella Cross</cp:lastModifiedBy>
  <dcterms:created xsi:type="dcterms:W3CDTF">2023-07-31T09:55:26Z</dcterms:created>
  <dcterms:modified xsi:type="dcterms:W3CDTF">2023-08-01T16:56:05Z</dcterms:modified>
</cp:coreProperties>
</file>