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<sst xmlns="http://schemas.openxmlformats.org/spreadsheetml/2006/main" count="754" uniqueCount="326">
  <si>
    <t>File opened</t>
  </si>
  <si>
    <t>2021-07-06 09:04:49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</si>
  <si>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</si>
  <si>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</si>
  <si>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</si>
  <si>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</si>
  <si>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</si>
  <si>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</si>
  <si>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</si>
  <si>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</si>
  <si>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</si>
  <si>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</si>
  <si>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</si>
  <si>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{"co2aspan2a": "0.316838", "co2aspanconc1": "2486", "h2obzero": "1.06088", "tazero": "0.0341759", "flowmeterzero": "0.996996", "h2obspan2b": "0.070949", "co2bzero": "0.91356", "h2oaspan2a": "0.0699583", "h2obspanconc2": "0", "co2bspan2b": "0.315813", "chamberpressurezero": "2.71043", "h2oazero": "1.06526", "flowazero": "0.30875", "co2aspan2b": "0.314238", "h2obspanconc1": "12.14", "co2bspan1": "1.00151", "h2oaspan2": "0", "co2bspanconc2": "305.4", "flowbzero": "0.31669", "h2obspan1": "1.00269", "h2obspan2a": "0.0707583", "oxygen": "21", "co2bspan2": "-0.0310871", "h2oaspan1": "1.00803", "co2aspanconc2": "305.4", "ssa_ref": "32011.3", "tbzero": "0.143333", "ssb_ref": "32930.3", "h2oaspan2b": "0.0705203", "co2aspan2": "-0.0300219", "co2bspan2a": "0.318485", "h2oaspanconc2": "0", "h2oaspanconc1": "12.13", "co2azero": "0.922313", "co2aspan1": "1.0013", "co2bspanconc1": "2486", "h2obspan2": "0"}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</si>
  <si>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</si>
  <si>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</si>
  <si>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</si>
  <si>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</si>
  <si>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</si>
  <si>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</si>
  <si>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</si>
  <si>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</si>
  <si>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</si>
  <si>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09:04:49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</si>
  <si>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</si>
  <si>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</si>
  <si>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</si>
  <si>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</si>
  <si>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</si>
  <si>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</si>
  <si>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</si>
  <si>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</si>
  <si>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</si>
  <si>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</si>
  <si>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</si>
  <si>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</si>
  <si>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</si>
  <si>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</si>
  <si>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</si>
  <si>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</si>
  <si>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</si>
  <si>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</si>
  <si>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</si>
  <si>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</si>
  <si>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</si>
  <si>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</si>
  <si>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</si>
  <si>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</si>
  <si>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</si>
  <si>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</si>
  <si>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</si>
  <si>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</si>
  <si>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</si>
  <si>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</si>
  <si>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</si>
  <si>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</si>
  <si>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</si>
  <si>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</si>
  <si>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</si>
  <si>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</si>
  <si>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</si>
  <si>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</si>
  <si>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</si>
  <si>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</si>
  <si>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</si>
  <si>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</si>
  <si>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</si>
  <si>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</si>
  <si>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</si>
  <si>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</si>
  <si>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</si>
  <si>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</si>
  <si>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</si>
  <si>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</si>
  <si>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</si>
  <si>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</si>
  <si>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</si>
  <si>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4.54794 81.6441 377.525 618.055 859.81 1030.25 1192.54 1209.63</t>
  </si>
  <si>
    <t>Fs_true</t>
  </si>
  <si>
    <t>0.113511 106.053 402.561 600.959 800.751 1000.19 1200.79 1400.74</t>
  </si>
  <si>
    <t>leak_wt</t>
  </si>
  <si>
    <t>SysObs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</si>
  <si>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</si>
  <si>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</si>
  <si>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</si>
  <si>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</si>
  <si>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</si>
  <si>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</si>
  <si>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</si>
  <si>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</si>
  <si>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</si>
  <si>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</si>
  <si>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</si>
  <si>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</si>
  <si>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</si>
  <si>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</si>
  <si>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</si>
  <si>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</si>
  <si>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</si>
  <si>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</si>
  <si>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</si>
  <si>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</si>
  <si>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</si>
  <si>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</si>
  <si>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</si>
  <si>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</si>
  <si>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</si>
  <si>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</si>
  <si>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</si>
  <si>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</si>
  <si>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</si>
  <si>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</si>
  <si>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</si>
  <si>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</si>
  <si>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</si>
  <si>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</si>
  <si>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</si>
  <si>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</si>
  <si>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</si>
  <si>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</si>
  <si>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</si>
  <si>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</si>
  <si>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</si>
  <si>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</si>
  <si>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</si>
  <si>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</si>
  <si>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</si>
  <si>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</si>
  <si>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</si>
  <si>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</si>
  <si>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</si>
  <si>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</si>
  <si>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</si>
  <si>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</si>
  <si>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</si>
  <si>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</si>
  <si>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</si>
  <si>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</si>
  <si>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</si>
  <si>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</si>
  <si>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</si>
  <si>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</si>
  <si>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</si>
  <si>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</si>
  <si>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</si>
  <si>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</si>
  <si>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</si>
  <si>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</si>
  <si>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</si>
  <si>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</si>
  <si>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</si>
  <si>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</si>
  <si>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</si>
  <si>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</si>
  <si>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</si>
  <si>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</si>
  <si>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</si>
  <si>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</si>
  <si>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</si>
  <si>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</si>
  <si>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</si>
  <si>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</si>
  <si>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</si>
  <si>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</si>
  <si>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</si>
  <si>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</si>
  <si>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</si>
  <si>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</si>
  <si>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</si>
  <si>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</si>
  <si>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</si>
  <si>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</si>
  <si>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</si>
  <si>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</si>
  <si>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</si>
  <si>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</si>
  <si>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</si>
  <si>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</si>
  <si>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</si>
  <si>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</si>
  <si>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</si>
  <si>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</si>
  <si>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</si>
  <si>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</si>
  <si>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</si>
  <si>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</si>
  <si>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</si>
  <si>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</si>
  <si>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</si>
  <si>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</si>
  <si>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</si>
  <si>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</si>
  <si>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</si>
  <si>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</si>
  <si>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</si>
  <si>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</si>
  <si>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</si>
  <si>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</si>
  <si>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</si>
  <si>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</si>
  <si>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</si>
  <si>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</si>
  <si>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</si>
  <si>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</si>
  <si>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</si>
  <si>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</si>
  <si>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</si>
  <si>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</si>
  <si>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</si>
  <si>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</si>
  <si>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</si>
  <si>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</si>
  <si>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</si>
  <si>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</si>
  <si>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</si>
  <si>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</si>
  <si>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</si>
  <si>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</si>
  <si>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</si>
  <si>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</si>
  <si>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</si>
  <si>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</si>
  <si>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</si>
  <si>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</si>
  <si>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</si>
  <si>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</si>
  <si>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</si>
  <si>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</si>
  <si>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</si>
  <si>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</si>
  <si>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</si>
  <si>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</si>
  <si>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</si>
  <si>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</si>
  <si>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</si>
  <si>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</si>
  <si>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</si>
  <si>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</si>
  <si>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</si>
  <si>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</si>
  <si>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</si>
  <si>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</si>
  <si>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</si>
  <si>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</si>
  <si>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</si>
  <si>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</si>
  <si>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</si>
  <si>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</si>
  <si>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</si>
  <si>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</si>
  <si>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</si>
  <si>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</si>
  <si>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</si>
  <si>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</si>
  <si>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</si>
  <si>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</si>
  <si>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</si>
  <si>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</si>
  <si>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</si>
  <si>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</si>
  <si>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</si>
  <si>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</si>
  <si>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</si>
  <si>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</si>
  <si>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</si>
  <si>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</si>
  <si>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</si>
  <si>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</si>
  <si>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</si>
  <si>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</si>
  <si>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</si>
  <si>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</si>
  <si>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</si>
  <si>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</si>
  <si>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</si>
  <si>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</si>
  <si>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</si>
  <si>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</si>
  <si>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</si>
  <si>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</si>
  <si>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</si>
  <si>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</si>
  <si>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</si>
  <si>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</si>
  <si>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</si>
  <si>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</si>
  <si>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</si>
  <si>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</si>
  <si>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</si>
  <si>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</si>
  <si>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</si>
  <si>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</si>
  <si>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</si>
  <si>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</si>
  <si>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</si>
  <si>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</si>
  <si>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</si>
  <si>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</si>
  <si>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</si>
  <si>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</si>
  <si>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20210706 09:35:42</t>
  </si>
  <si>
    <t>09:35:42</t>
  </si>
  <si>
    <t>NA</t>
  </si>
  <si>
    <t>-</t>
  </si>
  <si>
    <t>0: Broadleaf</t>
  </si>
  <si>
    <t>09:08:36</t>
  </si>
  <si>
    <t>2/3</t>
  </si>
  <si>
    <t>20210706 09:37:43</t>
  </si>
  <si>
    <t>09:37:43</t>
  </si>
  <si>
    <t>3/3</t>
  </si>
  <si>
    <t>20210706 09:39:46</t>
  </si>
  <si>
    <t>09:39:46</t>
  </si>
  <si>
    <t>20210706 09:41:46</t>
  </si>
  <si>
    <t>09:41:46</t>
  </si>
  <si>
    <t>20210706 09:43:59</t>
  </si>
  <si>
    <t>09:43:59</t>
  </si>
  <si>
    <t>20210706 09:45:59</t>
  </si>
  <si>
    <t>09:45:59</t>
  </si>
  <si>
    <t>20210706 09:48:32</t>
  </si>
  <si>
    <t>09:48:32</t>
  </si>
  <si>
    <t>20210706 09:50:40</t>
  </si>
  <si>
    <t>09:50:40</t>
  </si>
  <si>
    <t>20210706 09:52:40</t>
  </si>
  <si>
    <t>09:52:40</t>
  </si>
  <si>
    <t>20210706 09:54:41</t>
  </si>
  <si>
    <t>09:54:41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</si>
</sst>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A26"/>
  <sheetViews>
    <sheetView tabSelected="1" workbookViewId="0"/>
  </sheetViews>
  <sheetFormatPr defaultRowHeight="15"/>
  <sheetData>
    <row r="2" spans="1:183">
      <c r="A2" t="s">
        <v>25</v>
      </c>
      <c r="B2" t="s">
        <v>26</v>
      </c>
      <c r="C2" t="s">
        <v>28</v>
      </c>
    </row>
    <row r="3" spans="1:183">
      <c r="B3" t="s">
        <v>27</v>
      </c>
      <c r="C3">
        <v>21</v>
      </c>
    </row>
    <row r="4" spans="1:18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83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83">
      <c r="B7">
        <v>0</v>
      </c>
      <c r="C7">
        <v>1</v>
      </c>
      <c r="D7">
        <v>0</v>
      </c>
      <c r="E7">
        <v>0</v>
      </c>
    </row>
    <row r="8" spans="1:18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8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83">
      <c r="B11">
        <v>0</v>
      </c>
      <c r="C11">
        <v>0</v>
      </c>
      <c r="D11">
        <v>0</v>
      </c>
      <c r="E11">
        <v>0</v>
      </c>
      <c r="F11">
        <v>1</v>
      </c>
    </row>
    <row r="12" spans="1:18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83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8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87</v>
      </c>
      <c r="BV14" t="s">
        <v>87</v>
      </c>
      <c r="BW14" t="s">
        <v>87</v>
      </c>
      <c r="BX14" t="s">
        <v>87</v>
      </c>
      <c r="BY14" t="s">
        <v>88</v>
      </c>
      <c r="BZ14" t="s">
        <v>88</v>
      </c>
      <c r="CA14" t="s">
        <v>88</v>
      </c>
      <c r="CB14" t="s">
        <v>88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</row>
    <row r="15" spans="1:183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84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103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207</v>
      </c>
      <c r="DK15" t="s">
        <v>208</v>
      </c>
      <c r="DL15" t="s">
        <v>209</v>
      </c>
      <c r="DM15" t="s">
        <v>210</v>
      </c>
      <c r="DN15" t="s">
        <v>211</v>
      </c>
      <c r="DO15" t="s">
        <v>212</v>
      </c>
      <c r="DP15" t="s">
        <v>213</v>
      </c>
      <c r="DQ15" t="s">
        <v>214</v>
      </c>
      <c r="DR15" t="s">
        <v>97</v>
      </c>
      <c r="DS15" t="s">
        <v>100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  <c r="FT15" t="s">
        <v>267</v>
      </c>
      <c r="FU15" t="s">
        <v>268</v>
      </c>
      <c r="FV15" t="s">
        <v>269</v>
      </c>
      <c r="FW15" t="s">
        <v>270</v>
      </c>
      <c r="FX15" t="s">
        <v>271</v>
      </c>
      <c r="FY15" t="s">
        <v>272</v>
      </c>
      <c r="FZ15" t="s">
        <v>273</v>
      </c>
      <c r="GA15" t="s">
        <v>274</v>
      </c>
    </row>
    <row r="16" spans="1:183">
      <c r="B16" t="s">
        <v>275</v>
      </c>
      <c r="C16" t="s">
        <v>275</v>
      </c>
      <c r="F16" t="s">
        <v>275</v>
      </c>
      <c r="H16" t="s">
        <v>275</v>
      </c>
      <c r="I16" t="s">
        <v>276</v>
      </c>
      <c r="J16" t="s">
        <v>277</v>
      </c>
      <c r="K16" t="s">
        <v>278</v>
      </c>
      <c r="L16" t="s">
        <v>279</v>
      </c>
      <c r="M16" t="s">
        <v>279</v>
      </c>
      <c r="N16" t="s">
        <v>182</v>
      </c>
      <c r="O16" t="s">
        <v>182</v>
      </c>
      <c r="P16" t="s">
        <v>276</v>
      </c>
      <c r="Q16" t="s">
        <v>276</v>
      </c>
      <c r="R16" t="s">
        <v>276</v>
      </c>
      <c r="S16" t="s">
        <v>276</v>
      </c>
      <c r="T16" t="s">
        <v>280</v>
      </c>
      <c r="U16" t="s">
        <v>281</v>
      </c>
      <c r="V16" t="s">
        <v>281</v>
      </c>
      <c r="W16" t="s">
        <v>282</v>
      </c>
      <c r="X16" t="s">
        <v>283</v>
      </c>
      <c r="Y16" t="s">
        <v>282</v>
      </c>
      <c r="Z16" t="s">
        <v>282</v>
      </c>
      <c r="AA16" t="s">
        <v>282</v>
      </c>
      <c r="AB16" t="s">
        <v>280</v>
      </c>
      <c r="AC16" t="s">
        <v>280</v>
      </c>
      <c r="AD16" t="s">
        <v>280</v>
      </c>
      <c r="AE16" t="s">
        <v>280</v>
      </c>
      <c r="AF16" t="s">
        <v>284</v>
      </c>
      <c r="AG16" t="s">
        <v>283</v>
      </c>
      <c r="AI16" t="s">
        <v>283</v>
      </c>
      <c r="AJ16" t="s">
        <v>284</v>
      </c>
      <c r="AP16" t="s">
        <v>278</v>
      </c>
      <c r="AW16" t="s">
        <v>278</v>
      </c>
      <c r="AX16" t="s">
        <v>278</v>
      </c>
      <c r="AY16" t="s">
        <v>278</v>
      </c>
      <c r="AZ16" t="s">
        <v>285</v>
      </c>
      <c r="BN16" t="s">
        <v>286</v>
      </c>
      <c r="BO16" t="s">
        <v>286</v>
      </c>
      <c r="BP16" t="s">
        <v>286</v>
      </c>
      <c r="BQ16" t="s">
        <v>278</v>
      </c>
      <c r="BS16" t="s">
        <v>287</v>
      </c>
      <c r="BU16" t="s">
        <v>278</v>
      </c>
      <c r="BV16" t="s">
        <v>278</v>
      </c>
      <c r="BX16" t="s">
        <v>288</v>
      </c>
      <c r="BY16" t="s">
        <v>289</v>
      </c>
      <c r="CB16" t="s">
        <v>276</v>
      </c>
      <c r="CC16" t="s">
        <v>275</v>
      </c>
      <c r="CD16" t="s">
        <v>279</v>
      </c>
      <c r="CE16" t="s">
        <v>279</v>
      </c>
      <c r="CF16" t="s">
        <v>290</v>
      </c>
      <c r="CG16" t="s">
        <v>290</v>
      </c>
      <c r="CH16" t="s">
        <v>279</v>
      </c>
      <c r="CI16" t="s">
        <v>290</v>
      </c>
      <c r="CJ16" t="s">
        <v>284</v>
      </c>
      <c r="CK16" t="s">
        <v>282</v>
      </c>
      <c r="CL16" t="s">
        <v>282</v>
      </c>
      <c r="CM16" t="s">
        <v>281</v>
      </c>
      <c r="CN16" t="s">
        <v>281</v>
      </c>
      <c r="CO16" t="s">
        <v>281</v>
      </c>
      <c r="CP16" t="s">
        <v>281</v>
      </c>
      <c r="CQ16" t="s">
        <v>281</v>
      </c>
      <c r="CR16" t="s">
        <v>291</v>
      </c>
      <c r="CS16" t="s">
        <v>278</v>
      </c>
      <c r="CT16" t="s">
        <v>278</v>
      </c>
      <c r="CU16" t="s">
        <v>278</v>
      </c>
      <c r="CZ16" t="s">
        <v>278</v>
      </c>
      <c r="DC16" t="s">
        <v>281</v>
      </c>
      <c r="DD16" t="s">
        <v>281</v>
      </c>
      <c r="DE16" t="s">
        <v>281</v>
      </c>
      <c r="DF16" t="s">
        <v>281</v>
      </c>
      <c r="DG16" t="s">
        <v>281</v>
      </c>
      <c r="DH16" t="s">
        <v>278</v>
      </c>
      <c r="DI16" t="s">
        <v>278</v>
      </c>
      <c r="DJ16" t="s">
        <v>278</v>
      </c>
      <c r="DK16" t="s">
        <v>275</v>
      </c>
      <c r="DN16" t="s">
        <v>292</v>
      </c>
      <c r="DO16" t="s">
        <v>292</v>
      </c>
      <c r="DQ16" t="s">
        <v>275</v>
      </c>
      <c r="DR16" t="s">
        <v>293</v>
      </c>
      <c r="DT16" t="s">
        <v>275</v>
      </c>
      <c r="DU16" t="s">
        <v>275</v>
      </c>
      <c r="DW16" t="s">
        <v>294</v>
      </c>
      <c r="DX16" t="s">
        <v>295</v>
      </c>
      <c r="DY16" t="s">
        <v>294</v>
      </c>
      <c r="DZ16" t="s">
        <v>295</v>
      </c>
      <c r="EA16" t="s">
        <v>294</v>
      </c>
      <c r="EB16" t="s">
        <v>295</v>
      </c>
      <c r="EC16" t="s">
        <v>283</v>
      </c>
      <c r="ED16" t="s">
        <v>283</v>
      </c>
      <c r="EE16" t="s">
        <v>279</v>
      </c>
      <c r="EF16" t="s">
        <v>296</v>
      </c>
      <c r="EG16" t="s">
        <v>279</v>
      </c>
      <c r="EJ16" t="s">
        <v>297</v>
      </c>
      <c r="EM16" t="s">
        <v>290</v>
      </c>
      <c r="EN16" t="s">
        <v>298</v>
      </c>
      <c r="EO16" t="s">
        <v>290</v>
      </c>
      <c r="ET16" t="s">
        <v>283</v>
      </c>
      <c r="EU16" t="s">
        <v>283</v>
      </c>
      <c r="EV16" t="s">
        <v>294</v>
      </c>
      <c r="EW16" t="s">
        <v>295</v>
      </c>
      <c r="EX16" t="s">
        <v>295</v>
      </c>
      <c r="FB16" t="s">
        <v>295</v>
      </c>
      <c r="FF16" t="s">
        <v>279</v>
      </c>
      <c r="FG16" t="s">
        <v>279</v>
      </c>
      <c r="FH16" t="s">
        <v>290</v>
      </c>
      <c r="FI16" t="s">
        <v>290</v>
      </c>
      <c r="FJ16" t="s">
        <v>299</v>
      </c>
      <c r="FK16" t="s">
        <v>299</v>
      </c>
      <c r="FM16" t="s">
        <v>284</v>
      </c>
      <c r="FN16" t="s">
        <v>284</v>
      </c>
      <c r="FO16" t="s">
        <v>281</v>
      </c>
      <c r="FP16" t="s">
        <v>281</v>
      </c>
      <c r="FQ16" t="s">
        <v>281</v>
      </c>
      <c r="FR16" t="s">
        <v>281</v>
      </c>
      <c r="FS16" t="s">
        <v>281</v>
      </c>
      <c r="FT16" t="s">
        <v>283</v>
      </c>
      <c r="FU16" t="s">
        <v>283</v>
      </c>
      <c r="FV16" t="s">
        <v>283</v>
      </c>
      <c r="FW16" t="s">
        <v>281</v>
      </c>
      <c r="FX16" t="s">
        <v>279</v>
      </c>
      <c r="FY16" t="s">
        <v>290</v>
      </c>
      <c r="FZ16" t="s">
        <v>283</v>
      </c>
      <c r="GA16" t="s">
        <v>283</v>
      </c>
    </row>
    <row r="17" spans="1:183">
      <c r="A17">
        <v>1</v>
      </c>
      <c r="B17">
        <v>1625589342.5</v>
      </c>
      <c r="C17">
        <v>0</v>
      </c>
      <c r="D17" t="s">
        <v>300</v>
      </c>
      <c r="E17" t="s">
        <v>301</v>
      </c>
      <c r="F17">
        <v>15</v>
      </c>
      <c r="G17" t="s">
        <v>302</v>
      </c>
      <c r="H17">
        <v>1625589334.5</v>
      </c>
      <c r="I17">
        <f>(J17)/1000</f>
        <v>0</v>
      </c>
      <c r="J17">
        <f>1000*CJ17*AH17*(CF17-CG17)/(100*BY17*(1000-AH17*CF17))</f>
        <v>0</v>
      </c>
      <c r="K17">
        <f>CJ17*AH17*(CE17-CD17*(1000-AH17*CG17)/(1000-AH17*CF17))/(100*BY17)</f>
        <v>0</v>
      </c>
      <c r="L17">
        <f>CD17 - IF(AH17&gt;1, K17*BY17*100.0/(AJ17*CR17), 0)</f>
        <v>0</v>
      </c>
      <c r="M17">
        <f>((S17-I17/2)*L17-K17)/(S17+I17/2)</f>
        <v>0</v>
      </c>
      <c r="N17">
        <f>M17*(CK17+CL17)/1000.0</f>
        <v>0</v>
      </c>
      <c r="O17">
        <f>(CD17 - IF(AH17&gt;1, K17*BY17*100.0/(AJ17*CR17), 0))*(CK17+CL17)/1000.0</f>
        <v>0</v>
      </c>
      <c r="P17">
        <f>2.0/((1/R17-1/Q17)+SIGN(R17)*SQRT((1/R17-1/Q17)*(1/R17-1/Q17) + 4*BZ17/((BZ17+1)*(BZ17+1))*(2*1/R17*1/Q17-1/Q17*1/Q17)))</f>
        <v>0</v>
      </c>
      <c r="Q17">
        <f>IF(LEFT(CA17,1)&lt;&gt;"0",IF(LEFT(CA17,1)="1",3.0,CB17),$D$5+$E$5*(CR17*CK17/($K$5*1000))+$F$5*(CR17*CK17/($K$5*1000))*MAX(MIN(BY17,$J$5),$I$5)*MAX(MIN(BY17,$J$5),$I$5)+$G$5*MAX(MIN(BY17,$J$5),$I$5)*(CR17*CK17/($K$5*1000))+$H$5*(CR17*CK17/($K$5*1000))*(CR17*CK17/($K$5*1000)))</f>
        <v>0</v>
      </c>
      <c r="R17">
        <f>I17*(1000-(1000*0.61365*exp(17.502*V17/(240.97+V17))/(CK17+CL17)+CF17)/2)/(1000*0.61365*exp(17.502*V17/(240.97+V17))/(CK17+CL17)-CF17)</f>
        <v>0</v>
      </c>
      <c r="S17">
        <f>1/((BZ17+1)/(P17/1.6)+1/(Q17/1.37)) + BZ17/((BZ17+1)/(P17/1.6) + BZ17/(Q17/1.37))</f>
        <v>0</v>
      </c>
      <c r="T17">
        <f>(BU17*BX17)</f>
        <v>0</v>
      </c>
      <c r="U17">
        <f>(CM17+(T17+2*0.95*5.67E-8*(((CM17+$B$7)+273)^4-(CM17+273)^4)-44100*I17)/(1.84*29.3*Q17+8*0.95*5.67E-8*(CM17+273)^3))</f>
        <v>0</v>
      </c>
      <c r="V17">
        <f>($C$7*CN17+$D$7*CO17+$E$7*U17)</f>
        <v>0</v>
      </c>
      <c r="W17">
        <f>0.61365*exp(17.502*V17/(240.97+V17))</f>
        <v>0</v>
      </c>
      <c r="X17">
        <f>(Y17/Z17*100)</f>
        <v>0</v>
      </c>
      <c r="Y17">
        <f>CF17*(CK17+CL17)/1000</f>
        <v>0</v>
      </c>
      <c r="Z17">
        <f>0.61365*exp(17.502*CM17/(240.97+CM17))</f>
        <v>0</v>
      </c>
      <c r="AA17">
        <f>(W17-CF17*(CK17+CL17)/1000)</f>
        <v>0</v>
      </c>
      <c r="AB17">
        <f>(-I17*44100)</f>
        <v>0</v>
      </c>
      <c r="AC17">
        <f>2*29.3*Q17*0.92*(CM17-V17)</f>
        <v>0</v>
      </c>
      <c r="AD17">
        <f>2*0.95*5.67E-8*(((CM17+$B$7)+273)^4-(V17+273)^4)</f>
        <v>0</v>
      </c>
      <c r="AE17">
        <f>T17+AD17+AB17+AC17</f>
        <v>0</v>
      </c>
      <c r="AF17">
        <v>15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MAX(0,($B$13+$C$13*CR17)/(1+$D$13*CR17)*CK17/(CM17+273)*$E$13)</f>
        <v>0</v>
      </c>
      <c r="AK17" t="s">
        <v>303</v>
      </c>
      <c r="AL17" t="s">
        <v>303</v>
      </c>
      <c r="AM17">
        <v>0</v>
      </c>
      <c r="AN17">
        <v>0</v>
      </c>
      <c r="AO17">
        <f>1-AM17/AN17</f>
        <v>0</v>
      </c>
      <c r="AP17">
        <v>0</v>
      </c>
      <c r="AQ17" t="s">
        <v>303</v>
      </c>
      <c r="AR17" t="s">
        <v>303</v>
      </c>
      <c r="AS17">
        <v>0</v>
      </c>
      <c r="AT17">
        <v>0</v>
      </c>
      <c r="AU17">
        <f>1-AS17/AT17</f>
        <v>0</v>
      </c>
      <c r="AV17">
        <v>0.5</v>
      </c>
      <c r="AW17">
        <f>BV17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303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f>$B$11*CS17+$C$11*CT17+$F$11*CU17*(1-CX17)</f>
        <v>0</v>
      </c>
      <c r="BV17">
        <f>BU17*BW17</f>
        <v>0</v>
      </c>
      <c r="BW17">
        <f>($B$11*$D$9+$C$11*$D$9+$F$11*((DH17+CZ17)/MAX(DH17+CZ17+DI17, 0.1)*$I$9+DI17/MAX(DH17+CZ17+DI17, 0.1)*$J$9))/($B$11+$C$11+$F$11)</f>
        <v>0</v>
      </c>
      <c r="BX17">
        <f>($B$11*$K$9+$C$11*$K$9+$F$11*((DH17+CZ17)/MAX(DH17+CZ17+DI17, 0.1)*$P$9+DI17/MAX(DH17+CZ17+DI17, 0.1)*$Q$9))/($B$11+$C$11+$F$11)</f>
        <v>0</v>
      </c>
      <c r="BY17">
        <v>6</v>
      </c>
      <c r="BZ17">
        <v>0.5</v>
      </c>
      <c r="CA17" t="s">
        <v>304</v>
      </c>
      <c r="CB17">
        <v>2</v>
      </c>
      <c r="CC17">
        <v>1625589334.5</v>
      </c>
      <c r="CD17">
        <v>407.97264516129</v>
      </c>
      <c r="CE17">
        <v>419.994290322581</v>
      </c>
      <c r="CF17">
        <v>10.8982709677419</v>
      </c>
      <c r="CG17">
        <v>8.91088967741936</v>
      </c>
      <c r="CH17">
        <v>419.173322580645</v>
      </c>
      <c r="CI17">
        <v>12.1986064516129</v>
      </c>
      <c r="CJ17">
        <v>600.023870967742</v>
      </c>
      <c r="CK17">
        <v>100.661322580645</v>
      </c>
      <c r="CL17">
        <v>0.100048612903226</v>
      </c>
      <c r="CM17">
        <v>24.7586741935484</v>
      </c>
      <c r="CN17">
        <v>24.6399903225806</v>
      </c>
      <c r="CO17">
        <v>999.9</v>
      </c>
      <c r="CP17">
        <v>0</v>
      </c>
      <c r="CQ17">
        <v>0</v>
      </c>
      <c r="CR17">
        <v>9996.79612903226</v>
      </c>
      <c r="CS17">
        <v>0</v>
      </c>
      <c r="CT17">
        <v>7.41327580645161</v>
      </c>
      <c r="CU17">
        <v>1800.02</v>
      </c>
      <c r="CV17">
        <v>0.978003677419355</v>
      </c>
      <c r="CW17">
        <v>0.0219960064516129</v>
      </c>
      <c r="CX17">
        <v>0</v>
      </c>
      <c r="CY17">
        <v>1087.64419354839</v>
      </c>
      <c r="CZ17">
        <v>4.99912</v>
      </c>
      <c r="DA17">
        <v>19804.6516129032</v>
      </c>
      <c r="DB17">
        <v>11627.0774193548</v>
      </c>
      <c r="DC17">
        <v>43.9191290322581</v>
      </c>
      <c r="DD17">
        <v>45.675</v>
      </c>
      <c r="DE17">
        <v>45.1710322580645</v>
      </c>
      <c r="DF17">
        <v>44.7618387096774</v>
      </c>
      <c r="DG17">
        <v>45.0965161290323</v>
      </c>
      <c r="DH17">
        <v>1755.53903225806</v>
      </c>
      <c r="DI17">
        <v>39.4809677419355</v>
      </c>
      <c r="DJ17">
        <v>0</v>
      </c>
      <c r="DK17">
        <v>1625589343.8</v>
      </c>
      <c r="DL17">
        <v>0</v>
      </c>
      <c r="DM17">
        <v>1087.57230769231</v>
      </c>
      <c r="DN17">
        <v>-6.01572649899971</v>
      </c>
      <c r="DO17">
        <v>-110.492307753879</v>
      </c>
      <c r="DP17">
        <v>19803.3038461538</v>
      </c>
      <c r="DQ17">
        <v>15</v>
      </c>
      <c r="DR17">
        <v>1625587716.1</v>
      </c>
      <c r="DS17" t="s">
        <v>305</v>
      </c>
      <c r="DT17">
        <v>1625587714.1</v>
      </c>
      <c r="DU17">
        <v>1625587716.1</v>
      </c>
      <c r="DV17">
        <v>1</v>
      </c>
      <c r="DW17">
        <v>-1.575</v>
      </c>
      <c r="DX17">
        <v>-0.158</v>
      </c>
      <c r="DY17">
        <v>-11.205</v>
      </c>
      <c r="DZ17">
        <v>-1.27</v>
      </c>
      <c r="EA17">
        <v>420</v>
      </c>
      <c r="EB17">
        <v>10</v>
      </c>
      <c r="EC17">
        <v>0.23</v>
      </c>
      <c r="ED17">
        <v>0.07</v>
      </c>
      <c r="EE17">
        <v>-12.030912195122</v>
      </c>
      <c r="EF17">
        <v>-0.0153010452961622</v>
      </c>
      <c r="EG17">
        <v>0.0463327003267854</v>
      </c>
      <c r="EH17">
        <v>1</v>
      </c>
      <c r="EI17">
        <v>1087.83424242424</v>
      </c>
      <c r="EJ17">
        <v>-5.95144933660171</v>
      </c>
      <c r="EK17">
        <v>0.600757250945682</v>
      </c>
      <c r="EL17">
        <v>1</v>
      </c>
      <c r="EM17">
        <v>1.98256585365854</v>
      </c>
      <c r="EN17">
        <v>0.100208153310104</v>
      </c>
      <c r="EO17">
        <v>0.0106446090731434</v>
      </c>
      <c r="EP17">
        <v>0</v>
      </c>
      <c r="EQ17">
        <v>2</v>
      </c>
      <c r="ER17">
        <v>3</v>
      </c>
      <c r="ES17" t="s">
        <v>306</v>
      </c>
      <c r="ET17">
        <v>100</v>
      </c>
      <c r="EU17">
        <v>100</v>
      </c>
      <c r="EV17">
        <v>-11.2</v>
      </c>
      <c r="EW17">
        <v>-1.3004</v>
      </c>
      <c r="EX17">
        <v>-11.2069424065038</v>
      </c>
      <c r="EY17">
        <v>0.000485247639819423</v>
      </c>
      <c r="EZ17">
        <v>-1.36446825205216e-06</v>
      </c>
      <c r="FA17">
        <v>5.78542989185787e-10</v>
      </c>
      <c r="FB17">
        <v>-0.883212311568949</v>
      </c>
      <c r="FC17">
        <v>-0.0508365997127688</v>
      </c>
      <c r="FD17">
        <v>0.00161886503163497</v>
      </c>
      <c r="FE17">
        <v>-2.08621555845513e-05</v>
      </c>
      <c r="FF17">
        <v>0</v>
      </c>
      <c r="FG17">
        <v>2096</v>
      </c>
      <c r="FH17">
        <v>2</v>
      </c>
      <c r="FI17">
        <v>28</v>
      </c>
      <c r="FJ17">
        <v>27.1</v>
      </c>
      <c r="FK17">
        <v>27.1</v>
      </c>
      <c r="FL17">
        <v>18</v>
      </c>
      <c r="FM17">
        <v>598.87</v>
      </c>
      <c r="FN17">
        <v>378.949</v>
      </c>
      <c r="FO17">
        <v>19.9997</v>
      </c>
      <c r="FP17">
        <v>27.7422</v>
      </c>
      <c r="FQ17">
        <v>30</v>
      </c>
      <c r="FR17">
        <v>27.81</v>
      </c>
      <c r="FS17">
        <v>27.8015</v>
      </c>
      <c r="FT17">
        <v>21.4117</v>
      </c>
      <c r="FU17">
        <v>43.9626</v>
      </c>
      <c r="FV17">
        <v>0</v>
      </c>
      <c r="FW17">
        <v>20</v>
      </c>
      <c r="FX17">
        <v>420</v>
      </c>
      <c r="FY17">
        <v>8.90586</v>
      </c>
      <c r="FZ17">
        <v>101.679</v>
      </c>
      <c r="GA17">
        <v>96.8963</v>
      </c>
    </row>
    <row r="18" spans="1:183">
      <c r="A18">
        <v>2</v>
      </c>
      <c r="B18">
        <v>1625589463.1</v>
      </c>
      <c r="C18">
        <v>120.599999904633</v>
      </c>
      <c r="D18" t="s">
        <v>307</v>
      </c>
      <c r="E18" t="s">
        <v>308</v>
      </c>
      <c r="F18">
        <v>15</v>
      </c>
      <c r="G18" t="s">
        <v>302</v>
      </c>
      <c r="H18">
        <v>1625589455.1</v>
      </c>
      <c r="I18">
        <f>(J18)/1000</f>
        <v>0</v>
      </c>
      <c r="J18">
        <f>1000*CJ18*AH18*(CF18-CG18)/(100*BY18*(1000-AH18*CF18))</f>
        <v>0</v>
      </c>
      <c r="K18">
        <f>CJ18*AH18*(CE18-CD18*(1000-AH18*CG18)/(1000-AH18*CF18))/(100*BY18)</f>
        <v>0</v>
      </c>
      <c r="L18">
        <f>CD18 - IF(AH18&gt;1, K18*BY18*100.0/(AJ18*CR18), 0)</f>
        <v>0</v>
      </c>
      <c r="M18">
        <f>((S18-I18/2)*L18-K18)/(S18+I18/2)</f>
        <v>0</v>
      </c>
      <c r="N18">
        <f>M18*(CK18+CL18)/1000.0</f>
        <v>0</v>
      </c>
      <c r="O18">
        <f>(CD18 - IF(AH18&gt;1, K18*BY18*100.0/(AJ18*CR18), 0))*(CK18+CL18)/1000.0</f>
        <v>0</v>
      </c>
      <c r="P18">
        <f>2.0/((1/R18-1/Q18)+SIGN(R18)*SQRT((1/R18-1/Q18)*(1/R18-1/Q18) + 4*BZ18/((BZ18+1)*(BZ18+1))*(2*1/R18*1/Q18-1/Q18*1/Q18)))</f>
        <v>0</v>
      </c>
      <c r="Q18">
        <f>IF(LEFT(CA18,1)&lt;&gt;"0",IF(LEFT(CA18,1)="1",3.0,CB18),$D$5+$E$5*(CR18*CK18/($K$5*1000))+$F$5*(CR18*CK18/($K$5*1000))*MAX(MIN(BY18,$J$5),$I$5)*MAX(MIN(BY18,$J$5),$I$5)+$G$5*MAX(MIN(BY18,$J$5),$I$5)*(CR18*CK18/($K$5*1000))+$H$5*(CR18*CK18/($K$5*1000))*(CR18*CK18/($K$5*1000)))</f>
        <v>0</v>
      </c>
      <c r="R18">
        <f>I18*(1000-(1000*0.61365*exp(17.502*V18/(240.97+V18))/(CK18+CL18)+CF18)/2)/(1000*0.61365*exp(17.502*V18/(240.97+V18))/(CK18+CL18)-CF18)</f>
        <v>0</v>
      </c>
      <c r="S18">
        <f>1/((BZ18+1)/(P18/1.6)+1/(Q18/1.37)) + BZ18/((BZ18+1)/(P18/1.6) + BZ18/(Q18/1.37))</f>
        <v>0</v>
      </c>
      <c r="T18">
        <f>(BU18*BX18)</f>
        <v>0</v>
      </c>
      <c r="U18">
        <f>(CM18+(T18+2*0.95*5.67E-8*(((CM18+$B$7)+273)^4-(CM18+273)^4)-44100*I18)/(1.84*29.3*Q18+8*0.95*5.67E-8*(CM18+273)^3))</f>
        <v>0</v>
      </c>
      <c r="V18">
        <f>($C$7*CN18+$D$7*CO18+$E$7*U18)</f>
        <v>0</v>
      </c>
      <c r="W18">
        <f>0.61365*exp(17.502*V18/(240.97+V18))</f>
        <v>0</v>
      </c>
      <c r="X18">
        <f>(Y18/Z18*100)</f>
        <v>0</v>
      </c>
      <c r="Y18">
        <f>CF18*(CK18+CL18)/1000</f>
        <v>0</v>
      </c>
      <c r="Z18">
        <f>0.61365*exp(17.502*CM18/(240.97+CM18))</f>
        <v>0</v>
      </c>
      <c r="AA18">
        <f>(W18-CF18*(CK18+CL18)/1000)</f>
        <v>0</v>
      </c>
      <c r="AB18">
        <f>(-I18*44100)</f>
        <v>0</v>
      </c>
      <c r="AC18">
        <f>2*29.3*Q18*0.92*(CM18-V18)</f>
        <v>0</v>
      </c>
      <c r="AD18">
        <f>2*0.95*5.67E-8*(((CM18+$B$7)+273)^4-(V18+273)^4)</f>
        <v>0</v>
      </c>
      <c r="AE18">
        <f>T18+AD18+AB18+AC18</f>
        <v>0</v>
      </c>
      <c r="AF18">
        <v>15</v>
      </c>
      <c r="AG18">
        <v>3</v>
      </c>
      <c r="AH18">
        <f>IF(AF18*$H$13&gt;=AJ18,1.0,(AJ18/(AJ18-AF18*$H$13)))</f>
        <v>0</v>
      </c>
      <c r="AI18">
        <f>(AH18-1)*100</f>
        <v>0</v>
      </c>
      <c r="AJ18">
        <f>MAX(0,($B$13+$C$13*CR18)/(1+$D$13*CR18)*CK18/(CM18+273)*$E$13)</f>
        <v>0</v>
      </c>
      <c r="AK18" t="s">
        <v>303</v>
      </c>
      <c r="AL18" t="s">
        <v>303</v>
      </c>
      <c r="AM18">
        <v>0</v>
      </c>
      <c r="AN18">
        <v>0</v>
      </c>
      <c r="AO18">
        <f>1-AM18/AN18</f>
        <v>0</v>
      </c>
      <c r="AP18">
        <v>0</v>
      </c>
      <c r="AQ18" t="s">
        <v>303</v>
      </c>
      <c r="AR18" t="s">
        <v>303</v>
      </c>
      <c r="AS18">
        <v>0</v>
      </c>
      <c r="AT18">
        <v>0</v>
      </c>
      <c r="AU18">
        <f>1-AS18/AT18</f>
        <v>0</v>
      </c>
      <c r="AV18">
        <v>0.5</v>
      </c>
      <c r="AW18">
        <f>BV18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303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f>$B$11*CS18+$C$11*CT18+$F$11*CU18*(1-CX18)</f>
        <v>0</v>
      </c>
      <c r="BV18">
        <f>BU18*BW18</f>
        <v>0</v>
      </c>
      <c r="BW18">
        <f>($B$11*$D$9+$C$11*$D$9+$F$11*((DH18+CZ18)/MAX(DH18+CZ18+DI18, 0.1)*$I$9+DI18/MAX(DH18+CZ18+DI18, 0.1)*$J$9))/($B$11+$C$11+$F$11)</f>
        <v>0</v>
      </c>
      <c r="BX18">
        <f>($B$11*$K$9+$C$11*$K$9+$F$11*((DH18+CZ18)/MAX(DH18+CZ18+DI18, 0.1)*$P$9+DI18/MAX(DH18+CZ18+DI18, 0.1)*$Q$9))/($B$11+$C$11+$F$11)</f>
        <v>0</v>
      </c>
      <c r="BY18">
        <v>6</v>
      </c>
      <c r="BZ18">
        <v>0.5</v>
      </c>
      <c r="CA18" t="s">
        <v>304</v>
      </c>
      <c r="CB18">
        <v>2</v>
      </c>
      <c r="CC18">
        <v>1625589455.1</v>
      </c>
      <c r="CD18">
        <v>408.196258064516</v>
      </c>
      <c r="CE18">
        <v>420.007387096774</v>
      </c>
      <c r="CF18">
        <v>10.8642129032258</v>
      </c>
      <c r="CG18">
        <v>8.96273451612903</v>
      </c>
      <c r="CH18">
        <v>419.396967741935</v>
      </c>
      <c r="CI18">
        <v>12.1638129032258</v>
      </c>
      <c r="CJ18">
        <v>600.037709677419</v>
      </c>
      <c r="CK18">
        <v>100.67164516129</v>
      </c>
      <c r="CL18">
        <v>0.0999383967741935</v>
      </c>
      <c r="CM18">
        <v>24.6607322580645</v>
      </c>
      <c r="CN18">
        <v>24.4211193548387</v>
      </c>
      <c r="CO18">
        <v>999.9</v>
      </c>
      <c r="CP18">
        <v>0</v>
      </c>
      <c r="CQ18">
        <v>0</v>
      </c>
      <c r="CR18">
        <v>10006.574516129</v>
      </c>
      <c r="CS18">
        <v>0</v>
      </c>
      <c r="CT18">
        <v>7.38891</v>
      </c>
      <c r="CU18">
        <v>1500.02290322581</v>
      </c>
      <c r="CV18">
        <v>0.973005903225806</v>
      </c>
      <c r="CW18">
        <v>0.0269938387096774</v>
      </c>
      <c r="CX18">
        <v>0</v>
      </c>
      <c r="CY18">
        <v>1072.6635483871</v>
      </c>
      <c r="CZ18">
        <v>4.99912</v>
      </c>
      <c r="DA18">
        <v>16248.8322580645</v>
      </c>
      <c r="DB18">
        <v>9670.3464516129</v>
      </c>
      <c r="DC18">
        <v>43.6127096774193</v>
      </c>
      <c r="DD18">
        <v>45.691064516129</v>
      </c>
      <c r="DE18">
        <v>45.066129032258</v>
      </c>
      <c r="DF18">
        <v>44.7658387096774</v>
      </c>
      <c r="DG18">
        <v>44.9412903225806</v>
      </c>
      <c r="DH18">
        <v>1454.66903225806</v>
      </c>
      <c r="DI18">
        <v>40.3583870967742</v>
      </c>
      <c r="DJ18">
        <v>0</v>
      </c>
      <c r="DK18">
        <v>1625589464.4</v>
      </c>
      <c r="DL18">
        <v>0</v>
      </c>
      <c r="DM18">
        <v>1072.596</v>
      </c>
      <c r="DN18">
        <v>-4.69153844731848</v>
      </c>
      <c r="DO18">
        <v>-72.6923075782678</v>
      </c>
      <c r="DP18">
        <v>16247.372</v>
      </c>
      <c r="DQ18">
        <v>15</v>
      </c>
      <c r="DR18">
        <v>1625587716.1</v>
      </c>
      <c r="DS18" t="s">
        <v>305</v>
      </c>
      <c r="DT18">
        <v>1625587714.1</v>
      </c>
      <c r="DU18">
        <v>1625587716.1</v>
      </c>
      <c r="DV18">
        <v>1</v>
      </c>
      <c r="DW18">
        <v>-1.575</v>
      </c>
      <c r="DX18">
        <v>-0.158</v>
      </c>
      <c r="DY18">
        <v>-11.205</v>
      </c>
      <c r="DZ18">
        <v>-1.27</v>
      </c>
      <c r="EA18">
        <v>420</v>
      </c>
      <c r="EB18">
        <v>10</v>
      </c>
      <c r="EC18">
        <v>0.23</v>
      </c>
      <c r="ED18">
        <v>0.07</v>
      </c>
      <c r="EE18">
        <v>-11.7956675</v>
      </c>
      <c r="EF18">
        <v>-0.336964727954959</v>
      </c>
      <c r="EG18">
        <v>0.061044939952055</v>
      </c>
      <c r="EH18">
        <v>1</v>
      </c>
      <c r="EI18">
        <v>1072.87823529412</v>
      </c>
      <c r="EJ18">
        <v>-4.39501267962667</v>
      </c>
      <c r="EK18">
        <v>0.48294726656617</v>
      </c>
      <c r="EL18">
        <v>1</v>
      </c>
      <c r="EM18">
        <v>1.90537725</v>
      </c>
      <c r="EN18">
        <v>-0.0770633020637942</v>
      </c>
      <c r="EO18">
        <v>0.00765891669477479</v>
      </c>
      <c r="EP18">
        <v>1</v>
      </c>
      <c r="EQ18">
        <v>3</v>
      </c>
      <c r="ER18">
        <v>3</v>
      </c>
      <c r="ES18" t="s">
        <v>309</v>
      </c>
      <c r="ET18">
        <v>100</v>
      </c>
      <c r="EU18">
        <v>100</v>
      </c>
      <c r="EV18">
        <v>-11.201</v>
      </c>
      <c r="EW18">
        <v>-1.2994</v>
      </c>
      <c r="EX18">
        <v>-11.2069424065038</v>
      </c>
      <c r="EY18">
        <v>0.000485247639819423</v>
      </c>
      <c r="EZ18">
        <v>-1.36446825205216e-06</v>
      </c>
      <c r="FA18">
        <v>5.78542989185787e-10</v>
      </c>
      <c r="FB18">
        <v>-0.883212311568949</v>
      </c>
      <c r="FC18">
        <v>-0.0508365997127688</v>
      </c>
      <c r="FD18">
        <v>0.00161886503163497</v>
      </c>
      <c r="FE18">
        <v>-2.08621555845513e-05</v>
      </c>
      <c r="FF18">
        <v>0</v>
      </c>
      <c r="FG18">
        <v>2096</v>
      </c>
      <c r="FH18">
        <v>2</v>
      </c>
      <c r="FI18">
        <v>28</v>
      </c>
      <c r="FJ18">
        <v>29.1</v>
      </c>
      <c r="FK18">
        <v>29.1</v>
      </c>
      <c r="FL18">
        <v>18</v>
      </c>
      <c r="FM18">
        <v>598.501</v>
      </c>
      <c r="FN18">
        <v>379.378</v>
      </c>
      <c r="FO18">
        <v>20</v>
      </c>
      <c r="FP18">
        <v>27.7193</v>
      </c>
      <c r="FQ18">
        <v>30.0001</v>
      </c>
      <c r="FR18">
        <v>27.7888</v>
      </c>
      <c r="FS18">
        <v>27.7803</v>
      </c>
      <c r="FT18">
        <v>21.4104</v>
      </c>
      <c r="FU18">
        <v>43.6964</v>
      </c>
      <c r="FV18">
        <v>0</v>
      </c>
      <c r="FW18">
        <v>20</v>
      </c>
      <c r="FX18">
        <v>420</v>
      </c>
      <c r="FY18">
        <v>8.92035</v>
      </c>
      <c r="FZ18">
        <v>101.685</v>
      </c>
      <c r="GA18">
        <v>96.9013</v>
      </c>
    </row>
    <row r="19" spans="1:183">
      <c r="A19">
        <v>3</v>
      </c>
      <c r="B19">
        <v>1625589586.1</v>
      </c>
      <c r="C19">
        <v>243.599999904633</v>
      </c>
      <c r="D19" t="s">
        <v>310</v>
      </c>
      <c r="E19" t="s">
        <v>311</v>
      </c>
      <c r="F19">
        <v>15</v>
      </c>
      <c r="G19" t="s">
        <v>302</v>
      </c>
      <c r="H19">
        <v>1625589578.1</v>
      </c>
      <c r="I19">
        <f>(J19)/1000</f>
        <v>0</v>
      </c>
      <c r="J19">
        <f>1000*CJ19*AH19*(CF19-CG19)/(100*BY19*(1000-AH19*CF19))</f>
        <v>0</v>
      </c>
      <c r="K19">
        <f>CJ19*AH19*(CE19-CD19*(1000-AH19*CG19)/(1000-AH19*CF19))/(100*BY19)</f>
        <v>0</v>
      </c>
      <c r="L19">
        <f>CD19 - IF(AH19&gt;1, K19*BY19*100.0/(AJ19*CR19), 0)</f>
        <v>0</v>
      </c>
      <c r="M19">
        <f>((S19-I19/2)*L19-K19)/(S19+I19/2)</f>
        <v>0</v>
      </c>
      <c r="N19">
        <f>M19*(CK19+CL19)/1000.0</f>
        <v>0</v>
      </c>
      <c r="O19">
        <f>(CD19 - IF(AH19&gt;1, K19*BY19*100.0/(AJ19*CR19), 0))*(CK19+CL19)/1000.0</f>
        <v>0</v>
      </c>
      <c r="P19">
        <f>2.0/((1/R19-1/Q19)+SIGN(R19)*SQRT((1/R19-1/Q19)*(1/R19-1/Q19) + 4*BZ19/((BZ19+1)*(BZ19+1))*(2*1/R19*1/Q19-1/Q19*1/Q19)))</f>
        <v>0</v>
      </c>
      <c r="Q19">
        <f>IF(LEFT(CA19,1)&lt;&gt;"0",IF(LEFT(CA19,1)="1",3.0,CB19),$D$5+$E$5*(CR19*CK19/($K$5*1000))+$F$5*(CR19*CK19/($K$5*1000))*MAX(MIN(BY19,$J$5),$I$5)*MAX(MIN(BY19,$J$5),$I$5)+$G$5*MAX(MIN(BY19,$J$5),$I$5)*(CR19*CK19/($K$5*1000))+$H$5*(CR19*CK19/($K$5*1000))*(CR19*CK19/($K$5*1000)))</f>
        <v>0</v>
      </c>
      <c r="R19">
        <f>I19*(1000-(1000*0.61365*exp(17.502*V19/(240.97+V19))/(CK19+CL19)+CF19)/2)/(1000*0.61365*exp(17.502*V19/(240.97+V19))/(CK19+CL19)-CF19)</f>
        <v>0</v>
      </c>
      <c r="S19">
        <f>1/((BZ19+1)/(P19/1.6)+1/(Q19/1.37)) + BZ19/((BZ19+1)/(P19/1.6) + BZ19/(Q19/1.37))</f>
        <v>0</v>
      </c>
      <c r="T19">
        <f>(BU19*BX19)</f>
        <v>0</v>
      </c>
      <c r="U19">
        <f>(CM19+(T19+2*0.95*5.67E-8*(((CM19+$B$7)+273)^4-(CM19+273)^4)-44100*I19)/(1.84*29.3*Q19+8*0.95*5.67E-8*(CM19+273)^3))</f>
        <v>0</v>
      </c>
      <c r="V19">
        <f>($C$7*CN19+$D$7*CO19+$E$7*U19)</f>
        <v>0</v>
      </c>
      <c r="W19">
        <f>0.61365*exp(17.502*V19/(240.97+V19))</f>
        <v>0</v>
      </c>
      <c r="X19">
        <f>(Y19/Z19*100)</f>
        <v>0</v>
      </c>
      <c r="Y19">
        <f>CF19*(CK19+CL19)/1000</f>
        <v>0</v>
      </c>
      <c r="Z19">
        <f>0.61365*exp(17.502*CM19/(240.97+CM19))</f>
        <v>0</v>
      </c>
      <c r="AA19">
        <f>(W19-CF19*(CK19+CL19)/1000)</f>
        <v>0</v>
      </c>
      <c r="AB19">
        <f>(-I19*44100)</f>
        <v>0</v>
      </c>
      <c r="AC19">
        <f>2*29.3*Q19*0.92*(CM19-V19)</f>
        <v>0</v>
      </c>
      <c r="AD19">
        <f>2*0.95*5.67E-8*(((CM19+$B$7)+273)^4-(V19+273)^4)</f>
        <v>0</v>
      </c>
      <c r="AE19">
        <f>T19+AD19+AB19+AC19</f>
        <v>0</v>
      </c>
      <c r="AF19">
        <v>14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MAX(0,($B$13+$C$13*CR19)/(1+$D$13*CR19)*CK19/(CM19+273)*$E$13)</f>
        <v>0</v>
      </c>
      <c r="AK19" t="s">
        <v>303</v>
      </c>
      <c r="AL19" t="s">
        <v>303</v>
      </c>
      <c r="AM19">
        <v>0</v>
      </c>
      <c r="AN19">
        <v>0</v>
      </c>
      <c r="AO19">
        <f>1-AM19/AN19</f>
        <v>0</v>
      </c>
      <c r="AP19">
        <v>0</v>
      </c>
      <c r="AQ19" t="s">
        <v>303</v>
      </c>
      <c r="AR19" t="s">
        <v>303</v>
      </c>
      <c r="AS19">
        <v>0</v>
      </c>
      <c r="AT19">
        <v>0</v>
      </c>
      <c r="AU19">
        <f>1-AS19/AT19</f>
        <v>0</v>
      </c>
      <c r="AV19">
        <v>0.5</v>
      </c>
      <c r="AW19">
        <f>BV19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303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f>$B$11*CS19+$C$11*CT19+$F$11*CU19*(1-CX19)</f>
        <v>0</v>
      </c>
      <c r="BV19">
        <f>BU19*BW19</f>
        <v>0</v>
      </c>
      <c r="BW19">
        <f>($B$11*$D$9+$C$11*$D$9+$F$11*((DH19+CZ19)/MAX(DH19+CZ19+DI19, 0.1)*$I$9+DI19/MAX(DH19+CZ19+DI19, 0.1)*$J$9))/($B$11+$C$11+$F$11)</f>
        <v>0</v>
      </c>
      <c r="BX19">
        <f>($B$11*$K$9+$C$11*$K$9+$F$11*((DH19+CZ19)/MAX(DH19+CZ19+DI19, 0.1)*$P$9+DI19/MAX(DH19+CZ19+DI19, 0.1)*$Q$9))/($B$11+$C$11+$F$11)</f>
        <v>0</v>
      </c>
      <c r="BY19">
        <v>6</v>
      </c>
      <c r="BZ19">
        <v>0.5</v>
      </c>
      <c r="CA19" t="s">
        <v>304</v>
      </c>
      <c r="CB19">
        <v>2</v>
      </c>
      <c r="CC19">
        <v>1625589578.1</v>
      </c>
      <c r="CD19">
        <v>408.569225806452</v>
      </c>
      <c r="CE19">
        <v>420.010193548387</v>
      </c>
      <c r="CF19">
        <v>10.7263225806452</v>
      </c>
      <c r="CG19">
        <v>8.98191967741935</v>
      </c>
      <c r="CH19">
        <v>419.770161290323</v>
      </c>
      <c r="CI19">
        <v>12.023</v>
      </c>
      <c r="CJ19">
        <v>600.017870967742</v>
      </c>
      <c r="CK19">
        <v>100.66135483871</v>
      </c>
      <c r="CL19">
        <v>0.0999165806451613</v>
      </c>
      <c r="CM19">
        <v>24.5124193548387</v>
      </c>
      <c r="CN19">
        <v>24.1772419354839</v>
      </c>
      <c r="CO19">
        <v>999.9</v>
      </c>
      <c r="CP19">
        <v>0</v>
      </c>
      <c r="CQ19">
        <v>0</v>
      </c>
      <c r="CR19">
        <v>10005.5641935484</v>
      </c>
      <c r="CS19">
        <v>0</v>
      </c>
      <c r="CT19">
        <v>7.27262516129032</v>
      </c>
      <c r="CU19">
        <v>1199.98516129032</v>
      </c>
      <c r="CV19">
        <v>0.966993419354839</v>
      </c>
      <c r="CW19">
        <v>0.0330066935483871</v>
      </c>
      <c r="CX19">
        <v>0</v>
      </c>
      <c r="CY19">
        <v>1057.42677419355</v>
      </c>
      <c r="CZ19">
        <v>4.99912</v>
      </c>
      <c r="DA19">
        <v>12783.8387096774</v>
      </c>
      <c r="DB19">
        <v>7716.57387096774</v>
      </c>
      <c r="DC19">
        <v>43.161</v>
      </c>
      <c r="DD19">
        <v>45.5965483870968</v>
      </c>
      <c r="DE19">
        <v>44.8968709677419</v>
      </c>
      <c r="DF19">
        <v>44.7215806451613</v>
      </c>
      <c r="DG19">
        <v>44.657</v>
      </c>
      <c r="DH19">
        <v>1155.54</v>
      </c>
      <c r="DI19">
        <v>39.4454838709677</v>
      </c>
      <c r="DJ19">
        <v>0</v>
      </c>
      <c r="DK19">
        <v>1625589587.4</v>
      </c>
      <c r="DL19">
        <v>0</v>
      </c>
      <c r="DM19">
        <v>1057.38538461538</v>
      </c>
      <c r="DN19">
        <v>-4.56820513233871</v>
      </c>
      <c r="DO19">
        <v>-59.4700854240611</v>
      </c>
      <c r="DP19">
        <v>12783.3192307692</v>
      </c>
      <c r="DQ19">
        <v>15</v>
      </c>
      <c r="DR19">
        <v>1625587716.1</v>
      </c>
      <c r="DS19" t="s">
        <v>305</v>
      </c>
      <c r="DT19">
        <v>1625587714.1</v>
      </c>
      <c r="DU19">
        <v>1625587716.1</v>
      </c>
      <c r="DV19">
        <v>1</v>
      </c>
      <c r="DW19">
        <v>-1.575</v>
      </c>
      <c r="DX19">
        <v>-0.158</v>
      </c>
      <c r="DY19">
        <v>-11.205</v>
      </c>
      <c r="DZ19">
        <v>-1.27</v>
      </c>
      <c r="EA19">
        <v>420</v>
      </c>
      <c r="EB19">
        <v>10</v>
      </c>
      <c r="EC19">
        <v>0.23</v>
      </c>
      <c r="ED19">
        <v>0.07</v>
      </c>
      <c r="EE19">
        <v>-11.45226</v>
      </c>
      <c r="EF19">
        <v>0.00977786116324267</v>
      </c>
      <c r="EG19">
        <v>0.0426129663365507</v>
      </c>
      <c r="EH19">
        <v>1</v>
      </c>
      <c r="EI19">
        <v>1057.59735294118</v>
      </c>
      <c r="EJ19">
        <v>-3.73998309382795</v>
      </c>
      <c r="EK19">
        <v>0.422613081445676</v>
      </c>
      <c r="EL19">
        <v>1</v>
      </c>
      <c r="EM19">
        <v>1.74938975</v>
      </c>
      <c r="EN19">
        <v>-0.0995485553470959</v>
      </c>
      <c r="EO19">
        <v>0.0113387312975262</v>
      </c>
      <c r="EP19">
        <v>1</v>
      </c>
      <c r="EQ19">
        <v>3</v>
      </c>
      <c r="ER19">
        <v>3</v>
      </c>
      <c r="ES19" t="s">
        <v>309</v>
      </c>
      <c r="ET19">
        <v>100</v>
      </c>
      <c r="EU19">
        <v>100</v>
      </c>
      <c r="EV19">
        <v>-11.201</v>
      </c>
      <c r="EW19">
        <v>-1.2969</v>
      </c>
      <c r="EX19">
        <v>-11.2069424065038</v>
      </c>
      <c r="EY19">
        <v>0.000485247639819423</v>
      </c>
      <c r="EZ19">
        <v>-1.36446825205216e-06</v>
      </c>
      <c r="FA19">
        <v>5.78542989185787e-10</v>
      </c>
      <c r="FB19">
        <v>-0.883212311568949</v>
      </c>
      <c r="FC19">
        <v>-0.0508365997127688</v>
      </c>
      <c r="FD19">
        <v>0.00161886503163497</v>
      </c>
      <c r="FE19">
        <v>-2.08621555845513e-05</v>
      </c>
      <c r="FF19">
        <v>0</v>
      </c>
      <c r="FG19">
        <v>2096</v>
      </c>
      <c r="FH19">
        <v>2</v>
      </c>
      <c r="FI19">
        <v>28</v>
      </c>
      <c r="FJ19">
        <v>31.2</v>
      </c>
      <c r="FK19">
        <v>31.2</v>
      </c>
      <c r="FL19">
        <v>18</v>
      </c>
      <c r="FM19">
        <v>599.573</v>
      </c>
      <c r="FN19">
        <v>378.828</v>
      </c>
      <c r="FO19">
        <v>19.9999</v>
      </c>
      <c r="FP19">
        <v>27.6994</v>
      </c>
      <c r="FQ19">
        <v>29.9999</v>
      </c>
      <c r="FR19">
        <v>27.7699</v>
      </c>
      <c r="FS19">
        <v>27.7615</v>
      </c>
      <c r="FT19">
        <v>21.4177</v>
      </c>
      <c r="FU19">
        <v>43.1361</v>
      </c>
      <c r="FV19">
        <v>0</v>
      </c>
      <c r="FW19">
        <v>20</v>
      </c>
      <c r="FX19">
        <v>420</v>
      </c>
      <c r="FY19">
        <v>9.04469</v>
      </c>
      <c r="FZ19">
        <v>101.681</v>
      </c>
      <c r="GA19">
        <v>96.9034</v>
      </c>
    </row>
    <row r="20" spans="1:183">
      <c r="A20">
        <v>4</v>
      </c>
      <c r="B20">
        <v>1625589706.6</v>
      </c>
      <c r="C20">
        <v>364.099999904633</v>
      </c>
      <c r="D20" t="s">
        <v>312</v>
      </c>
      <c r="E20" t="s">
        <v>313</v>
      </c>
      <c r="F20">
        <v>15</v>
      </c>
      <c r="G20" t="s">
        <v>302</v>
      </c>
      <c r="H20">
        <v>1625589698.85</v>
      </c>
      <c r="I20">
        <f>(J20)/1000</f>
        <v>0</v>
      </c>
      <c r="J20">
        <f>1000*CJ20*AH20*(CF20-CG20)/(100*BY20*(1000-AH20*CF20))</f>
        <v>0</v>
      </c>
      <c r="K20">
        <f>CJ20*AH20*(CE20-CD20*(1000-AH20*CG20)/(1000-AH20*CF20))/(100*BY20)</f>
        <v>0</v>
      </c>
      <c r="L20">
        <f>CD20 - IF(AH20&gt;1, K20*BY20*100.0/(AJ20*CR20), 0)</f>
        <v>0</v>
      </c>
      <c r="M20">
        <f>((S20-I20/2)*L20-K20)/(S20+I20/2)</f>
        <v>0</v>
      </c>
      <c r="N20">
        <f>M20*(CK20+CL20)/1000.0</f>
        <v>0</v>
      </c>
      <c r="O20">
        <f>(CD20 - IF(AH20&gt;1, K20*BY20*100.0/(AJ20*CR20), 0))*(CK20+CL20)/1000.0</f>
        <v>0</v>
      </c>
      <c r="P20">
        <f>2.0/((1/R20-1/Q20)+SIGN(R20)*SQRT((1/R20-1/Q20)*(1/R20-1/Q20) + 4*BZ20/((BZ20+1)*(BZ20+1))*(2*1/R20*1/Q20-1/Q20*1/Q20)))</f>
        <v>0</v>
      </c>
      <c r="Q20">
        <f>IF(LEFT(CA20,1)&lt;&gt;"0",IF(LEFT(CA20,1)="1",3.0,CB20),$D$5+$E$5*(CR20*CK20/($K$5*1000))+$F$5*(CR20*CK20/($K$5*1000))*MAX(MIN(BY20,$J$5),$I$5)*MAX(MIN(BY20,$J$5),$I$5)+$G$5*MAX(MIN(BY20,$J$5),$I$5)*(CR20*CK20/($K$5*1000))+$H$5*(CR20*CK20/($K$5*1000))*(CR20*CK20/($K$5*1000)))</f>
        <v>0</v>
      </c>
      <c r="R20">
        <f>I20*(1000-(1000*0.61365*exp(17.502*V20/(240.97+V20))/(CK20+CL20)+CF20)/2)/(1000*0.61365*exp(17.502*V20/(240.97+V20))/(CK20+CL20)-CF20)</f>
        <v>0</v>
      </c>
      <c r="S20">
        <f>1/((BZ20+1)/(P20/1.6)+1/(Q20/1.37)) + BZ20/((BZ20+1)/(P20/1.6) + BZ20/(Q20/1.37))</f>
        <v>0</v>
      </c>
      <c r="T20">
        <f>(BU20*BX20)</f>
        <v>0</v>
      </c>
      <c r="U20">
        <f>(CM20+(T20+2*0.95*5.67E-8*(((CM20+$B$7)+273)^4-(CM20+273)^4)-44100*I20)/(1.84*29.3*Q20+8*0.95*5.67E-8*(CM20+273)^3))</f>
        <v>0</v>
      </c>
      <c r="V20">
        <f>($C$7*CN20+$D$7*CO20+$E$7*U20)</f>
        <v>0</v>
      </c>
      <c r="W20">
        <f>0.61365*exp(17.502*V20/(240.97+V20))</f>
        <v>0</v>
      </c>
      <c r="X20">
        <f>(Y20/Z20*100)</f>
        <v>0</v>
      </c>
      <c r="Y20">
        <f>CF20*(CK20+CL20)/1000</f>
        <v>0</v>
      </c>
      <c r="Z20">
        <f>0.61365*exp(17.502*CM20/(240.97+CM20))</f>
        <v>0</v>
      </c>
      <c r="AA20">
        <f>(W20-CF20*(CK20+CL20)/1000)</f>
        <v>0</v>
      </c>
      <c r="AB20">
        <f>(-I20*44100)</f>
        <v>0</v>
      </c>
      <c r="AC20">
        <f>2*29.3*Q20*0.92*(CM20-V20)</f>
        <v>0</v>
      </c>
      <c r="AD20">
        <f>2*0.95*5.67E-8*(((CM20+$B$7)+273)^4-(V20+273)^4)</f>
        <v>0</v>
      </c>
      <c r="AE20">
        <f>T20+AD20+AB20+AC20</f>
        <v>0</v>
      </c>
      <c r="AF20">
        <v>14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MAX(0,($B$13+$C$13*CR20)/(1+$D$13*CR20)*CK20/(CM20+273)*$E$13)</f>
        <v>0</v>
      </c>
      <c r="AK20" t="s">
        <v>303</v>
      </c>
      <c r="AL20" t="s">
        <v>303</v>
      </c>
      <c r="AM20">
        <v>0</v>
      </c>
      <c r="AN20">
        <v>0</v>
      </c>
      <c r="AO20">
        <f>1-AM20/AN20</f>
        <v>0</v>
      </c>
      <c r="AP20">
        <v>0</v>
      </c>
      <c r="AQ20" t="s">
        <v>303</v>
      </c>
      <c r="AR20" t="s">
        <v>303</v>
      </c>
      <c r="AS20">
        <v>0</v>
      </c>
      <c r="AT20">
        <v>0</v>
      </c>
      <c r="AU20">
        <f>1-AS20/AT20</f>
        <v>0</v>
      </c>
      <c r="AV20">
        <v>0.5</v>
      </c>
      <c r="AW20">
        <f>BV20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303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f>$B$11*CS20+$C$11*CT20+$F$11*CU20*(1-CX20)</f>
        <v>0</v>
      </c>
      <c r="BV20">
        <f>BU20*BW20</f>
        <v>0</v>
      </c>
      <c r="BW20">
        <f>($B$11*$D$9+$C$11*$D$9+$F$11*((DH20+CZ20)/MAX(DH20+CZ20+DI20, 0.1)*$I$9+DI20/MAX(DH20+CZ20+DI20, 0.1)*$J$9))/($B$11+$C$11+$F$11)</f>
        <v>0</v>
      </c>
      <c r="BX20">
        <f>($B$11*$K$9+$C$11*$K$9+$F$11*((DH20+CZ20)/MAX(DH20+CZ20+DI20, 0.1)*$P$9+DI20/MAX(DH20+CZ20+DI20, 0.1)*$Q$9))/($B$11+$C$11+$F$11)</f>
        <v>0</v>
      </c>
      <c r="BY20">
        <v>6</v>
      </c>
      <c r="BZ20">
        <v>0.5</v>
      </c>
      <c r="CA20" t="s">
        <v>304</v>
      </c>
      <c r="CB20">
        <v>2</v>
      </c>
      <c r="CC20">
        <v>1625589698.85</v>
      </c>
      <c r="CD20">
        <v>409.1908</v>
      </c>
      <c r="CE20">
        <v>419.998933333333</v>
      </c>
      <c r="CF20">
        <v>10.6391733333333</v>
      </c>
      <c r="CG20">
        <v>9.04065633333333</v>
      </c>
      <c r="CH20">
        <v>420.391833333333</v>
      </c>
      <c r="CI20">
        <v>11.93398</v>
      </c>
      <c r="CJ20">
        <v>600.027566666667</v>
      </c>
      <c r="CK20">
        <v>100.660933333333</v>
      </c>
      <c r="CL20">
        <v>0.100017663333333</v>
      </c>
      <c r="CM20">
        <v>24.34976</v>
      </c>
      <c r="CN20">
        <v>23.94015</v>
      </c>
      <c r="CO20">
        <v>999.9</v>
      </c>
      <c r="CP20">
        <v>0</v>
      </c>
      <c r="CQ20">
        <v>0</v>
      </c>
      <c r="CR20">
        <v>10000.397</v>
      </c>
      <c r="CS20">
        <v>0</v>
      </c>
      <c r="CT20">
        <v>7.12629866666667</v>
      </c>
      <c r="CU20">
        <v>900.0159</v>
      </c>
      <c r="CV20">
        <v>0.955997</v>
      </c>
      <c r="CW20">
        <v>0.0440031</v>
      </c>
      <c r="CX20">
        <v>0</v>
      </c>
      <c r="CY20">
        <v>1041.53433333333</v>
      </c>
      <c r="CZ20">
        <v>4.99912</v>
      </c>
      <c r="DA20">
        <v>9409.37033333333</v>
      </c>
      <c r="DB20">
        <v>5761.70866666667</v>
      </c>
      <c r="DC20">
        <v>42.5143333333333</v>
      </c>
      <c r="DD20">
        <v>45.3791333333333</v>
      </c>
      <c r="DE20">
        <v>44.5581</v>
      </c>
      <c r="DF20">
        <v>44.558</v>
      </c>
      <c r="DG20">
        <v>44.2247666666666</v>
      </c>
      <c r="DH20">
        <v>855.633666666667</v>
      </c>
      <c r="DI20">
        <v>39.382</v>
      </c>
      <c r="DJ20">
        <v>0</v>
      </c>
      <c r="DK20">
        <v>1625589707.4</v>
      </c>
      <c r="DL20">
        <v>0</v>
      </c>
      <c r="DM20">
        <v>1041.52846153846</v>
      </c>
      <c r="DN20">
        <v>-5.27726495545603</v>
      </c>
      <c r="DO20">
        <v>-48.8191453881585</v>
      </c>
      <c r="DP20">
        <v>9409.26615384615</v>
      </c>
      <c r="DQ20">
        <v>15</v>
      </c>
      <c r="DR20">
        <v>1625587716.1</v>
      </c>
      <c r="DS20" t="s">
        <v>305</v>
      </c>
      <c r="DT20">
        <v>1625587714.1</v>
      </c>
      <c r="DU20">
        <v>1625587716.1</v>
      </c>
      <c r="DV20">
        <v>1</v>
      </c>
      <c r="DW20">
        <v>-1.575</v>
      </c>
      <c r="DX20">
        <v>-0.158</v>
      </c>
      <c r="DY20">
        <v>-11.205</v>
      </c>
      <c r="DZ20">
        <v>-1.27</v>
      </c>
      <c r="EA20">
        <v>420</v>
      </c>
      <c r="EB20">
        <v>10</v>
      </c>
      <c r="EC20">
        <v>0.23</v>
      </c>
      <c r="ED20">
        <v>0.07</v>
      </c>
      <c r="EE20">
        <v>-10.822425</v>
      </c>
      <c r="EF20">
        <v>0.307832645403415</v>
      </c>
      <c r="EG20">
        <v>0.0515729713609755</v>
      </c>
      <c r="EH20">
        <v>1</v>
      </c>
      <c r="EI20">
        <v>1041.72882352941</v>
      </c>
      <c r="EJ20">
        <v>-5.06866784285495</v>
      </c>
      <c r="EK20">
        <v>0.537859399438193</v>
      </c>
      <c r="EL20">
        <v>1</v>
      </c>
      <c r="EM20">
        <v>1.60081725</v>
      </c>
      <c r="EN20">
        <v>-0.0557278424015017</v>
      </c>
      <c r="EO20">
        <v>0.00539120486881178</v>
      </c>
      <c r="EP20">
        <v>1</v>
      </c>
      <c r="EQ20">
        <v>3</v>
      </c>
      <c r="ER20">
        <v>3</v>
      </c>
      <c r="ES20" t="s">
        <v>309</v>
      </c>
      <c r="ET20">
        <v>100</v>
      </c>
      <c r="EU20">
        <v>100</v>
      </c>
      <c r="EV20">
        <v>-11.201</v>
      </c>
      <c r="EW20">
        <v>-1.2946</v>
      </c>
      <c r="EX20">
        <v>-11.2069424065038</v>
      </c>
      <c r="EY20">
        <v>0.000485247639819423</v>
      </c>
      <c r="EZ20">
        <v>-1.36446825205216e-06</v>
      </c>
      <c r="FA20">
        <v>5.78542989185787e-10</v>
      </c>
      <c r="FB20">
        <v>-0.883212311568949</v>
      </c>
      <c r="FC20">
        <v>-0.0508365997127688</v>
      </c>
      <c r="FD20">
        <v>0.00161886503163497</v>
      </c>
      <c r="FE20">
        <v>-2.08621555845513e-05</v>
      </c>
      <c r="FF20">
        <v>0</v>
      </c>
      <c r="FG20">
        <v>2096</v>
      </c>
      <c r="FH20">
        <v>2</v>
      </c>
      <c r="FI20">
        <v>28</v>
      </c>
      <c r="FJ20">
        <v>33.2</v>
      </c>
      <c r="FK20">
        <v>33.2</v>
      </c>
      <c r="FL20">
        <v>18</v>
      </c>
      <c r="FM20">
        <v>599.288</v>
      </c>
      <c r="FN20">
        <v>378.76</v>
      </c>
      <c r="FO20">
        <v>20</v>
      </c>
      <c r="FP20">
        <v>27.6793</v>
      </c>
      <c r="FQ20">
        <v>29.9998</v>
      </c>
      <c r="FR20">
        <v>27.7487</v>
      </c>
      <c r="FS20">
        <v>27.7404</v>
      </c>
      <c r="FT20">
        <v>21.4226</v>
      </c>
      <c r="FU20">
        <v>42.8544</v>
      </c>
      <c r="FV20">
        <v>0</v>
      </c>
      <c r="FW20">
        <v>20</v>
      </c>
      <c r="FX20">
        <v>420</v>
      </c>
      <c r="FY20">
        <v>9.0701</v>
      </c>
      <c r="FZ20">
        <v>101.678</v>
      </c>
      <c r="GA20">
        <v>96.9058</v>
      </c>
    </row>
    <row r="21" spans="1:183">
      <c r="A21">
        <v>5</v>
      </c>
      <c r="B21">
        <v>1625589839.1</v>
      </c>
      <c r="C21">
        <v>496.599999904633</v>
      </c>
      <c r="D21" t="s">
        <v>314</v>
      </c>
      <c r="E21" t="s">
        <v>315</v>
      </c>
      <c r="F21">
        <v>15</v>
      </c>
      <c r="G21" t="s">
        <v>302</v>
      </c>
      <c r="H21">
        <v>1625589831.35</v>
      </c>
      <c r="I21">
        <f>(J21)/1000</f>
        <v>0</v>
      </c>
      <c r="J21">
        <f>1000*CJ21*AH21*(CF21-CG21)/(100*BY21*(1000-AH21*CF21))</f>
        <v>0</v>
      </c>
      <c r="K21">
        <f>CJ21*AH21*(CE21-CD21*(1000-AH21*CG21)/(1000-AH21*CF21))/(100*BY21)</f>
        <v>0</v>
      </c>
      <c r="L21">
        <f>CD21 - IF(AH21&gt;1, K21*BY21*100.0/(AJ21*CR21), 0)</f>
        <v>0</v>
      </c>
      <c r="M21">
        <f>((S21-I21/2)*L21-K21)/(S21+I21/2)</f>
        <v>0</v>
      </c>
      <c r="N21">
        <f>M21*(CK21+CL21)/1000.0</f>
        <v>0</v>
      </c>
      <c r="O21">
        <f>(CD21 - IF(AH21&gt;1, K21*BY21*100.0/(AJ21*CR21), 0))*(CK21+CL21)/1000.0</f>
        <v>0</v>
      </c>
      <c r="P21">
        <f>2.0/((1/R21-1/Q21)+SIGN(R21)*SQRT((1/R21-1/Q21)*(1/R21-1/Q21) + 4*BZ21/((BZ21+1)*(BZ21+1))*(2*1/R21*1/Q21-1/Q21*1/Q21)))</f>
        <v>0</v>
      </c>
      <c r="Q21">
        <f>IF(LEFT(CA21,1)&lt;&gt;"0",IF(LEFT(CA21,1)="1",3.0,CB21),$D$5+$E$5*(CR21*CK21/($K$5*1000))+$F$5*(CR21*CK21/($K$5*1000))*MAX(MIN(BY21,$J$5),$I$5)*MAX(MIN(BY21,$J$5),$I$5)+$G$5*MAX(MIN(BY21,$J$5),$I$5)*(CR21*CK21/($K$5*1000))+$H$5*(CR21*CK21/($K$5*1000))*(CR21*CK21/($K$5*1000)))</f>
        <v>0</v>
      </c>
      <c r="R21">
        <f>I21*(1000-(1000*0.61365*exp(17.502*V21/(240.97+V21))/(CK21+CL21)+CF21)/2)/(1000*0.61365*exp(17.502*V21/(240.97+V21))/(CK21+CL21)-CF21)</f>
        <v>0</v>
      </c>
      <c r="S21">
        <f>1/((BZ21+1)/(P21/1.6)+1/(Q21/1.37)) + BZ21/((BZ21+1)/(P21/1.6) + BZ21/(Q21/1.37))</f>
        <v>0</v>
      </c>
      <c r="T21">
        <f>(BU21*BX21)</f>
        <v>0</v>
      </c>
      <c r="U21">
        <f>(CM21+(T21+2*0.95*5.67E-8*(((CM21+$B$7)+273)^4-(CM21+273)^4)-44100*I21)/(1.84*29.3*Q21+8*0.95*5.67E-8*(CM21+273)^3))</f>
        <v>0</v>
      </c>
      <c r="V21">
        <f>($C$7*CN21+$D$7*CO21+$E$7*U21)</f>
        <v>0</v>
      </c>
      <c r="W21">
        <f>0.61365*exp(17.502*V21/(240.97+V21))</f>
        <v>0</v>
      </c>
      <c r="X21">
        <f>(Y21/Z21*100)</f>
        <v>0</v>
      </c>
      <c r="Y21">
        <f>CF21*(CK21+CL21)/1000</f>
        <v>0</v>
      </c>
      <c r="Z21">
        <f>0.61365*exp(17.502*CM21/(240.97+CM21))</f>
        <v>0</v>
      </c>
      <c r="AA21">
        <f>(W21-CF21*(CK21+CL21)/1000)</f>
        <v>0</v>
      </c>
      <c r="AB21">
        <f>(-I21*44100)</f>
        <v>0</v>
      </c>
      <c r="AC21">
        <f>2*29.3*Q21*0.92*(CM21-V21)</f>
        <v>0</v>
      </c>
      <c r="AD21">
        <f>2*0.95*5.67E-8*(((CM21+$B$7)+273)^4-(V21+273)^4)</f>
        <v>0</v>
      </c>
      <c r="AE21">
        <f>T21+AD21+AB21+AC21</f>
        <v>0</v>
      </c>
      <c r="AF21">
        <v>15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MAX(0,($B$13+$C$13*CR21)/(1+$D$13*CR21)*CK21/(CM21+273)*$E$13)</f>
        <v>0</v>
      </c>
      <c r="AK21" t="s">
        <v>303</v>
      </c>
      <c r="AL21" t="s">
        <v>303</v>
      </c>
      <c r="AM21">
        <v>0</v>
      </c>
      <c r="AN21">
        <v>0</v>
      </c>
      <c r="AO21">
        <f>1-AM21/AN21</f>
        <v>0</v>
      </c>
      <c r="AP21">
        <v>0</v>
      </c>
      <c r="AQ21" t="s">
        <v>303</v>
      </c>
      <c r="AR21" t="s">
        <v>303</v>
      </c>
      <c r="AS21">
        <v>0</v>
      </c>
      <c r="AT21">
        <v>0</v>
      </c>
      <c r="AU21">
        <f>1-AS21/AT21</f>
        <v>0</v>
      </c>
      <c r="AV21">
        <v>0.5</v>
      </c>
      <c r="AW21">
        <f>BV21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303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f>$B$11*CS21+$C$11*CT21+$F$11*CU21*(1-CX21)</f>
        <v>0</v>
      </c>
      <c r="BV21">
        <f>BU21*BW21</f>
        <v>0</v>
      </c>
      <c r="BW21">
        <f>($B$11*$D$9+$C$11*$D$9+$F$11*((DH21+CZ21)/MAX(DH21+CZ21+DI21, 0.1)*$I$9+DI21/MAX(DH21+CZ21+DI21, 0.1)*$J$9))/($B$11+$C$11+$F$11)</f>
        <v>0</v>
      </c>
      <c r="BX21">
        <f>($B$11*$K$9+$C$11*$K$9+$F$11*((DH21+CZ21)/MAX(DH21+CZ21+DI21, 0.1)*$P$9+DI21/MAX(DH21+CZ21+DI21, 0.1)*$Q$9))/($B$11+$C$11+$F$11)</f>
        <v>0</v>
      </c>
      <c r="BY21">
        <v>6</v>
      </c>
      <c r="BZ21">
        <v>0.5</v>
      </c>
      <c r="CA21" t="s">
        <v>304</v>
      </c>
      <c r="CB21">
        <v>2</v>
      </c>
      <c r="CC21">
        <v>1625589831.35</v>
      </c>
      <c r="CD21">
        <v>410.2479</v>
      </c>
      <c r="CE21">
        <v>419.992233333333</v>
      </c>
      <c r="CF21">
        <v>10.51259</v>
      </c>
      <c r="CG21">
        <v>9.15499966666667</v>
      </c>
      <c r="CH21">
        <v>421.449333333333</v>
      </c>
      <c r="CI21">
        <v>11.80463</v>
      </c>
      <c r="CJ21">
        <v>600.0174</v>
      </c>
      <c r="CK21">
        <v>100.6602</v>
      </c>
      <c r="CL21">
        <v>0.100012656666667</v>
      </c>
      <c r="CM21">
        <v>24.1458033333333</v>
      </c>
      <c r="CN21">
        <v>23.6620066666667</v>
      </c>
      <c r="CO21">
        <v>999.9</v>
      </c>
      <c r="CP21">
        <v>0</v>
      </c>
      <c r="CQ21">
        <v>0</v>
      </c>
      <c r="CR21">
        <v>9997.33166666667</v>
      </c>
      <c r="CS21">
        <v>0</v>
      </c>
      <c r="CT21">
        <v>6.97906933333333</v>
      </c>
      <c r="CU21">
        <v>599.9923</v>
      </c>
      <c r="CV21">
        <v>0.932985333333333</v>
      </c>
      <c r="CW21">
        <v>0.06701492</v>
      </c>
      <c r="CX21">
        <v>0</v>
      </c>
      <c r="CY21">
        <v>1028.23633333333</v>
      </c>
      <c r="CZ21">
        <v>4.99912</v>
      </c>
      <c r="DA21">
        <v>6152.234</v>
      </c>
      <c r="DB21">
        <v>3805.49266666667</v>
      </c>
      <c r="DC21">
        <v>41.6038666666666</v>
      </c>
      <c r="DD21">
        <v>44.9956666666667</v>
      </c>
      <c r="DE21">
        <v>43.9164666666667</v>
      </c>
      <c r="DF21">
        <v>44.2248</v>
      </c>
      <c r="DG21">
        <v>43.5081333333333</v>
      </c>
      <c r="DH21">
        <v>555.119</v>
      </c>
      <c r="DI21">
        <v>39.872</v>
      </c>
      <c r="DJ21">
        <v>0</v>
      </c>
      <c r="DK21">
        <v>1625589840</v>
      </c>
      <c r="DL21">
        <v>0</v>
      </c>
      <c r="DM21">
        <v>1028.2116</v>
      </c>
      <c r="DN21">
        <v>-6.15923076721664</v>
      </c>
      <c r="DO21">
        <v>-47.8284613886235</v>
      </c>
      <c r="DP21">
        <v>6151.9476</v>
      </c>
      <c r="DQ21">
        <v>15</v>
      </c>
      <c r="DR21">
        <v>1625587716.1</v>
      </c>
      <c r="DS21" t="s">
        <v>305</v>
      </c>
      <c r="DT21">
        <v>1625587714.1</v>
      </c>
      <c r="DU21">
        <v>1625587716.1</v>
      </c>
      <c r="DV21">
        <v>1</v>
      </c>
      <c r="DW21">
        <v>-1.575</v>
      </c>
      <c r="DX21">
        <v>-0.158</v>
      </c>
      <c r="DY21">
        <v>-11.205</v>
      </c>
      <c r="DZ21">
        <v>-1.27</v>
      </c>
      <c r="EA21">
        <v>420</v>
      </c>
      <c r="EB21">
        <v>10</v>
      </c>
      <c r="EC21">
        <v>0.23</v>
      </c>
      <c r="ED21">
        <v>0.07</v>
      </c>
      <c r="EE21">
        <v>-9.74314075</v>
      </c>
      <c r="EF21">
        <v>0.0721541088180228</v>
      </c>
      <c r="EG21">
        <v>0.0387941729121461</v>
      </c>
      <c r="EH21">
        <v>1</v>
      </c>
      <c r="EI21">
        <v>1028.56617647059</v>
      </c>
      <c r="EJ21">
        <v>-6.38503067484945</v>
      </c>
      <c r="EK21">
        <v>0.652533590327113</v>
      </c>
      <c r="EL21">
        <v>1</v>
      </c>
      <c r="EM21">
        <v>1.364209</v>
      </c>
      <c r="EN21">
        <v>-0.0779266041275817</v>
      </c>
      <c r="EO21">
        <v>0.0144677542832328</v>
      </c>
      <c r="EP21">
        <v>1</v>
      </c>
      <c r="EQ21">
        <v>3</v>
      </c>
      <c r="ER21">
        <v>3</v>
      </c>
      <c r="ES21" t="s">
        <v>309</v>
      </c>
      <c r="ET21">
        <v>100</v>
      </c>
      <c r="EU21">
        <v>100</v>
      </c>
      <c r="EV21">
        <v>-11.201</v>
      </c>
      <c r="EW21">
        <v>-1.2922</v>
      </c>
      <c r="EX21">
        <v>-11.2069424065038</v>
      </c>
      <c r="EY21">
        <v>0.000485247639819423</v>
      </c>
      <c r="EZ21">
        <v>-1.36446825205216e-06</v>
      </c>
      <c r="FA21">
        <v>5.78542989185787e-10</v>
      </c>
      <c r="FB21">
        <v>-0.883212311568949</v>
      </c>
      <c r="FC21">
        <v>-0.0508365997127688</v>
      </c>
      <c r="FD21">
        <v>0.00161886503163497</v>
      </c>
      <c r="FE21">
        <v>-2.08621555845513e-05</v>
      </c>
      <c r="FF21">
        <v>0</v>
      </c>
      <c r="FG21">
        <v>2096</v>
      </c>
      <c r="FH21">
        <v>2</v>
      </c>
      <c r="FI21">
        <v>28</v>
      </c>
      <c r="FJ21">
        <v>35.4</v>
      </c>
      <c r="FK21">
        <v>35.4</v>
      </c>
      <c r="FL21">
        <v>18</v>
      </c>
      <c r="FM21">
        <v>599.073</v>
      </c>
      <c r="FN21">
        <v>378.805</v>
      </c>
      <c r="FO21">
        <v>19.9996</v>
      </c>
      <c r="FP21">
        <v>27.6577</v>
      </c>
      <c r="FQ21">
        <v>29.9999</v>
      </c>
      <c r="FR21">
        <v>27.7275</v>
      </c>
      <c r="FS21">
        <v>27.7193</v>
      </c>
      <c r="FT21">
        <v>21.4253</v>
      </c>
      <c r="FU21">
        <v>41.9876</v>
      </c>
      <c r="FV21">
        <v>0</v>
      </c>
      <c r="FW21">
        <v>20</v>
      </c>
      <c r="FX21">
        <v>420</v>
      </c>
      <c r="FY21">
        <v>9.17128</v>
      </c>
      <c r="FZ21">
        <v>101.685</v>
      </c>
      <c r="GA21">
        <v>96.9143</v>
      </c>
    </row>
    <row r="22" spans="1:183">
      <c r="A22">
        <v>6</v>
      </c>
      <c r="B22">
        <v>1625589959.6</v>
      </c>
      <c r="C22">
        <v>617.099999904633</v>
      </c>
      <c r="D22" t="s">
        <v>316</v>
      </c>
      <c r="E22" t="s">
        <v>317</v>
      </c>
      <c r="F22">
        <v>15</v>
      </c>
      <c r="G22" t="s">
        <v>302</v>
      </c>
      <c r="H22">
        <v>1625589951.85</v>
      </c>
      <c r="I22">
        <f>(J22)/1000</f>
        <v>0</v>
      </c>
      <c r="J22">
        <f>1000*CJ22*AH22*(CF22-CG22)/(100*BY22*(1000-AH22*CF22))</f>
        <v>0</v>
      </c>
      <c r="K22">
        <f>CJ22*AH22*(CE22-CD22*(1000-AH22*CG22)/(1000-AH22*CF22))/(100*BY22)</f>
        <v>0</v>
      </c>
      <c r="L22">
        <f>CD22 - IF(AH22&gt;1, K22*BY22*100.0/(AJ22*CR22), 0)</f>
        <v>0</v>
      </c>
      <c r="M22">
        <f>((S22-I22/2)*L22-K22)/(S22+I22/2)</f>
        <v>0</v>
      </c>
      <c r="N22">
        <f>M22*(CK22+CL22)/1000.0</f>
        <v>0</v>
      </c>
      <c r="O22">
        <f>(CD22 - IF(AH22&gt;1, K22*BY22*100.0/(AJ22*CR22), 0))*(CK22+CL22)/1000.0</f>
        <v>0</v>
      </c>
      <c r="P22">
        <f>2.0/((1/R22-1/Q22)+SIGN(R22)*SQRT((1/R22-1/Q22)*(1/R22-1/Q22) + 4*BZ22/((BZ22+1)*(BZ22+1))*(2*1/R22*1/Q22-1/Q22*1/Q22)))</f>
        <v>0</v>
      </c>
      <c r="Q22">
        <f>IF(LEFT(CA22,1)&lt;&gt;"0",IF(LEFT(CA22,1)="1",3.0,CB22),$D$5+$E$5*(CR22*CK22/($K$5*1000))+$F$5*(CR22*CK22/($K$5*1000))*MAX(MIN(BY22,$J$5),$I$5)*MAX(MIN(BY22,$J$5),$I$5)+$G$5*MAX(MIN(BY22,$J$5),$I$5)*(CR22*CK22/($K$5*1000))+$H$5*(CR22*CK22/($K$5*1000))*(CR22*CK22/($K$5*1000)))</f>
        <v>0</v>
      </c>
      <c r="R22">
        <f>I22*(1000-(1000*0.61365*exp(17.502*V22/(240.97+V22))/(CK22+CL22)+CF22)/2)/(1000*0.61365*exp(17.502*V22/(240.97+V22))/(CK22+CL22)-CF22)</f>
        <v>0</v>
      </c>
      <c r="S22">
        <f>1/((BZ22+1)/(P22/1.6)+1/(Q22/1.37)) + BZ22/((BZ22+1)/(P22/1.6) + BZ22/(Q22/1.37))</f>
        <v>0</v>
      </c>
      <c r="T22">
        <f>(BU22*BX22)</f>
        <v>0</v>
      </c>
      <c r="U22">
        <f>(CM22+(T22+2*0.95*5.67E-8*(((CM22+$B$7)+273)^4-(CM22+273)^4)-44100*I22)/(1.84*29.3*Q22+8*0.95*5.67E-8*(CM22+273)^3))</f>
        <v>0</v>
      </c>
      <c r="V22">
        <f>($C$7*CN22+$D$7*CO22+$E$7*U22)</f>
        <v>0</v>
      </c>
      <c r="W22">
        <f>0.61365*exp(17.502*V22/(240.97+V22))</f>
        <v>0</v>
      </c>
      <c r="X22">
        <f>(Y22/Z22*100)</f>
        <v>0</v>
      </c>
      <c r="Y22">
        <f>CF22*(CK22+CL22)/1000</f>
        <v>0</v>
      </c>
      <c r="Z22">
        <f>0.61365*exp(17.502*CM22/(240.97+CM22))</f>
        <v>0</v>
      </c>
      <c r="AA22">
        <f>(W22-CF22*(CK22+CL22)/1000)</f>
        <v>0</v>
      </c>
      <c r="AB22">
        <f>(-I22*44100)</f>
        <v>0</v>
      </c>
      <c r="AC22">
        <f>2*29.3*Q22*0.92*(CM22-V22)</f>
        <v>0</v>
      </c>
      <c r="AD22">
        <f>2*0.95*5.67E-8*(((CM22+$B$7)+273)^4-(V22+273)^4)</f>
        <v>0</v>
      </c>
      <c r="AE22">
        <f>T22+AD22+AB22+AC22</f>
        <v>0</v>
      </c>
      <c r="AF22">
        <v>15</v>
      </c>
      <c r="AG22">
        <v>2</v>
      </c>
      <c r="AH22">
        <f>IF(AF22*$H$13&gt;=AJ22,1.0,(AJ22/(AJ22-AF22*$H$13)))</f>
        <v>0</v>
      </c>
      <c r="AI22">
        <f>(AH22-1)*100</f>
        <v>0</v>
      </c>
      <c r="AJ22">
        <f>MAX(0,($B$13+$C$13*CR22)/(1+$D$13*CR22)*CK22/(CM22+273)*$E$13)</f>
        <v>0</v>
      </c>
      <c r="AK22" t="s">
        <v>303</v>
      </c>
      <c r="AL22" t="s">
        <v>303</v>
      </c>
      <c r="AM22">
        <v>0</v>
      </c>
      <c r="AN22">
        <v>0</v>
      </c>
      <c r="AO22">
        <f>1-AM22/AN22</f>
        <v>0</v>
      </c>
      <c r="AP22">
        <v>0</v>
      </c>
      <c r="AQ22" t="s">
        <v>303</v>
      </c>
      <c r="AR22" t="s">
        <v>303</v>
      </c>
      <c r="AS22">
        <v>0</v>
      </c>
      <c r="AT22">
        <v>0</v>
      </c>
      <c r="AU22">
        <f>1-AS22/AT22</f>
        <v>0</v>
      </c>
      <c r="AV22">
        <v>0.5</v>
      </c>
      <c r="AW22">
        <f>BV22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303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f>$B$11*CS22+$C$11*CT22+$F$11*CU22*(1-CX22)</f>
        <v>0</v>
      </c>
      <c r="BV22">
        <f>BU22*BW22</f>
        <v>0</v>
      </c>
      <c r="BW22">
        <f>($B$11*$D$9+$C$11*$D$9+$F$11*((DH22+CZ22)/MAX(DH22+CZ22+DI22, 0.1)*$I$9+DI22/MAX(DH22+CZ22+DI22, 0.1)*$J$9))/($B$11+$C$11+$F$11)</f>
        <v>0</v>
      </c>
      <c r="BX22">
        <f>($B$11*$K$9+$C$11*$K$9+$F$11*((DH22+CZ22)/MAX(DH22+CZ22+DI22, 0.1)*$P$9+DI22/MAX(DH22+CZ22+DI22, 0.1)*$Q$9))/($B$11+$C$11+$F$11)</f>
        <v>0</v>
      </c>
      <c r="BY22">
        <v>6</v>
      </c>
      <c r="BZ22">
        <v>0.5</v>
      </c>
      <c r="CA22" t="s">
        <v>304</v>
      </c>
      <c r="CB22">
        <v>2</v>
      </c>
      <c r="CC22">
        <v>1625589951.85</v>
      </c>
      <c r="CD22">
        <v>412.248533333333</v>
      </c>
      <c r="CE22">
        <v>420.0245</v>
      </c>
      <c r="CF22">
        <v>10.3879533333333</v>
      </c>
      <c r="CG22">
        <v>9.24474633333333</v>
      </c>
      <c r="CH22">
        <v>423.450666666667</v>
      </c>
      <c r="CI22">
        <v>11.6772733333333</v>
      </c>
      <c r="CJ22">
        <v>600.0245</v>
      </c>
      <c r="CK22">
        <v>100.656466666667</v>
      </c>
      <c r="CL22">
        <v>0.09995242</v>
      </c>
      <c r="CM22">
        <v>23.9467533333333</v>
      </c>
      <c r="CN22">
        <v>23.39465</v>
      </c>
      <c r="CO22">
        <v>999.9</v>
      </c>
      <c r="CP22">
        <v>0</v>
      </c>
      <c r="CQ22">
        <v>0</v>
      </c>
      <c r="CR22">
        <v>9998.83133333333</v>
      </c>
      <c r="CS22">
        <v>0</v>
      </c>
      <c r="CT22">
        <v>6.84122066666667</v>
      </c>
      <c r="CU22">
        <v>299.993166666667</v>
      </c>
      <c r="CV22">
        <v>0.899954766666667</v>
      </c>
      <c r="CW22">
        <v>0.100045376666667</v>
      </c>
      <c r="CX22">
        <v>0</v>
      </c>
      <c r="CY22">
        <v>1065.35933333333</v>
      </c>
      <c r="CZ22">
        <v>4.99912</v>
      </c>
      <c r="DA22">
        <v>3164.56266666667</v>
      </c>
      <c r="DB22">
        <v>1869.091</v>
      </c>
      <c r="DC22">
        <v>40.6434333333333</v>
      </c>
      <c r="DD22">
        <v>44.5725333333333</v>
      </c>
      <c r="DE22">
        <v>43.2038666666666</v>
      </c>
      <c r="DF22">
        <v>43.7913666666667</v>
      </c>
      <c r="DG22">
        <v>42.6956666666667</v>
      </c>
      <c r="DH22">
        <v>265.481333333333</v>
      </c>
      <c r="DI22">
        <v>29.511</v>
      </c>
      <c r="DJ22">
        <v>0</v>
      </c>
      <c r="DK22">
        <v>1625589960.6</v>
      </c>
      <c r="DL22">
        <v>0</v>
      </c>
      <c r="DM22">
        <v>1065.35730769231</v>
      </c>
      <c r="DN22">
        <v>1.04717950160558</v>
      </c>
      <c r="DO22">
        <v>-0.00444443867104399</v>
      </c>
      <c r="DP22">
        <v>3164.57730769231</v>
      </c>
      <c r="DQ22">
        <v>15</v>
      </c>
      <c r="DR22">
        <v>1625587716.1</v>
      </c>
      <c r="DS22" t="s">
        <v>305</v>
      </c>
      <c r="DT22">
        <v>1625587714.1</v>
      </c>
      <c r="DU22">
        <v>1625587716.1</v>
      </c>
      <c r="DV22">
        <v>1</v>
      </c>
      <c r="DW22">
        <v>-1.575</v>
      </c>
      <c r="DX22">
        <v>-0.158</v>
      </c>
      <c r="DY22">
        <v>-11.205</v>
      </c>
      <c r="DZ22">
        <v>-1.27</v>
      </c>
      <c r="EA22">
        <v>420</v>
      </c>
      <c r="EB22">
        <v>10</v>
      </c>
      <c r="EC22">
        <v>0.23</v>
      </c>
      <c r="ED22">
        <v>0.07</v>
      </c>
      <c r="EE22">
        <v>-7.7778375</v>
      </c>
      <c r="EF22">
        <v>0.241185365853672</v>
      </c>
      <c r="EG22">
        <v>0.0471471789055294</v>
      </c>
      <c r="EH22">
        <v>1</v>
      </c>
      <c r="EI22">
        <v>1065.27628571429</v>
      </c>
      <c r="EJ22">
        <v>1.36579256360312</v>
      </c>
      <c r="EK22">
        <v>0.239977209802293</v>
      </c>
      <c r="EL22">
        <v>1</v>
      </c>
      <c r="EM22">
        <v>1.14650825</v>
      </c>
      <c r="EN22">
        <v>-0.0881240150093821</v>
      </c>
      <c r="EO22">
        <v>0.00855358488807469</v>
      </c>
      <c r="EP22">
        <v>1</v>
      </c>
      <c r="EQ22">
        <v>3</v>
      </c>
      <c r="ER22">
        <v>3</v>
      </c>
      <c r="ES22" t="s">
        <v>309</v>
      </c>
      <c r="ET22">
        <v>100</v>
      </c>
      <c r="EU22">
        <v>100</v>
      </c>
      <c r="EV22">
        <v>-11.202</v>
      </c>
      <c r="EW22">
        <v>-1.289</v>
      </c>
      <c r="EX22">
        <v>-11.2069424065038</v>
      </c>
      <c r="EY22">
        <v>0.000485247639819423</v>
      </c>
      <c r="EZ22">
        <v>-1.36446825205216e-06</v>
      </c>
      <c r="FA22">
        <v>5.78542989185787e-10</v>
      </c>
      <c r="FB22">
        <v>-0.883212311568949</v>
      </c>
      <c r="FC22">
        <v>-0.0508365997127688</v>
      </c>
      <c r="FD22">
        <v>0.00161886503163497</v>
      </c>
      <c r="FE22">
        <v>-2.08621555845513e-05</v>
      </c>
      <c r="FF22">
        <v>0</v>
      </c>
      <c r="FG22">
        <v>2096</v>
      </c>
      <c r="FH22">
        <v>2</v>
      </c>
      <c r="FI22">
        <v>28</v>
      </c>
      <c r="FJ22">
        <v>37.4</v>
      </c>
      <c r="FK22">
        <v>37.4</v>
      </c>
      <c r="FL22">
        <v>18</v>
      </c>
      <c r="FM22">
        <v>598.844</v>
      </c>
      <c r="FN22">
        <v>378.662</v>
      </c>
      <c r="FO22">
        <v>19.9998</v>
      </c>
      <c r="FP22">
        <v>27.6346</v>
      </c>
      <c r="FQ22">
        <v>30</v>
      </c>
      <c r="FR22">
        <v>27.7034</v>
      </c>
      <c r="FS22">
        <v>27.6954</v>
      </c>
      <c r="FT22">
        <v>21.4278</v>
      </c>
      <c r="FU22">
        <v>41.4374</v>
      </c>
      <c r="FV22">
        <v>0</v>
      </c>
      <c r="FW22">
        <v>20</v>
      </c>
      <c r="FX22">
        <v>420</v>
      </c>
      <c r="FY22">
        <v>9.25319</v>
      </c>
      <c r="FZ22">
        <v>101.686</v>
      </c>
      <c r="GA22">
        <v>96.9176</v>
      </c>
    </row>
    <row r="23" spans="1:183">
      <c r="A23">
        <v>7</v>
      </c>
      <c r="B23">
        <v>1625590112.1</v>
      </c>
      <c r="C23">
        <v>769.599999904633</v>
      </c>
      <c r="D23" t="s">
        <v>318</v>
      </c>
      <c r="E23" t="s">
        <v>319</v>
      </c>
      <c r="F23">
        <v>15</v>
      </c>
      <c r="G23" t="s">
        <v>302</v>
      </c>
      <c r="H23">
        <v>1625590104.35</v>
      </c>
      <c r="I23">
        <f>(J23)/1000</f>
        <v>0</v>
      </c>
      <c r="J23">
        <f>1000*CJ23*AH23*(CF23-CG23)/(100*BY23*(1000-AH23*CF23))</f>
        <v>0</v>
      </c>
      <c r="K23">
        <f>CJ23*AH23*(CE23-CD23*(1000-AH23*CG23)/(1000-AH23*CF23))/(100*BY23)</f>
        <v>0</v>
      </c>
      <c r="L23">
        <f>CD23 - IF(AH23&gt;1, K23*BY23*100.0/(AJ23*CR23), 0)</f>
        <v>0</v>
      </c>
      <c r="M23">
        <f>((S23-I23/2)*L23-K23)/(S23+I23/2)</f>
        <v>0</v>
      </c>
      <c r="N23">
        <f>M23*(CK23+CL23)/1000.0</f>
        <v>0</v>
      </c>
      <c r="O23">
        <f>(CD23 - IF(AH23&gt;1, K23*BY23*100.0/(AJ23*CR23), 0))*(CK23+CL23)/1000.0</f>
        <v>0</v>
      </c>
      <c r="P23">
        <f>2.0/((1/R23-1/Q23)+SIGN(R23)*SQRT((1/R23-1/Q23)*(1/R23-1/Q23) + 4*BZ23/((BZ23+1)*(BZ23+1))*(2*1/R23*1/Q23-1/Q23*1/Q23)))</f>
        <v>0</v>
      </c>
      <c r="Q23">
        <f>IF(LEFT(CA23,1)&lt;&gt;"0",IF(LEFT(CA23,1)="1",3.0,CB23),$D$5+$E$5*(CR23*CK23/($K$5*1000))+$F$5*(CR23*CK23/($K$5*1000))*MAX(MIN(BY23,$J$5),$I$5)*MAX(MIN(BY23,$J$5),$I$5)+$G$5*MAX(MIN(BY23,$J$5),$I$5)*(CR23*CK23/($K$5*1000))+$H$5*(CR23*CK23/($K$5*1000))*(CR23*CK23/($K$5*1000)))</f>
        <v>0</v>
      </c>
      <c r="R23">
        <f>I23*(1000-(1000*0.61365*exp(17.502*V23/(240.97+V23))/(CK23+CL23)+CF23)/2)/(1000*0.61365*exp(17.502*V23/(240.97+V23))/(CK23+CL23)-CF23)</f>
        <v>0</v>
      </c>
      <c r="S23">
        <f>1/((BZ23+1)/(P23/1.6)+1/(Q23/1.37)) + BZ23/((BZ23+1)/(P23/1.6) + BZ23/(Q23/1.37))</f>
        <v>0</v>
      </c>
      <c r="T23">
        <f>(BU23*BX23)</f>
        <v>0</v>
      </c>
      <c r="U23">
        <f>(CM23+(T23+2*0.95*5.67E-8*(((CM23+$B$7)+273)^4-(CM23+273)^4)-44100*I23)/(1.84*29.3*Q23+8*0.95*5.67E-8*(CM23+273)^3))</f>
        <v>0</v>
      </c>
      <c r="V23">
        <f>($C$7*CN23+$D$7*CO23+$E$7*U23)</f>
        <v>0</v>
      </c>
      <c r="W23">
        <f>0.61365*exp(17.502*V23/(240.97+V23))</f>
        <v>0</v>
      </c>
      <c r="X23">
        <f>(Y23/Z23*100)</f>
        <v>0</v>
      </c>
      <c r="Y23">
        <f>CF23*(CK23+CL23)/1000</f>
        <v>0</v>
      </c>
      <c r="Z23">
        <f>0.61365*exp(17.502*CM23/(240.97+CM23))</f>
        <v>0</v>
      </c>
      <c r="AA23">
        <f>(W23-CF23*(CK23+CL23)/1000)</f>
        <v>0</v>
      </c>
      <c r="AB23">
        <f>(-I23*44100)</f>
        <v>0</v>
      </c>
      <c r="AC23">
        <f>2*29.3*Q23*0.92*(CM23-V23)</f>
        <v>0</v>
      </c>
      <c r="AD23">
        <f>2*0.95*5.67E-8*(((CM23+$B$7)+273)^4-(V23+273)^4)</f>
        <v>0</v>
      </c>
      <c r="AE23">
        <f>T23+AD23+AB23+AC23</f>
        <v>0</v>
      </c>
      <c r="AF23">
        <v>15</v>
      </c>
      <c r="AG23">
        <v>2</v>
      </c>
      <c r="AH23">
        <f>IF(AF23*$H$13&gt;=AJ23,1.0,(AJ23/(AJ23-AF23*$H$13)))</f>
        <v>0</v>
      </c>
      <c r="AI23">
        <f>(AH23-1)*100</f>
        <v>0</v>
      </c>
      <c r="AJ23">
        <f>MAX(0,($B$13+$C$13*CR23)/(1+$D$13*CR23)*CK23/(CM23+273)*$E$13)</f>
        <v>0</v>
      </c>
      <c r="AK23" t="s">
        <v>303</v>
      </c>
      <c r="AL23" t="s">
        <v>303</v>
      </c>
      <c r="AM23">
        <v>0</v>
      </c>
      <c r="AN23">
        <v>0</v>
      </c>
      <c r="AO23">
        <f>1-AM23/AN23</f>
        <v>0</v>
      </c>
      <c r="AP23">
        <v>0</v>
      </c>
      <c r="AQ23" t="s">
        <v>303</v>
      </c>
      <c r="AR23" t="s">
        <v>303</v>
      </c>
      <c r="AS23">
        <v>0</v>
      </c>
      <c r="AT23">
        <v>0</v>
      </c>
      <c r="AU23">
        <f>1-AS23/AT23</f>
        <v>0</v>
      </c>
      <c r="AV23">
        <v>0.5</v>
      </c>
      <c r="AW23">
        <f>BV23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303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f>$B$11*CS23+$C$11*CT23+$F$11*CU23*(1-CX23)</f>
        <v>0</v>
      </c>
      <c r="BV23">
        <f>BU23*BW23</f>
        <v>0</v>
      </c>
      <c r="BW23">
        <f>($B$11*$D$9+$C$11*$D$9+$F$11*((DH23+CZ23)/MAX(DH23+CZ23+DI23, 0.1)*$I$9+DI23/MAX(DH23+CZ23+DI23, 0.1)*$J$9))/($B$11+$C$11+$F$11)</f>
        <v>0</v>
      </c>
      <c r="BX23">
        <f>($B$11*$K$9+$C$11*$K$9+$F$11*((DH23+CZ23)/MAX(DH23+CZ23+DI23, 0.1)*$P$9+DI23/MAX(DH23+CZ23+DI23, 0.1)*$Q$9))/($B$11+$C$11+$F$11)</f>
        <v>0</v>
      </c>
      <c r="BY23">
        <v>6</v>
      </c>
      <c r="BZ23">
        <v>0.5</v>
      </c>
      <c r="CA23" t="s">
        <v>304</v>
      </c>
      <c r="CB23">
        <v>2</v>
      </c>
      <c r="CC23">
        <v>1625590104.35</v>
      </c>
      <c r="CD23">
        <v>415.177633333333</v>
      </c>
      <c r="CE23">
        <v>420.0048</v>
      </c>
      <c r="CF23">
        <v>10.23546</v>
      </c>
      <c r="CG23">
        <v>9.43489133333333</v>
      </c>
      <c r="CH23">
        <v>426.380833333333</v>
      </c>
      <c r="CI23">
        <v>11.5213866666667</v>
      </c>
      <c r="CJ23">
        <v>600.028066666667</v>
      </c>
      <c r="CK23">
        <v>100.6583</v>
      </c>
      <c r="CL23">
        <v>0.0998624033333333</v>
      </c>
      <c r="CM23">
        <v>23.7504833333333</v>
      </c>
      <c r="CN23">
        <v>23.2087166666667</v>
      </c>
      <c r="CO23">
        <v>999.9</v>
      </c>
      <c r="CP23">
        <v>0</v>
      </c>
      <c r="CQ23">
        <v>0</v>
      </c>
      <c r="CR23">
        <v>10014.6536666667</v>
      </c>
      <c r="CS23">
        <v>0</v>
      </c>
      <c r="CT23">
        <v>6.72721</v>
      </c>
      <c r="CU23">
        <v>149.989366666667</v>
      </c>
      <c r="CV23">
        <v>0.900005533333333</v>
      </c>
      <c r="CW23">
        <v>0.0999944633333333</v>
      </c>
      <c r="CX23">
        <v>0</v>
      </c>
      <c r="CY23">
        <v>1071.966</v>
      </c>
      <c r="CZ23">
        <v>4.99912</v>
      </c>
      <c r="DA23">
        <v>1595.85566666667</v>
      </c>
      <c r="DB23">
        <v>918.6769</v>
      </c>
      <c r="DC23">
        <v>39.6622666666666</v>
      </c>
      <c r="DD23">
        <v>43.979</v>
      </c>
      <c r="DE23">
        <v>42.3331333333333</v>
      </c>
      <c r="DF23">
        <v>43.3414</v>
      </c>
      <c r="DG23">
        <v>41.8914</v>
      </c>
      <c r="DH23">
        <v>130.492333333333</v>
      </c>
      <c r="DI23">
        <v>14.5016666666667</v>
      </c>
      <c r="DJ23">
        <v>0</v>
      </c>
      <c r="DK23">
        <v>1625590113</v>
      </c>
      <c r="DL23">
        <v>0</v>
      </c>
      <c r="DM23">
        <v>1071.96346153846</v>
      </c>
      <c r="DN23">
        <v>4.99589742569754</v>
      </c>
      <c r="DO23">
        <v>1.53846148238842</v>
      </c>
      <c r="DP23">
        <v>1595.99692307692</v>
      </c>
      <c r="DQ23">
        <v>15</v>
      </c>
      <c r="DR23">
        <v>1625587716.1</v>
      </c>
      <c r="DS23" t="s">
        <v>305</v>
      </c>
      <c r="DT23">
        <v>1625587714.1</v>
      </c>
      <c r="DU23">
        <v>1625587716.1</v>
      </c>
      <c r="DV23">
        <v>1</v>
      </c>
      <c r="DW23">
        <v>-1.575</v>
      </c>
      <c r="DX23">
        <v>-0.158</v>
      </c>
      <c r="DY23">
        <v>-11.205</v>
      </c>
      <c r="DZ23">
        <v>-1.27</v>
      </c>
      <c r="EA23">
        <v>420</v>
      </c>
      <c r="EB23">
        <v>10</v>
      </c>
      <c r="EC23">
        <v>0.23</v>
      </c>
      <c r="ED23">
        <v>0.07</v>
      </c>
      <c r="EE23">
        <v>-4.841111</v>
      </c>
      <c r="EF23">
        <v>0.31949808630395</v>
      </c>
      <c r="EG23">
        <v>0.0430264269838898</v>
      </c>
      <c r="EH23">
        <v>1</v>
      </c>
      <c r="EI23">
        <v>1071.73529411765</v>
      </c>
      <c r="EJ23">
        <v>4.54874922433646</v>
      </c>
      <c r="EK23">
        <v>0.49599119592587</v>
      </c>
      <c r="EL23">
        <v>1</v>
      </c>
      <c r="EM23">
        <v>0.80862005</v>
      </c>
      <c r="EN23">
        <v>-0.0875998198874318</v>
      </c>
      <c r="EO23">
        <v>0.0151624256402958</v>
      </c>
      <c r="EP23">
        <v>1</v>
      </c>
      <c r="EQ23">
        <v>3</v>
      </c>
      <c r="ER23">
        <v>3</v>
      </c>
      <c r="ES23" t="s">
        <v>309</v>
      </c>
      <c r="ET23">
        <v>100</v>
      </c>
      <c r="EU23">
        <v>100</v>
      </c>
      <c r="EV23">
        <v>-11.203</v>
      </c>
      <c r="EW23">
        <v>-1.2861</v>
      </c>
      <c r="EX23">
        <v>-11.2069424065038</v>
      </c>
      <c r="EY23">
        <v>0.000485247639819423</v>
      </c>
      <c r="EZ23">
        <v>-1.36446825205216e-06</v>
      </c>
      <c r="FA23">
        <v>5.78542989185787e-10</v>
      </c>
      <c r="FB23">
        <v>-0.883212311568949</v>
      </c>
      <c r="FC23">
        <v>-0.0508365997127688</v>
      </c>
      <c r="FD23">
        <v>0.00161886503163497</v>
      </c>
      <c r="FE23">
        <v>-2.08621555845513e-05</v>
      </c>
      <c r="FF23">
        <v>0</v>
      </c>
      <c r="FG23">
        <v>2096</v>
      </c>
      <c r="FH23">
        <v>2</v>
      </c>
      <c r="FI23">
        <v>28</v>
      </c>
      <c r="FJ23">
        <v>40</v>
      </c>
      <c r="FK23">
        <v>39.9</v>
      </c>
      <c r="FL23">
        <v>18</v>
      </c>
      <c r="FM23">
        <v>598.426</v>
      </c>
      <c r="FN23">
        <v>378.749</v>
      </c>
      <c r="FO23">
        <v>19.9995</v>
      </c>
      <c r="FP23">
        <v>27.6065</v>
      </c>
      <c r="FQ23">
        <v>30</v>
      </c>
      <c r="FR23">
        <v>27.6758</v>
      </c>
      <c r="FS23">
        <v>27.6679</v>
      </c>
      <c r="FT23">
        <v>21.4291</v>
      </c>
      <c r="FU23">
        <v>40.2838</v>
      </c>
      <c r="FV23">
        <v>0</v>
      </c>
      <c r="FW23">
        <v>20</v>
      </c>
      <c r="FX23">
        <v>420</v>
      </c>
      <c r="FY23">
        <v>9.45734</v>
      </c>
      <c r="FZ23">
        <v>101.684</v>
      </c>
      <c r="GA23">
        <v>96.9191</v>
      </c>
    </row>
    <row r="24" spans="1:183">
      <c r="A24">
        <v>8</v>
      </c>
      <c r="B24">
        <v>1625590240.1</v>
      </c>
      <c r="C24">
        <v>897.599999904633</v>
      </c>
      <c r="D24" t="s">
        <v>320</v>
      </c>
      <c r="E24" t="s">
        <v>321</v>
      </c>
      <c r="F24">
        <v>15</v>
      </c>
      <c r="G24" t="s">
        <v>302</v>
      </c>
      <c r="H24">
        <v>1625590232.1</v>
      </c>
      <c r="I24">
        <f>(J24)/1000</f>
        <v>0</v>
      </c>
      <c r="J24">
        <f>1000*CJ24*AH24*(CF24-CG24)/(100*BY24*(1000-AH24*CF24))</f>
        <v>0</v>
      </c>
      <c r="K24">
        <f>CJ24*AH24*(CE24-CD24*(1000-AH24*CG24)/(1000-AH24*CF24))/(100*BY24)</f>
        <v>0</v>
      </c>
      <c r="L24">
        <f>CD24 - IF(AH24&gt;1, K24*BY24*100.0/(AJ24*CR24), 0)</f>
        <v>0</v>
      </c>
      <c r="M24">
        <f>((S24-I24/2)*L24-K24)/(S24+I24/2)</f>
        <v>0</v>
      </c>
      <c r="N24">
        <f>M24*(CK24+CL24)/1000.0</f>
        <v>0</v>
      </c>
      <c r="O24">
        <f>(CD24 - IF(AH24&gt;1, K24*BY24*100.0/(AJ24*CR24), 0))*(CK24+CL24)/1000.0</f>
        <v>0</v>
      </c>
      <c r="P24">
        <f>2.0/((1/R24-1/Q24)+SIGN(R24)*SQRT((1/R24-1/Q24)*(1/R24-1/Q24) + 4*BZ24/((BZ24+1)*(BZ24+1))*(2*1/R24*1/Q24-1/Q24*1/Q24)))</f>
        <v>0</v>
      </c>
      <c r="Q24">
        <f>IF(LEFT(CA24,1)&lt;&gt;"0",IF(LEFT(CA24,1)="1",3.0,CB24),$D$5+$E$5*(CR24*CK24/($K$5*1000))+$F$5*(CR24*CK24/($K$5*1000))*MAX(MIN(BY24,$J$5),$I$5)*MAX(MIN(BY24,$J$5),$I$5)+$G$5*MAX(MIN(BY24,$J$5),$I$5)*(CR24*CK24/($K$5*1000))+$H$5*(CR24*CK24/($K$5*1000))*(CR24*CK24/($K$5*1000)))</f>
        <v>0</v>
      </c>
      <c r="R24">
        <f>I24*(1000-(1000*0.61365*exp(17.502*V24/(240.97+V24))/(CK24+CL24)+CF24)/2)/(1000*0.61365*exp(17.502*V24/(240.97+V24))/(CK24+CL24)-CF24)</f>
        <v>0</v>
      </c>
      <c r="S24">
        <f>1/((BZ24+1)/(P24/1.6)+1/(Q24/1.37)) + BZ24/((BZ24+1)/(P24/1.6) + BZ24/(Q24/1.37))</f>
        <v>0</v>
      </c>
      <c r="T24">
        <f>(BU24*BX24)</f>
        <v>0</v>
      </c>
      <c r="U24">
        <f>(CM24+(T24+2*0.95*5.67E-8*(((CM24+$B$7)+273)^4-(CM24+273)^4)-44100*I24)/(1.84*29.3*Q24+8*0.95*5.67E-8*(CM24+273)^3))</f>
        <v>0</v>
      </c>
      <c r="V24">
        <f>($C$7*CN24+$D$7*CO24+$E$7*U24)</f>
        <v>0</v>
      </c>
      <c r="W24">
        <f>0.61365*exp(17.502*V24/(240.97+V24))</f>
        <v>0</v>
      </c>
      <c r="X24">
        <f>(Y24/Z24*100)</f>
        <v>0</v>
      </c>
      <c r="Y24">
        <f>CF24*(CK24+CL24)/1000</f>
        <v>0</v>
      </c>
      <c r="Z24">
        <f>0.61365*exp(17.502*CM24/(240.97+CM24))</f>
        <v>0</v>
      </c>
      <c r="AA24">
        <f>(W24-CF24*(CK24+CL24)/1000)</f>
        <v>0</v>
      </c>
      <c r="AB24">
        <f>(-I24*44100)</f>
        <v>0</v>
      </c>
      <c r="AC24">
        <f>2*29.3*Q24*0.92*(CM24-V24)</f>
        <v>0</v>
      </c>
      <c r="AD24">
        <f>2*0.95*5.67E-8*(((CM24+$B$7)+273)^4-(V24+273)^4)</f>
        <v>0</v>
      </c>
      <c r="AE24">
        <f>T24+AD24+AB24+AC24</f>
        <v>0</v>
      </c>
      <c r="AF24">
        <v>15</v>
      </c>
      <c r="AG24">
        <v>2</v>
      </c>
      <c r="AH24">
        <f>IF(AF24*$H$13&gt;=AJ24,1.0,(AJ24/(AJ24-AF24*$H$13)))</f>
        <v>0</v>
      </c>
      <c r="AI24">
        <f>(AH24-1)*100</f>
        <v>0</v>
      </c>
      <c r="AJ24">
        <f>MAX(0,($B$13+$C$13*CR24)/(1+$D$13*CR24)*CK24/(CM24+273)*$E$13)</f>
        <v>0</v>
      </c>
      <c r="AK24" t="s">
        <v>303</v>
      </c>
      <c r="AL24" t="s">
        <v>303</v>
      </c>
      <c r="AM24">
        <v>0</v>
      </c>
      <c r="AN24">
        <v>0</v>
      </c>
      <c r="AO24">
        <f>1-AM24/AN24</f>
        <v>0</v>
      </c>
      <c r="AP24">
        <v>0</v>
      </c>
      <c r="AQ24" t="s">
        <v>303</v>
      </c>
      <c r="AR24" t="s">
        <v>303</v>
      </c>
      <c r="AS24">
        <v>0</v>
      </c>
      <c r="AT24">
        <v>0</v>
      </c>
      <c r="AU24">
        <f>1-AS24/AT24</f>
        <v>0</v>
      </c>
      <c r="AV24">
        <v>0.5</v>
      </c>
      <c r="AW24">
        <f>BV24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303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f>$B$11*CS24+$C$11*CT24+$F$11*CU24*(1-CX24)</f>
        <v>0</v>
      </c>
      <c r="BV24">
        <f>BU24*BW24</f>
        <v>0</v>
      </c>
      <c r="BW24">
        <f>($B$11*$D$9+$C$11*$D$9+$F$11*((DH24+CZ24)/MAX(DH24+CZ24+DI24, 0.1)*$I$9+DI24/MAX(DH24+CZ24+DI24, 0.1)*$J$9))/($B$11+$C$11+$F$11)</f>
        <v>0</v>
      </c>
      <c r="BX24">
        <f>($B$11*$K$9+$C$11*$K$9+$F$11*((DH24+CZ24)/MAX(DH24+CZ24+DI24, 0.1)*$P$9+DI24/MAX(DH24+CZ24+DI24, 0.1)*$Q$9))/($B$11+$C$11+$F$11)</f>
        <v>0</v>
      </c>
      <c r="BY24">
        <v>6</v>
      </c>
      <c r="BZ24">
        <v>0.5</v>
      </c>
      <c r="CA24" t="s">
        <v>304</v>
      </c>
      <c r="CB24">
        <v>2</v>
      </c>
      <c r="CC24">
        <v>1625590232.1</v>
      </c>
      <c r="CD24">
        <v>416.907677419355</v>
      </c>
      <c r="CE24">
        <v>420.003548387097</v>
      </c>
      <c r="CF24">
        <v>10.1706258064516</v>
      </c>
      <c r="CG24">
        <v>9.61301419354839</v>
      </c>
      <c r="CH24">
        <v>428.111548387097</v>
      </c>
      <c r="CI24">
        <v>11.4551096774194</v>
      </c>
      <c r="CJ24">
        <v>600.015903225806</v>
      </c>
      <c r="CK24">
        <v>100.660258064516</v>
      </c>
      <c r="CL24">
        <v>0.099965270967742</v>
      </c>
      <c r="CM24">
        <v>23.6288967741935</v>
      </c>
      <c r="CN24">
        <v>23.1187774193548</v>
      </c>
      <c r="CO24">
        <v>999.9</v>
      </c>
      <c r="CP24">
        <v>0</v>
      </c>
      <c r="CQ24">
        <v>0</v>
      </c>
      <c r="CR24">
        <v>9995.94903225806</v>
      </c>
      <c r="CS24">
        <v>0</v>
      </c>
      <c r="CT24">
        <v>6.61635225806452</v>
      </c>
      <c r="CU24">
        <v>100.000725806452</v>
      </c>
      <c r="CV24">
        <v>0.900042580645161</v>
      </c>
      <c r="CW24">
        <v>0.0999571580645161</v>
      </c>
      <c r="CX24">
        <v>0</v>
      </c>
      <c r="CY24">
        <v>1074.68806451613</v>
      </c>
      <c r="CZ24">
        <v>4.99912</v>
      </c>
      <c r="DA24">
        <v>1065.1235483871</v>
      </c>
      <c r="DB24">
        <v>601.948870967742</v>
      </c>
      <c r="DC24">
        <v>39.036064516129</v>
      </c>
      <c r="DD24">
        <v>43.433064516129</v>
      </c>
      <c r="DE24">
        <v>41.7940967741935</v>
      </c>
      <c r="DF24">
        <v>42.9514193548387</v>
      </c>
      <c r="DG24">
        <v>41.3465806451613</v>
      </c>
      <c r="DH24">
        <v>85.5041935483871</v>
      </c>
      <c r="DI24">
        <v>9.49935483870968</v>
      </c>
      <c r="DJ24">
        <v>0</v>
      </c>
      <c r="DK24">
        <v>1625590241.4</v>
      </c>
      <c r="DL24">
        <v>0</v>
      </c>
      <c r="DM24">
        <v>1074.70653846154</v>
      </c>
      <c r="DN24">
        <v>2.06324787263522</v>
      </c>
      <c r="DO24">
        <v>-0.675555464583308</v>
      </c>
      <c r="DP24">
        <v>1065.05461538462</v>
      </c>
      <c r="DQ24">
        <v>15</v>
      </c>
      <c r="DR24">
        <v>1625587716.1</v>
      </c>
      <c r="DS24" t="s">
        <v>305</v>
      </c>
      <c r="DT24">
        <v>1625587714.1</v>
      </c>
      <c r="DU24">
        <v>1625587716.1</v>
      </c>
      <c r="DV24">
        <v>1</v>
      </c>
      <c r="DW24">
        <v>-1.575</v>
      </c>
      <c r="DX24">
        <v>-0.158</v>
      </c>
      <c r="DY24">
        <v>-11.205</v>
      </c>
      <c r="DZ24">
        <v>-1.27</v>
      </c>
      <c r="EA24">
        <v>420</v>
      </c>
      <c r="EB24">
        <v>10</v>
      </c>
      <c r="EC24">
        <v>0.23</v>
      </c>
      <c r="ED24">
        <v>0.07</v>
      </c>
      <c r="EE24">
        <v>-3.10691125</v>
      </c>
      <c r="EF24">
        <v>0.141820525328336</v>
      </c>
      <c r="EG24">
        <v>0.0374374827671079</v>
      </c>
      <c r="EH24">
        <v>1</v>
      </c>
      <c r="EI24">
        <v>1074.61382352941</v>
      </c>
      <c r="EJ24">
        <v>1.71174978867237</v>
      </c>
      <c r="EK24">
        <v>0.251407972940656</v>
      </c>
      <c r="EL24">
        <v>1</v>
      </c>
      <c r="EM24">
        <v>0.562268125</v>
      </c>
      <c r="EN24">
        <v>-0.0976470506566623</v>
      </c>
      <c r="EO24">
        <v>0.0111297564734982</v>
      </c>
      <c r="EP24">
        <v>1</v>
      </c>
      <c r="EQ24">
        <v>3</v>
      </c>
      <c r="ER24">
        <v>3</v>
      </c>
      <c r="ES24" t="s">
        <v>309</v>
      </c>
      <c r="ET24">
        <v>100</v>
      </c>
      <c r="EU24">
        <v>100</v>
      </c>
      <c r="EV24">
        <v>-11.204</v>
      </c>
      <c r="EW24">
        <v>-1.2847</v>
      </c>
      <c r="EX24">
        <v>-11.2069424065038</v>
      </c>
      <c r="EY24">
        <v>0.000485247639819423</v>
      </c>
      <c r="EZ24">
        <v>-1.36446825205216e-06</v>
      </c>
      <c r="FA24">
        <v>5.78542989185787e-10</v>
      </c>
      <c r="FB24">
        <v>-0.883212311568949</v>
      </c>
      <c r="FC24">
        <v>-0.0508365997127688</v>
      </c>
      <c r="FD24">
        <v>0.00161886503163497</v>
      </c>
      <c r="FE24">
        <v>-2.08621555845513e-05</v>
      </c>
      <c r="FF24">
        <v>0</v>
      </c>
      <c r="FG24">
        <v>2096</v>
      </c>
      <c r="FH24">
        <v>2</v>
      </c>
      <c r="FI24">
        <v>28</v>
      </c>
      <c r="FJ24">
        <v>42.1</v>
      </c>
      <c r="FK24">
        <v>42.1</v>
      </c>
      <c r="FL24">
        <v>18</v>
      </c>
      <c r="FM24">
        <v>598.242</v>
      </c>
      <c r="FN24">
        <v>378.684</v>
      </c>
      <c r="FO24">
        <v>19.9997</v>
      </c>
      <c r="FP24">
        <v>27.5877</v>
      </c>
      <c r="FQ24">
        <v>30.0002</v>
      </c>
      <c r="FR24">
        <v>27.6594</v>
      </c>
      <c r="FS24">
        <v>27.6516</v>
      </c>
      <c r="FT24">
        <v>21.4332</v>
      </c>
      <c r="FU24">
        <v>39.1657</v>
      </c>
      <c r="FV24">
        <v>0</v>
      </c>
      <c r="FW24">
        <v>20</v>
      </c>
      <c r="FX24">
        <v>420</v>
      </c>
      <c r="FY24">
        <v>9.65553</v>
      </c>
      <c r="FZ24">
        <v>101.684</v>
      </c>
      <c r="GA24">
        <v>96.9185</v>
      </c>
    </row>
    <row r="25" spans="1:183">
      <c r="A25">
        <v>9</v>
      </c>
      <c r="B25">
        <v>1625590360.6</v>
      </c>
      <c r="C25">
        <v>1018.09999990463</v>
      </c>
      <c r="D25" t="s">
        <v>322</v>
      </c>
      <c r="E25" t="s">
        <v>323</v>
      </c>
      <c r="F25">
        <v>15</v>
      </c>
      <c r="G25" t="s">
        <v>302</v>
      </c>
      <c r="H25">
        <v>1625590352.85</v>
      </c>
      <c r="I25">
        <f>(J25)/1000</f>
        <v>0</v>
      </c>
      <c r="J25">
        <f>1000*CJ25*AH25*(CF25-CG25)/(100*BY25*(1000-AH25*CF25))</f>
        <v>0</v>
      </c>
      <c r="K25">
        <f>CJ25*AH25*(CE25-CD25*(1000-AH25*CG25)/(1000-AH25*CF25))/(100*BY25)</f>
        <v>0</v>
      </c>
      <c r="L25">
        <f>CD25 - IF(AH25&gt;1, K25*BY25*100.0/(AJ25*CR25), 0)</f>
        <v>0</v>
      </c>
      <c r="M25">
        <f>((S25-I25/2)*L25-K25)/(S25+I25/2)</f>
        <v>0</v>
      </c>
      <c r="N25">
        <f>M25*(CK25+CL25)/1000.0</f>
        <v>0</v>
      </c>
      <c r="O25">
        <f>(CD25 - IF(AH25&gt;1, K25*BY25*100.0/(AJ25*CR25), 0))*(CK25+CL25)/1000.0</f>
        <v>0</v>
      </c>
      <c r="P25">
        <f>2.0/((1/R25-1/Q25)+SIGN(R25)*SQRT((1/R25-1/Q25)*(1/R25-1/Q25) + 4*BZ25/((BZ25+1)*(BZ25+1))*(2*1/R25*1/Q25-1/Q25*1/Q25)))</f>
        <v>0</v>
      </c>
      <c r="Q25">
        <f>IF(LEFT(CA25,1)&lt;&gt;"0",IF(LEFT(CA25,1)="1",3.0,CB25),$D$5+$E$5*(CR25*CK25/($K$5*1000))+$F$5*(CR25*CK25/($K$5*1000))*MAX(MIN(BY25,$J$5),$I$5)*MAX(MIN(BY25,$J$5),$I$5)+$G$5*MAX(MIN(BY25,$J$5),$I$5)*(CR25*CK25/($K$5*1000))+$H$5*(CR25*CK25/($K$5*1000))*(CR25*CK25/($K$5*1000)))</f>
        <v>0</v>
      </c>
      <c r="R25">
        <f>I25*(1000-(1000*0.61365*exp(17.502*V25/(240.97+V25))/(CK25+CL25)+CF25)/2)/(1000*0.61365*exp(17.502*V25/(240.97+V25))/(CK25+CL25)-CF25)</f>
        <v>0</v>
      </c>
      <c r="S25">
        <f>1/((BZ25+1)/(P25/1.6)+1/(Q25/1.37)) + BZ25/((BZ25+1)/(P25/1.6) + BZ25/(Q25/1.37))</f>
        <v>0</v>
      </c>
      <c r="T25">
        <f>(BU25*BX25)</f>
        <v>0</v>
      </c>
      <c r="U25">
        <f>(CM25+(T25+2*0.95*5.67E-8*(((CM25+$B$7)+273)^4-(CM25+273)^4)-44100*I25)/(1.84*29.3*Q25+8*0.95*5.67E-8*(CM25+273)^3))</f>
        <v>0</v>
      </c>
      <c r="V25">
        <f>($C$7*CN25+$D$7*CO25+$E$7*U25)</f>
        <v>0</v>
      </c>
      <c r="W25">
        <f>0.61365*exp(17.502*V25/(240.97+V25))</f>
        <v>0</v>
      </c>
      <c r="X25">
        <f>(Y25/Z25*100)</f>
        <v>0</v>
      </c>
      <c r="Y25">
        <f>CF25*(CK25+CL25)/1000</f>
        <v>0</v>
      </c>
      <c r="Z25">
        <f>0.61365*exp(17.502*CM25/(240.97+CM25))</f>
        <v>0</v>
      </c>
      <c r="AA25">
        <f>(W25-CF25*(CK25+CL25)/1000)</f>
        <v>0</v>
      </c>
      <c r="AB25">
        <f>(-I25*44100)</f>
        <v>0</v>
      </c>
      <c r="AC25">
        <f>2*29.3*Q25*0.92*(CM25-V25)</f>
        <v>0</v>
      </c>
      <c r="AD25">
        <f>2*0.95*5.67E-8*(((CM25+$B$7)+273)^4-(V25+273)^4)</f>
        <v>0</v>
      </c>
      <c r="AE25">
        <f>T25+AD25+AB25+AC25</f>
        <v>0</v>
      </c>
      <c r="AF25">
        <v>16</v>
      </c>
      <c r="AG25">
        <v>3</v>
      </c>
      <c r="AH25">
        <f>IF(AF25*$H$13&gt;=AJ25,1.0,(AJ25/(AJ25-AF25*$H$13)))</f>
        <v>0</v>
      </c>
      <c r="AI25">
        <f>(AH25-1)*100</f>
        <v>0</v>
      </c>
      <c r="AJ25">
        <f>MAX(0,($B$13+$C$13*CR25)/(1+$D$13*CR25)*CK25/(CM25+273)*$E$13)</f>
        <v>0</v>
      </c>
      <c r="AK25" t="s">
        <v>303</v>
      </c>
      <c r="AL25" t="s">
        <v>303</v>
      </c>
      <c r="AM25">
        <v>0</v>
      </c>
      <c r="AN25">
        <v>0</v>
      </c>
      <c r="AO25">
        <f>1-AM25/AN25</f>
        <v>0</v>
      </c>
      <c r="AP25">
        <v>0</v>
      </c>
      <c r="AQ25" t="s">
        <v>303</v>
      </c>
      <c r="AR25" t="s">
        <v>303</v>
      </c>
      <c r="AS25">
        <v>0</v>
      </c>
      <c r="AT25">
        <v>0</v>
      </c>
      <c r="AU25">
        <f>1-AS25/AT25</f>
        <v>0</v>
      </c>
      <c r="AV25">
        <v>0.5</v>
      </c>
      <c r="AW25">
        <f>BV25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303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f>$B$11*CS25+$C$11*CT25+$F$11*CU25*(1-CX25)</f>
        <v>0</v>
      </c>
      <c r="BV25">
        <f>BU25*BW25</f>
        <v>0</v>
      </c>
      <c r="BW25">
        <f>($B$11*$D$9+$C$11*$D$9+$F$11*((DH25+CZ25)/MAX(DH25+CZ25+DI25, 0.1)*$I$9+DI25/MAX(DH25+CZ25+DI25, 0.1)*$J$9))/($B$11+$C$11+$F$11)</f>
        <v>0</v>
      </c>
      <c r="BX25">
        <f>($B$11*$K$9+$C$11*$K$9+$F$11*((DH25+CZ25)/MAX(DH25+CZ25+DI25, 0.1)*$P$9+DI25/MAX(DH25+CZ25+DI25, 0.1)*$Q$9))/($B$11+$C$11+$F$11)</f>
        <v>0</v>
      </c>
      <c r="BY25">
        <v>6</v>
      </c>
      <c r="BZ25">
        <v>0.5</v>
      </c>
      <c r="CA25" t="s">
        <v>304</v>
      </c>
      <c r="CB25">
        <v>2</v>
      </c>
      <c r="CC25">
        <v>1625590352.85</v>
      </c>
      <c r="CD25">
        <v>418.576266666667</v>
      </c>
      <c r="CE25">
        <v>419.9989</v>
      </c>
      <c r="CF25">
        <v>10.09925</v>
      </c>
      <c r="CG25">
        <v>9.69931933333333</v>
      </c>
      <c r="CH25">
        <v>429.7809</v>
      </c>
      <c r="CI25">
        <v>11.3821133333333</v>
      </c>
      <c r="CJ25">
        <v>600.003833333333</v>
      </c>
      <c r="CK25">
        <v>100.658033333333</v>
      </c>
      <c r="CL25">
        <v>0.100016753333333</v>
      </c>
      <c r="CM25">
        <v>23.5232033333333</v>
      </c>
      <c r="CN25">
        <v>23.0429166666667</v>
      </c>
      <c r="CO25">
        <v>999.9</v>
      </c>
      <c r="CP25">
        <v>0</v>
      </c>
      <c r="CQ25">
        <v>0</v>
      </c>
      <c r="CR25">
        <v>9991.89133333333</v>
      </c>
      <c r="CS25">
        <v>0</v>
      </c>
      <c r="CT25">
        <v>6.50178</v>
      </c>
      <c r="CU25">
        <v>50.0187633333333</v>
      </c>
      <c r="CV25">
        <v>0.899963133333334</v>
      </c>
      <c r="CW25">
        <v>0.100036866666667</v>
      </c>
      <c r="CX25">
        <v>0</v>
      </c>
      <c r="CY25">
        <v>1066.89633333333</v>
      </c>
      <c r="CZ25">
        <v>4.99912</v>
      </c>
      <c r="DA25">
        <v>527.4905</v>
      </c>
      <c r="DB25">
        <v>285.246533333333</v>
      </c>
      <c r="DC25">
        <v>38.4287666666667</v>
      </c>
      <c r="DD25">
        <v>42.9601</v>
      </c>
      <c r="DE25">
        <v>41.2642666666667</v>
      </c>
      <c r="DF25">
        <v>42.5226666666667</v>
      </c>
      <c r="DG25">
        <v>40.9082</v>
      </c>
      <c r="DH25">
        <v>40.516</v>
      </c>
      <c r="DI25">
        <v>4.503</v>
      </c>
      <c r="DJ25">
        <v>0</v>
      </c>
      <c r="DK25">
        <v>1625590362</v>
      </c>
      <c r="DL25">
        <v>0</v>
      </c>
      <c r="DM25">
        <v>1066.9704</v>
      </c>
      <c r="DN25">
        <v>7.53076921318832</v>
      </c>
      <c r="DO25">
        <v>2.84769227917855</v>
      </c>
      <c r="DP25">
        <v>527.106</v>
      </c>
      <c r="DQ25">
        <v>15</v>
      </c>
      <c r="DR25">
        <v>1625587716.1</v>
      </c>
      <c r="DS25" t="s">
        <v>305</v>
      </c>
      <c r="DT25">
        <v>1625587714.1</v>
      </c>
      <c r="DU25">
        <v>1625587716.1</v>
      </c>
      <c r="DV25">
        <v>1</v>
      </c>
      <c r="DW25">
        <v>-1.575</v>
      </c>
      <c r="DX25">
        <v>-0.158</v>
      </c>
      <c r="DY25">
        <v>-11.205</v>
      </c>
      <c r="DZ25">
        <v>-1.27</v>
      </c>
      <c r="EA25">
        <v>420</v>
      </c>
      <c r="EB25">
        <v>10</v>
      </c>
      <c r="EC25">
        <v>0.23</v>
      </c>
      <c r="ED25">
        <v>0.07</v>
      </c>
      <c r="EE25">
        <v>-1.4367935</v>
      </c>
      <c r="EF25">
        <v>0.158073545966234</v>
      </c>
      <c r="EG25">
        <v>0.0440433790455501</v>
      </c>
      <c r="EH25">
        <v>1</v>
      </c>
      <c r="EI25">
        <v>1066.55294117647</v>
      </c>
      <c r="EJ25">
        <v>7.89919118567729</v>
      </c>
      <c r="EK25">
        <v>0.811619765406577</v>
      </c>
      <c r="EL25">
        <v>1</v>
      </c>
      <c r="EM25">
        <v>0.402862575</v>
      </c>
      <c r="EN25">
        <v>-0.0706305253283316</v>
      </c>
      <c r="EO25">
        <v>0.00683792267756627</v>
      </c>
      <c r="EP25">
        <v>1</v>
      </c>
      <c r="EQ25">
        <v>3</v>
      </c>
      <c r="ER25">
        <v>3</v>
      </c>
      <c r="ES25" t="s">
        <v>309</v>
      </c>
      <c r="ET25">
        <v>100</v>
      </c>
      <c r="EU25">
        <v>100</v>
      </c>
      <c r="EV25">
        <v>-11.204</v>
      </c>
      <c r="EW25">
        <v>-1.2827</v>
      </c>
      <c r="EX25">
        <v>-11.2069424065038</v>
      </c>
      <c r="EY25">
        <v>0.000485247639819423</v>
      </c>
      <c r="EZ25">
        <v>-1.36446825205216e-06</v>
      </c>
      <c r="FA25">
        <v>5.78542989185787e-10</v>
      </c>
      <c r="FB25">
        <v>-0.883212311568949</v>
      </c>
      <c r="FC25">
        <v>-0.0508365997127688</v>
      </c>
      <c r="FD25">
        <v>0.00161886503163497</v>
      </c>
      <c r="FE25">
        <v>-2.08621555845513e-05</v>
      </c>
      <c r="FF25">
        <v>0</v>
      </c>
      <c r="FG25">
        <v>2096</v>
      </c>
      <c r="FH25">
        <v>2</v>
      </c>
      <c r="FI25">
        <v>28</v>
      </c>
      <c r="FJ25">
        <v>44.1</v>
      </c>
      <c r="FK25">
        <v>44.1</v>
      </c>
      <c r="FL25">
        <v>18</v>
      </c>
      <c r="FM25">
        <v>598.048</v>
      </c>
      <c r="FN25">
        <v>378.613</v>
      </c>
      <c r="FO25">
        <v>19.9996</v>
      </c>
      <c r="FP25">
        <v>27.5877</v>
      </c>
      <c r="FQ25">
        <v>30.0002</v>
      </c>
      <c r="FR25">
        <v>27.6571</v>
      </c>
      <c r="FS25">
        <v>27.6516</v>
      </c>
      <c r="FT25">
        <v>21.4357</v>
      </c>
      <c r="FU25">
        <v>38.8903</v>
      </c>
      <c r="FV25">
        <v>0</v>
      </c>
      <c r="FW25">
        <v>20</v>
      </c>
      <c r="FX25">
        <v>420</v>
      </c>
      <c r="FY25">
        <v>9.70495</v>
      </c>
      <c r="FZ25">
        <v>101.681</v>
      </c>
      <c r="GA25">
        <v>96.919</v>
      </c>
    </row>
    <row r="26" spans="1:183">
      <c r="A26">
        <v>10</v>
      </c>
      <c r="B26">
        <v>1625590481.1</v>
      </c>
      <c r="C26">
        <v>1138.59999990463</v>
      </c>
      <c r="D26" t="s">
        <v>324</v>
      </c>
      <c r="E26" t="s">
        <v>325</v>
      </c>
      <c r="F26">
        <v>15</v>
      </c>
      <c r="G26" t="s">
        <v>302</v>
      </c>
      <c r="H26">
        <v>1625590473.35</v>
      </c>
      <c r="I26">
        <f>(J26)/1000</f>
        <v>0</v>
      </c>
      <c r="J26">
        <f>1000*CJ26*AH26*(CF26-CG26)/(100*BY26*(1000-AH26*CF26))</f>
        <v>0</v>
      </c>
      <c r="K26">
        <f>CJ26*AH26*(CE26-CD26*(1000-AH26*CG26)/(1000-AH26*CF26))/(100*BY26)</f>
        <v>0</v>
      </c>
      <c r="L26">
        <f>CD26 - IF(AH26&gt;1, K26*BY26*100.0/(AJ26*CR26), 0)</f>
        <v>0</v>
      </c>
      <c r="M26">
        <f>((S26-I26/2)*L26-K26)/(S26+I26/2)</f>
        <v>0</v>
      </c>
      <c r="N26">
        <f>M26*(CK26+CL26)/1000.0</f>
        <v>0</v>
      </c>
      <c r="O26">
        <f>(CD26 - IF(AH26&gt;1, K26*BY26*100.0/(AJ26*CR26), 0))*(CK26+CL26)/1000.0</f>
        <v>0</v>
      </c>
      <c r="P26">
        <f>2.0/((1/R26-1/Q26)+SIGN(R26)*SQRT((1/R26-1/Q26)*(1/R26-1/Q26) + 4*BZ26/((BZ26+1)*(BZ26+1))*(2*1/R26*1/Q26-1/Q26*1/Q26)))</f>
        <v>0</v>
      </c>
      <c r="Q26">
        <f>IF(LEFT(CA26,1)&lt;&gt;"0",IF(LEFT(CA26,1)="1",3.0,CB26),$D$5+$E$5*(CR26*CK26/($K$5*1000))+$F$5*(CR26*CK26/($K$5*1000))*MAX(MIN(BY26,$J$5),$I$5)*MAX(MIN(BY26,$J$5),$I$5)+$G$5*MAX(MIN(BY26,$J$5),$I$5)*(CR26*CK26/($K$5*1000))+$H$5*(CR26*CK26/($K$5*1000))*(CR26*CK26/($K$5*1000)))</f>
        <v>0</v>
      </c>
      <c r="R26">
        <f>I26*(1000-(1000*0.61365*exp(17.502*V26/(240.97+V26))/(CK26+CL26)+CF26)/2)/(1000*0.61365*exp(17.502*V26/(240.97+V26))/(CK26+CL26)-CF26)</f>
        <v>0</v>
      </c>
      <c r="S26">
        <f>1/((BZ26+1)/(P26/1.6)+1/(Q26/1.37)) + BZ26/((BZ26+1)/(P26/1.6) + BZ26/(Q26/1.37))</f>
        <v>0</v>
      </c>
      <c r="T26">
        <f>(BU26*BX26)</f>
        <v>0</v>
      </c>
      <c r="U26">
        <f>(CM26+(T26+2*0.95*5.67E-8*(((CM26+$B$7)+273)^4-(CM26+273)^4)-44100*I26)/(1.84*29.3*Q26+8*0.95*5.67E-8*(CM26+273)^3))</f>
        <v>0</v>
      </c>
      <c r="V26">
        <f>($C$7*CN26+$D$7*CO26+$E$7*U26)</f>
        <v>0</v>
      </c>
      <c r="W26">
        <f>0.61365*exp(17.502*V26/(240.97+V26))</f>
        <v>0</v>
      </c>
      <c r="X26">
        <f>(Y26/Z26*100)</f>
        <v>0</v>
      </c>
      <c r="Y26">
        <f>CF26*(CK26+CL26)/1000</f>
        <v>0</v>
      </c>
      <c r="Z26">
        <f>0.61365*exp(17.502*CM26/(240.97+CM26))</f>
        <v>0</v>
      </c>
      <c r="AA26">
        <f>(W26-CF26*(CK26+CL26)/1000)</f>
        <v>0</v>
      </c>
      <c r="AB26">
        <f>(-I26*44100)</f>
        <v>0</v>
      </c>
      <c r="AC26">
        <f>2*29.3*Q26*0.92*(CM26-V26)</f>
        <v>0</v>
      </c>
      <c r="AD26">
        <f>2*0.95*5.67E-8*(((CM26+$B$7)+273)^4-(V26+273)^4)</f>
        <v>0</v>
      </c>
      <c r="AE26">
        <f>T26+AD26+AB26+AC26</f>
        <v>0</v>
      </c>
      <c r="AF26">
        <v>16</v>
      </c>
      <c r="AG26">
        <v>3</v>
      </c>
      <c r="AH26">
        <f>IF(AF26*$H$13&gt;=AJ26,1.0,(AJ26/(AJ26-AF26*$H$13)))</f>
        <v>0</v>
      </c>
      <c r="AI26">
        <f>(AH26-1)*100</f>
        <v>0</v>
      </c>
      <c r="AJ26">
        <f>MAX(0,($B$13+$C$13*CR26)/(1+$D$13*CR26)*CK26/(CM26+273)*$E$13)</f>
        <v>0</v>
      </c>
      <c r="AK26" t="s">
        <v>303</v>
      </c>
      <c r="AL26" t="s">
        <v>303</v>
      </c>
      <c r="AM26">
        <v>0</v>
      </c>
      <c r="AN26">
        <v>0</v>
      </c>
      <c r="AO26">
        <f>1-AM26/AN26</f>
        <v>0</v>
      </c>
      <c r="AP26">
        <v>0</v>
      </c>
      <c r="AQ26" t="s">
        <v>303</v>
      </c>
      <c r="AR26" t="s">
        <v>303</v>
      </c>
      <c r="AS26">
        <v>0</v>
      </c>
      <c r="AT26">
        <v>0</v>
      </c>
      <c r="AU26">
        <f>1-AS26/AT26</f>
        <v>0</v>
      </c>
      <c r="AV26">
        <v>0.5</v>
      </c>
      <c r="AW26">
        <f>BV26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303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f>$B$11*CS26+$C$11*CT26+$F$11*CU26*(1-CX26)</f>
        <v>0</v>
      </c>
      <c r="BV26">
        <f>BU26*BW26</f>
        <v>0</v>
      </c>
      <c r="BW26">
        <f>($B$11*$D$9+$C$11*$D$9+$F$11*((DH26+CZ26)/MAX(DH26+CZ26+DI26, 0.1)*$I$9+DI26/MAX(DH26+CZ26+DI26, 0.1)*$J$9))/($B$11+$C$11+$F$11)</f>
        <v>0</v>
      </c>
      <c r="BX26">
        <f>($B$11*$K$9+$C$11*$K$9+$F$11*((DH26+CZ26)/MAX(DH26+CZ26+DI26, 0.1)*$P$9+DI26/MAX(DH26+CZ26+DI26, 0.1)*$Q$9))/($B$11+$C$11+$F$11)</f>
        <v>0</v>
      </c>
      <c r="BY26">
        <v>6</v>
      </c>
      <c r="BZ26">
        <v>0.5</v>
      </c>
      <c r="CA26" t="s">
        <v>304</v>
      </c>
      <c r="CB26">
        <v>2</v>
      </c>
      <c r="CC26">
        <v>1625590473.35</v>
      </c>
      <c r="CD26">
        <v>420.247866666667</v>
      </c>
      <c r="CE26">
        <v>419.9953</v>
      </c>
      <c r="CF26">
        <v>10.0905466666667</v>
      </c>
      <c r="CG26">
        <v>9.80953366666667</v>
      </c>
      <c r="CH26">
        <v>431.452966666667</v>
      </c>
      <c r="CI26">
        <v>11.37323</v>
      </c>
      <c r="CJ26">
        <v>600.0179</v>
      </c>
      <c r="CK26">
        <v>100.6575</v>
      </c>
      <c r="CL26">
        <v>0.100129103333333</v>
      </c>
      <c r="CM26">
        <v>23.4338966666667</v>
      </c>
      <c r="CN26">
        <v>22.98007</v>
      </c>
      <c r="CO26">
        <v>999.9</v>
      </c>
      <c r="CP26">
        <v>0</v>
      </c>
      <c r="CQ26">
        <v>0</v>
      </c>
      <c r="CR26">
        <v>9995.24466666667</v>
      </c>
      <c r="CS26">
        <v>0</v>
      </c>
      <c r="CT26">
        <v>6.34462933333333</v>
      </c>
      <c r="CU26">
        <v>9.96101033333334</v>
      </c>
      <c r="CV26">
        <v>0.8991644</v>
      </c>
      <c r="CW26">
        <v>0.10083569</v>
      </c>
      <c r="CX26">
        <v>0</v>
      </c>
      <c r="CY26">
        <v>1008.41966666667</v>
      </c>
      <c r="CZ26">
        <v>0.0499912</v>
      </c>
      <c r="DA26">
        <v>139.401333333333</v>
      </c>
      <c r="DB26">
        <v>62.7826666666667</v>
      </c>
      <c r="DC26">
        <v>37.9123333333333</v>
      </c>
      <c r="DD26">
        <v>42.5165333333333</v>
      </c>
      <c r="DE26">
        <v>40.7080666666667</v>
      </c>
      <c r="DF26">
        <v>41.9914666666667</v>
      </c>
      <c r="DG26">
        <v>40.1872666666667</v>
      </c>
      <c r="DH26">
        <v>8.91233333333333</v>
      </c>
      <c r="DI26">
        <v>0.999</v>
      </c>
      <c r="DJ26">
        <v>0</v>
      </c>
      <c r="DK26">
        <v>1625590482.1</v>
      </c>
      <c r="DL26">
        <v>0</v>
      </c>
      <c r="DM26">
        <v>1008.456</v>
      </c>
      <c r="DN26">
        <v>6.06461547633065</v>
      </c>
      <c r="DO26">
        <v>-1.01076946573633</v>
      </c>
      <c r="DP26">
        <v>139.6968</v>
      </c>
      <c r="DQ26">
        <v>15</v>
      </c>
      <c r="DR26">
        <v>1625587716.1</v>
      </c>
      <c r="DS26" t="s">
        <v>305</v>
      </c>
      <c r="DT26">
        <v>1625587714.1</v>
      </c>
      <c r="DU26">
        <v>1625587716.1</v>
      </c>
      <c r="DV26">
        <v>1</v>
      </c>
      <c r="DW26">
        <v>-1.575</v>
      </c>
      <c r="DX26">
        <v>-0.158</v>
      </c>
      <c r="DY26">
        <v>-11.205</v>
      </c>
      <c r="DZ26">
        <v>-1.27</v>
      </c>
      <c r="EA26">
        <v>420</v>
      </c>
      <c r="EB26">
        <v>10</v>
      </c>
      <c r="EC26">
        <v>0.23</v>
      </c>
      <c r="ED26">
        <v>0.07</v>
      </c>
      <c r="EE26">
        <v>0.24430315</v>
      </c>
      <c r="EF26">
        <v>-0.019000930581614</v>
      </c>
      <c r="EG26">
        <v>0.0416852559621205</v>
      </c>
      <c r="EH26">
        <v>1</v>
      </c>
      <c r="EI26">
        <v>1008.06971428571</v>
      </c>
      <c r="EJ26">
        <v>7.09362035225164</v>
      </c>
      <c r="EK26">
        <v>1.79831426732972</v>
      </c>
      <c r="EL26">
        <v>1</v>
      </c>
      <c r="EM26">
        <v>0.283208825</v>
      </c>
      <c r="EN26">
        <v>-0.043724476547843</v>
      </c>
      <c r="EO26">
        <v>0.00421260565379374</v>
      </c>
      <c r="EP26">
        <v>1</v>
      </c>
      <c r="EQ26">
        <v>3</v>
      </c>
      <c r="ER26">
        <v>3</v>
      </c>
      <c r="ES26" t="s">
        <v>309</v>
      </c>
      <c r="ET26">
        <v>100</v>
      </c>
      <c r="EU26">
        <v>100</v>
      </c>
      <c r="EV26">
        <v>-11.206</v>
      </c>
      <c r="EW26">
        <v>-1.2826</v>
      </c>
      <c r="EX26">
        <v>-11.2069424065038</v>
      </c>
      <c r="EY26">
        <v>0.000485247639819423</v>
      </c>
      <c r="EZ26">
        <v>-1.36446825205216e-06</v>
      </c>
      <c r="FA26">
        <v>5.78542989185787e-10</v>
      </c>
      <c r="FB26">
        <v>-0.883212311568949</v>
      </c>
      <c r="FC26">
        <v>-0.0508365997127688</v>
      </c>
      <c r="FD26">
        <v>0.00161886503163497</v>
      </c>
      <c r="FE26">
        <v>-2.08621555845513e-05</v>
      </c>
      <c r="FF26">
        <v>0</v>
      </c>
      <c r="FG26">
        <v>2096</v>
      </c>
      <c r="FH26">
        <v>2</v>
      </c>
      <c r="FI26">
        <v>28</v>
      </c>
      <c r="FJ26">
        <v>46.1</v>
      </c>
      <c r="FK26">
        <v>46.1</v>
      </c>
      <c r="FL26">
        <v>18</v>
      </c>
      <c r="FM26">
        <v>598.054</v>
      </c>
      <c r="FN26">
        <v>378.542</v>
      </c>
      <c r="FO26">
        <v>19.9997</v>
      </c>
      <c r="FP26">
        <v>27.5924</v>
      </c>
      <c r="FQ26">
        <v>30.0001</v>
      </c>
      <c r="FR26">
        <v>27.6594</v>
      </c>
      <c r="FS26">
        <v>27.6516</v>
      </c>
      <c r="FT26">
        <v>21.439</v>
      </c>
      <c r="FU26">
        <v>38.3354</v>
      </c>
      <c r="FV26">
        <v>0</v>
      </c>
      <c r="FW26">
        <v>20</v>
      </c>
      <c r="FX26">
        <v>420</v>
      </c>
      <c r="FY26">
        <v>9.77597</v>
      </c>
      <c r="FZ26">
        <v>101.679</v>
      </c>
      <c r="GA26">
        <v>96.9178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2021-07-06T09:57:57Z</dcterms:created>
  <dcterms:modified xsi:type="dcterms:W3CDTF">2021-07-06T09:57:57Z</dcterms:modified>
</cp:coreProperties>
</file>