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<sst xmlns="http://schemas.openxmlformats.org/spreadsheetml/2006/main" count="736" uniqueCount="332">
  <si>
    <t>File opened</t>
  </si>
  <si>
    <t>2021-07-06 13:37:52</t>
  </si>
  <si>
    <t>Console s/n</t>
  </si>
  <si>
    <t>68C-812019</t>
  </si>
  <si>
    <t>Console ver</t>
  </si>
  <si>
    <t>Bluestem v.1.5.02</t>
  </si>
  <si>
    <t>Scripts ver</t>
  </si>
  <si>
    <t>2021.03  1.5.02, Feb 2021</t>
  </si>
  <si>
    <t>Head s/n</t>
  </si>
  <si>
    <t>68H-712009</t>
  </si>
  <si>
    <t>Head ver</t>
  </si>
  <si>
    <t>1.4.5</t>
  </si>
  <si>
    <t>Head cal</t>
  </si>
  <si>
    <t>{"co2aspan2a": "0.316838", "co2aspanconc1": "2486", "h2obzero": "1.06088", "tazero": "0.0341759", "flowmeterzero": "0.996996", "h2obspan2b": "0.070949", "co2bzero": "0.91356", "h2oaspan2a": "0.0699583", "h2obspanconc2": "0", "co2bspan2b": "0.315813", "chamberpressurezero": "2.71043", "h2oazero": "1.06526", "flowazero": "0.30875", "co2aspan2b": "0.314238", "h2obspanconc1": "12.14", "co2bspan1": "1.00151", "h2oaspan2": "0", "co2bspanconc2": "305.4", "flowbzero": "0.31669", "h2obspan1": "1.00269", "h2obspan2a": "0.0707583", "oxygen": "21", "co2bspan2": "-0.0310871", "h2oaspan1": "1.00803", "co2aspanconc2": "305.4", "ssa_ref": "32011.3", "tbzero": "0.143333", "ssb_ref": "32930.3", "h2oaspan2b": "0.0705203", "co2aspan2": "-0.0300219", "co2bspan2a": "0.318485", "h2oaspanconc2": "0", "h2oaspanconc1": "12.13", "co2azero": "0.922313", "co2aspan1": "1.0013", "co2bspanconc1": "2486", "h2obspan2": "0"}</t>
  </si>
  <si>
    <t>Chamber type</t>
  </si>
  <si>
    <t>6800-01A</t>
  </si>
  <si>
    <t>Chamber s/n</t>
  </si>
  <si>
    <t>MPF-831789</t>
  </si>
  <si>
    <t>Chamber rev</t>
  </si>
  <si>
    <t>0</t>
  </si>
  <si>
    <t>Chamber cal</t>
  </si>
  <si>
    <t>Fluorometer</t>
  </si>
  <si>
    <t>Flr. Version</t>
  </si>
  <si>
    <t>13:37:52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</si>
  <si>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</si>
  <si>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</si>
  <si>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</si>
  <si>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</si>
  <si>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</si>
  <si>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</si>
  <si>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</si>
  <si>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</si>
  <si>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</si>
  <si>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</si>
  <si>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</si>
  <si>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</si>
  <si>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</si>
  <si>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</si>
  <si>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</si>
  <si>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</si>
  <si>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</si>
  <si>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</si>
  <si>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</si>
  <si>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</si>
  <si>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</si>
  <si>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</si>
  <si>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</si>
  <si>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</si>
  <si>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</si>
  <si>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</si>
  <si>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</si>
  <si>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</si>
  <si>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</si>
  <si>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</si>
  <si>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</si>
  <si>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</si>
  <si>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</si>
  <si>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</si>
  <si>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</si>
  <si>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</si>
  <si>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</si>
  <si>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</si>
  <si>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</si>
  <si>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</si>
  <si>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</si>
  <si>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</si>
  <si>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</si>
  <si>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</si>
  <si>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</si>
  <si>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</si>
  <si>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</si>
  <si>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</si>
  <si>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</si>
  <si>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</si>
  <si>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</si>
  <si>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</si>
  <si>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</si>
  <si>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4.54794 81.6441 377.525 618.055 859.81 1030.25 1192.54 1209.63</t>
  </si>
  <si>
    <t>Fs_true</t>
  </si>
  <si>
    <t>0.113511 106.053 402.561 600.959 800.751 1000.19 1200.79 1400.74</t>
  </si>
  <si>
    <t>leak_wt</t>
  </si>
  <si>
    <t>SysObs</t>
  </si>
  <si>
    <t>UserDefCon</t>
  </si>
  <si>
    <t>GasEx</t>
  </si>
  <si>
    <t>Leak</t>
  </si>
  <si>
    <t>FLR</t>
  </si>
  <si>
    <t>MPF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</si>
  <si>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</si>
  <si>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</si>
  <si>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</si>
  <si>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</si>
  <si>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</si>
  <si>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</si>
  <si>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</si>
  <si>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</si>
  <si>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</si>
  <si>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</si>
  <si>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</si>
  <si>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</si>
  <si>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</si>
  <si>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</si>
  <si>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</si>
  <si>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leafRep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</si>
  <si>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</si>
  <si>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</si>
  <si>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</si>
  <si>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</si>
  <si>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</si>
  <si>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</si>
  <si>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</si>
  <si>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</si>
  <si>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</si>
  <si>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</si>
  <si>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</si>
  <si>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</si>
  <si>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</si>
  <si>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</si>
  <si>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</si>
  <si>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</si>
  <si>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</si>
  <si>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</si>
  <si>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</si>
  <si>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</si>
  <si>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</si>
  <si>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</si>
  <si>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</si>
  <si>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</si>
  <si>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</si>
  <si>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</si>
  <si>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</si>
  <si>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</si>
  <si>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</si>
  <si>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</si>
  <si>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</si>
  <si>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</si>
  <si>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</si>
  <si>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</si>
  <si>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</si>
  <si>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</si>
  <si>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</si>
  <si>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</si>
  <si>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</si>
  <si>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</si>
  <si>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</si>
  <si>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</si>
  <si>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</si>
  <si>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</si>
  <si>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</si>
  <si>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</si>
  <si>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</si>
  <si>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</si>
  <si>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</si>
  <si>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</si>
  <si>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</si>
  <si>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</si>
  <si>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</si>
  <si>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</si>
  <si>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</si>
  <si>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</si>
  <si>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</si>
  <si>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</si>
  <si>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</si>
  <si>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</si>
  <si>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</si>
  <si>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</si>
  <si>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</si>
  <si>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</si>
  <si>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</si>
  <si>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</si>
  <si>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</si>
  <si>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</si>
  <si>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</si>
  <si>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</si>
  <si>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</si>
  <si>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</si>
  <si>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</si>
  <si>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</si>
  <si>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</si>
  <si>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</si>
  <si>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</si>
  <si>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</si>
  <si>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</si>
  <si>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</si>
  <si>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</si>
  <si>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</si>
  <si>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</si>
  <si>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</si>
  <si>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</si>
  <si>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</si>
  <si>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</si>
  <si>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</si>
  <si>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</si>
  <si>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</si>
  <si>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</si>
  <si>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</si>
  <si>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</si>
  <si>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</si>
  <si>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</si>
  <si>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</si>
  <si>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</si>
  <si>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</si>
  <si>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</si>
  <si>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</si>
  <si>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</si>
  <si>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</si>
  <si>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</si>
  <si>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</si>
  <si>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</si>
  <si>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</si>
  <si>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</si>
  <si>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</si>
  <si>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</si>
  <si>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</si>
  <si>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</si>
  <si>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</si>
  <si>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</si>
  <si>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</si>
  <si>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</si>
  <si>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</si>
  <si>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</si>
  <si>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</si>
  <si>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</si>
  <si>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</si>
  <si>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</si>
  <si>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</si>
  <si>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</si>
  <si>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</si>
  <si>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</si>
  <si>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</si>
  <si>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</si>
  <si>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</si>
  <si>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</si>
  <si>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</si>
  <si>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</si>
  <si>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</si>
  <si>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</si>
  <si>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</si>
  <si>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</si>
  <si>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</si>
  <si>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</si>
  <si>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</si>
  <si>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</si>
  <si>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</si>
  <si>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</si>
  <si>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</si>
  <si>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</si>
  <si>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</si>
  <si>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</si>
  <si>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</si>
  <si>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</si>
  <si>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</si>
  <si>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</si>
  <si>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</si>
  <si>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</si>
  <si>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</si>
  <si>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</si>
  <si>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</si>
  <si>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</si>
  <si>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</si>
  <si>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</si>
  <si>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</si>
  <si>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</si>
  <si>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</si>
  <si>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</si>
  <si>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</si>
  <si>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</si>
  <si>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</si>
  <si>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</si>
  <si>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</si>
  <si>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</si>
  <si>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</si>
  <si>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</si>
  <si>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</si>
  <si>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</si>
  <si>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</si>
  <si>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</si>
  <si>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</si>
  <si>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</si>
  <si>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</si>
  <si>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</si>
  <si>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</si>
  <si>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</si>
  <si>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</si>
  <si>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</si>
  <si>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</si>
  <si>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</si>
  <si>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</si>
  <si>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</si>
  <si>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</si>
  <si>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</si>
  <si>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</si>
  <si>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</si>
  <si>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</si>
  <si>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</si>
  <si>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</si>
  <si>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</si>
  <si>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</si>
  <si>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</si>
  <si>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</si>
  <si>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</si>
  <si>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20210706 14:34:43</t>
  </si>
  <si>
    <t>14:34:43</t>
  </si>
  <si>
    <t>NA</t>
  </si>
  <si>
    <t>-</t>
  </si>
  <si>
    <t>0: Broadleaf</t>
  </si>
  <si>
    <t>14:35:05</t>
  </si>
  <si>
    <t>3/3</t>
  </si>
  <si>
    <t>20210706 14:49:13</t>
  </si>
  <si>
    <t>14:49:13</t>
  </si>
  <si>
    <t>14:49:36</t>
  </si>
  <si>
    <t>20210706 15:05:18</t>
  </si>
  <si>
    <t>15:05:18</t>
  </si>
  <si>
    <t>15:05:38</t>
  </si>
  <si>
    <t>20210706 15:24:02</t>
  </si>
  <si>
    <t>15:24:02</t>
  </si>
  <si>
    <t>15:24:22</t>
  </si>
  <si>
    <t>2/3</t>
  </si>
  <si>
    <t>20210706 15:41:45</t>
  </si>
  <si>
    <t>15:41:45</t>
  </si>
  <si>
    <t>15:42:13</t>
  </si>
  <si>
    <t>20210706 15:57:36</t>
  </si>
  <si>
    <t>15:57:36</t>
  </si>
  <si>
    <t>15:58:05</t>
  </si>
  <si>
    <t>20210706 16:09:36</t>
  </si>
  <si>
    <t>16:09:36</t>
  </si>
  <si>
    <t>16:10:09</t>
  </si>
  <si>
    <t>20210706 16:20:15</t>
  </si>
  <si>
    <t>16:20:15</t>
  </si>
  <si>
    <t>16:20:50</t>
  </si>
  <si>
    <t>20210706 16:32:24</t>
  </si>
  <si>
    <t>16:32:24</t>
  </si>
  <si>
    <t>16:32:59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</si>
</sst>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A25"/>
  <sheetViews>
    <sheetView tabSelected="1" workbookViewId="0"/>
  </sheetViews>
  <sheetFormatPr defaultRowHeight="15"/>
  <sheetData>
    <row r="2" spans="1:183">
      <c r="A2" t="s">
        <v>25</v>
      </c>
      <c r="B2" t="s">
        <v>26</v>
      </c>
      <c r="C2" t="s">
        <v>28</v>
      </c>
    </row>
    <row r="3" spans="1:183">
      <c r="B3" t="s">
        <v>27</v>
      </c>
      <c r="C3">
        <v>21</v>
      </c>
    </row>
    <row r="4" spans="1:183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83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83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83">
      <c r="B7">
        <v>0</v>
      </c>
      <c r="C7">
        <v>1</v>
      </c>
      <c r="D7">
        <v>0</v>
      </c>
      <c r="E7">
        <v>0</v>
      </c>
    </row>
    <row r="8" spans="1:183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83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8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83">
      <c r="B11">
        <v>0</v>
      </c>
      <c r="C11">
        <v>0</v>
      </c>
      <c r="D11">
        <v>0</v>
      </c>
      <c r="E11">
        <v>0</v>
      </c>
      <c r="F11">
        <v>1</v>
      </c>
    </row>
    <row r="12" spans="1:18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83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83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87</v>
      </c>
      <c r="BV14" t="s">
        <v>87</v>
      </c>
      <c r="BW14" t="s">
        <v>87</v>
      </c>
      <c r="BX14" t="s">
        <v>87</v>
      </c>
      <c r="BY14" t="s">
        <v>88</v>
      </c>
      <c r="BZ14" t="s">
        <v>88</v>
      </c>
      <c r="CA14" t="s">
        <v>88</v>
      </c>
      <c r="CB14" t="s">
        <v>88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  <c r="FT14" t="s">
        <v>95</v>
      </c>
      <c r="FU14" t="s">
        <v>95</v>
      </c>
      <c r="FV14" t="s">
        <v>95</v>
      </c>
      <c r="FW14" t="s">
        <v>95</v>
      </c>
      <c r="FX14" t="s">
        <v>95</v>
      </c>
      <c r="FY14" t="s">
        <v>95</v>
      </c>
      <c r="FZ14" t="s">
        <v>95</v>
      </c>
      <c r="GA14" t="s">
        <v>95</v>
      </c>
    </row>
    <row r="15" spans="1:18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84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166</v>
      </c>
      <c r="BU15" t="s">
        <v>167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103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206</v>
      </c>
      <c r="DJ15" t="s">
        <v>207</v>
      </c>
      <c r="DK15" t="s">
        <v>208</v>
      </c>
      <c r="DL15" t="s">
        <v>209</v>
      </c>
      <c r="DM15" t="s">
        <v>210</v>
      </c>
      <c r="DN15" t="s">
        <v>211</v>
      </c>
      <c r="DO15" t="s">
        <v>212</v>
      </c>
      <c r="DP15" t="s">
        <v>213</v>
      </c>
      <c r="DQ15" t="s">
        <v>214</v>
      </c>
      <c r="DR15" t="s">
        <v>97</v>
      </c>
      <c r="DS15" t="s">
        <v>100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  <c r="FS15" t="s">
        <v>266</v>
      </c>
      <c r="FT15" t="s">
        <v>267</v>
      </c>
      <c r="FU15" t="s">
        <v>268</v>
      </c>
      <c r="FV15" t="s">
        <v>269</v>
      </c>
      <c r="FW15" t="s">
        <v>270</v>
      </c>
      <c r="FX15" t="s">
        <v>271</v>
      </c>
      <c r="FY15" t="s">
        <v>272</v>
      </c>
      <c r="FZ15" t="s">
        <v>273</v>
      </c>
      <c r="GA15" t="s">
        <v>274</v>
      </c>
    </row>
    <row r="16" spans="1:183">
      <c r="B16" t="s">
        <v>275</v>
      </c>
      <c r="C16" t="s">
        <v>275</v>
      </c>
      <c r="F16" t="s">
        <v>275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279</v>
      </c>
      <c r="N16" t="s">
        <v>182</v>
      </c>
      <c r="O16" t="s">
        <v>182</v>
      </c>
      <c r="P16" t="s">
        <v>276</v>
      </c>
      <c r="Q16" t="s">
        <v>276</v>
      </c>
      <c r="R16" t="s">
        <v>276</v>
      </c>
      <c r="S16" t="s">
        <v>276</v>
      </c>
      <c r="T16" t="s">
        <v>280</v>
      </c>
      <c r="U16" t="s">
        <v>281</v>
      </c>
      <c r="V16" t="s">
        <v>281</v>
      </c>
      <c r="W16" t="s">
        <v>282</v>
      </c>
      <c r="X16" t="s">
        <v>283</v>
      </c>
      <c r="Y16" t="s">
        <v>282</v>
      </c>
      <c r="Z16" t="s">
        <v>282</v>
      </c>
      <c r="AA16" t="s">
        <v>282</v>
      </c>
      <c r="AB16" t="s">
        <v>280</v>
      </c>
      <c r="AC16" t="s">
        <v>280</v>
      </c>
      <c r="AD16" t="s">
        <v>280</v>
      </c>
      <c r="AE16" t="s">
        <v>280</v>
      </c>
      <c r="AF16" t="s">
        <v>284</v>
      </c>
      <c r="AG16" t="s">
        <v>283</v>
      </c>
      <c r="AI16" t="s">
        <v>283</v>
      </c>
      <c r="AJ16" t="s">
        <v>284</v>
      </c>
      <c r="AP16" t="s">
        <v>278</v>
      </c>
      <c r="AW16" t="s">
        <v>278</v>
      </c>
      <c r="AX16" t="s">
        <v>278</v>
      </c>
      <c r="AY16" t="s">
        <v>278</v>
      </c>
      <c r="AZ16" t="s">
        <v>285</v>
      </c>
      <c r="BN16" t="s">
        <v>286</v>
      </c>
      <c r="BO16" t="s">
        <v>286</v>
      </c>
      <c r="BP16" t="s">
        <v>286</v>
      </c>
      <c r="BQ16" t="s">
        <v>278</v>
      </c>
      <c r="BS16" t="s">
        <v>287</v>
      </c>
      <c r="BU16" t="s">
        <v>278</v>
      </c>
      <c r="BV16" t="s">
        <v>278</v>
      </c>
      <c r="BX16" t="s">
        <v>288</v>
      </c>
      <c r="BY16" t="s">
        <v>289</v>
      </c>
      <c r="CB16" t="s">
        <v>276</v>
      </c>
      <c r="CC16" t="s">
        <v>275</v>
      </c>
      <c r="CD16" t="s">
        <v>279</v>
      </c>
      <c r="CE16" t="s">
        <v>279</v>
      </c>
      <c r="CF16" t="s">
        <v>290</v>
      </c>
      <c r="CG16" t="s">
        <v>290</v>
      </c>
      <c r="CH16" t="s">
        <v>279</v>
      </c>
      <c r="CI16" t="s">
        <v>290</v>
      </c>
      <c r="CJ16" t="s">
        <v>284</v>
      </c>
      <c r="CK16" t="s">
        <v>282</v>
      </c>
      <c r="CL16" t="s">
        <v>282</v>
      </c>
      <c r="CM16" t="s">
        <v>281</v>
      </c>
      <c r="CN16" t="s">
        <v>281</v>
      </c>
      <c r="CO16" t="s">
        <v>281</v>
      </c>
      <c r="CP16" t="s">
        <v>281</v>
      </c>
      <c r="CQ16" t="s">
        <v>281</v>
      </c>
      <c r="CR16" t="s">
        <v>291</v>
      </c>
      <c r="CS16" t="s">
        <v>278</v>
      </c>
      <c r="CT16" t="s">
        <v>278</v>
      </c>
      <c r="CU16" t="s">
        <v>278</v>
      </c>
      <c r="CZ16" t="s">
        <v>278</v>
      </c>
      <c r="DC16" t="s">
        <v>281</v>
      </c>
      <c r="DD16" t="s">
        <v>281</v>
      </c>
      <c r="DE16" t="s">
        <v>281</v>
      </c>
      <c r="DF16" t="s">
        <v>281</v>
      </c>
      <c r="DG16" t="s">
        <v>281</v>
      </c>
      <c r="DH16" t="s">
        <v>278</v>
      </c>
      <c r="DI16" t="s">
        <v>278</v>
      </c>
      <c r="DJ16" t="s">
        <v>278</v>
      </c>
      <c r="DK16" t="s">
        <v>275</v>
      </c>
      <c r="DN16" t="s">
        <v>292</v>
      </c>
      <c r="DO16" t="s">
        <v>292</v>
      </c>
      <c r="DQ16" t="s">
        <v>275</v>
      </c>
      <c r="DR16" t="s">
        <v>293</v>
      </c>
      <c r="DT16" t="s">
        <v>275</v>
      </c>
      <c r="DU16" t="s">
        <v>275</v>
      </c>
      <c r="DW16" t="s">
        <v>294</v>
      </c>
      <c r="DX16" t="s">
        <v>295</v>
      </c>
      <c r="DY16" t="s">
        <v>294</v>
      </c>
      <c r="DZ16" t="s">
        <v>295</v>
      </c>
      <c r="EA16" t="s">
        <v>294</v>
      </c>
      <c r="EB16" t="s">
        <v>295</v>
      </c>
      <c r="EC16" t="s">
        <v>283</v>
      </c>
      <c r="ED16" t="s">
        <v>283</v>
      </c>
      <c r="EE16" t="s">
        <v>279</v>
      </c>
      <c r="EF16" t="s">
        <v>296</v>
      </c>
      <c r="EG16" t="s">
        <v>279</v>
      </c>
      <c r="EJ16" t="s">
        <v>297</v>
      </c>
      <c r="EM16" t="s">
        <v>290</v>
      </c>
      <c r="EN16" t="s">
        <v>298</v>
      </c>
      <c r="EO16" t="s">
        <v>290</v>
      </c>
      <c r="ET16" t="s">
        <v>283</v>
      </c>
      <c r="EU16" t="s">
        <v>283</v>
      </c>
      <c r="EV16" t="s">
        <v>294</v>
      </c>
      <c r="EW16" t="s">
        <v>295</v>
      </c>
      <c r="EX16" t="s">
        <v>295</v>
      </c>
      <c r="FB16" t="s">
        <v>295</v>
      </c>
      <c r="FF16" t="s">
        <v>279</v>
      </c>
      <c r="FG16" t="s">
        <v>279</v>
      </c>
      <c r="FH16" t="s">
        <v>290</v>
      </c>
      <c r="FI16" t="s">
        <v>290</v>
      </c>
      <c r="FJ16" t="s">
        <v>299</v>
      </c>
      <c r="FK16" t="s">
        <v>299</v>
      </c>
      <c r="FM16" t="s">
        <v>284</v>
      </c>
      <c r="FN16" t="s">
        <v>284</v>
      </c>
      <c r="FO16" t="s">
        <v>281</v>
      </c>
      <c r="FP16" t="s">
        <v>281</v>
      </c>
      <c r="FQ16" t="s">
        <v>281</v>
      </c>
      <c r="FR16" t="s">
        <v>281</v>
      </c>
      <c r="FS16" t="s">
        <v>281</v>
      </c>
      <c r="FT16" t="s">
        <v>283</v>
      </c>
      <c r="FU16" t="s">
        <v>283</v>
      </c>
      <c r="FV16" t="s">
        <v>283</v>
      </c>
      <c r="FW16" t="s">
        <v>281</v>
      </c>
      <c r="FX16" t="s">
        <v>279</v>
      </c>
      <c r="FY16" t="s">
        <v>290</v>
      </c>
      <c r="FZ16" t="s">
        <v>283</v>
      </c>
      <c r="GA16" t="s">
        <v>283</v>
      </c>
    </row>
    <row r="17" spans="1:183">
      <c r="A17">
        <v>1</v>
      </c>
      <c r="B17">
        <v>1625607283.1</v>
      </c>
      <c r="C17">
        <v>0</v>
      </c>
      <c r="D17" t="s">
        <v>300</v>
      </c>
      <c r="E17" t="s">
        <v>301</v>
      </c>
      <c r="F17">
        <v>15</v>
      </c>
      <c r="G17" t="s">
        <v>302</v>
      </c>
      <c r="H17">
        <v>1625607275.1</v>
      </c>
      <c r="I17">
        <f>(J17)/1000</f>
        <v>0</v>
      </c>
      <c r="J17">
        <f>1000*CJ17*AH17*(CF17-CG17)/(100*BY17*(1000-AH17*CF17))</f>
        <v>0</v>
      </c>
      <c r="K17">
        <f>CJ17*AH17*(CE17-CD17*(1000-AH17*CG17)/(1000-AH17*CF17))/(100*BY17)</f>
        <v>0</v>
      </c>
      <c r="L17">
        <f>CD17 - IF(AH17&gt;1, K17*BY17*100.0/(AJ17*CR17), 0)</f>
        <v>0</v>
      </c>
      <c r="M17">
        <f>((S17-I17/2)*L17-K17)/(S17+I17/2)</f>
        <v>0</v>
      </c>
      <c r="N17">
        <f>M17*(CK17+CL17)/1000.0</f>
        <v>0</v>
      </c>
      <c r="O17">
        <f>(CD17 - IF(AH17&gt;1, K17*BY17*100.0/(AJ17*CR17), 0))*(CK17+CL17)/1000.0</f>
        <v>0</v>
      </c>
      <c r="P17">
        <f>2.0/((1/R17-1/Q17)+SIGN(R17)*SQRT((1/R17-1/Q17)*(1/R17-1/Q17) + 4*BZ17/((BZ17+1)*(BZ17+1))*(2*1/R17*1/Q17-1/Q17*1/Q17)))</f>
        <v>0</v>
      </c>
      <c r="Q17">
        <f>IF(LEFT(CA17,1)&lt;&gt;"0",IF(LEFT(CA17,1)="1",3.0,CB17),$D$5+$E$5*(CR17*CK17/($K$5*1000))+$F$5*(CR17*CK17/($K$5*1000))*MAX(MIN(BY17,$J$5),$I$5)*MAX(MIN(BY17,$J$5),$I$5)+$G$5*MAX(MIN(BY17,$J$5),$I$5)*(CR17*CK17/($K$5*1000))+$H$5*(CR17*CK17/($K$5*1000))*(CR17*CK17/($K$5*1000)))</f>
        <v>0</v>
      </c>
      <c r="R17">
        <f>I17*(1000-(1000*0.61365*exp(17.502*V17/(240.97+V17))/(CK17+CL17)+CF17)/2)/(1000*0.61365*exp(17.502*V17/(240.97+V17))/(CK17+CL17)-CF17)</f>
        <v>0</v>
      </c>
      <c r="S17">
        <f>1/((BZ17+1)/(P17/1.6)+1/(Q17/1.37)) + BZ17/((BZ17+1)/(P17/1.6) + BZ17/(Q17/1.37))</f>
        <v>0</v>
      </c>
      <c r="T17">
        <f>(BU17*BX17)</f>
        <v>0</v>
      </c>
      <c r="U17">
        <f>(CM17+(T17+2*0.95*5.67E-8*(((CM17+$B$7)+273)^4-(CM17+273)^4)-44100*I17)/(1.84*29.3*Q17+8*0.95*5.67E-8*(CM17+273)^3))</f>
        <v>0</v>
      </c>
      <c r="V17">
        <f>($C$7*CN17+$D$7*CO17+$E$7*U17)</f>
        <v>0</v>
      </c>
      <c r="W17">
        <f>0.61365*exp(17.502*V17/(240.97+V17))</f>
        <v>0</v>
      </c>
      <c r="X17">
        <f>(Y17/Z17*100)</f>
        <v>0</v>
      </c>
      <c r="Y17">
        <f>CF17*(CK17+CL17)/1000</f>
        <v>0</v>
      </c>
      <c r="Z17">
        <f>0.61365*exp(17.502*CM17/(240.97+CM17))</f>
        <v>0</v>
      </c>
      <c r="AA17">
        <f>(W17-CF17*(CK17+CL17)/1000)</f>
        <v>0</v>
      </c>
      <c r="AB17">
        <f>(-I17*44100)</f>
        <v>0</v>
      </c>
      <c r="AC17">
        <f>2*29.3*Q17*0.92*(CM17-V17)</f>
        <v>0</v>
      </c>
      <c r="AD17">
        <f>2*0.95*5.67E-8*(((CM17+$B$7)+273)^4-(V17+273)^4)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MAX(0,($B$13+$C$13*CR17)/(1+$D$13*CR17)*CK17/(CM17+273)*$E$13)</f>
        <v>0</v>
      </c>
      <c r="AK17" t="s">
        <v>303</v>
      </c>
      <c r="AL17" t="s">
        <v>303</v>
      </c>
      <c r="AM17">
        <v>0</v>
      </c>
      <c r="AN17">
        <v>0</v>
      </c>
      <c r="AO17">
        <f>1-AM17/AN17</f>
        <v>0</v>
      </c>
      <c r="AP17">
        <v>0</v>
      </c>
      <c r="AQ17" t="s">
        <v>303</v>
      </c>
      <c r="AR17" t="s">
        <v>303</v>
      </c>
      <c r="AS17">
        <v>0</v>
      </c>
      <c r="AT17">
        <v>0</v>
      </c>
      <c r="AU17">
        <f>1-AS17/AT17</f>
        <v>0</v>
      </c>
      <c r="AV17">
        <v>0.5</v>
      </c>
      <c r="AW17">
        <f>BV17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303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f>$B$11*CS17+$C$11*CT17+$F$11*CU17*(1-CX17)</f>
        <v>0</v>
      </c>
      <c r="BV17">
        <f>BU17*BW17</f>
        <v>0</v>
      </c>
      <c r="BW17">
        <f>($B$11*$D$9+$C$11*$D$9+$F$11*((DH17+CZ17)/MAX(DH17+CZ17+DI17, 0.1)*$I$9+DI17/MAX(DH17+CZ17+DI17, 0.1)*$J$9))/($B$11+$C$11+$F$11)</f>
        <v>0</v>
      </c>
      <c r="BX17">
        <f>($B$11*$K$9+$C$11*$K$9+$F$11*((DH17+CZ17)/MAX(DH17+CZ17+DI17, 0.1)*$P$9+DI17/MAX(DH17+CZ17+DI17, 0.1)*$Q$9))/($B$11+$C$11+$F$11)</f>
        <v>0</v>
      </c>
      <c r="BY17">
        <v>6</v>
      </c>
      <c r="BZ17">
        <v>0.5</v>
      </c>
      <c r="CA17" t="s">
        <v>304</v>
      </c>
      <c r="CB17">
        <v>2</v>
      </c>
      <c r="CC17">
        <v>1625607275.1</v>
      </c>
      <c r="CD17">
        <v>413.390741935484</v>
      </c>
      <c r="CE17">
        <v>420.00764516129</v>
      </c>
      <c r="CF17">
        <v>6.77464580645161</v>
      </c>
      <c r="CG17">
        <v>6.3317464516129</v>
      </c>
      <c r="CH17">
        <v>424.855741935484</v>
      </c>
      <c r="CI17">
        <v>8.11064580645161</v>
      </c>
      <c r="CJ17">
        <v>400.024</v>
      </c>
      <c r="CK17">
        <v>100.439064516129</v>
      </c>
      <c r="CL17">
        <v>0.0999841870967742</v>
      </c>
      <c r="CM17">
        <v>16.6835161290323</v>
      </c>
      <c r="CN17">
        <v>16.8705161290323</v>
      </c>
      <c r="CO17">
        <v>999.9</v>
      </c>
      <c r="CP17">
        <v>0</v>
      </c>
      <c r="CQ17">
        <v>0</v>
      </c>
      <c r="CR17">
        <v>9997.65838709677</v>
      </c>
      <c r="CS17">
        <v>0</v>
      </c>
      <c r="CT17">
        <v>1.67504548387097</v>
      </c>
      <c r="CU17">
        <v>1046.0164516129</v>
      </c>
      <c r="CV17">
        <v>0.961991612903226</v>
      </c>
      <c r="CW17">
        <v>0.0380086032258065</v>
      </c>
      <c r="CX17">
        <v>0</v>
      </c>
      <c r="CY17">
        <v>1048.19967741935</v>
      </c>
      <c r="CZ17">
        <v>4.99912</v>
      </c>
      <c r="DA17">
        <v>10856.8741935484</v>
      </c>
      <c r="DB17">
        <v>6712.89677419355</v>
      </c>
      <c r="DC17">
        <v>38.0340322580645</v>
      </c>
      <c r="DD17">
        <v>41.046</v>
      </c>
      <c r="DE17">
        <v>39.8888387096774</v>
      </c>
      <c r="DF17">
        <v>40.6448709677419</v>
      </c>
      <c r="DG17">
        <v>39.4876451612903</v>
      </c>
      <c r="DH17">
        <v>1001.45064516129</v>
      </c>
      <c r="DI17">
        <v>39.5712903225806</v>
      </c>
      <c r="DJ17">
        <v>0</v>
      </c>
      <c r="DK17">
        <v>1625607284.6</v>
      </c>
      <c r="DL17">
        <v>0</v>
      </c>
      <c r="DM17">
        <v>1048.1316</v>
      </c>
      <c r="DN17">
        <v>-5.39076924119373</v>
      </c>
      <c r="DO17">
        <v>-77.5846153130468</v>
      </c>
      <c r="DP17">
        <v>10855.436</v>
      </c>
      <c r="DQ17">
        <v>15</v>
      </c>
      <c r="DR17">
        <v>1625607305.6</v>
      </c>
      <c r="DS17" t="s">
        <v>305</v>
      </c>
      <c r="DT17">
        <v>1625607300.1</v>
      </c>
      <c r="DU17">
        <v>1625607305.6</v>
      </c>
      <c r="DV17">
        <v>12</v>
      </c>
      <c r="DW17">
        <v>-0.015</v>
      </c>
      <c r="DX17">
        <v>0.102</v>
      </c>
      <c r="DY17">
        <v>-11.465</v>
      </c>
      <c r="DZ17">
        <v>-1.336</v>
      </c>
      <c r="EA17">
        <v>420</v>
      </c>
      <c r="EB17">
        <v>6</v>
      </c>
      <c r="EC17">
        <v>0.16</v>
      </c>
      <c r="ED17">
        <v>0.18</v>
      </c>
      <c r="EE17">
        <v>-6.61265146341463</v>
      </c>
      <c r="EF17">
        <v>0.268792473867605</v>
      </c>
      <c r="EG17">
        <v>0.0422145609234063</v>
      </c>
      <c r="EH17">
        <v>1</v>
      </c>
      <c r="EI17">
        <v>1048.40181818182</v>
      </c>
      <c r="EJ17">
        <v>-5.49414405566972</v>
      </c>
      <c r="EK17">
        <v>0.555585710843684</v>
      </c>
      <c r="EL17">
        <v>1</v>
      </c>
      <c r="EM17">
        <v>0.330004146341463</v>
      </c>
      <c r="EN17">
        <v>-0.034520926829268</v>
      </c>
      <c r="EO17">
        <v>0.00349056321237129</v>
      </c>
      <c r="EP17">
        <v>1</v>
      </c>
      <c r="EQ17">
        <v>3</v>
      </c>
      <c r="ER17">
        <v>3</v>
      </c>
      <c r="ES17" t="s">
        <v>306</v>
      </c>
      <c r="ET17">
        <v>100</v>
      </c>
      <c r="EU17">
        <v>100</v>
      </c>
      <c r="EV17">
        <v>-11.465</v>
      </c>
      <c r="EW17">
        <v>-1.336</v>
      </c>
      <c r="EX17">
        <v>-11.4521207806831</v>
      </c>
      <c r="EY17">
        <v>0.000485247639819423</v>
      </c>
      <c r="EZ17">
        <v>-1.36446825205216e-06</v>
      </c>
      <c r="FA17">
        <v>5.78542989185787e-10</v>
      </c>
      <c r="FB17">
        <v>-1.13358372169548</v>
      </c>
      <c r="FC17">
        <v>-0.0508365997127688</v>
      </c>
      <c r="FD17">
        <v>0.00161886503163497</v>
      </c>
      <c r="FE17">
        <v>-2.08621555845513e-05</v>
      </c>
      <c r="FF17">
        <v>0</v>
      </c>
      <c r="FG17">
        <v>2096</v>
      </c>
      <c r="FH17">
        <v>2</v>
      </c>
      <c r="FI17">
        <v>28</v>
      </c>
      <c r="FJ17">
        <v>60.7</v>
      </c>
      <c r="FK17">
        <v>60.7</v>
      </c>
      <c r="FL17">
        <v>18</v>
      </c>
      <c r="FM17">
        <v>379.42</v>
      </c>
      <c r="FN17">
        <v>652.104</v>
      </c>
      <c r="FO17">
        <v>9.48864</v>
      </c>
      <c r="FP17">
        <v>26.943</v>
      </c>
      <c r="FQ17">
        <v>30</v>
      </c>
      <c r="FR17">
        <v>26.9476</v>
      </c>
      <c r="FS17">
        <v>26.8989</v>
      </c>
      <c r="FT17">
        <v>21.3123</v>
      </c>
      <c r="FU17">
        <v>54.9216</v>
      </c>
      <c r="FV17">
        <v>0</v>
      </c>
      <c r="FW17">
        <v>9.49</v>
      </c>
      <c r="FX17">
        <v>420</v>
      </c>
      <c r="FY17">
        <v>6.30565</v>
      </c>
      <c r="FZ17">
        <v>101.618</v>
      </c>
      <c r="GA17">
        <v>96.7141</v>
      </c>
    </row>
    <row r="18" spans="1:183">
      <c r="A18">
        <v>2</v>
      </c>
      <c r="B18">
        <v>1625608153.1</v>
      </c>
      <c r="C18">
        <v>870</v>
      </c>
      <c r="D18" t="s">
        <v>307</v>
      </c>
      <c r="E18" t="s">
        <v>308</v>
      </c>
      <c r="F18">
        <v>15</v>
      </c>
      <c r="G18" t="s">
        <v>302</v>
      </c>
      <c r="H18">
        <v>1625608145.35</v>
      </c>
      <c r="I18">
        <f>(J18)/1000</f>
        <v>0</v>
      </c>
      <c r="J18">
        <f>1000*CJ18*AH18*(CF18-CG18)/(100*BY18*(1000-AH18*CF18))</f>
        <v>0</v>
      </c>
      <c r="K18">
        <f>CJ18*AH18*(CE18-CD18*(1000-AH18*CG18)/(1000-AH18*CF18))/(100*BY18)</f>
        <v>0</v>
      </c>
      <c r="L18">
        <f>CD18 - IF(AH18&gt;1, K18*BY18*100.0/(AJ18*CR18), 0)</f>
        <v>0</v>
      </c>
      <c r="M18">
        <f>((S18-I18/2)*L18-K18)/(S18+I18/2)</f>
        <v>0</v>
      </c>
      <c r="N18">
        <f>M18*(CK18+CL18)/1000.0</f>
        <v>0</v>
      </c>
      <c r="O18">
        <f>(CD18 - IF(AH18&gt;1, K18*BY18*100.0/(AJ18*CR18), 0))*(CK18+CL18)/1000.0</f>
        <v>0</v>
      </c>
      <c r="P18">
        <f>2.0/((1/R18-1/Q18)+SIGN(R18)*SQRT((1/R18-1/Q18)*(1/R18-1/Q18) + 4*BZ18/((BZ18+1)*(BZ18+1))*(2*1/R18*1/Q18-1/Q18*1/Q18)))</f>
        <v>0</v>
      </c>
      <c r="Q18">
        <f>IF(LEFT(CA18,1)&lt;&gt;"0",IF(LEFT(CA18,1)="1",3.0,CB18),$D$5+$E$5*(CR18*CK18/($K$5*1000))+$F$5*(CR18*CK18/($K$5*1000))*MAX(MIN(BY18,$J$5),$I$5)*MAX(MIN(BY18,$J$5),$I$5)+$G$5*MAX(MIN(BY18,$J$5),$I$5)*(CR18*CK18/($K$5*1000))+$H$5*(CR18*CK18/($K$5*1000))*(CR18*CK18/($K$5*1000)))</f>
        <v>0</v>
      </c>
      <c r="R18">
        <f>I18*(1000-(1000*0.61365*exp(17.502*V18/(240.97+V18))/(CK18+CL18)+CF18)/2)/(1000*0.61365*exp(17.502*V18/(240.97+V18))/(CK18+CL18)-CF18)</f>
        <v>0</v>
      </c>
      <c r="S18">
        <f>1/((BZ18+1)/(P18/1.6)+1/(Q18/1.37)) + BZ18/((BZ18+1)/(P18/1.6) + BZ18/(Q18/1.37))</f>
        <v>0</v>
      </c>
      <c r="T18">
        <f>(BU18*BX18)</f>
        <v>0</v>
      </c>
      <c r="U18">
        <f>(CM18+(T18+2*0.95*5.67E-8*(((CM18+$B$7)+273)^4-(CM18+273)^4)-44100*I18)/(1.84*29.3*Q18+8*0.95*5.67E-8*(CM18+273)^3))</f>
        <v>0</v>
      </c>
      <c r="V18">
        <f>($C$7*CN18+$D$7*CO18+$E$7*U18)</f>
        <v>0</v>
      </c>
      <c r="W18">
        <f>0.61365*exp(17.502*V18/(240.97+V18))</f>
        <v>0</v>
      </c>
      <c r="X18">
        <f>(Y18/Z18*100)</f>
        <v>0</v>
      </c>
      <c r="Y18">
        <f>CF18*(CK18+CL18)/1000</f>
        <v>0</v>
      </c>
      <c r="Z18">
        <f>0.61365*exp(17.502*CM18/(240.97+CM18))</f>
        <v>0</v>
      </c>
      <c r="AA18">
        <f>(W18-CF18*(CK18+CL18)/1000)</f>
        <v>0</v>
      </c>
      <c r="AB18">
        <f>(-I18*44100)</f>
        <v>0</v>
      </c>
      <c r="AC18">
        <f>2*29.3*Q18*0.92*(CM18-V18)</f>
        <v>0</v>
      </c>
      <c r="AD18">
        <f>2*0.95*5.67E-8*(((CM18+$B$7)+273)^4-(V18+273)^4)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MAX(0,($B$13+$C$13*CR18)/(1+$D$13*CR18)*CK18/(CM18+273)*$E$13)</f>
        <v>0</v>
      </c>
      <c r="AK18" t="s">
        <v>303</v>
      </c>
      <c r="AL18" t="s">
        <v>303</v>
      </c>
      <c r="AM18">
        <v>0</v>
      </c>
      <c r="AN18">
        <v>0</v>
      </c>
      <c r="AO18">
        <f>1-AM18/AN18</f>
        <v>0</v>
      </c>
      <c r="AP18">
        <v>0</v>
      </c>
      <c r="AQ18" t="s">
        <v>303</v>
      </c>
      <c r="AR18" t="s">
        <v>303</v>
      </c>
      <c r="AS18">
        <v>0</v>
      </c>
      <c r="AT18">
        <v>0</v>
      </c>
      <c r="AU18">
        <f>1-AS18/AT18</f>
        <v>0</v>
      </c>
      <c r="AV18">
        <v>0.5</v>
      </c>
      <c r="AW18">
        <f>BV18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303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f>$B$11*CS18+$C$11*CT18+$F$11*CU18*(1-CX18)</f>
        <v>0</v>
      </c>
      <c r="BV18">
        <f>BU18*BW18</f>
        <v>0</v>
      </c>
      <c r="BW18">
        <f>($B$11*$D$9+$C$11*$D$9+$F$11*((DH18+CZ18)/MAX(DH18+CZ18+DI18, 0.1)*$I$9+DI18/MAX(DH18+CZ18+DI18, 0.1)*$J$9))/($B$11+$C$11+$F$11)</f>
        <v>0</v>
      </c>
      <c r="BX18">
        <f>($B$11*$K$9+$C$11*$K$9+$F$11*((DH18+CZ18)/MAX(DH18+CZ18+DI18, 0.1)*$P$9+DI18/MAX(DH18+CZ18+DI18, 0.1)*$Q$9))/($B$11+$C$11+$F$11)</f>
        <v>0</v>
      </c>
      <c r="BY18">
        <v>6</v>
      </c>
      <c r="BZ18">
        <v>0.5</v>
      </c>
      <c r="CA18" t="s">
        <v>304</v>
      </c>
      <c r="CB18">
        <v>2</v>
      </c>
      <c r="CC18">
        <v>1625608145.35</v>
      </c>
      <c r="CD18">
        <v>414.6816</v>
      </c>
      <c r="CE18">
        <v>420.008066666667</v>
      </c>
      <c r="CF18">
        <v>7.67141233333333</v>
      </c>
      <c r="CG18">
        <v>7.30502166666667</v>
      </c>
      <c r="CH18">
        <v>426.1906</v>
      </c>
      <c r="CI18">
        <v>9.05541233333333</v>
      </c>
      <c r="CJ18">
        <v>400.022433333333</v>
      </c>
      <c r="CK18">
        <v>100.430666666667</v>
      </c>
      <c r="CL18">
        <v>0.0999879233333333</v>
      </c>
      <c r="CM18">
        <v>19.07333</v>
      </c>
      <c r="CN18">
        <v>19.0879366666667</v>
      </c>
      <c r="CO18">
        <v>999.9</v>
      </c>
      <c r="CP18">
        <v>0</v>
      </c>
      <c r="CQ18">
        <v>0</v>
      </c>
      <c r="CR18">
        <v>10000.4873333333</v>
      </c>
      <c r="CS18">
        <v>0</v>
      </c>
      <c r="CT18">
        <v>1.553324</v>
      </c>
      <c r="CU18">
        <v>1046.02033333333</v>
      </c>
      <c r="CV18">
        <v>0.961989933333334</v>
      </c>
      <c r="CW18">
        <v>0.0380103133333333</v>
      </c>
      <c r="CX18">
        <v>0</v>
      </c>
      <c r="CY18">
        <v>973.086266666667</v>
      </c>
      <c r="CZ18">
        <v>4.99912</v>
      </c>
      <c r="DA18">
        <v>10062.6533333333</v>
      </c>
      <c r="DB18">
        <v>6712.912</v>
      </c>
      <c r="DC18">
        <v>37.7288666666667</v>
      </c>
      <c r="DD18">
        <v>40.7624</v>
      </c>
      <c r="DE18">
        <v>39.5497333333333</v>
      </c>
      <c r="DF18">
        <v>40.3830666666667</v>
      </c>
      <c r="DG18">
        <v>39.3123333333333</v>
      </c>
      <c r="DH18">
        <v>1001.44833333333</v>
      </c>
      <c r="DI18">
        <v>39.572</v>
      </c>
      <c r="DJ18">
        <v>0</v>
      </c>
      <c r="DK18">
        <v>1625608154.6</v>
      </c>
      <c r="DL18">
        <v>0</v>
      </c>
      <c r="DM18">
        <v>973.04312</v>
      </c>
      <c r="DN18">
        <v>-1.85015383768529</v>
      </c>
      <c r="DO18">
        <v>-22.6384617085309</v>
      </c>
      <c r="DP18">
        <v>10062.688</v>
      </c>
      <c r="DQ18">
        <v>15</v>
      </c>
      <c r="DR18">
        <v>1625608176.5</v>
      </c>
      <c r="DS18" t="s">
        <v>309</v>
      </c>
      <c r="DT18">
        <v>1625608176.5</v>
      </c>
      <c r="DU18">
        <v>1625608170.5</v>
      </c>
      <c r="DV18">
        <v>13</v>
      </c>
      <c r="DW18">
        <v>-0.044</v>
      </c>
      <c r="DX18">
        <v>-0.019</v>
      </c>
      <c r="DY18">
        <v>-11.509</v>
      </c>
      <c r="DZ18">
        <v>-1.384</v>
      </c>
      <c r="EA18">
        <v>420</v>
      </c>
      <c r="EB18">
        <v>7</v>
      </c>
      <c r="EC18">
        <v>0.36</v>
      </c>
      <c r="ED18">
        <v>0.16</v>
      </c>
      <c r="EE18">
        <v>-5.27071780487805</v>
      </c>
      <c r="EF18">
        <v>-0.0201618815331104</v>
      </c>
      <c r="EG18">
        <v>0.0359063863136944</v>
      </c>
      <c r="EH18">
        <v>1</v>
      </c>
      <c r="EI18">
        <v>973.162939393939</v>
      </c>
      <c r="EJ18">
        <v>-2.25370801649887</v>
      </c>
      <c r="EK18">
        <v>0.288807468571482</v>
      </c>
      <c r="EL18">
        <v>1</v>
      </c>
      <c r="EM18">
        <v>0.372814487804878</v>
      </c>
      <c r="EN18">
        <v>0.0789657282229965</v>
      </c>
      <c r="EO18">
        <v>0.0120166240381499</v>
      </c>
      <c r="EP18">
        <v>1</v>
      </c>
      <c r="EQ18">
        <v>3</v>
      </c>
      <c r="ER18">
        <v>3</v>
      </c>
      <c r="ES18" t="s">
        <v>306</v>
      </c>
      <c r="ET18">
        <v>100</v>
      </c>
      <c r="EU18">
        <v>100</v>
      </c>
      <c r="EV18">
        <v>-11.509</v>
      </c>
      <c r="EW18">
        <v>-1.384</v>
      </c>
      <c r="EX18">
        <v>-11.466587982095</v>
      </c>
      <c r="EY18">
        <v>0.000485247639819423</v>
      </c>
      <c r="EZ18">
        <v>-1.36446825205216e-06</v>
      </c>
      <c r="FA18">
        <v>5.78542989185787e-10</v>
      </c>
      <c r="FB18">
        <v>-1.0315573816846</v>
      </c>
      <c r="FC18">
        <v>-0.0508365997127688</v>
      </c>
      <c r="FD18">
        <v>0.00161886503163497</v>
      </c>
      <c r="FE18">
        <v>-2.08621555845513e-05</v>
      </c>
      <c r="FF18">
        <v>0</v>
      </c>
      <c r="FG18">
        <v>2096</v>
      </c>
      <c r="FH18">
        <v>2</v>
      </c>
      <c r="FI18">
        <v>28</v>
      </c>
      <c r="FJ18">
        <v>14.2</v>
      </c>
      <c r="FK18">
        <v>14.1</v>
      </c>
      <c r="FL18">
        <v>18</v>
      </c>
      <c r="FM18">
        <v>377.837</v>
      </c>
      <c r="FN18">
        <v>657.661</v>
      </c>
      <c r="FO18">
        <v>14</v>
      </c>
      <c r="FP18">
        <v>25.9801</v>
      </c>
      <c r="FQ18">
        <v>30</v>
      </c>
      <c r="FR18">
        <v>26.167</v>
      </c>
      <c r="FS18">
        <v>26.1548</v>
      </c>
      <c r="FT18">
        <v>21.3241</v>
      </c>
      <c r="FU18">
        <v>49.8381</v>
      </c>
      <c r="FV18">
        <v>0</v>
      </c>
      <c r="FW18">
        <v>14</v>
      </c>
      <c r="FX18">
        <v>420</v>
      </c>
      <c r="FY18">
        <v>7.2975</v>
      </c>
      <c r="FZ18">
        <v>101.723</v>
      </c>
      <c r="GA18">
        <v>96.8368</v>
      </c>
    </row>
    <row r="19" spans="1:183">
      <c r="A19">
        <v>3</v>
      </c>
      <c r="B19">
        <v>1625609118</v>
      </c>
      <c r="C19">
        <v>1834.90000009537</v>
      </c>
      <c r="D19" t="s">
        <v>310</v>
      </c>
      <c r="E19" t="s">
        <v>311</v>
      </c>
      <c r="F19">
        <v>15</v>
      </c>
      <c r="G19" t="s">
        <v>302</v>
      </c>
      <c r="H19">
        <v>1625609110.25</v>
      </c>
      <c r="I19">
        <f>(J19)/1000</f>
        <v>0</v>
      </c>
      <c r="J19">
        <f>1000*CJ19*AH19*(CF19-CG19)/(100*BY19*(1000-AH19*CF19))</f>
        <v>0</v>
      </c>
      <c r="K19">
        <f>CJ19*AH19*(CE19-CD19*(1000-AH19*CG19)/(1000-AH19*CF19))/(100*BY19)</f>
        <v>0</v>
      </c>
      <c r="L19">
        <f>CD19 - IF(AH19&gt;1, K19*BY19*100.0/(AJ19*CR19), 0)</f>
        <v>0</v>
      </c>
      <c r="M19">
        <f>((S19-I19/2)*L19-K19)/(S19+I19/2)</f>
        <v>0</v>
      </c>
      <c r="N19">
        <f>M19*(CK19+CL19)/1000.0</f>
        <v>0</v>
      </c>
      <c r="O19">
        <f>(CD19 - IF(AH19&gt;1, K19*BY19*100.0/(AJ19*CR19), 0))*(CK19+CL19)/1000.0</f>
        <v>0</v>
      </c>
      <c r="P19">
        <f>2.0/((1/R19-1/Q19)+SIGN(R19)*SQRT((1/R19-1/Q19)*(1/R19-1/Q19) + 4*BZ19/((BZ19+1)*(BZ19+1))*(2*1/R19*1/Q19-1/Q19*1/Q19)))</f>
        <v>0</v>
      </c>
      <c r="Q19">
        <f>IF(LEFT(CA19,1)&lt;&gt;"0",IF(LEFT(CA19,1)="1",3.0,CB19),$D$5+$E$5*(CR19*CK19/($K$5*1000))+$F$5*(CR19*CK19/($K$5*1000))*MAX(MIN(BY19,$J$5),$I$5)*MAX(MIN(BY19,$J$5),$I$5)+$G$5*MAX(MIN(BY19,$J$5),$I$5)*(CR19*CK19/($K$5*1000))+$H$5*(CR19*CK19/($K$5*1000))*(CR19*CK19/($K$5*1000)))</f>
        <v>0</v>
      </c>
      <c r="R19">
        <f>I19*(1000-(1000*0.61365*exp(17.502*V19/(240.97+V19))/(CK19+CL19)+CF19)/2)/(1000*0.61365*exp(17.502*V19/(240.97+V19))/(CK19+CL19)-CF19)</f>
        <v>0</v>
      </c>
      <c r="S19">
        <f>1/((BZ19+1)/(P19/1.6)+1/(Q19/1.37)) + BZ19/((BZ19+1)/(P19/1.6) + BZ19/(Q19/1.37))</f>
        <v>0</v>
      </c>
      <c r="T19">
        <f>(BU19*BX19)</f>
        <v>0</v>
      </c>
      <c r="U19">
        <f>(CM19+(T19+2*0.95*5.67E-8*(((CM19+$B$7)+273)^4-(CM19+273)^4)-44100*I19)/(1.84*29.3*Q19+8*0.95*5.67E-8*(CM19+273)^3))</f>
        <v>0</v>
      </c>
      <c r="V19">
        <f>($C$7*CN19+$D$7*CO19+$E$7*U19)</f>
        <v>0</v>
      </c>
      <c r="W19">
        <f>0.61365*exp(17.502*V19/(240.97+V19))</f>
        <v>0</v>
      </c>
      <c r="X19">
        <f>(Y19/Z19*100)</f>
        <v>0</v>
      </c>
      <c r="Y19">
        <f>CF19*(CK19+CL19)/1000</f>
        <v>0</v>
      </c>
      <c r="Z19">
        <f>0.61365*exp(17.502*CM19/(240.97+CM19))</f>
        <v>0</v>
      </c>
      <c r="AA19">
        <f>(W19-CF19*(CK19+CL19)/1000)</f>
        <v>0</v>
      </c>
      <c r="AB19">
        <f>(-I19*44100)</f>
        <v>0</v>
      </c>
      <c r="AC19">
        <f>2*29.3*Q19*0.92*(CM19-V19)</f>
        <v>0</v>
      </c>
      <c r="AD19">
        <f>2*0.95*5.67E-8*(((CM19+$B$7)+273)^4-(V19+273)^4)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MAX(0,($B$13+$C$13*CR19)/(1+$D$13*CR19)*CK19/(CM19+273)*$E$13)</f>
        <v>0</v>
      </c>
      <c r="AK19" t="s">
        <v>303</v>
      </c>
      <c r="AL19" t="s">
        <v>303</v>
      </c>
      <c r="AM19">
        <v>0</v>
      </c>
      <c r="AN19">
        <v>0</v>
      </c>
      <c r="AO19">
        <f>1-AM19/AN19</f>
        <v>0</v>
      </c>
      <c r="AP19">
        <v>0</v>
      </c>
      <c r="AQ19" t="s">
        <v>303</v>
      </c>
      <c r="AR19" t="s">
        <v>303</v>
      </c>
      <c r="AS19">
        <v>0</v>
      </c>
      <c r="AT19">
        <v>0</v>
      </c>
      <c r="AU19">
        <f>1-AS19/AT19</f>
        <v>0</v>
      </c>
      <c r="AV19">
        <v>0.5</v>
      </c>
      <c r="AW19">
        <f>BV19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303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f>$B$11*CS19+$C$11*CT19+$F$11*CU19*(1-CX19)</f>
        <v>0</v>
      </c>
      <c r="BV19">
        <f>BU19*BW19</f>
        <v>0</v>
      </c>
      <c r="BW19">
        <f>($B$11*$D$9+$C$11*$D$9+$F$11*((DH19+CZ19)/MAX(DH19+CZ19+DI19, 0.1)*$I$9+DI19/MAX(DH19+CZ19+DI19, 0.1)*$J$9))/($B$11+$C$11+$F$11)</f>
        <v>0</v>
      </c>
      <c r="BX19">
        <f>($B$11*$K$9+$C$11*$K$9+$F$11*((DH19+CZ19)/MAX(DH19+CZ19+DI19, 0.1)*$P$9+DI19/MAX(DH19+CZ19+DI19, 0.1)*$Q$9))/($B$11+$C$11+$F$11)</f>
        <v>0</v>
      </c>
      <c r="BY19">
        <v>6</v>
      </c>
      <c r="BZ19">
        <v>0.5</v>
      </c>
      <c r="CA19" t="s">
        <v>304</v>
      </c>
      <c r="CB19">
        <v>2</v>
      </c>
      <c r="CC19">
        <v>1625609110.25</v>
      </c>
      <c r="CD19">
        <v>415.0058</v>
      </c>
      <c r="CE19">
        <v>420.007566666667</v>
      </c>
      <c r="CF19">
        <v>9.43487666666667</v>
      </c>
      <c r="CG19">
        <v>8.960364</v>
      </c>
      <c r="CH19">
        <v>426.5138</v>
      </c>
      <c r="CI19">
        <v>10.8968766666667</v>
      </c>
      <c r="CJ19">
        <v>400.015633333333</v>
      </c>
      <c r="CK19">
        <v>100.4123</v>
      </c>
      <c r="CL19">
        <v>0.0999592633333333</v>
      </c>
      <c r="CM19">
        <v>22.4859233333333</v>
      </c>
      <c r="CN19">
        <v>22.38718</v>
      </c>
      <c r="CO19">
        <v>999.9</v>
      </c>
      <c r="CP19">
        <v>0</v>
      </c>
      <c r="CQ19">
        <v>0</v>
      </c>
      <c r="CR19">
        <v>10005.559</v>
      </c>
      <c r="CS19">
        <v>0</v>
      </c>
      <c r="CT19">
        <v>1.69834233333333</v>
      </c>
      <c r="CU19">
        <v>1045.98566666667</v>
      </c>
      <c r="CV19">
        <v>0.9619958</v>
      </c>
      <c r="CW19">
        <v>0.03800434</v>
      </c>
      <c r="CX19">
        <v>0</v>
      </c>
      <c r="CY19">
        <v>917.795533333333</v>
      </c>
      <c r="CZ19">
        <v>4.99912</v>
      </c>
      <c r="DA19">
        <v>9500.87533333333</v>
      </c>
      <c r="DB19">
        <v>6712.71</v>
      </c>
      <c r="DC19">
        <v>37.9830666666667</v>
      </c>
      <c r="DD19">
        <v>40.7954666666667</v>
      </c>
      <c r="DE19">
        <v>39.7122666666667</v>
      </c>
      <c r="DF19">
        <v>40.508</v>
      </c>
      <c r="DG19">
        <v>39.8497333333333</v>
      </c>
      <c r="DH19">
        <v>1001.425</v>
      </c>
      <c r="DI19">
        <v>39.5606666666667</v>
      </c>
      <c r="DJ19">
        <v>0</v>
      </c>
      <c r="DK19">
        <v>1625609119.4</v>
      </c>
      <c r="DL19">
        <v>0</v>
      </c>
      <c r="DM19">
        <v>917.80908</v>
      </c>
      <c r="DN19">
        <v>-1.95846155373382</v>
      </c>
      <c r="DO19">
        <v>-32.9153845318899</v>
      </c>
      <c r="DP19">
        <v>9500.646</v>
      </c>
      <c r="DQ19">
        <v>15</v>
      </c>
      <c r="DR19">
        <v>1625609138.5</v>
      </c>
      <c r="DS19" t="s">
        <v>312</v>
      </c>
      <c r="DT19">
        <v>1625609138.5</v>
      </c>
      <c r="DU19">
        <v>1625609137</v>
      </c>
      <c r="DV19">
        <v>14</v>
      </c>
      <c r="DW19">
        <v>0</v>
      </c>
      <c r="DX19">
        <v>-0.034</v>
      </c>
      <c r="DY19">
        <v>-11.508</v>
      </c>
      <c r="DZ19">
        <v>-1.462</v>
      </c>
      <c r="EA19">
        <v>420</v>
      </c>
      <c r="EB19">
        <v>9</v>
      </c>
      <c r="EC19">
        <v>0.58</v>
      </c>
      <c r="ED19">
        <v>0.13</v>
      </c>
      <c r="EE19">
        <v>-4.995832</v>
      </c>
      <c r="EF19">
        <v>-0.0887034146341326</v>
      </c>
      <c r="EG19">
        <v>0.0352979213410649</v>
      </c>
      <c r="EH19">
        <v>1</v>
      </c>
      <c r="EI19">
        <v>917.926176470588</v>
      </c>
      <c r="EJ19">
        <v>-2.14572830850176</v>
      </c>
      <c r="EK19">
        <v>0.304981240559855</v>
      </c>
      <c r="EL19">
        <v>1</v>
      </c>
      <c r="EM19">
        <v>0.496823925</v>
      </c>
      <c r="EN19">
        <v>0.00563636397748463</v>
      </c>
      <c r="EO19">
        <v>0.00119331128351952</v>
      </c>
      <c r="EP19">
        <v>1</v>
      </c>
      <c r="EQ19">
        <v>3</v>
      </c>
      <c r="ER19">
        <v>3</v>
      </c>
      <c r="ES19" t="s">
        <v>306</v>
      </c>
      <c r="ET19">
        <v>100</v>
      </c>
      <c r="EU19">
        <v>100</v>
      </c>
      <c r="EV19">
        <v>-11.508</v>
      </c>
      <c r="EW19">
        <v>-1.462</v>
      </c>
      <c r="EX19">
        <v>-11.5105590929547</v>
      </c>
      <c r="EY19">
        <v>0.000485247639819423</v>
      </c>
      <c r="EZ19">
        <v>-1.36446825205216e-06</v>
      </c>
      <c r="FA19">
        <v>5.78542989185787e-10</v>
      </c>
      <c r="FB19">
        <v>-1.05052050208984</v>
      </c>
      <c r="FC19">
        <v>-0.0508365997127688</v>
      </c>
      <c r="FD19">
        <v>0.00161886503163497</v>
      </c>
      <c r="FE19">
        <v>-2.08621555845513e-05</v>
      </c>
      <c r="FF19">
        <v>0</v>
      </c>
      <c r="FG19">
        <v>2096</v>
      </c>
      <c r="FH19">
        <v>2</v>
      </c>
      <c r="FI19">
        <v>28</v>
      </c>
      <c r="FJ19">
        <v>15.7</v>
      </c>
      <c r="FK19">
        <v>15.8</v>
      </c>
      <c r="FL19">
        <v>18</v>
      </c>
      <c r="FM19">
        <v>376.566</v>
      </c>
      <c r="FN19">
        <v>660.84</v>
      </c>
      <c r="FO19">
        <v>19.0004</v>
      </c>
      <c r="FP19">
        <v>25.5461</v>
      </c>
      <c r="FQ19">
        <v>30.0001</v>
      </c>
      <c r="FR19">
        <v>25.6513</v>
      </c>
      <c r="FS19">
        <v>25.6314</v>
      </c>
      <c r="FT19">
        <v>21.3646</v>
      </c>
      <c r="FU19">
        <v>40.0166</v>
      </c>
      <c r="FV19">
        <v>0</v>
      </c>
      <c r="FW19">
        <v>19</v>
      </c>
      <c r="FX19">
        <v>420</v>
      </c>
      <c r="FY19">
        <v>9.00934</v>
      </c>
      <c r="FZ19">
        <v>101.776</v>
      </c>
      <c r="GA19">
        <v>96.8885</v>
      </c>
    </row>
    <row r="20" spans="1:183">
      <c r="A20">
        <v>4</v>
      </c>
      <c r="B20">
        <v>1625610242.6</v>
      </c>
      <c r="C20">
        <v>2959.5</v>
      </c>
      <c r="D20" t="s">
        <v>313</v>
      </c>
      <c r="E20" t="s">
        <v>314</v>
      </c>
      <c r="F20">
        <v>15</v>
      </c>
      <c r="G20" t="s">
        <v>302</v>
      </c>
      <c r="H20">
        <v>1625610234.85</v>
      </c>
      <c r="I20">
        <f>(J20)/1000</f>
        <v>0</v>
      </c>
      <c r="J20">
        <f>1000*CJ20*AH20*(CF20-CG20)/(100*BY20*(1000-AH20*CF20))</f>
        <v>0</v>
      </c>
      <c r="K20">
        <f>CJ20*AH20*(CE20-CD20*(1000-AH20*CG20)/(1000-AH20*CF20))/(100*BY20)</f>
        <v>0</v>
      </c>
      <c r="L20">
        <f>CD20 - IF(AH20&gt;1, K20*BY20*100.0/(AJ20*CR20), 0)</f>
        <v>0</v>
      </c>
      <c r="M20">
        <f>((S20-I20/2)*L20-K20)/(S20+I20/2)</f>
        <v>0</v>
      </c>
      <c r="N20">
        <f>M20*(CK20+CL20)/1000.0</f>
        <v>0</v>
      </c>
      <c r="O20">
        <f>(CD20 - IF(AH20&gt;1, K20*BY20*100.0/(AJ20*CR20), 0))*(CK20+CL20)/1000.0</f>
        <v>0</v>
      </c>
      <c r="P20">
        <f>2.0/((1/R20-1/Q20)+SIGN(R20)*SQRT((1/R20-1/Q20)*(1/R20-1/Q20) + 4*BZ20/((BZ20+1)*(BZ20+1))*(2*1/R20*1/Q20-1/Q20*1/Q20)))</f>
        <v>0</v>
      </c>
      <c r="Q20">
        <f>IF(LEFT(CA20,1)&lt;&gt;"0",IF(LEFT(CA20,1)="1",3.0,CB20),$D$5+$E$5*(CR20*CK20/($K$5*1000))+$F$5*(CR20*CK20/($K$5*1000))*MAX(MIN(BY20,$J$5),$I$5)*MAX(MIN(BY20,$J$5),$I$5)+$G$5*MAX(MIN(BY20,$J$5),$I$5)*(CR20*CK20/($K$5*1000))+$H$5*(CR20*CK20/($K$5*1000))*(CR20*CK20/($K$5*1000)))</f>
        <v>0</v>
      </c>
      <c r="R20">
        <f>I20*(1000-(1000*0.61365*exp(17.502*V20/(240.97+V20))/(CK20+CL20)+CF20)/2)/(1000*0.61365*exp(17.502*V20/(240.97+V20))/(CK20+CL20)-CF20)</f>
        <v>0</v>
      </c>
      <c r="S20">
        <f>1/((BZ20+1)/(P20/1.6)+1/(Q20/1.37)) + BZ20/((BZ20+1)/(P20/1.6) + BZ20/(Q20/1.37))</f>
        <v>0</v>
      </c>
      <c r="T20">
        <f>(BU20*BX20)</f>
        <v>0</v>
      </c>
      <c r="U20">
        <f>(CM20+(T20+2*0.95*5.67E-8*(((CM20+$B$7)+273)^4-(CM20+273)^4)-44100*I20)/(1.84*29.3*Q20+8*0.95*5.67E-8*(CM20+273)^3))</f>
        <v>0</v>
      </c>
      <c r="V20">
        <f>($C$7*CN20+$D$7*CO20+$E$7*U20)</f>
        <v>0</v>
      </c>
      <c r="W20">
        <f>0.61365*exp(17.502*V20/(240.97+V20))</f>
        <v>0</v>
      </c>
      <c r="X20">
        <f>(Y20/Z20*100)</f>
        <v>0</v>
      </c>
      <c r="Y20">
        <f>CF20*(CK20+CL20)/1000</f>
        <v>0</v>
      </c>
      <c r="Z20">
        <f>0.61365*exp(17.502*CM20/(240.97+CM20))</f>
        <v>0</v>
      </c>
      <c r="AA20">
        <f>(W20-CF20*(CK20+CL20)/1000)</f>
        <v>0</v>
      </c>
      <c r="AB20">
        <f>(-I20*44100)</f>
        <v>0</v>
      </c>
      <c r="AC20">
        <f>2*29.3*Q20*0.92*(CM20-V20)</f>
        <v>0</v>
      </c>
      <c r="AD20">
        <f>2*0.95*5.67E-8*(((CM20+$B$7)+273)^4-(V20+273)^4)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MAX(0,($B$13+$C$13*CR20)/(1+$D$13*CR20)*CK20/(CM20+273)*$E$13)</f>
        <v>0</v>
      </c>
      <c r="AK20" t="s">
        <v>303</v>
      </c>
      <c r="AL20" t="s">
        <v>303</v>
      </c>
      <c r="AM20">
        <v>0</v>
      </c>
      <c r="AN20">
        <v>0</v>
      </c>
      <c r="AO20">
        <f>1-AM20/AN20</f>
        <v>0</v>
      </c>
      <c r="AP20">
        <v>0</v>
      </c>
      <c r="AQ20" t="s">
        <v>303</v>
      </c>
      <c r="AR20" t="s">
        <v>303</v>
      </c>
      <c r="AS20">
        <v>0</v>
      </c>
      <c r="AT20">
        <v>0</v>
      </c>
      <c r="AU20">
        <f>1-AS20/AT20</f>
        <v>0</v>
      </c>
      <c r="AV20">
        <v>0.5</v>
      </c>
      <c r="AW20">
        <f>BV20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303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f>$B$11*CS20+$C$11*CT20+$F$11*CU20*(1-CX20)</f>
        <v>0</v>
      </c>
      <c r="BV20">
        <f>BU20*BW20</f>
        <v>0</v>
      </c>
      <c r="BW20">
        <f>($B$11*$D$9+$C$11*$D$9+$F$11*((DH20+CZ20)/MAX(DH20+CZ20+DI20, 0.1)*$I$9+DI20/MAX(DH20+CZ20+DI20, 0.1)*$J$9))/($B$11+$C$11+$F$11)</f>
        <v>0</v>
      </c>
      <c r="BX20">
        <f>($B$11*$K$9+$C$11*$K$9+$F$11*((DH20+CZ20)/MAX(DH20+CZ20+DI20, 0.1)*$P$9+DI20/MAX(DH20+CZ20+DI20, 0.1)*$Q$9))/($B$11+$C$11+$F$11)</f>
        <v>0</v>
      </c>
      <c r="BY20">
        <v>6</v>
      </c>
      <c r="BZ20">
        <v>0.5</v>
      </c>
      <c r="CA20" t="s">
        <v>304</v>
      </c>
      <c r="CB20">
        <v>2</v>
      </c>
      <c r="CC20">
        <v>1625610234.85</v>
      </c>
      <c r="CD20">
        <v>409.9971</v>
      </c>
      <c r="CE20">
        <v>419.986533333333</v>
      </c>
      <c r="CF20">
        <v>11.9128233333333</v>
      </c>
      <c r="CG20">
        <v>10.6591566666667</v>
      </c>
      <c r="CH20">
        <v>421.6241</v>
      </c>
      <c r="CI20">
        <v>13.4518233333333</v>
      </c>
      <c r="CJ20">
        <v>400.019233333333</v>
      </c>
      <c r="CK20">
        <v>100.387033333333</v>
      </c>
      <c r="CL20">
        <v>0.10000243</v>
      </c>
      <c r="CM20">
        <v>26.2117133333333</v>
      </c>
      <c r="CN20">
        <v>25.97702</v>
      </c>
      <c r="CO20">
        <v>999.9</v>
      </c>
      <c r="CP20">
        <v>0</v>
      </c>
      <c r="CQ20">
        <v>0</v>
      </c>
      <c r="CR20">
        <v>9999.81833333333</v>
      </c>
      <c r="CS20">
        <v>0</v>
      </c>
      <c r="CT20">
        <v>1.595965</v>
      </c>
      <c r="CU20">
        <v>1046.01366666667</v>
      </c>
      <c r="CV20">
        <v>0.961994233333333</v>
      </c>
      <c r="CW20">
        <v>0.0380056933333333</v>
      </c>
      <c r="CX20">
        <v>0</v>
      </c>
      <c r="CY20">
        <v>896.9092</v>
      </c>
      <c r="CZ20">
        <v>4.99912</v>
      </c>
      <c r="DA20">
        <v>9324.99533333333</v>
      </c>
      <c r="DB20">
        <v>6712.88666666667</v>
      </c>
      <c r="DC20">
        <v>39.2894</v>
      </c>
      <c r="DD20">
        <v>41.9958</v>
      </c>
      <c r="DE20">
        <v>41.0205</v>
      </c>
      <c r="DF20">
        <v>41.7061</v>
      </c>
      <c r="DG20">
        <v>41.4268333333333</v>
      </c>
      <c r="DH20">
        <v>1001.44933333333</v>
      </c>
      <c r="DI20">
        <v>39.5643333333333</v>
      </c>
      <c r="DJ20">
        <v>0</v>
      </c>
      <c r="DK20">
        <v>1625610244.4</v>
      </c>
      <c r="DL20">
        <v>0</v>
      </c>
      <c r="DM20">
        <v>896.951</v>
      </c>
      <c r="DN20">
        <v>0.307555559899155</v>
      </c>
      <c r="DO20">
        <v>-29.2345298734478</v>
      </c>
      <c r="DP20">
        <v>9324.69192307692</v>
      </c>
      <c r="DQ20">
        <v>15</v>
      </c>
      <c r="DR20">
        <v>1625610262.6</v>
      </c>
      <c r="DS20" t="s">
        <v>315</v>
      </c>
      <c r="DT20">
        <v>1625610259.6</v>
      </c>
      <c r="DU20">
        <v>1625610262.6</v>
      </c>
      <c r="DV20">
        <v>15</v>
      </c>
      <c r="DW20">
        <v>-0.119</v>
      </c>
      <c r="DX20">
        <v>-0.038</v>
      </c>
      <c r="DY20">
        <v>-11.627</v>
      </c>
      <c r="DZ20">
        <v>-1.539</v>
      </c>
      <c r="EA20">
        <v>420</v>
      </c>
      <c r="EB20">
        <v>11</v>
      </c>
      <c r="EC20">
        <v>0.2</v>
      </c>
      <c r="ED20">
        <v>0.07</v>
      </c>
      <c r="EE20">
        <v>-9.856333</v>
      </c>
      <c r="EF20">
        <v>-0.0868142589118201</v>
      </c>
      <c r="EG20">
        <v>0.0381283904197384</v>
      </c>
      <c r="EH20">
        <v>1</v>
      </c>
      <c r="EI20">
        <v>896.955151515151</v>
      </c>
      <c r="EJ20">
        <v>0.202967125834528</v>
      </c>
      <c r="EK20">
        <v>0.229351539254288</v>
      </c>
      <c r="EL20">
        <v>1</v>
      </c>
      <c r="EM20">
        <v>1.26338775</v>
      </c>
      <c r="EN20">
        <v>0.115196510318948</v>
      </c>
      <c r="EO20">
        <v>0.0122508774150058</v>
      </c>
      <c r="EP20">
        <v>0</v>
      </c>
      <c r="EQ20">
        <v>2</v>
      </c>
      <c r="ER20">
        <v>3</v>
      </c>
      <c r="ES20" t="s">
        <v>316</v>
      </c>
      <c r="ET20">
        <v>100</v>
      </c>
      <c r="EU20">
        <v>100</v>
      </c>
      <c r="EV20">
        <v>-11.627</v>
      </c>
      <c r="EW20">
        <v>-1.539</v>
      </c>
      <c r="EX20">
        <v>-11.5100816542986</v>
      </c>
      <c r="EY20">
        <v>0.000485247639819423</v>
      </c>
      <c r="EZ20">
        <v>-1.36446825205216e-06</v>
      </c>
      <c r="FA20">
        <v>5.78542989185787e-10</v>
      </c>
      <c r="FB20">
        <v>-1.08415045504571</v>
      </c>
      <c r="FC20">
        <v>-0.0508365997127688</v>
      </c>
      <c r="FD20">
        <v>0.00161886503163497</v>
      </c>
      <c r="FE20">
        <v>-2.08621555845513e-05</v>
      </c>
      <c r="FF20">
        <v>0</v>
      </c>
      <c r="FG20">
        <v>2096</v>
      </c>
      <c r="FH20">
        <v>2</v>
      </c>
      <c r="FI20">
        <v>28</v>
      </c>
      <c r="FJ20">
        <v>18.4</v>
      </c>
      <c r="FK20">
        <v>18.4</v>
      </c>
      <c r="FL20">
        <v>18</v>
      </c>
      <c r="FM20">
        <v>377.956</v>
      </c>
      <c r="FN20">
        <v>660.02</v>
      </c>
      <c r="FO20">
        <v>24.0002</v>
      </c>
      <c r="FP20">
        <v>26.2235</v>
      </c>
      <c r="FQ20">
        <v>30.0004</v>
      </c>
      <c r="FR20">
        <v>26.2168</v>
      </c>
      <c r="FS20">
        <v>26.1772</v>
      </c>
      <c r="FT20">
        <v>21.4014</v>
      </c>
      <c r="FU20">
        <v>31.976</v>
      </c>
      <c r="FV20">
        <v>0</v>
      </c>
      <c r="FW20">
        <v>24</v>
      </c>
      <c r="FX20">
        <v>420</v>
      </c>
      <c r="FY20">
        <v>10.5795</v>
      </c>
      <c r="FZ20">
        <v>101.697</v>
      </c>
      <c r="GA20">
        <v>96.7707</v>
      </c>
    </row>
    <row r="21" spans="1:183">
      <c r="A21">
        <v>5</v>
      </c>
      <c r="B21">
        <v>1625611305.1</v>
      </c>
      <c r="C21">
        <v>4022</v>
      </c>
      <c r="D21" t="s">
        <v>317</v>
      </c>
      <c r="E21" t="s">
        <v>318</v>
      </c>
      <c r="F21">
        <v>15</v>
      </c>
      <c r="G21" t="s">
        <v>302</v>
      </c>
      <c r="H21">
        <v>1625611297.35</v>
      </c>
      <c r="I21">
        <f>(J21)/1000</f>
        <v>0</v>
      </c>
      <c r="J21">
        <f>1000*CJ21*AH21*(CF21-CG21)/(100*BY21*(1000-AH21*CF21))</f>
        <v>0</v>
      </c>
      <c r="K21">
        <f>CJ21*AH21*(CE21-CD21*(1000-AH21*CG21)/(1000-AH21*CF21))/(100*BY21)</f>
        <v>0</v>
      </c>
      <c r="L21">
        <f>CD21 - IF(AH21&gt;1, K21*BY21*100.0/(AJ21*CR21), 0)</f>
        <v>0</v>
      </c>
      <c r="M21">
        <f>((S21-I21/2)*L21-K21)/(S21+I21/2)</f>
        <v>0</v>
      </c>
      <c r="N21">
        <f>M21*(CK21+CL21)/1000.0</f>
        <v>0</v>
      </c>
      <c r="O21">
        <f>(CD21 - IF(AH21&gt;1, K21*BY21*100.0/(AJ21*CR21), 0))*(CK21+CL21)/1000.0</f>
        <v>0</v>
      </c>
      <c r="P21">
        <f>2.0/((1/R21-1/Q21)+SIGN(R21)*SQRT((1/R21-1/Q21)*(1/R21-1/Q21) + 4*BZ21/((BZ21+1)*(BZ21+1))*(2*1/R21*1/Q21-1/Q21*1/Q21)))</f>
        <v>0</v>
      </c>
      <c r="Q21">
        <f>IF(LEFT(CA21,1)&lt;&gt;"0",IF(LEFT(CA21,1)="1",3.0,CB21),$D$5+$E$5*(CR21*CK21/($K$5*1000))+$F$5*(CR21*CK21/($K$5*1000))*MAX(MIN(BY21,$J$5),$I$5)*MAX(MIN(BY21,$J$5),$I$5)+$G$5*MAX(MIN(BY21,$J$5),$I$5)*(CR21*CK21/($K$5*1000))+$H$5*(CR21*CK21/($K$5*1000))*(CR21*CK21/($K$5*1000)))</f>
        <v>0</v>
      </c>
      <c r="R21">
        <f>I21*(1000-(1000*0.61365*exp(17.502*V21/(240.97+V21))/(CK21+CL21)+CF21)/2)/(1000*0.61365*exp(17.502*V21/(240.97+V21))/(CK21+CL21)-CF21)</f>
        <v>0</v>
      </c>
      <c r="S21">
        <f>1/((BZ21+1)/(P21/1.6)+1/(Q21/1.37)) + BZ21/((BZ21+1)/(P21/1.6) + BZ21/(Q21/1.37))</f>
        <v>0</v>
      </c>
      <c r="T21">
        <f>(BU21*BX21)</f>
        <v>0</v>
      </c>
      <c r="U21">
        <f>(CM21+(T21+2*0.95*5.67E-8*(((CM21+$B$7)+273)^4-(CM21+273)^4)-44100*I21)/(1.84*29.3*Q21+8*0.95*5.67E-8*(CM21+273)^3))</f>
        <v>0</v>
      </c>
      <c r="V21">
        <f>($C$7*CN21+$D$7*CO21+$E$7*U21)</f>
        <v>0</v>
      </c>
      <c r="W21">
        <f>0.61365*exp(17.502*V21/(240.97+V21))</f>
        <v>0</v>
      </c>
      <c r="X21">
        <f>(Y21/Z21*100)</f>
        <v>0</v>
      </c>
      <c r="Y21">
        <f>CF21*(CK21+CL21)/1000</f>
        <v>0</v>
      </c>
      <c r="Z21">
        <f>0.61365*exp(17.502*CM21/(240.97+CM21))</f>
        <v>0</v>
      </c>
      <c r="AA21">
        <f>(W21-CF21*(CK21+CL21)/1000)</f>
        <v>0</v>
      </c>
      <c r="AB21">
        <f>(-I21*44100)</f>
        <v>0</v>
      </c>
      <c r="AC21">
        <f>2*29.3*Q21*0.92*(CM21-V21)</f>
        <v>0</v>
      </c>
      <c r="AD21">
        <f>2*0.95*5.67E-8*(((CM21+$B$7)+273)^4-(V21+273)^4)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MAX(0,($B$13+$C$13*CR21)/(1+$D$13*CR21)*CK21/(CM21+273)*$E$13)</f>
        <v>0</v>
      </c>
      <c r="AK21" t="s">
        <v>303</v>
      </c>
      <c r="AL21" t="s">
        <v>303</v>
      </c>
      <c r="AM21">
        <v>0</v>
      </c>
      <c r="AN21">
        <v>0</v>
      </c>
      <c r="AO21">
        <f>1-AM21/AN21</f>
        <v>0</v>
      </c>
      <c r="AP21">
        <v>0</v>
      </c>
      <c r="AQ21" t="s">
        <v>303</v>
      </c>
      <c r="AR21" t="s">
        <v>303</v>
      </c>
      <c r="AS21">
        <v>0</v>
      </c>
      <c r="AT21">
        <v>0</v>
      </c>
      <c r="AU21">
        <f>1-AS21/AT21</f>
        <v>0</v>
      </c>
      <c r="AV21">
        <v>0.5</v>
      </c>
      <c r="AW21">
        <f>BV21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303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f>$B$11*CS21+$C$11*CT21+$F$11*CU21*(1-CX21)</f>
        <v>0</v>
      </c>
      <c r="BV21">
        <f>BU21*BW21</f>
        <v>0</v>
      </c>
      <c r="BW21">
        <f>($B$11*$D$9+$C$11*$D$9+$F$11*((DH21+CZ21)/MAX(DH21+CZ21+DI21, 0.1)*$I$9+DI21/MAX(DH21+CZ21+DI21, 0.1)*$J$9))/($B$11+$C$11+$F$11)</f>
        <v>0</v>
      </c>
      <c r="BX21">
        <f>($B$11*$K$9+$C$11*$K$9+$F$11*((DH21+CZ21)/MAX(DH21+CZ21+DI21, 0.1)*$P$9+DI21/MAX(DH21+CZ21+DI21, 0.1)*$Q$9))/($B$11+$C$11+$F$11)</f>
        <v>0</v>
      </c>
      <c r="BY21">
        <v>6</v>
      </c>
      <c r="BZ21">
        <v>0.5</v>
      </c>
      <c r="CA21" t="s">
        <v>304</v>
      </c>
      <c r="CB21">
        <v>2</v>
      </c>
      <c r="CC21">
        <v>1625611297.35</v>
      </c>
      <c r="CD21">
        <v>401.7037</v>
      </c>
      <c r="CE21">
        <v>420.004766666667</v>
      </c>
      <c r="CF21">
        <v>14.6247166666667</v>
      </c>
      <c r="CG21">
        <v>11.3675733333333</v>
      </c>
      <c r="CH21">
        <v>413.3667</v>
      </c>
      <c r="CI21">
        <v>16.2047166666667</v>
      </c>
      <c r="CJ21">
        <v>400.013933333333</v>
      </c>
      <c r="CK21">
        <v>100.3474</v>
      </c>
      <c r="CL21">
        <v>0.10000711</v>
      </c>
      <c r="CM21">
        <v>29.7338166666667</v>
      </c>
      <c r="CN21">
        <v>29.20107</v>
      </c>
      <c r="CO21">
        <v>999.9</v>
      </c>
      <c r="CP21">
        <v>0</v>
      </c>
      <c r="CQ21">
        <v>0</v>
      </c>
      <c r="CR21">
        <v>9994.285</v>
      </c>
      <c r="CS21">
        <v>0</v>
      </c>
      <c r="CT21">
        <v>1.59353</v>
      </c>
      <c r="CU21">
        <v>1045.997</v>
      </c>
      <c r="CV21">
        <v>0.962001266666667</v>
      </c>
      <c r="CW21">
        <v>0.0379984466666667</v>
      </c>
      <c r="CX21">
        <v>0</v>
      </c>
      <c r="CY21">
        <v>910.067766666667</v>
      </c>
      <c r="CZ21">
        <v>4.99912</v>
      </c>
      <c r="DA21">
        <v>9493.25733333333</v>
      </c>
      <c r="DB21">
        <v>6712.78233333333</v>
      </c>
      <c r="DC21">
        <v>40.1498</v>
      </c>
      <c r="DD21">
        <v>42.6291333333333</v>
      </c>
      <c r="DE21">
        <v>41.7330666666667</v>
      </c>
      <c r="DF21">
        <v>42.4205333333333</v>
      </c>
      <c r="DG21">
        <v>42.4122666666667</v>
      </c>
      <c r="DH21">
        <v>1001.437</v>
      </c>
      <c r="DI21">
        <v>39.56</v>
      </c>
      <c r="DJ21">
        <v>0</v>
      </c>
      <c r="DK21">
        <v>1625611307</v>
      </c>
      <c r="DL21">
        <v>0</v>
      </c>
      <c r="DM21">
        <v>910.09964</v>
      </c>
      <c r="DN21">
        <v>0.36415383887146</v>
      </c>
      <c r="DO21">
        <v>-5.61307690773552</v>
      </c>
      <c r="DP21">
        <v>9493.1912</v>
      </c>
      <c r="DQ21">
        <v>15</v>
      </c>
      <c r="DR21">
        <v>1625611333.1</v>
      </c>
      <c r="DS21" t="s">
        <v>319</v>
      </c>
      <c r="DT21">
        <v>1625611324.1</v>
      </c>
      <c r="DU21">
        <v>1625611333.1</v>
      </c>
      <c r="DV21">
        <v>16</v>
      </c>
      <c r="DW21">
        <v>-0.036</v>
      </c>
      <c r="DX21">
        <v>-0.025</v>
      </c>
      <c r="DY21">
        <v>-11.663</v>
      </c>
      <c r="DZ21">
        <v>-1.58</v>
      </c>
      <c r="EA21">
        <v>420</v>
      </c>
      <c r="EB21">
        <v>11</v>
      </c>
      <c r="EC21">
        <v>0.08</v>
      </c>
      <c r="ED21">
        <v>0.02</v>
      </c>
      <c r="EE21">
        <v>-18.24825</v>
      </c>
      <c r="EF21">
        <v>-0.308857035647242</v>
      </c>
      <c r="EG21">
        <v>0.0543294533379454</v>
      </c>
      <c r="EH21">
        <v>1</v>
      </c>
      <c r="EI21">
        <v>909.983181818182</v>
      </c>
      <c r="EJ21">
        <v>1.69649201386043</v>
      </c>
      <c r="EK21">
        <v>0.273227228616221</v>
      </c>
      <c r="EL21">
        <v>1</v>
      </c>
      <c r="EM21">
        <v>3.22384175</v>
      </c>
      <c r="EN21">
        <v>0.0690073170731578</v>
      </c>
      <c r="EO21">
        <v>0.00679128039750236</v>
      </c>
      <c r="EP21">
        <v>1</v>
      </c>
      <c r="EQ21">
        <v>3</v>
      </c>
      <c r="ER21">
        <v>3</v>
      </c>
      <c r="ES21" t="s">
        <v>306</v>
      </c>
      <c r="ET21">
        <v>100</v>
      </c>
      <c r="EU21">
        <v>100</v>
      </c>
      <c r="EV21">
        <v>-11.663</v>
      </c>
      <c r="EW21">
        <v>-1.58</v>
      </c>
      <c r="EX21">
        <v>-11.6288485620633</v>
      </c>
      <c r="EY21">
        <v>0.000485247639819423</v>
      </c>
      <c r="EZ21">
        <v>-1.36446825205216e-06</v>
      </c>
      <c r="FA21">
        <v>5.78542989185787e-10</v>
      </c>
      <c r="FB21">
        <v>-1.1226189186625</v>
      </c>
      <c r="FC21">
        <v>-0.0508365997127688</v>
      </c>
      <c r="FD21">
        <v>0.00161886503163497</v>
      </c>
      <c r="FE21">
        <v>-2.08621555845513e-05</v>
      </c>
      <c r="FF21">
        <v>0</v>
      </c>
      <c r="FG21">
        <v>2096</v>
      </c>
      <c r="FH21">
        <v>2</v>
      </c>
      <c r="FI21">
        <v>28</v>
      </c>
      <c r="FJ21">
        <v>17.4</v>
      </c>
      <c r="FK21">
        <v>17.4</v>
      </c>
      <c r="FL21">
        <v>18</v>
      </c>
      <c r="FM21">
        <v>379.991</v>
      </c>
      <c r="FN21">
        <v>659.29</v>
      </c>
      <c r="FO21">
        <v>28.9999</v>
      </c>
      <c r="FP21">
        <v>26.8225</v>
      </c>
      <c r="FQ21">
        <v>30</v>
      </c>
      <c r="FR21">
        <v>26.7661</v>
      </c>
      <c r="FS21">
        <v>26.7153</v>
      </c>
      <c r="FT21">
        <v>21.4263</v>
      </c>
      <c r="FU21">
        <v>29.5219</v>
      </c>
      <c r="FV21">
        <v>0</v>
      </c>
      <c r="FW21">
        <v>29</v>
      </c>
      <c r="FX21">
        <v>420</v>
      </c>
      <c r="FY21">
        <v>11.3739</v>
      </c>
      <c r="FZ21">
        <v>101.629</v>
      </c>
      <c r="GA21">
        <v>96.6777</v>
      </c>
    </row>
    <row r="22" spans="1:183">
      <c r="A22">
        <v>6</v>
      </c>
      <c r="B22">
        <v>1625612256</v>
      </c>
      <c r="C22">
        <v>4972.90000009537</v>
      </c>
      <c r="D22" t="s">
        <v>320</v>
      </c>
      <c r="E22" t="s">
        <v>321</v>
      </c>
      <c r="F22">
        <v>15</v>
      </c>
      <c r="G22" t="s">
        <v>302</v>
      </c>
      <c r="H22">
        <v>1625612248.25</v>
      </c>
      <c r="I22">
        <f>(J22)/1000</f>
        <v>0</v>
      </c>
      <c r="J22">
        <f>1000*CJ22*AH22*(CF22-CG22)/(100*BY22*(1000-AH22*CF22))</f>
        <v>0</v>
      </c>
      <c r="K22">
        <f>CJ22*AH22*(CE22-CD22*(1000-AH22*CG22)/(1000-AH22*CF22))/(100*BY22)</f>
        <v>0</v>
      </c>
      <c r="L22">
        <f>CD22 - IF(AH22&gt;1, K22*BY22*100.0/(AJ22*CR22), 0)</f>
        <v>0</v>
      </c>
      <c r="M22">
        <f>((S22-I22/2)*L22-K22)/(S22+I22/2)</f>
        <v>0</v>
      </c>
      <c r="N22">
        <f>M22*(CK22+CL22)/1000.0</f>
        <v>0</v>
      </c>
      <c r="O22">
        <f>(CD22 - IF(AH22&gt;1, K22*BY22*100.0/(AJ22*CR22), 0))*(CK22+CL22)/1000.0</f>
        <v>0</v>
      </c>
      <c r="P22">
        <f>2.0/((1/R22-1/Q22)+SIGN(R22)*SQRT((1/R22-1/Q22)*(1/R22-1/Q22) + 4*BZ22/((BZ22+1)*(BZ22+1))*(2*1/R22*1/Q22-1/Q22*1/Q22)))</f>
        <v>0</v>
      </c>
      <c r="Q22">
        <f>IF(LEFT(CA22,1)&lt;&gt;"0",IF(LEFT(CA22,1)="1",3.0,CB22),$D$5+$E$5*(CR22*CK22/($K$5*1000))+$F$5*(CR22*CK22/($K$5*1000))*MAX(MIN(BY22,$J$5),$I$5)*MAX(MIN(BY22,$J$5),$I$5)+$G$5*MAX(MIN(BY22,$J$5),$I$5)*(CR22*CK22/($K$5*1000))+$H$5*(CR22*CK22/($K$5*1000))*(CR22*CK22/($K$5*1000)))</f>
        <v>0</v>
      </c>
      <c r="R22">
        <f>I22*(1000-(1000*0.61365*exp(17.502*V22/(240.97+V22))/(CK22+CL22)+CF22)/2)/(1000*0.61365*exp(17.502*V22/(240.97+V22))/(CK22+CL22)-CF22)</f>
        <v>0</v>
      </c>
      <c r="S22">
        <f>1/((BZ22+1)/(P22/1.6)+1/(Q22/1.37)) + BZ22/((BZ22+1)/(P22/1.6) + BZ22/(Q22/1.37))</f>
        <v>0</v>
      </c>
      <c r="T22">
        <f>(BU22*BX22)</f>
        <v>0</v>
      </c>
      <c r="U22">
        <f>(CM22+(T22+2*0.95*5.67E-8*(((CM22+$B$7)+273)^4-(CM22+273)^4)-44100*I22)/(1.84*29.3*Q22+8*0.95*5.67E-8*(CM22+273)^3))</f>
        <v>0</v>
      </c>
      <c r="V22">
        <f>($C$7*CN22+$D$7*CO22+$E$7*U22)</f>
        <v>0</v>
      </c>
      <c r="W22">
        <f>0.61365*exp(17.502*V22/(240.97+V22))</f>
        <v>0</v>
      </c>
      <c r="X22">
        <f>(Y22/Z22*100)</f>
        <v>0</v>
      </c>
      <c r="Y22">
        <f>CF22*(CK22+CL22)/1000</f>
        <v>0</v>
      </c>
      <c r="Z22">
        <f>0.61365*exp(17.502*CM22/(240.97+CM22))</f>
        <v>0</v>
      </c>
      <c r="AA22">
        <f>(W22-CF22*(CK22+CL22)/1000)</f>
        <v>0</v>
      </c>
      <c r="AB22">
        <f>(-I22*44100)</f>
        <v>0</v>
      </c>
      <c r="AC22">
        <f>2*29.3*Q22*0.92*(CM22-V22)</f>
        <v>0</v>
      </c>
      <c r="AD22">
        <f>2*0.95*5.67E-8*(((CM22+$B$7)+273)^4-(V22+273)^4)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MAX(0,($B$13+$C$13*CR22)/(1+$D$13*CR22)*CK22/(CM22+273)*$E$13)</f>
        <v>0</v>
      </c>
      <c r="AK22" t="s">
        <v>303</v>
      </c>
      <c r="AL22" t="s">
        <v>303</v>
      </c>
      <c r="AM22">
        <v>0</v>
      </c>
      <c r="AN22">
        <v>0</v>
      </c>
      <c r="AO22">
        <f>1-AM22/AN22</f>
        <v>0</v>
      </c>
      <c r="AP22">
        <v>0</v>
      </c>
      <c r="AQ22" t="s">
        <v>303</v>
      </c>
      <c r="AR22" t="s">
        <v>303</v>
      </c>
      <c r="AS22">
        <v>0</v>
      </c>
      <c r="AT22">
        <v>0</v>
      </c>
      <c r="AU22">
        <f>1-AS22/AT22</f>
        <v>0</v>
      </c>
      <c r="AV22">
        <v>0.5</v>
      </c>
      <c r="AW22">
        <f>BV22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303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f>$B$11*CS22+$C$11*CT22+$F$11*CU22*(1-CX22)</f>
        <v>0</v>
      </c>
      <c r="BV22">
        <f>BU22*BW22</f>
        <v>0</v>
      </c>
      <c r="BW22">
        <f>($B$11*$D$9+$C$11*$D$9+$F$11*((DH22+CZ22)/MAX(DH22+CZ22+DI22, 0.1)*$I$9+DI22/MAX(DH22+CZ22+DI22, 0.1)*$J$9))/($B$11+$C$11+$F$11)</f>
        <v>0</v>
      </c>
      <c r="BX22">
        <f>($B$11*$K$9+$C$11*$K$9+$F$11*((DH22+CZ22)/MAX(DH22+CZ22+DI22, 0.1)*$P$9+DI22/MAX(DH22+CZ22+DI22, 0.1)*$Q$9))/($B$11+$C$11+$F$11)</f>
        <v>0</v>
      </c>
      <c r="BY22">
        <v>6</v>
      </c>
      <c r="BZ22">
        <v>0.5</v>
      </c>
      <c r="CA22" t="s">
        <v>304</v>
      </c>
      <c r="CB22">
        <v>2</v>
      </c>
      <c r="CC22">
        <v>1625612248.25</v>
      </c>
      <c r="CD22">
        <v>398.066166666667</v>
      </c>
      <c r="CE22">
        <v>419.998633333333</v>
      </c>
      <c r="CF22">
        <v>17.6885433333333</v>
      </c>
      <c r="CG22">
        <v>12.5279933333333</v>
      </c>
      <c r="CH22">
        <v>409.784166666667</v>
      </c>
      <c r="CI22">
        <v>19.3185433333333</v>
      </c>
      <c r="CJ22">
        <v>400.021466666667</v>
      </c>
      <c r="CK22">
        <v>100.325733333333</v>
      </c>
      <c r="CL22">
        <v>0.09995846</v>
      </c>
      <c r="CM22">
        <v>33.0251766666667</v>
      </c>
      <c r="CN22">
        <v>32.17493</v>
      </c>
      <c r="CO22">
        <v>999.9</v>
      </c>
      <c r="CP22">
        <v>0</v>
      </c>
      <c r="CQ22">
        <v>0</v>
      </c>
      <c r="CR22">
        <v>10001.1413333333</v>
      </c>
      <c r="CS22">
        <v>0</v>
      </c>
      <c r="CT22">
        <v>1.37591066666667</v>
      </c>
      <c r="CU22">
        <v>1045.99433333333</v>
      </c>
      <c r="CV22">
        <v>0.962007866666666</v>
      </c>
      <c r="CW22">
        <v>0.03799178</v>
      </c>
      <c r="CX22">
        <v>0</v>
      </c>
      <c r="CY22">
        <v>902.0028</v>
      </c>
      <c r="CZ22">
        <v>4.99912</v>
      </c>
      <c r="DA22">
        <v>9416.73</v>
      </c>
      <c r="DB22">
        <v>6712.787</v>
      </c>
      <c r="DC22">
        <v>40.5998</v>
      </c>
      <c r="DD22">
        <v>42.8372</v>
      </c>
      <c r="DE22">
        <v>42.0748</v>
      </c>
      <c r="DF22">
        <v>42.8247333333333</v>
      </c>
      <c r="DG22">
        <v>43.1039333333333</v>
      </c>
      <c r="DH22">
        <v>1001.443</v>
      </c>
      <c r="DI22">
        <v>39.5513333333333</v>
      </c>
      <c r="DJ22">
        <v>0</v>
      </c>
      <c r="DK22">
        <v>1625612258</v>
      </c>
      <c r="DL22">
        <v>0</v>
      </c>
      <c r="DM22">
        <v>901.9945</v>
      </c>
      <c r="DN22">
        <v>-0.0404444394512985</v>
      </c>
      <c r="DO22">
        <v>-11.7193162368536</v>
      </c>
      <c r="DP22">
        <v>9416.65192307692</v>
      </c>
      <c r="DQ22">
        <v>15</v>
      </c>
      <c r="DR22">
        <v>1625612285</v>
      </c>
      <c r="DS22" t="s">
        <v>322</v>
      </c>
      <c r="DT22">
        <v>1625612285</v>
      </c>
      <c r="DU22">
        <v>1625612283</v>
      </c>
      <c r="DV22">
        <v>17</v>
      </c>
      <c r="DW22">
        <v>-0.055</v>
      </c>
      <c r="DX22">
        <v>-0.029</v>
      </c>
      <c r="DY22">
        <v>-11.718</v>
      </c>
      <c r="DZ22">
        <v>-1.63</v>
      </c>
      <c r="EA22">
        <v>420</v>
      </c>
      <c r="EB22">
        <v>12</v>
      </c>
      <c r="EC22">
        <v>0.08</v>
      </c>
      <c r="ED22">
        <v>0.02</v>
      </c>
      <c r="EE22">
        <v>-21.86081</v>
      </c>
      <c r="EF22">
        <v>-0.0657478424014684</v>
      </c>
      <c r="EG22">
        <v>0.0297845412924222</v>
      </c>
      <c r="EH22">
        <v>1</v>
      </c>
      <c r="EI22">
        <v>902.008058823529</v>
      </c>
      <c r="EJ22">
        <v>-0.0403255289847368</v>
      </c>
      <c r="EK22">
        <v>0.177875525079048</v>
      </c>
      <c r="EL22">
        <v>1</v>
      </c>
      <c r="EM22">
        <v>5.107981</v>
      </c>
      <c r="EN22">
        <v>0.133885103189484</v>
      </c>
      <c r="EO22">
        <v>0.0144432809292071</v>
      </c>
      <c r="EP22">
        <v>0</v>
      </c>
      <c r="EQ22">
        <v>2</v>
      </c>
      <c r="ER22">
        <v>3</v>
      </c>
      <c r="ES22" t="s">
        <v>316</v>
      </c>
      <c r="ET22">
        <v>100</v>
      </c>
      <c r="EU22">
        <v>100</v>
      </c>
      <c r="EV22">
        <v>-11.718</v>
      </c>
      <c r="EW22">
        <v>-1.63</v>
      </c>
      <c r="EX22">
        <v>-11.6647277847422</v>
      </c>
      <c r="EY22">
        <v>0.000485247639819423</v>
      </c>
      <c r="EZ22">
        <v>-1.36446825205216e-06</v>
      </c>
      <c r="FA22">
        <v>5.78542989185787e-10</v>
      </c>
      <c r="FB22">
        <v>-1.1475</v>
      </c>
      <c r="FC22">
        <v>-0.0508366</v>
      </c>
      <c r="FD22">
        <v>0.00161887</v>
      </c>
      <c r="FE22">
        <v>-2.08622e-05</v>
      </c>
      <c r="FF22">
        <v>0</v>
      </c>
      <c r="FG22">
        <v>2096</v>
      </c>
      <c r="FH22">
        <v>2</v>
      </c>
      <c r="FI22">
        <v>28</v>
      </c>
      <c r="FJ22">
        <v>15.5</v>
      </c>
      <c r="FK22">
        <v>15.4</v>
      </c>
      <c r="FL22">
        <v>18</v>
      </c>
      <c r="FM22">
        <v>381.177</v>
      </c>
      <c r="FN22">
        <v>660.074</v>
      </c>
      <c r="FO22">
        <v>34.0005</v>
      </c>
      <c r="FP22">
        <v>26.9134</v>
      </c>
      <c r="FQ22">
        <v>30.0002</v>
      </c>
      <c r="FR22">
        <v>26.7892</v>
      </c>
      <c r="FS22">
        <v>26.731</v>
      </c>
      <c r="FT22">
        <v>21.4574</v>
      </c>
      <c r="FU22">
        <v>22.4438</v>
      </c>
      <c r="FV22">
        <v>0</v>
      </c>
      <c r="FW22">
        <v>34</v>
      </c>
      <c r="FX22">
        <v>420</v>
      </c>
      <c r="FY22">
        <v>12.4487</v>
      </c>
      <c r="FZ22">
        <v>101.629</v>
      </c>
      <c r="GA22">
        <v>96.665</v>
      </c>
    </row>
    <row r="23" spans="1:183">
      <c r="A23">
        <v>7</v>
      </c>
      <c r="B23">
        <v>1625612976.6</v>
      </c>
      <c r="C23">
        <v>5693.5</v>
      </c>
      <c r="D23" t="s">
        <v>323</v>
      </c>
      <c r="E23" t="s">
        <v>324</v>
      </c>
      <c r="F23">
        <v>15</v>
      </c>
      <c r="G23" t="s">
        <v>302</v>
      </c>
      <c r="H23">
        <v>1625612968.85</v>
      </c>
      <c r="I23">
        <f>(J23)/1000</f>
        <v>0</v>
      </c>
      <c r="J23">
        <f>1000*CJ23*AH23*(CF23-CG23)/(100*BY23*(1000-AH23*CF23))</f>
        <v>0</v>
      </c>
      <c r="K23">
        <f>CJ23*AH23*(CE23-CD23*(1000-AH23*CG23)/(1000-AH23*CF23))/(100*BY23)</f>
        <v>0</v>
      </c>
      <c r="L23">
        <f>CD23 - IF(AH23&gt;1, K23*BY23*100.0/(AJ23*CR23), 0)</f>
        <v>0</v>
      </c>
      <c r="M23">
        <f>((S23-I23/2)*L23-K23)/(S23+I23/2)</f>
        <v>0</v>
      </c>
      <c r="N23">
        <f>M23*(CK23+CL23)/1000.0</f>
        <v>0</v>
      </c>
      <c r="O23">
        <f>(CD23 - IF(AH23&gt;1, K23*BY23*100.0/(AJ23*CR23), 0))*(CK23+CL23)/1000.0</f>
        <v>0</v>
      </c>
      <c r="P23">
        <f>2.0/((1/R23-1/Q23)+SIGN(R23)*SQRT((1/R23-1/Q23)*(1/R23-1/Q23) + 4*BZ23/((BZ23+1)*(BZ23+1))*(2*1/R23*1/Q23-1/Q23*1/Q23)))</f>
        <v>0</v>
      </c>
      <c r="Q23">
        <f>IF(LEFT(CA23,1)&lt;&gt;"0",IF(LEFT(CA23,1)="1",3.0,CB23),$D$5+$E$5*(CR23*CK23/($K$5*1000))+$F$5*(CR23*CK23/($K$5*1000))*MAX(MIN(BY23,$J$5),$I$5)*MAX(MIN(BY23,$J$5),$I$5)+$G$5*MAX(MIN(BY23,$J$5),$I$5)*(CR23*CK23/($K$5*1000))+$H$5*(CR23*CK23/($K$5*1000))*(CR23*CK23/($K$5*1000)))</f>
        <v>0</v>
      </c>
      <c r="R23">
        <f>I23*(1000-(1000*0.61365*exp(17.502*V23/(240.97+V23))/(CK23+CL23)+CF23)/2)/(1000*0.61365*exp(17.502*V23/(240.97+V23))/(CK23+CL23)-CF23)</f>
        <v>0</v>
      </c>
      <c r="S23">
        <f>1/((BZ23+1)/(P23/1.6)+1/(Q23/1.37)) + BZ23/((BZ23+1)/(P23/1.6) + BZ23/(Q23/1.37))</f>
        <v>0</v>
      </c>
      <c r="T23">
        <f>(BU23*BX23)</f>
        <v>0</v>
      </c>
      <c r="U23">
        <f>(CM23+(T23+2*0.95*5.67E-8*(((CM23+$B$7)+273)^4-(CM23+273)^4)-44100*I23)/(1.84*29.3*Q23+8*0.95*5.67E-8*(CM23+273)^3))</f>
        <v>0</v>
      </c>
      <c r="V23">
        <f>($C$7*CN23+$D$7*CO23+$E$7*U23)</f>
        <v>0</v>
      </c>
      <c r="W23">
        <f>0.61365*exp(17.502*V23/(240.97+V23))</f>
        <v>0</v>
      </c>
      <c r="X23">
        <f>(Y23/Z23*100)</f>
        <v>0</v>
      </c>
      <c r="Y23">
        <f>CF23*(CK23+CL23)/1000</f>
        <v>0</v>
      </c>
      <c r="Z23">
        <f>0.61365*exp(17.502*CM23/(240.97+CM23))</f>
        <v>0</v>
      </c>
      <c r="AA23">
        <f>(W23-CF23*(CK23+CL23)/1000)</f>
        <v>0</v>
      </c>
      <c r="AB23">
        <f>(-I23*44100)</f>
        <v>0</v>
      </c>
      <c r="AC23">
        <f>2*29.3*Q23*0.92*(CM23-V23)</f>
        <v>0</v>
      </c>
      <c r="AD23">
        <f>2*0.95*5.67E-8*(((CM23+$B$7)+273)^4-(V23+273)^4)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MAX(0,($B$13+$C$13*CR23)/(1+$D$13*CR23)*CK23/(CM23+273)*$E$13)</f>
        <v>0</v>
      </c>
      <c r="AK23" t="s">
        <v>303</v>
      </c>
      <c r="AL23" t="s">
        <v>303</v>
      </c>
      <c r="AM23">
        <v>0</v>
      </c>
      <c r="AN23">
        <v>0</v>
      </c>
      <c r="AO23">
        <f>1-AM23/AN23</f>
        <v>0</v>
      </c>
      <c r="AP23">
        <v>0</v>
      </c>
      <c r="AQ23" t="s">
        <v>303</v>
      </c>
      <c r="AR23" t="s">
        <v>303</v>
      </c>
      <c r="AS23">
        <v>0</v>
      </c>
      <c r="AT23">
        <v>0</v>
      </c>
      <c r="AU23">
        <f>1-AS23/AT23</f>
        <v>0</v>
      </c>
      <c r="AV23">
        <v>0.5</v>
      </c>
      <c r="AW23">
        <f>BV23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303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f>$B$11*CS23+$C$11*CT23+$F$11*CU23*(1-CX23)</f>
        <v>0</v>
      </c>
      <c r="BV23">
        <f>BU23*BW23</f>
        <v>0</v>
      </c>
      <c r="BW23">
        <f>($B$11*$D$9+$C$11*$D$9+$F$11*((DH23+CZ23)/MAX(DH23+CZ23+DI23, 0.1)*$I$9+DI23/MAX(DH23+CZ23+DI23, 0.1)*$J$9))/($B$11+$C$11+$F$11)</f>
        <v>0</v>
      </c>
      <c r="BX23">
        <f>($B$11*$K$9+$C$11*$K$9+$F$11*((DH23+CZ23)/MAX(DH23+CZ23+DI23, 0.1)*$P$9+DI23/MAX(DH23+CZ23+DI23, 0.1)*$Q$9))/($B$11+$C$11+$F$11)</f>
        <v>0</v>
      </c>
      <c r="BY23">
        <v>6</v>
      </c>
      <c r="BZ23">
        <v>0.5</v>
      </c>
      <c r="CA23" t="s">
        <v>304</v>
      </c>
      <c r="CB23">
        <v>2</v>
      </c>
      <c r="CC23">
        <v>1625612968.85</v>
      </c>
      <c r="CD23">
        <v>397.032033333333</v>
      </c>
      <c r="CE23">
        <v>419.999766666667</v>
      </c>
      <c r="CF23">
        <v>21.1006833333333</v>
      </c>
      <c r="CG23">
        <v>14.2230166666667</v>
      </c>
      <c r="CH23">
        <v>408.741033333333</v>
      </c>
      <c r="CI23">
        <v>22.7866833333333</v>
      </c>
      <c r="CJ23">
        <v>400.022766666667</v>
      </c>
      <c r="CK23">
        <v>100.327966666667</v>
      </c>
      <c r="CL23">
        <v>0.100065646666667</v>
      </c>
      <c r="CM23">
        <v>36.2427833333333</v>
      </c>
      <c r="CN23">
        <v>35.02889</v>
      </c>
      <c r="CO23">
        <v>999.9</v>
      </c>
      <c r="CP23">
        <v>0</v>
      </c>
      <c r="CQ23">
        <v>0</v>
      </c>
      <c r="CR23">
        <v>9987.93766666667</v>
      </c>
      <c r="CS23">
        <v>0</v>
      </c>
      <c r="CT23">
        <v>1.48839633333333</v>
      </c>
      <c r="CU23">
        <v>1046.018</v>
      </c>
      <c r="CV23">
        <v>0.961992433333334</v>
      </c>
      <c r="CW23">
        <v>0.03800709</v>
      </c>
      <c r="CX23">
        <v>0</v>
      </c>
      <c r="CY23">
        <v>873.3476</v>
      </c>
      <c r="CZ23">
        <v>4.99912</v>
      </c>
      <c r="DA23">
        <v>9142.49366666667</v>
      </c>
      <c r="DB23">
        <v>6712.911</v>
      </c>
      <c r="DC23">
        <v>41.2456</v>
      </c>
      <c r="DD23">
        <v>43.229</v>
      </c>
      <c r="DE23">
        <v>42.5747333333333</v>
      </c>
      <c r="DF23">
        <v>43.2372666666667</v>
      </c>
      <c r="DG23">
        <v>43.8621333333333</v>
      </c>
      <c r="DH23">
        <v>1001.448</v>
      </c>
      <c r="DI23">
        <v>39.5703333333333</v>
      </c>
      <c r="DJ23">
        <v>0</v>
      </c>
      <c r="DK23">
        <v>1625612978.6</v>
      </c>
      <c r="DL23">
        <v>0</v>
      </c>
      <c r="DM23">
        <v>873.32412</v>
      </c>
      <c r="DN23">
        <v>-2.17492308568664</v>
      </c>
      <c r="DO23">
        <v>-24.9153846125948</v>
      </c>
      <c r="DP23">
        <v>9141.9272</v>
      </c>
      <c r="DQ23">
        <v>15</v>
      </c>
      <c r="DR23">
        <v>1625613009.1</v>
      </c>
      <c r="DS23" t="s">
        <v>325</v>
      </c>
      <c r="DT23">
        <v>1625612994.6</v>
      </c>
      <c r="DU23">
        <v>1625613009.1</v>
      </c>
      <c r="DV23">
        <v>18</v>
      </c>
      <c r="DW23">
        <v>0.009</v>
      </c>
      <c r="DX23">
        <v>-0.026</v>
      </c>
      <c r="DY23">
        <v>-11.709</v>
      </c>
      <c r="DZ23">
        <v>-1.686</v>
      </c>
      <c r="EA23">
        <v>420</v>
      </c>
      <c r="EB23">
        <v>14</v>
      </c>
      <c r="EC23">
        <v>0.06</v>
      </c>
      <c r="ED23">
        <v>0.01</v>
      </c>
      <c r="EE23">
        <v>-22.9784731707317</v>
      </c>
      <c r="EF23">
        <v>0.0116216027874364</v>
      </c>
      <c r="EG23">
        <v>0.0371327547498472</v>
      </c>
      <c r="EH23">
        <v>1</v>
      </c>
      <c r="EI23">
        <v>873.438636363636</v>
      </c>
      <c r="EJ23">
        <v>-1.86524549987429</v>
      </c>
      <c r="EK23">
        <v>0.25673637205954</v>
      </c>
      <c r="EL23">
        <v>1</v>
      </c>
      <c r="EM23">
        <v>6.81941975609756</v>
      </c>
      <c r="EN23">
        <v>0.0528275958188175</v>
      </c>
      <c r="EO23">
        <v>0.0053792734516235</v>
      </c>
      <c r="EP23">
        <v>1</v>
      </c>
      <c r="EQ23">
        <v>3</v>
      </c>
      <c r="ER23">
        <v>3</v>
      </c>
      <c r="ES23" t="s">
        <v>306</v>
      </c>
      <c r="ET23">
        <v>100</v>
      </c>
      <c r="EU23">
        <v>100</v>
      </c>
      <c r="EV23">
        <v>-11.709</v>
      </c>
      <c r="EW23">
        <v>-1.686</v>
      </c>
      <c r="EX23">
        <v>-11.7199255497942</v>
      </c>
      <c r="EY23">
        <v>0.000485247639819423</v>
      </c>
      <c r="EZ23">
        <v>-1.36446825205216e-06</v>
      </c>
      <c r="FA23">
        <v>5.78542989185787e-10</v>
      </c>
      <c r="FB23">
        <v>-1.17662139603753</v>
      </c>
      <c r="FC23">
        <v>-0.0508365997127688</v>
      </c>
      <c r="FD23">
        <v>0.00161886503163497</v>
      </c>
      <c r="FE23">
        <v>-2.08621555845513e-05</v>
      </c>
      <c r="FF23">
        <v>0</v>
      </c>
      <c r="FG23">
        <v>2096</v>
      </c>
      <c r="FH23">
        <v>2</v>
      </c>
      <c r="FI23">
        <v>28</v>
      </c>
      <c r="FJ23">
        <v>11.5</v>
      </c>
      <c r="FK23">
        <v>11.6</v>
      </c>
      <c r="FL23">
        <v>18</v>
      </c>
      <c r="FM23">
        <v>382.853</v>
      </c>
      <c r="FN23">
        <v>659.708</v>
      </c>
      <c r="FO23">
        <v>39.0003</v>
      </c>
      <c r="FP23">
        <v>27.4013</v>
      </c>
      <c r="FQ23">
        <v>30.0003</v>
      </c>
      <c r="FR23">
        <v>27.1622</v>
      </c>
      <c r="FS23">
        <v>27.0853</v>
      </c>
      <c r="FT23">
        <v>21.5087</v>
      </c>
      <c r="FU23">
        <v>9.66039</v>
      </c>
      <c r="FV23">
        <v>0</v>
      </c>
      <c r="FW23">
        <v>39</v>
      </c>
      <c r="FX23">
        <v>420</v>
      </c>
      <c r="FY23">
        <v>14.2433</v>
      </c>
      <c r="FZ23">
        <v>101.575</v>
      </c>
      <c r="GA23">
        <v>96.5864</v>
      </c>
    </row>
    <row r="24" spans="1:183">
      <c r="A24">
        <v>8</v>
      </c>
      <c r="B24">
        <v>1625613615.1</v>
      </c>
      <c r="C24">
        <v>6332</v>
      </c>
      <c r="D24" t="s">
        <v>326</v>
      </c>
      <c r="E24" t="s">
        <v>327</v>
      </c>
      <c r="F24">
        <v>15</v>
      </c>
      <c r="G24" t="s">
        <v>302</v>
      </c>
      <c r="H24">
        <v>1625613607.1</v>
      </c>
      <c r="I24">
        <f>(J24)/1000</f>
        <v>0</v>
      </c>
      <c r="J24">
        <f>1000*CJ24*AH24*(CF24-CG24)/(100*BY24*(1000-AH24*CF24))</f>
        <v>0</v>
      </c>
      <c r="K24">
        <f>CJ24*AH24*(CE24-CD24*(1000-AH24*CG24)/(1000-AH24*CF24))/(100*BY24)</f>
        <v>0</v>
      </c>
      <c r="L24">
        <f>CD24 - IF(AH24&gt;1, K24*BY24*100.0/(AJ24*CR24), 0)</f>
        <v>0</v>
      </c>
      <c r="M24">
        <f>((S24-I24/2)*L24-K24)/(S24+I24/2)</f>
        <v>0</v>
      </c>
      <c r="N24">
        <f>M24*(CK24+CL24)/1000.0</f>
        <v>0</v>
      </c>
      <c r="O24">
        <f>(CD24 - IF(AH24&gt;1, K24*BY24*100.0/(AJ24*CR24), 0))*(CK24+CL24)/1000.0</f>
        <v>0</v>
      </c>
      <c r="P24">
        <f>2.0/((1/R24-1/Q24)+SIGN(R24)*SQRT((1/R24-1/Q24)*(1/R24-1/Q24) + 4*BZ24/((BZ24+1)*(BZ24+1))*(2*1/R24*1/Q24-1/Q24*1/Q24)))</f>
        <v>0</v>
      </c>
      <c r="Q24">
        <f>IF(LEFT(CA24,1)&lt;&gt;"0",IF(LEFT(CA24,1)="1",3.0,CB24),$D$5+$E$5*(CR24*CK24/($K$5*1000))+$F$5*(CR24*CK24/($K$5*1000))*MAX(MIN(BY24,$J$5),$I$5)*MAX(MIN(BY24,$J$5),$I$5)+$G$5*MAX(MIN(BY24,$J$5),$I$5)*(CR24*CK24/($K$5*1000))+$H$5*(CR24*CK24/($K$5*1000))*(CR24*CK24/($K$5*1000)))</f>
        <v>0</v>
      </c>
      <c r="R24">
        <f>I24*(1000-(1000*0.61365*exp(17.502*V24/(240.97+V24))/(CK24+CL24)+CF24)/2)/(1000*0.61365*exp(17.502*V24/(240.97+V24))/(CK24+CL24)-CF24)</f>
        <v>0</v>
      </c>
      <c r="S24">
        <f>1/((BZ24+1)/(P24/1.6)+1/(Q24/1.37)) + BZ24/((BZ24+1)/(P24/1.6) + BZ24/(Q24/1.37))</f>
        <v>0</v>
      </c>
      <c r="T24">
        <f>(BU24*BX24)</f>
        <v>0</v>
      </c>
      <c r="U24">
        <f>(CM24+(T24+2*0.95*5.67E-8*(((CM24+$B$7)+273)^4-(CM24+273)^4)-44100*I24)/(1.84*29.3*Q24+8*0.95*5.67E-8*(CM24+273)^3))</f>
        <v>0</v>
      </c>
      <c r="V24">
        <f>($C$7*CN24+$D$7*CO24+$E$7*U24)</f>
        <v>0</v>
      </c>
      <c r="W24">
        <f>0.61365*exp(17.502*V24/(240.97+V24))</f>
        <v>0</v>
      </c>
      <c r="X24">
        <f>(Y24/Z24*100)</f>
        <v>0</v>
      </c>
      <c r="Y24">
        <f>CF24*(CK24+CL24)/1000</f>
        <v>0</v>
      </c>
      <c r="Z24">
        <f>0.61365*exp(17.502*CM24/(240.97+CM24))</f>
        <v>0</v>
      </c>
      <c r="AA24">
        <f>(W24-CF24*(CK24+CL24)/1000)</f>
        <v>0</v>
      </c>
      <c r="AB24">
        <f>(-I24*44100)</f>
        <v>0</v>
      </c>
      <c r="AC24">
        <f>2*29.3*Q24*0.92*(CM24-V24)</f>
        <v>0</v>
      </c>
      <c r="AD24">
        <f>2*0.95*5.67E-8*(((CM24+$B$7)+273)^4-(V24+273)^4)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MAX(0,($B$13+$C$13*CR24)/(1+$D$13*CR24)*CK24/(CM24+273)*$E$13)</f>
        <v>0</v>
      </c>
      <c r="AK24" t="s">
        <v>303</v>
      </c>
      <c r="AL24" t="s">
        <v>303</v>
      </c>
      <c r="AM24">
        <v>0</v>
      </c>
      <c r="AN24">
        <v>0</v>
      </c>
      <c r="AO24">
        <f>1-AM24/AN24</f>
        <v>0</v>
      </c>
      <c r="AP24">
        <v>0</v>
      </c>
      <c r="AQ24" t="s">
        <v>303</v>
      </c>
      <c r="AR24" t="s">
        <v>303</v>
      </c>
      <c r="AS24">
        <v>0</v>
      </c>
      <c r="AT24">
        <v>0</v>
      </c>
      <c r="AU24">
        <f>1-AS24/AT24</f>
        <v>0</v>
      </c>
      <c r="AV24">
        <v>0.5</v>
      </c>
      <c r="AW24">
        <f>BV24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303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f>$B$11*CS24+$C$11*CT24+$F$11*CU24*(1-CX24)</f>
        <v>0</v>
      </c>
      <c r="BV24">
        <f>BU24*BW24</f>
        <v>0</v>
      </c>
      <c r="BW24">
        <f>($B$11*$D$9+$C$11*$D$9+$F$11*((DH24+CZ24)/MAX(DH24+CZ24+DI24, 0.1)*$I$9+DI24/MAX(DH24+CZ24+DI24, 0.1)*$J$9))/($B$11+$C$11+$F$11)</f>
        <v>0</v>
      </c>
      <c r="BX24">
        <f>($B$11*$K$9+$C$11*$K$9+$F$11*((DH24+CZ24)/MAX(DH24+CZ24+DI24, 0.1)*$P$9+DI24/MAX(DH24+CZ24+DI24, 0.1)*$Q$9))/($B$11+$C$11+$F$11)</f>
        <v>0</v>
      </c>
      <c r="BY24">
        <v>6</v>
      </c>
      <c r="BZ24">
        <v>0.5</v>
      </c>
      <c r="CA24" t="s">
        <v>304</v>
      </c>
      <c r="CB24">
        <v>2</v>
      </c>
      <c r="CC24">
        <v>1625613607.1</v>
      </c>
      <c r="CD24">
        <v>397.655612903226</v>
      </c>
      <c r="CE24">
        <v>419.991612903226</v>
      </c>
      <c r="CF24">
        <v>25.3332161290323</v>
      </c>
      <c r="CG24">
        <v>16.7736677419355</v>
      </c>
      <c r="CH24">
        <v>409.467612903226</v>
      </c>
      <c r="CI24">
        <v>27.0972161290323</v>
      </c>
      <c r="CJ24">
        <v>400.022709677419</v>
      </c>
      <c r="CK24">
        <v>100.327677419355</v>
      </c>
      <c r="CL24">
        <v>0.100011174193548</v>
      </c>
      <c r="CM24">
        <v>39.6466774193548</v>
      </c>
      <c r="CN24">
        <v>38.1347806451613</v>
      </c>
      <c r="CO24">
        <v>999.9</v>
      </c>
      <c r="CP24">
        <v>0</v>
      </c>
      <c r="CQ24">
        <v>0</v>
      </c>
      <c r="CR24">
        <v>9997.25838709677</v>
      </c>
      <c r="CS24">
        <v>0</v>
      </c>
      <c r="CT24">
        <v>1.43349193548387</v>
      </c>
      <c r="CU24">
        <v>1046.01193548387</v>
      </c>
      <c r="CV24">
        <v>0.962006612903226</v>
      </c>
      <c r="CW24">
        <v>0.0379937580645161</v>
      </c>
      <c r="CX24">
        <v>0</v>
      </c>
      <c r="CY24">
        <v>825.999387096774</v>
      </c>
      <c r="CZ24">
        <v>4.99912</v>
      </c>
      <c r="DA24">
        <v>8661.88903225807</v>
      </c>
      <c r="DB24">
        <v>6712.89322580645</v>
      </c>
      <c r="DC24">
        <v>41.9089677419355</v>
      </c>
      <c r="DD24">
        <v>43.745935483871</v>
      </c>
      <c r="DE24">
        <v>43.1993548387097</v>
      </c>
      <c r="DF24">
        <v>43.8203548387097</v>
      </c>
      <c r="DG24">
        <v>44.7860322580645</v>
      </c>
      <c r="DH24">
        <v>1001.46193548387</v>
      </c>
      <c r="DI24">
        <v>39.55</v>
      </c>
      <c r="DJ24">
        <v>0</v>
      </c>
      <c r="DK24">
        <v>1625613617</v>
      </c>
      <c r="DL24">
        <v>0</v>
      </c>
      <c r="DM24">
        <v>825.93252</v>
      </c>
      <c r="DN24">
        <v>-4.10099998423888</v>
      </c>
      <c r="DO24">
        <v>-46.3538461564683</v>
      </c>
      <c r="DP24">
        <v>8661.038</v>
      </c>
      <c r="DQ24">
        <v>15</v>
      </c>
      <c r="DR24">
        <v>1625613650.6</v>
      </c>
      <c r="DS24" t="s">
        <v>328</v>
      </c>
      <c r="DT24">
        <v>1625613633.1</v>
      </c>
      <c r="DU24">
        <v>1625613650.6</v>
      </c>
      <c r="DV24">
        <v>19</v>
      </c>
      <c r="DW24">
        <v>-0.103</v>
      </c>
      <c r="DX24">
        <v>-0.042</v>
      </c>
      <c r="DY24">
        <v>-11.812</v>
      </c>
      <c r="DZ24">
        <v>-1.764</v>
      </c>
      <c r="EA24">
        <v>420</v>
      </c>
      <c r="EB24">
        <v>17</v>
      </c>
      <c r="EC24">
        <v>0.05</v>
      </c>
      <c r="ED24">
        <v>0.01</v>
      </c>
      <c r="EE24">
        <v>-22.2480073170732</v>
      </c>
      <c r="EF24">
        <v>0.194755400696854</v>
      </c>
      <c r="EG24">
        <v>0.0563569909972609</v>
      </c>
      <c r="EH24">
        <v>1</v>
      </c>
      <c r="EI24">
        <v>826.142151515152</v>
      </c>
      <c r="EJ24">
        <v>-4.23746133693688</v>
      </c>
      <c r="EK24">
        <v>0.450615815753056</v>
      </c>
      <c r="EL24">
        <v>1</v>
      </c>
      <c r="EM24">
        <v>8.51447975609756</v>
      </c>
      <c r="EN24">
        <v>0.0507133797909579</v>
      </c>
      <c r="EO24">
        <v>0.00533044842656941</v>
      </c>
      <c r="EP24">
        <v>1</v>
      </c>
      <c r="EQ24">
        <v>3</v>
      </c>
      <c r="ER24">
        <v>3</v>
      </c>
      <c r="ES24" t="s">
        <v>306</v>
      </c>
      <c r="ET24">
        <v>100</v>
      </c>
      <c r="EU24">
        <v>100</v>
      </c>
      <c r="EV24">
        <v>-11.812</v>
      </c>
      <c r="EW24">
        <v>-1.764</v>
      </c>
      <c r="EX24">
        <v>-11.7110626748772</v>
      </c>
      <c r="EY24">
        <v>0.000485247639819423</v>
      </c>
      <c r="EZ24">
        <v>-1.36446825205216e-06</v>
      </c>
      <c r="FA24">
        <v>5.78542989185787e-10</v>
      </c>
      <c r="FB24">
        <v>-1.20293627161854</v>
      </c>
      <c r="FC24">
        <v>-0.0508365997127688</v>
      </c>
      <c r="FD24">
        <v>0.00161886503163497</v>
      </c>
      <c r="FE24">
        <v>-2.08621555845513e-05</v>
      </c>
      <c r="FF24">
        <v>0</v>
      </c>
      <c r="FG24">
        <v>2096</v>
      </c>
      <c r="FH24">
        <v>2</v>
      </c>
      <c r="FI24">
        <v>28</v>
      </c>
      <c r="FJ24">
        <v>10.3</v>
      </c>
      <c r="FK24">
        <v>10.1</v>
      </c>
      <c r="FL24">
        <v>18</v>
      </c>
      <c r="FM24">
        <v>384.846</v>
      </c>
      <c r="FN24">
        <v>659.339</v>
      </c>
      <c r="FO24">
        <v>44</v>
      </c>
      <c r="FP24">
        <v>28.1019</v>
      </c>
      <c r="FQ24">
        <v>30.0004</v>
      </c>
      <c r="FR24">
        <v>27.7592</v>
      </c>
      <c r="FS24">
        <v>27.6651</v>
      </c>
      <c r="FT24">
        <v>21.5283</v>
      </c>
      <c r="FU24">
        <v>8.22419</v>
      </c>
      <c r="FV24">
        <v>24.4881</v>
      </c>
      <c r="FW24">
        <v>44</v>
      </c>
      <c r="FX24">
        <v>420</v>
      </c>
      <c r="FY24">
        <v>16.7724</v>
      </c>
      <c r="FZ24">
        <v>101.494</v>
      </c>
      <c r="GA24">
        <v>96.4721</v>
      </c>
    </row>
    <row r="25" spans="1:183">
      <c r="A25">
        <v>9</v>
      </c>
      <c r="B25">
        <v>1625614344.6</v>
      </c>
      <c r="C25">
        <v>7061.5</v>
      </c>
      <c r="D25" t="s">
        <v>329</v>
      </c>
      <c r="E25" t="s">
        <v>330</v>
      </c>
      <c r="F25">
        <v>15</v>
      </c>
      <c r="G25" t="s">
        <v>302</v>
      </c>
      <c r="H25">
        <v>1625614336.6</v>
      </c>
      <c r="I25">
        <f>(J25)/1000</f>
        <v>0</v>
      </c>
      <c r="J25">
        <f>1000*CJ25*AH25*(CF25-CG25)/(100*BY25*(1000-AH25*CF25))</f>
        <v>0</v>
      </c>
      <c r="K25">
        <f>CJ25*AH25*(CE25-CD25*(1000-AH25*CG25)/(1000-AH25*CF25))/(100*BY25)</f>
        <v>0</v>
      </c>
      <c r="L25">
        <f>CD25 - IF(AH25&gt;1, K25*BY25*100.0/(AJ25*CR25), 0)</f>
        <v>0</v>
      </c>
      <c r="M25">
        <f>((S25-I25/2)*L25-K25)/(S25+I25/2)</f>
        <v>0</v>
      </c>
      <c r="N25">
        <f>M25*(CK25+CL25)/1000.0</f>
        <v>0</v>
      </c>
      <c r="O25">
        <f>(CD25 - IF(AH25&gt;1, K25*BY25*100.0/(AJ25*CR25), 0))*(CK25+CL25)/1000.0</f>
        <v>0</v>
      </c>
      <c r="P25">
        <f>2.0/((1/R25-1/Q25)+SIGN(R25)*SQRT((1/R25-1/Q25)*(1/R25-1/Q25) + 4*BZ25/((BZ25+1)*(BZ25+1))*(2*1/R25*1/Q25-1/Q25*1/Q25)))</f>
        <v>0</v>
      </c>
      <c r="Q25">
        <f>IF(LEFT(CA25,1)&lt;&gt;"0",IF(LEFT(CA25,1)="1",3.0,CB25),$D$5+$E$5*(CR25*CK25/($K$5*1000))+$F$5*(CR25*CK25/($K$5*1000))*MAX(MIN(BY25,$J$5),$I$5)*MAX(MIN(BY25,$J$5),$I$5)+$G$5*MAX(MIN(BY25,$J$5),$I$5)*(CR25*CK25/($K$5*1000))+$H$5*(CR25*CK25/($K$5*1000))*(CR25*CK25/($K$5*1000)))</f>
        <v>0</v>
      </c>
      <c r="R25">
        <f>I25*(1000-(1000*0.61365*exp(17.502*V25/(240.97+V25))/(CK25+CL25)+CF25)/2)/(1000*0.61365*exp(17.502*V25/(240.97+V25))/(CK25+CL25)-CF25)</f>
        <v>0</v>
      </c>
      <c r="S25">
        <f>1/((BZ25+1)/(P25/1.6)+1/(Q25/1.37)) + BZ25/((BZ25+1)/(P25/1.6) + BZ25/(Q25/1.37))</f>
        <v>0</v>
      </c>
      <c r="T25">
        <f>(BU25*BX25)</f>
        <v>0</v>
      </c>
      <c r="U25">
        <f>(CM25+(T25+2*0.95*5.67E-8*(((CM25+$B$7)+273)^4-(CM25+273)^4)-44100*I25)/(1.84*29.3*Q25+8*0.95*5.67E-8*(CM25+273)^3))</f>
        <v>0</v>
      </c>
      <c r="V25">
        <f>($C$7*CN25+$D$7*CO25+$E$7*U25)</f>
        <v>0</v>
      </c>
      <c r="W25">
        <f>0.61365*exp(17.502*V25/(240.97+V25))</f>
        <v>0</v>
      </c>
      <c r="X25">
        <f>(Y25/Z25*100)</f>
        <v>0</v>
      </c>
      <c r="Y25">
        <f>CF25*(CK25+CL25)/1000</f>
        <v>0</v>
      </c>
      <c r="Z25">
        <f>0.61365*exp(17.502*CM25/(240.97+CM25))</f>
        <v>0</v>
      </c>
      <c r="AA25">
        <f>(W25-CF25*(CK25+CL25)/1000)</f>
        <v>0</v>
      </c>
      <c r="AB25">
        <f>(-I25*44100)</f>
        <v>0</v>
      </c>
      <c r="AC25">
        <f>2*29.3*Q25*0.92*(CM25-V25)</f>
        <v>0</v>
      </c>
      <c r="AD25">
        <f>2*0.95*5.67E-8*(((CM25+$B$7)+273)^4-(V25+273)^4)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MAX(0,($B$13+$C$13*CR25)/(1+$D$13*CR25)*CK25/(CM25+273)*$E$13)</f>
        <v>0</v>
      </c>
      <c r="AK25" t="s">
        <v>303</v>
      </c>
      <c r="AL25" t="s">
        <v>303</v>
      </c>
      <c r="AM25">
        <v>0</v>
      </c>
      <c r="AN25">
        <v>0</v>
      </c>
      <c r="AO25">
        <f>1-AM25/AN25</f>
        <v>0</v>
      </c>
      <c r="AP25">
        <v>0</v>
      </c>
      <c r="AQ25" t="s">
        <v>303</v>
      </c>
      <c r="AR25" t="s">
        <v>303</v>
      </c>
      <c r="AS25">
        <v>0</v>
      </c>
      <c r="AT25">
        <v>0</v>
      </c>
      <c r="AU25">
        <f>1-AS25/AT25</f>
        <v>0</v>
      </c>
      <c r="AV25">
        <v>0.5</v>
      </c>
      <c r="AW25">
        <f>BV25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303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f>$B$11*CS25+$C$11*CT25+$F$11*CU25*(1-CX25)</f>
        <v>0</v>
      </c>
      <c r="BV25">
        <f>BU25*BW25</f>
        <v>0</v>
      </c>
      <c r="BW25">
        <f>($B$11*$D$9+$C$11*$D$9+$F$11*((DH25+CZ25)/MAX(DH25+CZ25+DI25, 0.1)*$I$9+DI25/MAX(DH25+CZ25+DI25, 0.1)*$J$9))/($B$11+$C$11+$F$11)</f>
        <v>0</v>
      </c>
      <c r="BX25">
        <f>($B$11*$K$9+$C$11*$K$9+$F$11*((DH25+CZ25)/MAX(DH25+CZ25+DI25, 0.1)*$P$9+DI25/MAX(DH25+CZ25+DI25, 0.1)*$Q$9))/($B$11+$C$11+$F$11)</f>
        <v>0</v>
      </c>
      <c r="BY25">
        <v>6</v>
      </c>
      <c r="BZ25">
        <v>0.5</v>
      </c>
      <c r="CA25" t="s">
        <v>304</v>
      </c>
      <c r="CB25">
        <v>2</v>
      </c>
      <c r="CC25">
        <v>1625614336.6</v>
      </c>
      <c r="CD25">
        <v>400.942677419355</v>
      </c>
      <c r="CE25">
        <v>419.992096774193</v>
      </c>
      <c r="CF25">
        <v>30.1157838709677</v>
      </c>
      <c r="CG25">
        <v>20.4395064516129</v>
      </c>
      <c r="CH25">
        <v>412.970677419355</v>
      </c>
      <c r="CI25">
        <v>31.9677838709677</v>
      </c>
      <c r="CJ25">
        <v>400.019451612903</v>
      </c>
      <c r="CK25">
        <v>100.290322580645</v>
      </c>
      <c r="CL25">
        <v>0.0999648290322581</v>
      </c>
      <c r="CM25">
        <v>42.9638709677419</v>
      </c>
      <c r="CN25">
        <v>41.0634935483871</v>
      </c>
      <c r="CO25">
        <v>999.9</v>
      </c>
      <c r="CP25">
        <v>0</v>
      </c>
      <c r="CQ25">
        <v>0</v>
      </c>
      <c r="CR25">
        <v>10007.665483871</v>
      </c>
      <c r="CS25">
        <v>0</v>
      </c>
      <c r="CT25">
        <v>3.58154709677419</v>
      </c>
      <c r="CU25">
        <v>1045.98483870968</v>
      </c>
      <c r="CV25">
        <v>0.961994322580645</v>
      </c>
      <c r="CW25">
        <v>0.0380058290322581</v>
      </c>
      <c r="CX25">
        <v>0</v>
      </c>
      <c r="CY25">
        <v>763.970548387097</v>
      </c>
      <c r="CZ25">
        <v>4.99912</v>
      </c>
      <c r="DA25">
        <v>8036.08258064516</v>
      </c>
      <c r="DB25">
        <v>6712.69838709677</v>
      </c>
      <c r="DC25">
        <v>42.8384838709677</v>
      </c>
      <c r="DD25">
        <v>44.433064516129</v>
      </c>
      <c r="DE25">
        <v>44.034064516129</v>
      </c>
      <c r="DF25">
        <v>44.6389032258065</v>
      </c>
      <c r="DG25">
        <v>45.9150967741935</v>
      </c>
      <c r="DH25">
        <v>1001.42419354839</v>
      </c>
      <c r="DI25">
        <v>39.5606451612903</v>
      </c>
      <c r="DJ25">
        <v>0</v>
      </c>
      <c r="DK25">
        <v>1625614346.6</v>
      </c>
      <c r="DL25">
        <v>0</v>
      </c>
      <c r="DM25">
        <v>763.94956</v>
      </c>
      <c r="DN25">
        <v>-2.65276922524502</v>
      </c>
      <c r="DO25">
        <v>-32.3846153560798</v>
      </c>
      <c r="DP25">
        <v>8035.6472</v>
      </c>
      <c r="DQ25">
        <v>15</v>
      </c>
      <c r="DR25">
        <v>1625614379.1</v>
      </c>
      <c r="DS25" t="s">
        <v>331</v>
      </c>
      <c r="DT25">
        <v>1625614362.6</v>
      </c>
      <c r="DU25">
        <v>1625614379.1</v>
      </c>
      <c r="DV25">
        <v>20</v>
      </c>
      <c r="DW25">
        <v>-0.215</v>
      </c>
      <c r="DX25">
        <v>-0.048</v>
      </c>
      <c r="DY25">
        <v>-12.028</v>
      </c>
      <c r="DZ25">
        <v>-1.852</v>
      </c>
      <c r="EA25">
        <v>420</v>
      </c>
      <c r="EB25">
        <v>20</v>
      </c>
      <c r="EC25">
        <v>0.06</v>
      </c>
      <c r="ED25">
        <v>0.01</v>
      </c>
      <c r="EE25">
        <v>-18.838556097561</v>
      </c>
      <c r="EF25">
        <v>0.179891289198579</v>
      </c>
      <c r="EG25">
        <v>0.0317360689527839</v>
      </c>
      <c r="EH25">
        <v>1</v>
      </c>
      <c r="EI25">
        <v>764.061757575758</v>
      </c>
      <c r="EJ25">
        <v>-2.37825488041973</v>
      </c>
      <c r="EK25">
        <v>0.281695411511882</v>
      </c>
      <c r="EL25">
        <v>1</v>
      </c>
      <c r="EM25">
        <v>9.66790658536585</v>
      </c>
      <c r="EN25">
        <v>0.140164599303148</v>
      </c>
      <c r="EO25">
        <v>0.0186457965719807</v>
      </c>
      <c r="EP25">
        <v>0</v>
      </c>
      <c r="EQ25">
        <v>2</v>
      </c>
      <c r="ER25">
        <v>3</v>
      </c>
      <c r="ES25" t="s">
        <v>316</v>
      </c>
      <c r="ET25">
        <v>100</v>
      </c>
      <c r="EU25">
        <v>100</v>
      </c>
      <c r="EV25">
        <v>-12.028</v>
      </c>
      <c r="EW25">
        <v>-1.852</v>
      </c>
      <c r="EX25">
        <v>-11.8139902648954</v>
      </c>
      <c r="EY25">
        <v>0.000485247639819423</v>
      </c>
      <c r="EZ25">
        <v>-1.36446825205216e-06</v>
      </c>
      <c r="FA25">
        <v>5.78542989185787e-10</v>
      </c>
      <c r="FB25">
        <v>-1.85580189462173</v>
      </c>
      <c r="FC25">
        <v>0</v>
      </c>
      <c r="FD25">
        <v>0</v>
      </c>
      <c r="FE25">
        <v>0</v>
      </c>
      <c r="FF25">
        <v>0</v>
      </c>
      <c r="FG25">
        <v>2096</v>
      </c>
      <c r="FH25">
        <v>2</v>
      </c>
      <c r="FI25">
        <v>28</v>
      </c>
      <c r="FJ25">
        <v>11.9</v>
      </c>
      <c r="FK25">
        <v>11.6</v>
      </c>
      <c r="FL25">
        <v>18</v>
      </c>
      <c r="FM25">
        <v>387.003</v>
      </c>
      <c r="FN25">
        <v>661.2</v>
      </c>
      <c r="FO25">
        <v>49.0003</v>
      </c>
      <c r="FP25">
        <v>28.8153</v>
      </c>
      <c r="FQ25">
        <v>30.0004</v>
      </c>
      <c r="FR25">
        <v>28.3945</v>
      </c>
      <c r="FS25">
        <v>28.2874</v>
      </c>
      <c r="FT25">
        <v>21.5993</v>
      </c>
      <c r="FU25">
        <v>12.9646</v>
      </c>
      <c r="FV25">
        <v>53.5827</v>
      </c>
      <c r="FW25">
        <v>49</v>
      </c>
      <c r="FX25">
        <v>420</v>
      </c>
      <c r="FY25">
        <v>20.3791</v>
      </c>
      <c r="FZ25">
        <v>101.414</v>
      </c>
      <c r="GA25">
        <v>96.3409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2021-07-06T16:33:23Z</dcterms:created>
  <dcterms:modified xsi:type="dcterms:W3CDTF">2021-07-06T16:33:23Z</dcterms:modified>
</cp:coreProperties>
</file>