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<sst xmlns="http://schemas.openxmlformats.org/spreadsheetml/2006/main" count="682" uniqueCount="316">
  <si>
    <t>File opened</t>
  </si>
  <si>
    <t>2021-07-09 16:16:06</t>
  </si>
  <si>
    <t>Console s/n</t>
  </si>
  <si>
    <t>68C-831503</t>
  </si>
  <si>
    <t>Console ver</t>
  </si>
  <si>
    <t>Bluestem v.1.5.02</t>
  </si>
  <si>
    <t>Scripts ver</t>
  </si>
  <si>
    <t>2021.03  1.5.02, Feb 2021</t>
  </si>
  <si>
    <t>Head s/n</t>
  </si>
  <si>
    <t>68H-581503</t>
  </si>
  <si>
    <t>Head ver</t>
  </si>
  <si>
    <t>1.4.5</t>
  </si>
  <si>
    <t>Head cal</t>
  </si>
  <si>
    <t>{"co2aspanconc1": "2500", "flowazero": "0.306", "co2aspan2b": "0.327046", "h2oaspanconc2": "0", "h2obspan1": "1.00029", "h2obzero": "0.996793", "flowmeterzero": "1.0032", "h2obspan2a": "0.0691036", "co2bspan2": "-0.0261668", "h2oaspanconc1": "12.21", "h2oaspan2b": "0.069198", "h2oaspan1": "1.00294", "chamberpressurezero": "2.55175", "h2oaspan2a": "0.0689952", "co2bspan2a": "0.328844", "co2azero": "0.990305", "h2oaspan2": "0", "ssb_ref": "37595.2", "h2oazero": "1.00241", "co2bspan1": "1.00105", "co2aspanconc2": "296.7", "co2aspan2a": "0.329491", "co2aspan2": "-0.0257965", "tazero": "-0.00228119", "h2obspan2b": "0.0691233", "flowbzero": "0.31521", "ssa_ref": "35974.6", "h2obspan2": "0", "oxygen": "21", "h2obspanconc1": "12.21", "h2obspanconc2": "0", "co2bspan2b": "0.32636", "co2bzero": "0.957759", "co2aspan1": "1.00108", "co2bspanconc2": "296.7", "co2bspanconc1": "2500", "tbzero": "0.0863571"}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</si>
  <si>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</si>
  <si>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</si>
  <si>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</si>
  <si>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</si>
  <si>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</si>
  <si>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</si>
  <si>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</si>
  <si>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</si>
  <si>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</si>
  <si>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16:16:06</t>
  </si>
  <si>
    <t>Stability Definition:	ΔCO2 (Meas2): Slp&lt;0.5 Per=20	ΔH2O (Meas2): Slp&lt;0.1 Per=20	F (FlrLS): Slp&lt;10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</si>
  <si>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</si>
  <si>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</si>
  <si>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</si>
  <si>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</si>
  <si>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</si>
  <si>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</si>
  <si>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</si>
  <si>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</si>
  <si>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</si>
  <si>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</si>
  <si>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</si>
  <si>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</si>
  <si>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</si>
  <si>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</si>
  <si>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</si>
  <si>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</si>
  <si>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</si>
  <si>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</si>
  <si>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</si>
  <si>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</si>
  <si>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</si>
  <si>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</si>
  <si>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</si>
  <si>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</si>
  <si>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</si>
  <si>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</si>
  <si>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</si>
  <si>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</si>
  <si>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</si>
  <si>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</si>
  <si>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</si>
  <si>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</si>
  <si>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</si>
  <si>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</si>
  <si>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</si>
  <si>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</si>
  <si>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</si>
  <si>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</si>
  <si>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</si>
  <si>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</si>
  <si>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</si>
  <si>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</si>
  <si>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</si>
  <si>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</si>
  <si>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</si>
  <si>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</si>
  <si>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</si>
  <si>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</si>
  <si>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</si>
  <si>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</si>
  <si>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</si>
  <si>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4.25031 82.9858 389.742 634.042 873.413 1057.73 1236.15 1386.35</t>
  </si>
  <si>
    <t>Fs_true</t>
  </si>
  <si>
    <t>-0.0393726 101.606 402.823 600.898 800.883 1000.72 1200.84 1400.86</t>
  </si>
  <si>
    <t>leak_wt</t>
  </si>
  <si>
    <t>SysObs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</si>
  <si>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</si>
  <si>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</si>
  <si>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</si>
  <si>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</si>
  <si>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</si>
  <si>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</si>
  <si>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</si>
  <si>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</si>
  <si>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</si>
  <si>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</si>
  <si>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</si>
  <si>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</si>
  <si>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</si>
  <si>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</si>
  <si>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</si>
  <si>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</si>
  <si>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</si>
  <si>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</si>
  <si>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</si>
  <si>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binomial</t>
  </si>
  <si>
    <t>leaf_id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</si>
  <si>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</si>
  <si>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</si>
  <si>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</si>
  <si>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</si>
  <si>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</si>
  <si>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</si>
  <si>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</si>
  <si>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</si>
  <si>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</si>
  <si>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</si>
  <si>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</si>
  <si>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</si>
  <si>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</si>
  <si>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</si>
  <si>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</si>
  <si>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</si>
  <si>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</si>
  <si>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</si>
  <si>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</si>
  <si>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</si>
  <si>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</si>
  <si>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</si>
  <si>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</si>
  <si>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</si>
  <si>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</si>
  <si>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</si>
  <si>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</si>
  <si>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</si>
  <si>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</si>
  <si>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</si>
  <si>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</si>
  <si>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</si>
  <si>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</si>
  <si>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</si>
  <si>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</si>
  <si>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</si>
  <si>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</si>
  <si>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</si>
  <si>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</si>
  <si>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</si>
  <si>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</si>
  <si>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</si>
  <si>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</si>
  <si>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</si>
  <si>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</si>
  <si>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</si>
  <si>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</si>
  <si>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</si>
  <si>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</si>
  <si>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</si>
  <si>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</si>
  <si>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</si>
  <si>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</si>
  <si>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</si>
  <si>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</si>
  <si>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</si>
  <si>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</si>
  <si>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</si>
  <si>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</si>
  <si>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</si>
  <si>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</si>
  <si>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</si>
  <si>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</si>
  <si>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</si>
  <si>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</si>
  <si>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</si>
  <si>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</si>
  <si>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</si>
  <si>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</si>
  <si>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</si>
  <si>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</si>
  <si>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</si>
  <si>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</si>
  <si>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</si>
  <si>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</si>
  <si>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</si>
  <si>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</si>
  <si>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</si>
  <si>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</si>
  <si>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</si>
  <si>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</si>
  <si>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</si>
  <si>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</si>
  <si>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</si>
  <si>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</si>
  <si>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</si>
  <si>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</si>
  <si>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</si>
  <si>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</si>
  <si>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</si>
  <si>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</si>
  <si>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</si>
  <si>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</si>
  <si>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</si>
  <si>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</si>
  <si>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</si>
  <si>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</si>
  <si>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</si>
  <si>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</si>
  <si>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</si>
  <si>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</si>
  <si>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</si>
  <si>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</si>
  <si>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</si>
  <si>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</si>
  <si>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</si>
  <si>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</si>
  <si>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</si>
  <si>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</si>
  <si>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</si>
  <si>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</si>
  <si>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</si>
  <si>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</si>
  <si>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</si>
  <si>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</si>
  <si>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</si>
  <si>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</si>
  <si>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</si>
  <si>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</si>
  <si>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</si>
  <si>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</si>
  <si>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</si>
  <si>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</si>
  <si>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</si>
  <si>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</si>
  <si>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</si>
  <si>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</si>
  <si>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</si>
  <si>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</si>
  <si>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</si>
  <si>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</si>
  <si>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</si>
  <si>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</si>
  <si>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</si>
  <si>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</si>
  <si>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</si>
  <si>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</si>
  <si>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</si>
  <si>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</si>
  <si>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</si>
  <si>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</si>
  <si>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</si>
  <si>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</si>
  <si>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</si>
  <si>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</si>
  <si>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</si>
  <si>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</si>
  <si>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</si>
  <si>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</si>
  <si>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</si>
  <si>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</si>
  <si>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</si>
  <si>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</si>
  <si>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</si>
  <si>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</si>
  <si>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</si>
  <si>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</si>
  <si>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</si>
  <si>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</si>
  <si>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</si>
  <si>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</si>
  <si>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</si>
  <si>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</si>
  <si>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</si>
  <si>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</si>
  <si>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</si>
  <si>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</si>
  <si>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</si>
  <si>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</si>
  <si>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</si>
  <si>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</si>
  <si>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</si>
  <si>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</si>
  <si>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</si>
  <si>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</si>
  <si>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</si>
  <si>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</si>
  <si>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</si>
  <si>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</si>
  <si>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</si>
  <si>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</si>
  <si>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</si>
  <si>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</si>
  <si>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</si>
  <si>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</si>
  <si>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</si>
  <si>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min</t>
  </si>
  <si>
    <t>20210709 16:17:30</t>
  </si>
  <si>
    <t>16:17:30</t>
  </si>
  <si>
    <t>-</t>
  </si>
  <si>
    <t>0: Broadleaf</t>
  </si>
  <si>
    <t>16:17:51</t>
  </si>
  <si>
    <t>3/3</t>
  </si>
  <si>
    <t>20210709 16:27:52</t>
  </si>
  <si>
    <t>16:27:52</t>
  </si>
  <si>
    <t>16:28:10</t>
  </si>
  <si>
    <t>20210709 16:39:21</t>
  </si>
  <si>
    <t>16:39:21</t>
  </si>
  <si>
    <t>16:39:39</t>
  </si>
  <si>
    <t>20210709 16:50:45</t>
  </si>
  <si>
    <t>16:50:45</t>
  </si>
  <si>
    <t>16:51:05</t>
  </si>
  <si>
    <t>20210709 17:02:07</t>
  </si>
  <si>
    <t>17:02:07</t>
  </si>
  <si>
    <t>17:02:28</t>
  </si>
  <si>
    <t>20210709 17:14:51</t>
  </si>
  <si>
    <t>17:14:51</t>
  </si>
  <si>
    <t>17:15:17</t>
  </si>
  <si>
    <t>20210709 17:28:11</t>
  </si>
  <si>
    <t>17:28:11</t>
  </si>
  <si>
    <t>17:28:33</t>
  </si>
  <si>
    <t>20210709 17:40:33</t>
  </si>
  <si>
    <t>17:40:33</t>
  </si>
  <si>
    <t>17:40:54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</si>
</sst>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T24"/>
  <sheetViews>
    <sheetView tabSelected="1" workbookViewId="0"/>
  </sheetViews>
  <sheetFormatPr defaultRowHeight="15"/>
  <sheetData>
    <row r="2" spans="1:176">
      <c r="A2" t="s">
        <v>25</v>
      </c>
      <c r="B2" t="s">
        <v>26</v>
      </c>
      <c r="C2" t="s">
        <v>27</v>
      </c>
    </row>
    <row r="3" spans="1:176">
      <c r="B3">
        <v>4</v>
      </c>
      <c r="C3">
        <v>21</v>
      </c>
    </row>
    <row r="4" spans="1:176">
      <c r="A4" t="s">
        <v>28</v>
      </c>
      <c r="B4" t="s">
        <v>29</v>
      </c>
      <c r="C4" t="s">
        <v>30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76">
      <c r="B5" t="s">
        <v>15</v>
      </c>
      <c r="C5" t="s">
        <v>31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6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76">
      <c r="B7">
        <v>0</v>
      </c>
      <c r="C7">
        <v>1</v>
      </c>
      <c r="D7">
        <v>0</v>
      </c>
      <c r="E7">
        <v>0</v>
      </c>
    </row>
    <row r="8" spans="1:176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76">
      <c r="B9" t="s">
        <v>47</v>
      </c>
      <c r="C9" t="s">
        <v>49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76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76">
      <c r="B11">
        <v>0</v>
      </c>
      <c r="C11">
        <v>0</v>
      </c>
      <c r="D11">
        <v>0</v>
      </c>
      <c r="E11">
        <v>0</v>
      </c>
      <c r="F11">
        <v>1</v>
      </c>
    </row>
    <row r="12" spans="1:176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76">
      <c r="B13">
        <v>-6276</v>
      </c>
      <c r="C13">
        <v>6.6</v>
      </c>
      <c r="D13">
        <v>1.709e-05</v>
      </c>
      <c r="E13">
        <v>3.11</v>
      </c>
      <c r="F13" t="s">
        <v>76</v>
      </c>
      <c r="G13" t="s">
        <v>78</v>
      </c>
      <c r="H13">
        <v>0</v>
      </c>
    </row>
    <row r="14" spans="1:176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81</v>
      </c>
      <c r="H14" t="s">
        <v>81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85</v>
      </c>
      <c r="BO14" t="s">
        <v>85</v>
      </c>
      <c r="BP14" t="s">
        <v>85</v>
      </c>
      <c r="BQ14" t="s">
        <v>85</v>
      </c>
      <c r="BR14" t="s">
        <v>86</v>
      </c>
      <c r="BS14" t="s">
        <v>86</v>
      </c>
      <c r="BT14" t="s">
        <v>86</v>
      </c>
      <c r="BU14" t="s">
        <v>86</v>
      </c>
      <c r="BV14" t="s">
        <v>87</v>
      </c>
      <c r="BW14" t="s">
        <v>87</v>
      </c>
      <c r="BX14" t="s">
        <v>87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87</v>
      </c>
      <c r="CF14" t="s">
        <v>87</v>
      </c>
      <c r="CG14" t="s">
        <v>87</v>
      </c>
      <c r="CH14" t="s">
        <v>87</v>
      </c>
      <c r="CI14" t="s">
        <v>87</v>
      </c>
      <c r="CJ14" t="s">
        <v>87</v>
      </c>
      <c r="CK14" t="s">
        <v>87</v>
      </c>
      <c r="CL14" t="s">
        <v>87</v>
      </c>
      <c r="CM14" t="s">
        <v>87</v>
      </c>
      <c r="CN14" t="s">
        <v>88</v>
      </c>
      <c r="CO14" t="s">
        <v>88</v>
      </c>
      <c r="CP14" t="s">
        <v>88</v>
      </c>
      <c r="CQ14" t="s">
        <v>88</v>
      </c>
      <c r="CR14" t="s">
        <v>88</v>
      </c>
      <c r="CS14" t="s">
        <v>88</v>
      </c>
      <c r="CT14" t="s">
        <v>88</v>
      </c>
      <c r="CU14" t="s">
        <v>88</v>
      </c>
      <c r="CV14" t="s">
        <v>88</v>
      </c>
      <c r="CW14" t="s">
        <v>88</v>
      </c>
      <c r="CX14" t="s">
        <v>88</v>
      </c>
      <c r="CY14" t="s">
        <v>88</v>
      </c>
      <c r="CZ14" t="s">
        <v>88</v>
      </c>
      <c r="DA14" t="s">
        <v>88</v>
      </c>
      <c r="DB14" t="s">
        <v>88</v>
      </c>
      <c r="DC14" t="s">
        <v>88</v>
      </c>
      <c r="DD14" t="s">
        <v>88</v>
      </c>
      <c r="DE14" t="s">
        <v>88</v>
      </c>
      <c r="DF14" t="s">
        <v>89</v>
      </c>
      <c r="DG14" t="s">
        <v>89</v>
      </c>
      <c r="DH14" t="s">
        <v>89</v>
      </c>
      <c r="DI14" t="s">
        <v>89</v>
      </c>
      <c r="DJ14" t="s">
        <v>89</v>
      </c>
      <c r="DK14" t="s">
        <v>90</v>
      </c>
      <c r="DL14" t="s">
        <v>90</v>
      </c>
      <c r="DM14" t="s">
        <v>90</v>
      </c>
      <c r="DN14" t="s">
        <v>90</v>
      </c>
      <c r="DO14" t="s">
        <v>90</v>
      </c>
      <c r="DP14" t="s">
        <v>90</v>
      </c>
      <c r="DQ14" t="s">
        <v>90</v>
      </c>
      <c r="DR14" t="s">
        <v>90</v>
      </c>
      <c r="DS14" t="s">
        <v>90</v>
      </c>
      <c r="DT14" t="s">
        <v>90</v>
      </c>
      <c r="DU14" t="s">
        <v>90</v>
      </c>
      <c r="DV14" t="s">
        <v>90</v>
      </c>
      <c r="DW14" t="s">
        <v>90</v>
      </c>
      <c r="DX14" t="s">
        <v>91</v>
      </c>
      <c r="DY14" t="s">
        <v>91</v>
      </c>
      <c r="DZ14" t="s">
        <v>91</v>
      </c>
      <c r="EA14" t="s">
        <v>91</v>
      </c>
      <c r="EB14" t="s">
        <v>91</v>
      </c>
      <c r="EC14" t="s">
        <v>91</v>
      </c>
      <c r="ED14" t="s">
        <v>91</v>
      </c>
      <c r="EE14" t="s">
        <v>91</v>
      </c>
      <c r="EF14" t="s">
        <v>91</v>
      </c>
      <c r="EG14" t="s">
        <v>91</v>
      </c>
      <c r="EH14" t="s">
        <v>91</v>
      </c>
      <c r="EI14" t="s">
        <v>91</v>
      </c>
      <c r="EJ14" t="s">
        <v>91</v>
      </c>
      <c r="EK14" t="s">
        <v>91</v>
      </c>
      <c r="EL14" t="s">
        <v>91</v>
      </c>
      <c r="EM14" t="s">
        <v>92</v>
      </c>
      <c r="EN14" t="s">
        <v>92</v>
      </c>
      <c r="EO14" t="s">
        <v>92</v>
      </c>
      <c r="EP14" t="s">
        <v>92</v>
      </c>
      <c r="EQ14" t="s">
        <v>92</v>
      </c>
      <c r="ER14" t="s">
        <v>92</v>
      </c>
      <c r="ES14" t="s">
        <v>92</v>
      </c>
      <c r="ET14" t="s">
        <v>92</v>
      </c>
      <c r="EU14" t="s">
        <v>92</v>
      </c>
      <c r="EV14" t="s">
        <v>92</v>
      </c>
      <c r="EW14" t="s">
        <v>92</v>
      </c>
      <c r="EX14" t="s">
        <v>92</v>
      </c>
      <c r="EY14" t="s">
        <v>92</v>
      </c>
      <c r="EZ14" t="s">
        <v>92</v>
      </c>
      <c r="FA14" t="s">
        <v>92</v>
      </c>
      <c r="FB14" t="s">
        <v>92</v>
      </c>
      <c r="FC14" t="s">
        <v>92</v>
      </c>
      <c r="FD14" t="s">
        <v>92</v>
      </c>
      <c r="FE14" t="s">
        <v>93</v>
      </c>
      <c r="FF14" t="s">
        <v>93</v>
      </c>
      <c r="FG14" t="s">
        <v>93</v>
      </c>
      <c r="FH14" t="s">
        <v>93</v>
      </c>
      <c r="FI14" t="s">
        <v>93</v>
      </c>
      <c r="FJ14" t="s">
        <v>93</v>
      </c>
      <c r="FK14" t="s">
        <v>93</v>
      </c>
      <c r="FL14" t="s">
        <v>93</v>
      </c>
      <c r="FM14" t="s">
        <v>93</v>
      </c>
      <c r="FN14" t="s">
        <v>93</v>
      </c>
      <c r="FO14" t="s">
        <v>93</v>
      </c>
      <c r="FP14" t="s">
        <v>93</v>
      </c>
      <c r="FQ14" t="s">
        <v>93</v>
      </c>
      <c r="FR14" t="s">
        <v>93</v>
      </c>
      <c r="FS14" t="s">
        <v>93</v>
      </c>
      <c r="FT14" t="s">
        <v>93</v>
      </c>
    </row>
    <row r="15" spans="1:176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  <c r="W15" t="s">
        <v>116</v>
      </c>
      <c r="X15" t="s">
        <v>117</v>
      </c>
      <c r="Y15" t="s">
        <v>118</v>
      </c>
      <c r="Z15" t="s">
        <v>119</v>
      </c>
      <c r="AA15" t="s">
        <v>120</v>
      </c>
      <c r="AB15" t="s">
        <v>121</v>
      </c>
      <c r="AC15" t="s">
        <v>122</v>
      </c>
      <c r="AD15" t="s">
        <v>123</v>
      </c>
      <c r="AE15" t="s">
        <v>124</v>
      </c>
      <c r="AF15" t="s">
        <v>125</v>
      </c>
      <c r="AG15" t="s">
        <v>83</v>
      </c>
      <c r="AH15" t="s">
        <v>126</v>
      </c>
      <c r="AI15" t="s">
        <v>127</v>
      </c>
      <c r="AJ15" t="s">
        <v>128</v>
      </c>
      <c r="AK15" t="s">
        <v>129</v>
      </c>
      <c r="AL15" t="s">
        <v>130</v>
      </c>
      <c r="AM15" t="s">
        <v>131</v>
      </c>
      <c r="AN15" t="s">
        <v>132</v>
      </c>
      <c r="AO15" t="s">
        <v>133</v>
      </c>
      <c r="AP15" t="s">
        <v>134</v>
      </c>
      <c r="AQ15" t="s">
        <v>135</v>
      </c>
      <c r="AR15" t="s">
        <v>136</v>
      </c>
      <c r="AS15" t="s">
        <v>137</v>
      </c>
      <c r="AT15" t="s">
        <v>138</v>
      </c>
      <c r="AU15" t="s">
        <v>139</v>
      </c>
      <c r="AV15" t="s">
        <v>140</v>
      </c>
      <c r="AW15" t="s">
        <v>141</v>
      </c>
      <c r="AX15" t="s">
        <v>142</v>
      </c>
      <c r="AY15" t="s">
        <v>143</v>
      </c>
      <c r="AZ15" t="s">
        <v>144</v>
      </c>
      <c r="BA15" t="s">
        <v>145</v>
      </c>
      <c r="BB15" t="s">
        <v>146</v>
      </c>
      <c r="BC15" t="s">
        <v>147</v>
      </c>
      <c r="BD15" t="s">
        <v>148</v>
      </c>
      <c r="BE15" t="s">
        <v>149</v>
      </c>
      <c r="BF15" t="s">
        <v>150</v>
      </c>
      <c r="BG15" t="s">
        <v>151</v>
      </c>
      <c r="BH15" t="s">
        <v>152</v>
      </c>
      <c r="BI15" t="s">
        <v>153</v>
      </c>
      <c r="BJ15" t="s">
        <v>154</v>
      </c>
      <c r="BK15" t="s">
        <v>155</v>
      </c>
      <c r="BL15" t="s">
        <v>156</v>
      </c>
      <c r="BM15" t="s">
        <v>157</v>
      </c>
      <c r="BN15" t="s">
        <v>158</v>
      </c>
      <c r="BO15" t="s">
        <v>159</v>
      </c>
      <c r="BP15" t="s">
        <v>160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102</v>
      </c>
      <c r="BW15" t="s">
        <v>166</v>
      </c>
      <c r="BX15" t="s">
        <v>167</v>
      </c>
      <c r="BY15" t="s">
        <v>168</v>
      </c>
      <c r="BZ15" t="s">
        <v>169</v>
      </c>
      <c r="CA15" t="s">
        <v>170</v>
      </c>
      <c r="CB15" t="s">
        <v>171</v>
      </c>
      <c r="CC15" t="s">
        <v>172</v>
      </c>
      <c r="CD15" t="s">
        <v>173</v>
      </c>
      <c r="CE15" t="s">
        <v>174</v>
      </c>
      <c r="CF15" t="s">
        <v>175</v>
      </c>
      <c r="CG15" t="s">
        <v>176</v>
      </c>
      <c r="CH15" t="s">
        <v>177</v>
      </c>
      <c r="CI15" t="s">
        <v>178</v>
      </c>
      <c r="CJ15" t="s">
        <v>179</v>
      </c>
      <c r="CK15" t="s">
        <v>180</v>
      </c>
      <c r="CL15" t="s">
        <v>181</v>
      </c>
      <c r="CM15" t="s">
        <v>182</v>
      </c>
      <c r="CN15" t="s">
        <v>183</v>
      </c>
      <c r="CO15" t="s">
        <v>184</v>
      </c>
      <c r="CP15" t="s">
        <v>185</v>
      </c>
      <c r="CQ15" t="s">
        <v>186</v>
      </c>
      <c r="CR15" t="s">
        <v>187</v>
      </c>
      <c r="CS15" t="s">
        <v>188</v>
      </c>
      <c r="CT15" t="s">
        <v>189</v>
      </c>
      <c r="CU15" t="s">
        <v>190</v>
      </c>
      <c r="CV15" t="s">
        <v>191</v>
      </c>
      <c r="CW15" t="s">
        <v>192</v>
      </c>
      <c r="CX15" t="s">
        <v>193</v>
      </c>
      <c r="CY15" t="s">
        <v>194</v>
      </c>
      <c r="CZ15" t="s">
        <v>195</v>
      </c>
      <c r="DA15" t="s">
        <v>196</v>
      </c>
      <c r="DB15" t="s">
        <v>197</v>
      </c>
      <c r="DC15" t="s">
        <v>198</v>
      </c>
      <c r="DD15" t="s">
        <v>199</v>
      </c>
      <c r="DE15" t="s">
        <v>200</v>
      </c>
      <c r="DF15" t="s">
        <v>201</v>
      </c>
      <c r="DG15" t="s">
        <v>202</v>
      </c>
      <c r="DH15" t="s">
        <v>203</v>
      </c>
      <c r="DI15" t="s">
        <v>204</v>
      </c>
      <c r="DJ15" t="s">
        <v>205</v>
      </c>
      <c r="DK15" t="s">
        <v>95</v>
      </c>
      <c r="DL15" t="s">
        <v>98</v>
      </c>
      <c r="DM15" t="s">
        <v>206</v>
      </c>
      <c r="DN15" t="s">
        <v>207</v>
      </c>
      <c r="DO15" t="s">
        <v>208</v>
      </c>
      <c r="DP15" t="s">
        <v>209</v>
      </c>
      <c r="DQ15" t="s">
        <v>210</v>
      </c>
      <c r="DR15" t="s">
        <v>211</v>
      </c>
      <c r="DS15" t="s">
        <v>212</v>
      </c>
      <c r="DT15" t="s">
        <v>213</v>
      </c>
      <c r="DU15" t="s">
        <v>214</v>
      </c>
      <c r="DV15" t="s">
        <v>215</v>
      </c>
      <c r="DW15" t="s">
        <v>216</v>
      </c>
      <c r="DX15" t="s">
        <v>217</v>
      </c>
      <c r="DY15" t="s">
        <v>218</v>
      </c>
      <c r="DZ15" t="s">
        <v>219</v>
      </c>
      <c r="EA15" t="s">
        <v>220</v>
      </c>
      <c r="EB15" t="s">
        <v>221</v>
      </c>
      <c r="EC15" t="s">
        <v>222</v>
      </c>
      <c r="ED15" t="s">
        <v>223</v>
      </c>
      <c r="EE15" t="s">
        <v>224</v>
      </c>
      <c r="EF15" t="s">
        <v>225</v>
      </c>
      <c r="EG15" t="s">
        <v>226</v>
      </c>
      <c r="EH15" t="s">
        <v>227</v>
      </c>
      <c r="EI15" t="s">
        <v>228</v>
      </c>
      <c r="EJ15" t="s">
        <v>229</v>
      </c>
      <c r="EK15" t="s">
        <v>230</v>
      </c>
      <c r="EL15" t="s">
        <v>231</v>
      </c>
      <c r="EM15" t="s">
        <v>232</v>
      </c>
      <c r="EN15" t="s">
        <v>233</v>
      </c>
      <c r="EO15" t="s">
        <v>234</v>
      </c>
      <c r="EP15" t="s">
        <v>235</v>
      </c>
      <c r="EQ15" t="s">
        <v>236</v>
      </c>
      <c r="ER15" t="s">
        <v>237</v>
      </c>
      <c r="ES15" t="s">
        <v>238</v>
      </c>
      <c r="ET15" t="s">
        <v>239</v>
      </c>
      <c r="EU15" t="s">
        <v>240</v>
      </c>
      <c r="EV15" t="s">
        <v>241</v>
      </c>
      <c r="EW15" t="s">
        <v>242</v>
      </c>
      <c r="EX15" t="s">
        <v>243</v>
      </c>
      <c r="EY15" t="s">
        <v>244</v>
      </c>
      <c r="EZ15" t="s">
        <v>245</v>
      </c>
      <c r="FA15" t="s">
        <v>246</v>
      </c>
      <c r="FB15" t="s">
        <v>247</v>
      </c>
      <c r="FC15" t="s">
        <v>248</v>
      </c>
      <c r="FD15" t="s">
        <v>249</v>
      </c>
      <c r="FE15" t="s">
        <v>250</v>
      </c>
      <c r="FF15" t="s">
        <v>251</v>
      </c>
      <c r="FG15" t="s">
        <v>252</v>
      </c>
      <c r="FH15" t="s">
        <v>253</v>
      </c>
      <c r="FI15" t="s">
        <v>254</v>
      </c>
      <c r="FJ15" t="s">
        <v>255</v>
      </c>
      <c r="FK15" t="s">
        <v>256</v>
      </c>
      <c r="FL15" t="s">
        <v>257</v>
      </c>
      <c r="FM15" t="s">
        <v>258</v>
      </c>
      <c r="FN15" t="s">
        <v>259</v>
      </c>
      <c r="FO15" t="s">
        <v>260</v>
      </c>
      <c r="FP15" t="s">
        <v>261</v>
      </c>
      <c r="FQ15" t="s">
        <v>262</v>
      </c>
      <c r="FR15" t="s">
        <v>263</v>
      </c>
      <c r="FS15" t="s">
        <v>264</v>
      </c>
      <c r="FT15" t="s">
        <v>265</v>
      </c>
    </row>
    <row r="16" spans="1:176">
      <c r="B16" t="s">
        <v>266</v>
      </c>
      <c r="C16" t="s">
        <v>266</v>
      </c>
      <c r="F16" t="s">
        <v>266</v>
      </c>
      <c r="I16" t="s">
        <v>266</v>
      </c>
      <c r="J16" t="s">
        <v>267</v>
      </c>
      <c r="K16" t="s">
        <v>268</v>
      </c>
      <c r="L16" t="s">
        <v>269</v>
      </c>
      <c r="M16" t="s">
        <v>270</v>
      </c>
      <c r="N16" t="s">
        <v>270</v>
      </c>
      <c r="O16" t="s">
        <v>173</v>
      </c>
      <c r="P16" t="s">
        <v>173</v>
      </c>
      <c r="Q16" t="s">
        <v>267</v>
      </c>
      <c r="R16" t="s">
        <v>267</v>
      </c>
      <c r="S16" t="s">
        <v>267</v>
      </c>
      <c r="T16" t="s">
        <v>267</v>
      </c>
      <c r="U16" t="s">
        <v>271</v>
      </c>
      <c r="V16" t="s">
        <v>272</v>
      </c>
      <c r="W16" t="s">
        <v>272</v>
      </c>
      <c r="X16" t="s">
        <v>273</v>
      </c>
      <c r="Y16" t="s">
        <v>274</v>
      </c>
      <c r="Z16" t="s">
        <v>273</v>
      </c>
      <c r="AA16" t="s">
        <v>273</v>
      </c>
      <c r="AB16" t="s">
        <v>273</v>
      </c>
      <c r="AC16" t="s">
        <v>271</v>
      </c>
      <c r="AD16" t="s">
        <v>271</v>
      </c>
      <c r="AE16" t="s">
        <v>271</v>
      </c>
      <c r="AF16" t="s">
        <v>271</v>
      </c>
      <c r="AG16" t="s">
        <v>275</v>
      </c>
      <c r="AH16" t="s">
        <v>274</v>
      </c>
      <c r="AJ16" t="s">
        <v>274</v>
      </c>
      <c r="AK16" t="s">
        <v>275</v>
      </c>
      <c r="AQ16" t="s">
        <v>269</v>
      </c>
      <c r="AX16" t="s">
        <v>269</v>
      </c>
      <c r="AY16" t="s">
        <v>269</v>
      </c>
      <c r="AZ16" t="s">
        <v>269</v>
      </c>
      <c r="BA16" t="s">
        <v>276</v>
      </c>
      <c r="BN16" t="s">
        <v>269</v>
      </c>
      <c r="BO16" t="s">
        <v>269</v>
      </c>
      <c r="BQ16" t="s">
        <v>277</v>
      </c>
      <c r="BR16" t="s">
        <v>278</v>
      </c>
      <c r="BU16" t="s">
        <v>267</v>
      </c>
      <c r="BV16" t="s">
        <v>266</v>
      </c>
      <c r="BW16" t="s">
        <v>270</v>
      </c>
      <c r="BX16" t="s">
        <v>270</v>
      </c>
      <c r="BY16" t="s">
        <v>279</v>
      </c>
      <c r="BZ16" t="s">
        <v>279</v>
      </c>
      <c r="CA16" t="s">
        <v>270</v>
      </c>
      <c r="CB16" t="s">
        <v>279</v>
      </c>
      <c r="CC16" t="s">
        <v>275</v>
      </c>
      <c r="CD16" t="s">
        <v>273</v>
      </c>
      <c r="CE16" t="s">
        <v>273</v>
      </c>
      <c r="CF16" t="s">
        <v>272</v>
      </c>
      <c r="CG16" t="s">
        <v>272</v>
      </c>
      <c r="CH16" t="s">
        <v>272</v>
      </c>
      <c r="CI16" t="s">
        <v>272</v>
      </c>
      <c r="CJ16" t="s">
        <v>272</v>
      </c>
      <c r="CK16" t="s">
        <v>280</v>
      </c>
      <c r="CL16" t="s">
        <v>269</v>
      </c>
      <c r="CM16" t="s">
        <v>269</v>
      </c>
      <c r="CN16" t="s">
        <v>269</v>
      </c>
      <c r="CS16" t="s">
        <v>269</v>
      </c>
      <c r="CV16" t="s">
        <v>272</v>
      </c>
      <c r="CW16" t="s">
        <v>272</v>
      </c>
      <c r="CX16" t="s">
        <v>272</v>
      </c>
      <c r="CY16" t="s">
        <v>272</v>
      </c>
      <c r="CZ16" t="s">
        <v>272</v>
      </c>
      <c r="DA16" t="s">
        <v>269</v>
      </c>
      <c r="DB16" t="s">
        <v>269</v>
      </c>
      <c r="DC16" t="s">
        <v>269</v>
      </c>
      <c r="DD16" t="s">
        <v>266</v>
      </c>
      <c r="DG16" t="s">
        <v>281</v>
      </c>
      <c r="DH16" t="s">
        <v>281</v>
      </c>
      <c r="DJ16" t="s">
        <v>266</v>
      </c>
      <c r="DK16" t="s">
        <v>282</v>
      </c>
      <c r="DM16" t="s">
        <v>266</v>
      </c>
      <c r="DN16" t="s">
        <v>266</v>
      </c>
      <c r="DP16" t="s">
        <v>283</v>
      </c>
      <c r="DQ16" t="s">
        <v>284</v>
      </c>
      <c r="DR16" t="s">
        <v>283</v>
      </c>
      <c r="DS16" t="s">
        <v>284</v>
      </c>
      <c r="DT16" t="s">
        <v>283</v>
      </c>
      <c r="DU16" t="s">
        <v>284</v>
      </c>
      <c r="DV16" t="s">
        <v>274</v>
      </c>
      <c r="DW16" t="s">
        <v>274</v>
      </c>
      <c r="DX16" t="s">
        <v>270</v>
      </c>
      <c r="DY16" t="s">
        <v>285</v>
      </c>
      <c r="DZ16" t="s">
        <v>270</v>
      </c>
      <c r="EC16" t="s">
        <v>286</v>
      </c>
      <c r="EF16" t="s">
        <v>279</v>
      </c>
      <c r="EG16" t="s">
        <v>287</v>
      </c>
      <c r="EH16" t="s">
        <v>279</v>
      </c>
      <c r="EM16" t="s">
        <v>274</v>
      </c>
      <c r="EN16" t="s">
        <v>274</v>
      </c>
      <c r="EO16" t="s">
        <v>283</v>
      </c>
      <c r="EP16" t="s">
        <v>284</v>
      </c>
      <c r="EQ16" t="s">
        <v>284</v>
      </c>
      <c r="EU16" t="s">
        <v>284</v>
      </c>
      <c r="EY16" t="s">
        <v>270</v>
      </c>
      <c r="EZ16" t="s">
        <v>270</v>
      </c>
      <c r="FA16" t="s">
        <v>279</v>
      </c>
      <c r="FB16" t="s">
        <v>279</v>
      </c>
      <c r="FC16" t="s">
        <v>288</v>
      </c>
      <c r="FD16" t="s">
        <v>288</v>
      </c>
      <c r="FF16" t="s">
        <v>275</v>
      </c>
      <c r="FG16" t="s">
        <v>275</v>
      </c>
      <c r="FH16" t="s">
        <v>272</v>
      </c>
      <c r="FI16" t="s">
        <v>272</v>
      </c>
      <c r="FJ16" t="s">
        <v>272</v>
      </c>
      <c r="FK16" t="s">
        <v>272</v>
      </c>
      <c r="FL16" t="s">
        <v>272</v>
      </c>
      <c r="FM16" t="s">
        <v>274</v>
      </c>
      <c r="FN16" t="s">
        <v>274</v>
      </c>
      <c r="FO16" t="s">
        <v>274</v>
      </c>
      <c r="FP16" t="s">
        <v>272</v>
      </c>
      <c r="FQ16" t="s">
        <v>270</v>
      </c>
      <c r="FR16" t="s">
        <v>279</v>
      </c>
      <c r="FS16" t="s">
        <v>274</v>
      </c>
      <c r="FT16" t="s">
        <v>274</v>
      </c>
    </row>
    <row r="17" spans="1:176">
      <c r="A17">
        <v>1</v>
      </c>
      <c r="B17">
        <v>1625865450.1</v>
      </c>
      <c r="C17">
        <v>0</v>
      </c>
      <c r="D17" t="s">
        <v>289</v>
      </c>
      <c r="E17" t="s">
        <v>290</v>
      </c>
      <c r="F17">
        <v>15</v>
      </c>
      <c r="I17">
        <v>1625865442.1</v>
      </c>
      <c r="J17">
        <f>(K17)/1000</f>
        <v>0</v>
      </c>
      <c r="K17">
        <f>1000*CC17*AI17*(BY17-BZ17)/(100*BR17*(1000-AI17*BY17))</f>
        <v>0</v>
      </c>
      <c r="L17">
        <f>CC17*AI17*(BX17-BW17*(1000-AI17*BZ17)/(1000-AI17*BY17))/(100*BR17)</f>
        <v>0</v>
      </c>
      <c r="M17">
        <f>BW17 - IF(AI17&gt;1, L17*BR17*100.0/(AK17*CK17), 0)</f>
        <v>0</v>
      </c>
      <c r="N17">
        <f>((T17-J17/2)*M17-L17)/(T17+J17/2)</f>
        <v>0</v>
      </c>
      <c r="O17">
        <f>N17*(CD17+CE17)/1000.0</f>
        <v>0</v>
      </c>
      <c r="P17">
        <f>(BW17 - IF(AI17&gt;1, L17*BR17*100.0/(AK17*CK17), 0))*(CD17+CE17)/1000.0</f>
        <v>0</v>
      </c>
      <c r="Q17">
        <f>2.0/((1/S17-1/R17)+SIGN(S17)*SQRT((1/S17-1/R17)*(1/S17-1/R17) + 4*BS17/((BS17+1)*(BS17+1))*(2*1/S17*1/R17-1/R17*1/R17)))</f>
        <v>0</v>
      </c>
      <c r="R17">
        <f>IF(LEFT(BT17,1)&lt;&gt;"0",IF(LEFT(BT17,1)="1",3.0,BU17),$D$5+$E$5*(CK17*CD17/($K$5*1000))+$F$5*(CK17*CD17/($K$5*1000))*MAX(MIN(BR17,$J$5),$I$5)*MAX(MIN(BR17,$J$5),$I$5)+$G$5*MAX(MIN(BR17,$J$5),$I$5)*(CK17*CD17/($K$5*1000))+$H$5*(CK17*CD17/($K$5*1000))*(CK17*CD17/($K$5*1000)))</f>
        <v>0</v>
      </c>
      <c r="S17">
        <f>J17*(1000-(1000*0.61365*exp(17.502*W17/(240.97+W17))/(CD17+CE17)+BY17)/2)/(1000*0.61365*exp(17.502*W17/(240.97+W17))/(CD17+CE17)-BY17)</f>
        <v>0</v>
      </c>
      <c r="T17">
        <f>1/((BS17+1)/(Q17/1.6)+1/(R17/1.37)) + BS17/((BS17+1)/(Q17/1.6) + BS17/(R17/1.37))</f>
        <v>0</v>
      </c>
      <c r="U17">
        <f>(BN17*BQ17)</f>
        <v>0</v>
      </c>
      <c r="V17">
        <f>(CF17+(U17+2*0.95*5.67E-8*(((CF17+$B$7)+273)^4-(CF17+273)^4)-44100*J17)/(1.84*29.3*R17+8*0.95*5.67E-8*(CF17+273)^3))</f>
        <v>0</v>
      </c>
      <c r="W17">
        <f>($C$7*CG17+$D$7*CH17+$E$7*V17)</f>
        <v>0</v>
      </c>
      <c r="X17">
        <f>0.61365*exp(17.502*W17/(240.97+W17))</f>
        <v>0</v>
      </c>
      <c r="Y17">
        <f>(Z17/AA17*100)</f>
        <v>0</v>
      </c>
      <c r="Z17">
        <f>BY17*(CD17+CE17)/1000</f>
        <v>0</v>
      </c>
      <c r="AA17">
        <f>0.61365*exp(17.502*CF17/(240.97+CF17))</f>
        <v>0</v>
      </c>
      <c r="AB17">
        <f>(X17-BY17*(CD17+CE17)/1000)</f>
        <v>0</v>
      </c>
      <c r="AC17">
        <f>(-J17*44100)</f>
        <v>0</v>
      </c>
      <c r="AD17">
        <f>2*29.3*R17*0.92*(CF17-W17)</f>
        <v>0</v>
      </c>
      <c r="AE17">
        <f>2*0.95*5.67E-8*(((CF17+$B$7)+273)^4-(W17+273)^4)</f>
        <v>0</v>
      </c>
      <c r="AF17">
        <f>U17+AE17+AC17+AD17</f>
        <v>0</v>
      </c>
      <c r="AG17">
        <v>0</v>
      </c>
      <c r="AH17">
        <v>0</v>
      </c>
      <c r="AI17">
        <f>IF(AG17*$H$13&gt;=AK17,1.0,(AK17/(AK17-AG17*$H$13)))</f>
        <v>0</v>
      </c>
      <c r="AJ17">
        <f>(AI17-1)*100</f>
        <v>0</v>
      </c>
      <c r="AK17">
        <f>MAX(0,($B$13+$C$13*CK17)/(1+$D$13*CK17)*CD17/(CF17+273)*$E$13)</f>
        <v>0</v>
      </c>
      <c r="AL17" t="s">
        <v>291</v>
      </c>
      <c r="AM17" t="s">
        <v>291</v>
      </c>
      <c r="AN17">
        <v>0</v>
      </c>
      <c r="AO17">
        <v>0</v>
      </c>
      <c r="AP17">
        <f>1-AN17/AO17</f>
        <v>0</v>
      </c>
      <c r="AQ17">
        <v>0</v>
      </c>
      <c r="AR17" t="s">
        <v>291</v>
      </c>
      <c r="AS17" t="s">
        <v>291</v>
      </c>
      <c r="AT17">
        <v>0</v>
      </c>
      <c r="AU17">
        <v>0</v>
      </c>
      <c r="AV17">
        <f>1-AT17/AU17</f>
        <v>0</v>
      </c>
      <c r="AW17">
        <v>0.5</v>
      </c>
      <c r="AX17">
        <f>BO17</f>
        <v>0</v>
      </c>
      <c r="AY17">
        <f>L17</f>
        <v>0</v>
      </c>
      <c r="AZ17">
        <f>AV17*AW17*AX17</f>
        <v>0</v>
      </c>
      <c r="BA17">
        <f>(AY17-AQ17)/AX17</f>
        <v>0</v>
      </c>
      <c r="BB17">
        <f>(AO17-AU17)/AU17</f>
        <v>0</v>
      </c>
      <c r="BC17">
        <f>AN17/(AP17+AN17/AU17)</f>
        <v>0</v>
      </c>
      <c r="BD17" t="s">
        <v>291</v>
      </c>
      <c r="BE17">
        <v>0</v>
      </c>
      <c r="BF17">
        <f>IF(BE17&lt;&gt;0, BE17, BC17)</f>
        <v>0</v>
      </c>
      <c r="BG17">
        <f>1-BF17/AU17</f>
        <v>0</v>
      </c>
      <c r="BH17">
        <f>(AU17-AT17)/(AU17-BF17)</f>
        <v>0</v>
      </c>
      <c r="BI17">
        <f>(AO17-AU17)/(AO17-BF17)</f>
        <v>0</v>
      </c>
      <c r="BJ17">
        <f>(AU17-AT17)/(AU17-AN17)</f>
        <v>0</v>
      </c>
      <c r="BK17">
        <f>(AO17-AU17)/(AO17-AN17)</f>
        <v>0</v>
      </c>
      <c r="BL17">
        <f>(BH17*BF17/AT17)</f>
        <v>0</v>
      </c>
      <c r="BM17">
        <f>(1-BL17)</f>
        <v>0</v>
      </c>
      <c r="BN17">
        <f>$B$11*CL17+$C$11*CM17+$F$11*CN17*(1-CQ17)</f>
        <v>0</v>
      </c>
      <c r="BO17">
        <f>BN17*BP17</f>
        <v>0</v>
      </c>
      <c r="BP17">
        <f>($B$11*$D$9+$C$11*$D$9+$F$11*((DA17+CS17)/MAX(DA17+CS17+DB17, 0.1)*$I$9+DB17/MAX(DA17+CS17+DB17, 0.1)*$J$9))/($B$11+$C$11+$F$11)</f>
        <v>0</v>
      </c>
      <c r="BQ17">
        <f>($B$11*$K$9+$C$11*$K$9+$F$11*((DA17+CS17)/MAX(DA17+CS17+DB17, 0.1)*$P$9+DB17/MAX(DA17+CS17+DB17, 0.1)*$Q$9))/($B$11+$C$11+$F$11)</f>
        <v>0</v>
      </c>
      <c r="BR17">
        <v>6</v>
      </c>
      <c r="BS17">
        <v>0.5</v>
      </c>
      <c r="BT17" t="s">
        <v>292</v>
      </c>
      <c r="BU17">
        <v>2</v>
      </c>
      <c r="BV17">
        <v>1625865442.1</v>
      </c>
      <c r="BW17">
        <v>417.406161290323</v>
      </c>
      <c r="BX17">
        <v>420.006322580645</v>
      </c>
      <c r="BY17">
        <v>6.59551064516129</v>
      </c>
      <c r="BZ17">
        <v>6.35354612903226</v>
      </c>
      <c r="CA17">
        <v>415.014161290323</v>
      </c>
      <c r="CB17">
        <v>6.64651064516129</v>
      </c>
      <c r="CC17">
        <v>600.022612903226</v>
      </c>
      <c r="CD17">
        <v>101.002677419355</v>
      </c>
      <c r="CE17">
        <v>0.100094919354839</v>
      </c>
      <c r="CF17">
        <v>16.6794580645161</v>
      </c>
      <c r="CG17">
        <v>16.1893193548387</v>
      </c>
      <c r="CH17">
        <v>999.9</v>
      </c>
      <c r="CI17">
        <v>0</v>
      </c>
      <c r="CJ17">
        <v>0</v>
      </c>
      <c r="CK17">
        <v>10000.2383870968</v>
      </c>
      <c r="CL17">
        <v>0</v>
      </c>
      <c r="CM17">
        <v>0.221023</v>
      </c>
      <c r="CN17">
        <v>1046.00677419355</v>
      </c>
      <c r="CO17">
        <v>0.962001580645162</v>
      </c>
      <c r="CP17">
        <v>0.0379988064516129</v>
      </c>
      <c r="CQ17">
        <v>0</v>
      </c>
      <c r="CR17">
        <v>1397.50225806452</v>
      </c>
      <c r="CS17">
        <v>4.99999</v>
      </c>
      <c r="CT17">
        <v>14428.9129032258</v>
      </c>
      <c r="CU17">
        <v>9072.24774193548</v>
      </c>
      <c r="CV17">
        <v>36.254</v>
      </c>
      <c r="CW17">
        <v>39.4654516129032</v>
      </c>
      <c r="CX17">
        <v>37.915</v>
      </c>
      <c r="CY17">
        <v>38.552</v>
      </c>
      <c r="CZ17">
        <v>38.387</v>
      </c>
      <c r="DA17">
        <v>1001.4464516129</v>
      </c>
      <c r="DB17">
        <v>39.5603225806451</v>
      </c>
      <c r="DC17">
        <v>0</v>
      </c>
      <c r="DD17">
        <v>1625865456.4</v>
      </c>
      <c r="DE17">
        <v>0</v>
      </c>
      <c r="DF17">
        <v>1397.4544</v>
      </c>
      <c r="DG17">
        <v>-2.82692305935375</v>
      </c>
      <c r="DH17">
        <v>-46.3538460952442</v>
      </c>
      <c r="DI17">
        <v>14428.248</v>
      </c>
      <c r="DJ17">
        <v>15</v>
      </c>
      <c r="DK17">
        <v>1625865471.6</v>
      </c>
      <c r="DL17" t="s">
        <v>293</v>
      </c>
      <c r="DM17">
        <v>1625865468.1</v>
      </c>
      <c r="DN17">
        <v>1625865471.6</v>
      </c>
      <c r="DO17">
        <v>19</v>
      </c>
      <c r="DP17">
        <v>-0.019</v>
      </c>
      <c r="DQ17">
        <v>-0</v>
      </c>
      <c r="DR17">
        <v>2.392</v>
      </c>
      <c r="DS17">
        <v>-0.051</v>
      </c>
      <c r="DT17">
        <v>420</v>
      </c>
      <c r="DU17">
        <v>6</v>
      </c>
      <c r="DV17">
        <v>0.4</v>
      </c>
      <c r="DW17">
        <v>0.22</v>
      </c>
      <c r="DX17">
        <v>-2.59071829268293</v>
      </c>
      <c r="DY17">
        <v>0.0684445296167268</v>
      </c>
      <c r="DZ17">
        <v>0.0219996486560015</v>
      </c>
      <c r="EA17">
        <v>1</v>
      </c>
      <c r="EB17">
        <v>1397.62454545455</v>
      </c>
      <c r="EC17">
        <v>-3.08895030724452</v>
      </c>
      <c r="ED17">
        <v>0.367597366273822</v>
      </c>
      <c r="EE17">
        <v>1</v>
      </c>
      <c r="EF17">
        <v>0.243931</v>
      </c>
      <c r="EG17">
        <v>-0.00664680836236953</v>
      </c>
      <c r="EH17">
        <v>0.00091013930855425</v>
      </c>
      <c r="EI17">
        <v>1</v>
      </c>
      <c r="EJ17">
        <v>3</v>
      </c>
      <c r="EK17">
        <v>3</v>
      </c>
      <c r="EL17" t="s">
        <v>294</v>
      </c>
      <c r="EM17">
        <v>100</v>
      </c>
      <c r="EN17">
        <v>100</v>
      </c>
      <c r="EO17">
        <v>2.392</v>
      </c>
      <c r="EP17">
        <v>-0.051</v>
      </c>
      <c r="EQ17">
        <v>1.62078691029596</v>
      </c>
      <c r="ER17">
        <v>0.00225868272383977</v>
      </c>
      <c r="ES17">
        <v>-9.96746185667655e-07</v>
      </c>
      <c r="ET17">
        <v>2.83711317370827e-10</v>
      </c>
      <c r="EU17">
        <v>-0.0545023043935065</v>
      </c>
      <c r="EV17">
        <v>-0.00217948432402501</v>
      </c>
      <c r="EW17">
        <v>0.000453263451741206</v>
      </c>
      <c r="EX17">
        <v>-1.16319206543697e-06</v>
      </c>
      <c r="EY17">
        <v>-2</v>
      </c>
      <c r="EZ17">
        <v>2196</v>
      </c>
      <c r="FA17">
        <v>1</v>
      </c>
      <c r="FB17">
        <v>25</v>
      </c>
      <c r="FC17">
        <v>1.4</v>
      </c>
      <c r="FD17">
        <v>1.4</v>
      </c>
      <c r="FE17">
        <v>18</v>
      </c>
      <c r="FF17">
        <v>636.538</v>
      </c>
      <c r="FG17">
        <v>329.524</v>
      </c>
      <c r="FH17">
        <v>11.9994</v>
      </c>
      <c r="FI17">
        <v>20.2086</v>
      </c>
      <c r="FJ17">
        <v>29.9993</v>
      </c>
      <c r="FK17">
        <v>20.5722</v>
      </c>
      <c r="FL17">
        <v>20.6453</v>
      </c>
      <c r="FM17">
        <v>19.9102</v>
      </c>
      <c r="FN17">
        <v>48.7426</v>
      </c>
      <c r="FO17">
        <v>0</v>
      </c>
      <c r="FP17">
        <v>12</v>
      </c>
      <c r="FQ17">
        <v>420</v>
      </c>
      <c r="FR17">
        <v>6.41748</v>
      </c>
      <c r="FS17">
        <v>102.244</v>
      </c>
      <c r="FT17">
        <v>102.91</v>
      </c>
    </row>
    <row r="18" spans="1:176">
      <c r="A18">
        <v>2</v>
      </c>
      <c r="B18">
        <v>1625866072.1</v>
      </c>
      <c r="C18">
        <v>622</v>
      </c>
      <c r="D18" t="s">
        <v>295</v>
      </c>
      <c r="E18" t="s">
        <v>296</v>
      </c>
      <c r="F18">
        <v>15</v>
      </c>
      <c r="I18">
        <v>1625866064.35</v>
      </c>
      <c r="J18">
        <f>(K18)/1000</f>
        <v>0</v>
      </c>
      <c r="K18">
        <f>1000*CC18*AI18*(BY18-BZ18)/(100*BR18*(1000-AI18*BY18))</f>
        <v>0</v>
      </c>
      <c r="L18">
        <f>CC18*AI18*(BX18-BW18*(1000-AI18*BZ18)/(1000-AI18*BY18))/(100*BR18)</f>
        <v>0</v>
      </c>
      <c r="M18">
        <f>BW18 - IF(AI18&gt;1, L18*BR18*100.0/(AK18*CK18), 0)</f>
        <v>0</v>
      </c>
      <c r="N18">
        <f>((T18-J18/2)*M18-L18)/(T18+J18/2)</f>
        <v>0</v>
      </c>
      <c r="O18">
        <f>N18*(CD18+CE18)/1000.0</f>
        <v>0</v>
      </c>
      <c r="P18">
        <f>(BW18 - IF(AI18&gt;1, L18*BR18*100.0/(AK18*CK18), 0))*(CD18+CE18)/1000.0</f>
        <v>0</v>
      </c>
      <c r="Q18">
        <f>2.0/((1/S18-1/R18)+SIGN(S18)*SQRT((1/S18-1/R18)*(1/S18-1/R18) + 4*BS18/((BS18+1)*(BS18+1))*(2*1/S18*1/R18-1/R18*1/R18)))</f>
        <v>0</v>
      </c>
      <c r="R18">
        <f>IF(LEFT(BT18,1)&lt;&gt;"0",IF(LEFT(BT18,1)="1",3.0,BU18),$D$5+$E$5*(CK18*CD18/($K$5*1000))+$F$5*(CK18*CD18/($K$5*1000))*MAX(MIN(BR18,$J$5),$I$5)*MAX(MIN(BR18,$J$5),$I$5)+$G$5*MAX(MIN(BR18,$J$5),$I$5)*(CK18*CD18/($K$5*1000))+$H$5*(CK18*CD18/($K$5*1000))*(CK18*CD18/($K$5*1000)))</f>
        <v>0</v>
      </c>
      <c r="S18">
        <f>J18*(1000-(1000*0.61365*exp(17.502*W18/(240.97+W18))/(CD18+CE18)+BY18)/2)/(1000*0.61365*exp(17.502*W18/(240.97+W18))/(CD18+CE18)-BY18)</f>
        <v>0</v>
      </c>
      <c r="T18">
        <f>1/((BS18+1)/(Q18/1.6)+1/(R18/1.37)) + BS18/((BS18+1)/(Q18/1.6) + BS18/(R18/1.37))</f>
        <v>0</v>
      </c>
      <c r="U18">
        <f>(BN18*BQ18)</f>
        <v>0</v>
      </c>
      <c r="V18">
        <f>(CF18+(U18+2*0.95*5.67E-8*(((CF18+$B$7)+273)^4-(CF18+273)^4)-44100*J18)/(1.84*29.3*R18+8*0.95*5.67E-8*(CF18+273)^3))</f>
        <v>0</v>
      </c>
      <c r="W18">
        <f>($C$7*CG18+$D$7*CH18+$E$7*V18)</f>
        <v>0</v>
      </c>
      <c r="X18">
        <f>0.61365*exp(17.502*W18/(240.97+W18))</f>
        <v>0</v>
      </c>
      <c r="Y18">
        <f>(Z18/AA18*100)</f>
        <v>0</v>
      </c>
      <c r="Z18">
        <f>BY18*(CD18+CE18)/1000</f>
        <v>0</v>
      </c>
      <c r="AA18">
        <f>0.61365*exp(17.502*CF18/(240.97+CF18))</f>
        <v>0</v>
      </c>
      <c r="AB18">
        <f>(X18-BY18*(CD18+CE18)/1000)</f>
        <v>0</v>
      </c>
      <c r="AC18">
        <f>(-J18*44100)</f>
        <v>0</v>
      </c>
      <c r="AD18">
        <f>2*29.3*R18*0.92*(CF18-W18)</f>
        <v>0</v>
      </c>
      <c r="AE18">
        <f>2*0.95*5.67E-8*(((CF18+$B$7)+273)^4-(W18+273)^4)</f>
        <v>0</v>
      </c>
      <c r="AF18">
        <f>U18+AE18+AC18+AD18</f>
        <v>0</v>
      </c>
      <c r="AG18">
        <v>1</v>
      </c>
      <c r="AH18">
        <v>0</v>
      </c>
      <c r="AI18">
        <f>IF(AG18*$H$13&gt;=AK18,1.0,(AK18/(AK18-AG18*$H$13)))</f>
        <v>0</v>
      </c>
      <c r="AJ18">
        <f>(AI18-1)*100</f>
        <v>0</v>
      </c>
      <c r="AK18">
        <f>MAX(0,($B$13+$C$13*CK18)/(1+$D$13*CK18)*CD18/(CF18+273)*$E$13)</f>
        <v>0</v>
      </c>
      <c r="AL18" t="s">
        <v>291</v>
      </c>
      <c r="AM18" t="s">
        <v>291</v>
      </c>
      <c r="AN18">
        <v>0</v>
      </c>
      <c r="AO18">
        <v>0</v>
      </c>
      <c r="AP18">
        <f>1-AN18/AO18</f>
        <v>0</v>
      </c>
      <c r="AQ18">
        <v>0</v>
      </c>
      <c r="AR18" t="s">
        <v>291</v>
      </c>
      <c r="AS18" t="s">
        <v>291</v>
      </c>
      <c r="AT18">
        <v>0</v>
      </c>
      <c r="AU18">
        <v>0</v>
      </c>
      <c r="AV18">
        <f>1-AT18/AU18</f>
        <v>0</v>
      </c>
      <c r="AW18">
        <v>0.5</v>
      </c>
      <c r="AX18">
        <f>BO18</f>
        <v>0</v>
      </c>
      <c r="AY18">
        <f>L18</f>
        <v>0</v>
      </c>
      <c r="AZ18">
        <f>AV18*AW18*AX18</f>
        <v>0</v>
      </c>
      <c r="BA18">
        <f>(AY18-AQ18)/AX18</f>
        <v>0</v>
      </c>
      <c r="BB18">
        <f>(AO18-AU18)/AU18</f>
        <v>0</v>
      </c>
      <c r="BC18">
        <f>AN18/(AP18+AN18/AU18)</f>
        <v>0</v>
      </c>
      <c r="BD18" t="s">
        <v>291</v>
      </c>
      <c r="BE18">
        <v>0</v>
      </c>
      <c r="BF18">
        <f>IF(BE18&lt;&gt;0, BE18, BC18)</f>
        <v>0</v>
      </c>
      <c r="BG18">
        <f>1-BF18/AU18</f>
        <v>0</v>
      </c>
      <c r="BH18">
        <f>(AU18-AT18)/(AU18-BF18)</f>
        <v>0</v>
      </c>
      <c r="BI18">
        <f>(AO18-AU18)/(AO18-BF18)</f>
        <v>0</v>
      </c>
      <c r="BJ18">
        <f>(AU18-AT18)/(AU18-AN18)</f>
        <v>0</v>
      </c>
      <c r="BK18">
        <f>(AO18-AU18)/(AO18-AN18)</f>
        <v>0</v>
      </c>
      <c r="BL18">
        <f>(BH18*BF18/AT18)</f>
        <v>0</v>
      </c>
      <c r="BM18">
        <f>(1-BL18)</f>
        <v>0</v>
      </c>
      <c r="BN18">
        <f>$B$11*CL18+$C$11*CM18+$F$11*CN18*(1-CQ18)</f>
        <v>0</v>
      </c>
      <c r="BO18">
        <f>BN18*BP18</f>
        <v>0</v>
      </c>
      <c r="BP18">
        <f>($B$11*$D$9+$C$11*$D$9+$F$11*((DA18+CS18)/MAX(DA18+CS18+DB18, 0.1)*$I$9+DB18/MAX(DA18+CS18+DB18, 0.1)*$J$9))/($B$11+$C$11+$F$11)</f>
        <v>0</v>
      </c>
      <c r="BQ18">
        <f>($B$11*$K$9+$C$11*$K$9+$F$11*((DA18+CS18)/MAX(DA18+CS18+DB18, 0.1)*$P$9+DB18/MAX(DA18+CS18+DB18, 0.1)*$Q$9))/($B$11+$C$11+$F$11)</f>
        <v>0</v>
      </c>
      <c r="BR18">
        <v>6</v>
      </c>
      <c r="BS18">
        <v>0.5</v>
      </c>
      <c r="BT18" t="s">
        <v>292</v>
      </c>
      <c r="BU18">
        <v>2</v>
      </c>
      <c r="BV18">
        <v>1625866064.35</v>
      </c>
      <c r="BW18">
        <v>417.4902</v>
      </c>
      <c r="BX18">
        <v>420.0165</v>
      </c>
      <c r="BY18">
        <v>7.83758366666667</v>
      </c>
      <c r="BZ18">
        <v>7.57714866666667</v>
      </c>
      <c r="CA18">
        <v>415.2112</v>
      </c>
      <c r="CB18">
        <v>7.88658366666667</v>
      </c>
      <c r="CC18">
        <v>600.0253</v>
      </c>
      <c r="CD18">
        <v>101.004933333333</v>
      </c>
      <c r="CE18">
        <v>0.0999728733333333</v>
      </c>
      <c r="CF18">
        <v>19.53664</v>
      </c>
      <c r="CG18">
        <v>19.1711266666667</v>
      </c>
      <c r="CH18">
        <v>999.9</v>
      </c>
      <c r="CI18">
        <v>0</v>
      </c>
      <c r="CJ18">
        <v>0</v>
      </c>
      <c r="CK18">
        <v>10002.035</v>
      </c>
      <c r="CL18">
        <v>0</v>
      </c>
      <c r="CM18">
        <v>0.221023</v>
      </c>
      <c r="CN18">
        <v>1045.99766666667</v>
      </c>
      <c r="CO18">
        <v>0.9620067</v>
      </c>
      <c r="CP18">
        <v>0.0379935733333333</v>
      </c>
      <c r="CQ18">
        <v>0</v>
      </c>
      <c r="CR18">
        <v>1339.83866666667</v>
      </c>
      <c r="CS18">
        <v>4.99999</v>
      </c>
      <c r="CT18">
        <v>13842.0766666667</v>
      </c>
      <c r="CU18">
        <v>9072.18233333333</v>
      </c>
      <c r="CV18">
        <v>36.437</v>
      </c>
      <c r="CW18">
        <v>39.5082666666666</v>
      </c>
      <c r="CX18">
        <v>37.9349333333333</v>
      </c>
      <c r="CY18">
        <v>38.8246</v>
      </c>
      <c r="CZ18">
        <v>38.7458</v>
      </c>
      <c r="DA18">
        <v>1001.44766666667</v>
      </c>
      <c r="DB18">
        <v>39.55</v>
      </c>
      <c r="DC18">
        <v>0</v>
      </c>
      <c r="DD18">
        <v>1625866078.6</v>
      </c>
      <c r="DE18">
        <v>0</v>
      </c>
      <c r="DF18">
        <v>1339.81</v>
      </c>
      <c r="DG18">
        <v>-4.21059828945855</v>
      </c>
      <c r="DH18">
        <v>-48.6153846273157</v>
      </c>
      <c r="DI18">
        <v>13841.5538461538</v>
      </c>
      <c r="DJ18">
        <v>15</v>
      </c>
      <c r="DK18">
        <v>1625866090.1</v>
      </c>
      <c r="DL18" t="s">
        <v>297</v>
      </c>
      <c r="DM18">
        <v>1625866089.1</v>
      </c>
      <c r="DN18">
        <v>1625866090.1</v>
      </c>
      <c r="DO18">
        <v>20</v>
      </c>
      <c r="DP18">
        <v>-0.114</v>
      </c>
      <c r="DQ18">
        <v>-0.003</v>
      </c>
      <c r="DR18">
        <v>2.279</v>
      </c>
      <c r="DS18">
        <v>-0.049</v>
      </c>
      <c r="DT18">
        <v>420</v>
      </c>
      <c r="DU18">
        <v>8</v>
      </c>
      <c r="DV18">
        <v>0.22</v>
      </c>
      <c r="DW18">
        <v>0.13</v>
      </c>
      <c r="DX18">
        <v>-2.40992926829268</v>
      </c>
      <c r="DY18">
        <v>-0.0084035540069746</v>
      </c>
      <c r="DZ18">
        <v>0.0312217215186248</v>
      </c>
      <c r="EA18">
        <v>1</v>
      </c>
      <c r="EB18">
        <v>1340.00212121212</v>
      </c>
      <c r="EC18">
        <v>-4.23780106481729</v>
      </c>
      <c r="ED18">
        <v>0.445045163358544</v>
      </c>
      <c r="EE18">
        <v>1</v>
      </c>
      <c r="EF18">
        <v>0.26473287804878</v>
      </c>
      <c r="EG18">
        <v>0.00470245296167279</v>
      </c>
      <c r="EH18">
        <v>0.00077248901468618</v>
      </c>
      <c r="EI18">
        <v>1</v>
      </c>
      <c r="EJ18">
        <v>3</v>
      </c>
      <c r="EK18">
        <v>3</v>
      </c>
      <c r="EL18" t="s">
        <v>294</v>
      </c>
      <c r="EM18">
        <v>100</v>
      </c>
      <c r="EN18">
        <v>100</v>
      </c>
      <c r="EO18">
        <v>2.279</v>
      </c>
      <c r="EP18">
        <v>-0.049</v>
      </c>
      <c r="EQ18">
        <v>1.60215100904653</v>
      </c>
      <c r="ER18">
        <v>0.00225868272383977</v>
      </c>
      <c r="ES18">
        <v>-9.96746185667655e-07</v>
      </c>
      <c r="ET18">
        <v>2.83711317370827e-10</v>
      </c>
      <c r="EU18">
        <v>-0.0549350229237305</v>
      </c>
      <c r="EV18">
        <v>-0.00217948432402501</v>
      </c>
      <c r="EW18">
        <v>0.000453263451741206</v>
      </c>
      <c r="EX18">
        <v>-1.16319206543697e-06</v>
      </c>
      <c r="EY18">
        <v>-2</v>
      </c>
      <c r="EZ18">
        <v>2196</v>
      </c>
      <c r="FA18">
        <v>1</v>
      </c>
      <c r="FB18">
        <v>25</v>
      </c>
      <c r="FC18">
        <v>10.1</v>
      </c>
      <c r="FD18">
        <v>10</v>
      </c>
      <c r="FE18">
        <v>18</v>
      </c>
      <c r="FF18">
        <v>631.756</v>
      </c>
      <c r="FG18">
        <v>339.432</v>
      </c>
      <c r="FH18">
        <v>16.001</v>
      </c>
      <c r="FI18">
        <v>20.6088</v>
      </c>
      <c r="FJ18">
        <v>30.0006</v>
      </c>
      <c r="FK18">
        <v>20.544</v>
      </c>
      <c r="FL18">
        <v>20.58</v>
      </c>
      <c r="FM18">
        <v>19.8995</v>
      </c>
      <c r="FN18">
        <v>38.367</v>
      </c>
      <c r="FO18">
        <v>0</v>
      </c>
      <c r="FP18">
        <v>16</v>
      </c>
      <c r="FQ18">
        <v>420</v>
      </c>
      <c r="FR18">
        <v>7.63627</v>
      </c>
      <c r="FS18">
        <v>102.168</v>
      </c>
      <c r="FT18">
        <v>102.825</v>
      </c>
    </row>
    <row r="19" spans="1:176">
      <c r="A19">
        <v>3</v>
      </c>
      <c r="B19">
        <v>1625866761.6</v>
      </c>
      <c r="C19">
        <v>1311.5</v>
      </c>
      <c r="D19" t="s">
        <v>298</v>
      </c>
      <c r="E19" t="s">
        <v>299</v>
      </c>
      <c r="F19">
        <v>15</v>
      </c>
      <c r="I19">
        <v>1625866753.85</v>
      </c>
      <c r="J19">
        <f>(K19)/1000</f>
        <v>0</v>
      </c>
      <c r="K19">
        <f>1000*CC19*AI19*(BY19-BZ19)/(100*BR19*(1000-AI19*BY19))</f>
        <v>0</v>
      </c>
      <c r="L19">
        <f>CC19*AI19*(BX19-BW19*(1000-AI19*BZ19)/(1000-AI19*BY19))/(100*BR19)</f>
        <v>0</v>
      </c>
      <c r="M19">
        <f>BW19 - IF(AI19&gt;1, L19*BR19*100.0/(AK19*CK19), 0)</f>
        <v>0</v>
      </c>
      <c r="N19">
        <f>((T19-J19/2)*M19-L19)/(T19+J19/2)</f>
        <v>0</v>
      </c>
      <c r="O19">
        <f>N19*(CD19+CE19)/1000.0</f>
        <v>0</v>
      </c>
      <c r="P19">
        <f>(BW19 - IF(AI19&gt;1, L19*BR19*100.0/(AK19*CK19), 0))*(CD19+CE19)/1000.0</f>
        <v>0</v>
      </c>
      <c r="Q19">
        <f>2.0/((1/S19-1/R19)+SIGN(S19)*SQRT((1/S19-1/R19)*(1/S19-1/R19) + 4*BS19/((BS19+1)*(BS19+1))*(2*1/S19*1/R19-1/R19*1/R19)))</f>
        <v>0</v>
      </c>
      <c r="R19">
        <f>IF(LEFT(BT19,1)&lt;&gt;"0",IF(LEFT(BT19,1)="1",3.0,BU19),$D$5+$E$5*(CK19*CD19/($K$5*1000))+$F$5*(CK19*CD19/($K$5*1000))*MAX(MIN(BR19,$J$5),$I$5)*MAX(MIN(BR19,$J$5),$I$5)+$G$5*MAX(MIN(BR19,$J$5),$I$5)*(CK19*CD19/($K$5*1000))+$H$5*(CK19*CD19/($K$5*1000))*(CK19*CD19/($K$5*1000)))</f>
        <v>0</v>
      </c>
      <c r="S19">
        <f>J19*(1000-(1000*0.61365*exp(17.502*W19/(240.97+W19))/(CD19+CE19)+BY19)/2)/(1000*0.61365*exp(17.502*W19/(240.97+W19))/(CD19+CE19)-BY19)</f>
        <v>0</v>
      </c>
      <c r="T19">
        <f>1/((BS19+1)/(Q19/1.6)+1/(R19/1.37)) + BS19/((BS19+1)/(Q19/1.6) + BS19/(R19/1.37))</f>
        <v>0</v>
      </c>
      <c r="U19">
        <f>(BN19*BQ19)</f>
        <v>0</v>
      </c>
      <c r="V19">
        <f>(CF19+(U19+2*0.95*5.67E-8*(((CF19+$B$7)+273)^4-(CF19+273)^4)-44100*J19)/(1.84*29.3*R19+8*0.95*5.67E-8*(CF19+273)^3))</f>
        <v>0</v>
      </c>
      <c r="W19">
        <f>($C$7*CG19+$D$7*CH19+$E$7*V19)</f>
        <v>0</v>
      </c>
      <c r="X19">
        <f>0.61365*exp(17.502*W19/(240.97+W19))</f>
        <v>0</v>
      </c>
      <c r="Y19">
        <f>(Z19/AA19*100)</f>
        <v>0</v>
      </c>
      <c r="Z19">
        <f>BY19*(CD19+CE19)/1000</f>
        <v>0</v>
      </c>
      <c r="AA19">
        <f>0.61365*exp(17.502*CF19/(240.97+CF19))</f>
        <v>0</v>
      </c>
      <c r="AB19">
        <f>(X19-BY19*(CD19+CE19)/1000)</f>
        <v>0</v>
      </c>
      <c r="AC19">
        <f>(-J19*44100)</f>
        <v>0</v>
      </c>
      <c r="AD19">
        <f>2*29.3*R19*0.92*(CF19-W19)</f>
        <v>0</v>
      </c>
      <c r="AE19">
        <f>2*0.95*5.67E-8*(((CF19+$B$7)+273)^4-(W19+273)^4)</f>
        <v>0</v>
      </c>
      <c r="AF19">
        <f>U19+AE19+AC19+AD19</f>
        <v>0</v>
      </c>
      <c r="AG19">
        <v>0</v>
      </c>
      <c r="AH19">
        <v>0</v>
      </c>
      <c r="AI19">
        <f>IF(AG19*$H$13&gt;=AK19,1.0,(AK19/(AK19-AG19*$H$13)))</f>
        <v>0</v>
      </c>
      <c r="AJ19">
        <f>(AI19-1)*100</f>
        <v>0</v>
      </c>
      <c r="AK19">
        <f>MAX(0,($B$13+$C$13*CK19)/(1+$D$13*CK19)*CD19/(CF19+273)*$E$13)</f>
        <v>0</v>
      </c>
      <c r="AL19" t="s">
        <v>291</v>
      </c>
      <c r="AM19" t="s">
        <v>291</v>
      </c>
      <c r="AN19">
        <v>0</v>
      </c>
      <c r="AO19">
        <v>0</v>
      </c>
      <c r="AP19">
        <f>1-AN19/AO19</f>
        <v>0</v>
      </c>
      <c r="AQ19">
        <v>0</v>
      </c>
      <c r="AR19" t="s">
        <v>291</v>
      </c>
      <c r="AS19" t="s">
        <v>291</v>
      </c>
      <c r="AT19">
        <v>0</v>
      </c>
      <c r="AU19">
        <v>0</v>
      </c>
      <c r="AV19">
        <f>1-AT19/AU19</f>
        <v>0</v>
      </c>
      <c r="AW19">
        <v>0.5</v>
      </c>
      <c r="AX19">
        <f>BO19</f>
        <v>0</v>
      </c>
      <c r="AY19">
        <f>L19</f>
        <v>0</v>
      </c>
      <c r="AZ19">
        <f>AV19*AW19*AX19</f>
        <v>0</v>
      </c>
      <c r="BA19">
        <f>(AY19-AQ19)/AX19</f>
        <v>0</v>
      </c>
      <c r="BB19">
        <f>(AO19-AU19)/AU19</f>
        <v>0</v>
      </c>
      <c r="BC19">
        <f>AN19/(AP19+AN19/AU19)</f>
        <v>0</v>
      </c>
      <c r="BD19" t="s">
        <v>291</v>
      </c>
      <c r="BE19">
        <v>0</v>
      </c>
      <c r="BF19">
        <f>IF(BE19&lt;&gt;0, BE19, BC19)</f>
        <v>0</v>
      </c>
      <c r="BG19">
        <f>1-BF19/AU19</f>
        <v>0</v>
      </c>
      <c r="BH19">
        <f>(AU19-AT19)/(AU19-BF19)</f>
        <v>0</v>
      </c>
      <c r="BI19">
        <f>(AO19-AU19)/(AO19-BF19)</f>
        <v>0</v>
      </c>
      <c r="BJ19">
        <f>(AU19-AT19)/(AU19-AN19)</f>
        <v>0</v>
      </c>
      <c r="BK19">
        <f>(AO19-AU19)/(AO19-AN19)</f>
        <v>0</v>
      </c>
      <c r="BL19">
        <f>(BH19*BF19/AT19)</f>
        <v>0</v>
      </c>
      <c r="BM19">
        <f>(1-BL19)</f>
        <v>0</v>
      </c>
      <c r="BN19">
        <f>$B$11*CL19+$C$11*CM19+$F$11*CN19*(1-CQ19)</f>
        <v>0</v>
      </c>
      <c r="BO19">
        <f>BN19*BP19</f>
        <v>0</v>
      </c>
      <c r="BP19">
        <f>($B$11*$D$9+$C$11*$D$9+$F$11*((DA19+CS19)/MAX(DA19+CS19+DB19, 0.1)*$I$9+DB19/MAX(DA19+CS19+DB19, 0.1)*$J$9))/($B$11+$C$11+$F$11)</f>
        <v>0</v>
      </c>
      <c r="BQ19">
        <f>($B$11*$K$9+$C$11*$K$9+$F$11*((DA19+CS19)/MAX(DA19+CS19+DB19, 0.1)*$P$9+DB19/MAX(DA19+CS19+DB19, 0.1)*$Q$9))/($B$11+$C$11+$F$11)</f>
        <v>0</v>
      </c>
      <c r="BR19">
        <v>6</v>
      </c>
      <c r="BS19">
        <v>0.5</v>
      </c>
      <c r="BT19" t="s">
        <v>292</v>
      </c>
      <c r="BU19">
        <v>2</v>
      </c>
      <c r="BV19">
        <v>1625866753.85</v>
      </c>
      <c r="BW19">
        <v>417.3261</v>
      </c>
      <c r="BX19">
        <v>420.010166666667</v>
      </c>
      <c r="BY19">
        <v>9.80444666666667</v>
      </c>
      <c r="BZ19">
        <v>9.47622866666667</v>
      </c>
      <c r="CA19">
        <v>415.1381</v>
      </c>
      <c r="CB19">
        <v>9.84744666666667</v>
      </c>
      <c r="CC19">
        <v>600.022766666667</v>
      </c>
      <c r="CD19">
        <v>100.984766666667</v>
      </c>
      <c r="CE19">
        <v>0.0999147</v>
      </c>
      <c r="CF19">
        <v>23.1635266666667</v>
      </c>
      <c r="CG19">
        <v>22.8107</v>
      </c>
      <c r="CH19">
        <v>999.9</v>
      </c>
      <c r="CI19">
        <v>0</v>
      </c>
      <c r="CJ19">
        <v>0</v>
      </c>
      <c r="CK19">
        <v>10000.1343333333</v>
      </c>
      <c r="CL19">
        <v>0</v>
      </c>
      <c r="CM19">
        <v>0.221023</v>
      </c>
      <c r="CN19">
        <v>1046.02033333333</v>
      </c>
      <c r="CO19">
        <v>0.9619974</v>
      </c>
      <c r="CP19">
        <v>0.0380026166666667</v>
      </c>
      <c r="CQ19">
        <v>0</v>
      </c>
      <c r="CR19">
        <v>1272.872</v>
      </c>
      <c r="CS19">
        <v>4.99999</v>
      </c>
      <c r="CT19">
        <v>13238.5366666667</v>
      </c>
      <c r="CU19">
        <v>9072.34566666667</v>
      </c>
      <c r="CV19">
        <v>38.8078666666667</v>
      </c>
      <c r="CW19">
        <v>41.625</v>
      </c>
      <c r="CX19">
        <v>40.1622</v>
      </c>
      <c r="CY19">
        <v>41.1746</v>
      </c>
      <c r="CZ19">
        <v>41.187</v>
      </c>
      <c r="DA19">
        <v>1001.461</v>
      </c>
      <c r="DB19">
        <v>39.5593333333333</v>
      </c>
      <c r="DC19">
        <v>0</v>
      </c>
      <c r="DD19">
        <v>1625866768</v>
      </c>
      <c r="DE19">
        <v>0</v>
      </c>
      <c r="DF19">
        <v>1272.8152</v>
      </c>
      <c r="DG19">
        <v>-4.31153845924108</v>
      </c>
      <c r="DH19">
        <v>-51.361538302759</v>
      </c>
      <c r="DI19">
        <v>13237.864</v>
      </c>
      <c r="DJ19">
        <v>15</v>
      </c>
      <c r="DK19">
        <v>1625866779.6</v>
      </c>
      <c r="DL19" t="s">
        <v>300</v>
      </c>
      <c r="DM19">
        <v>1625866779.6</v>
      </c>
      <c r="DN19">
        <v>1625866779.6</v>
      </c>
      <c r="DO19">
        <v>21</v>
      </c>
      <c r="DP19">
        <v>-0.091</v>
      </c>
      <c r="DQ19">
        <v>-0.004</v>
      </c>
      <c r="DR19">
        <v>2.188</v>
      </c>
      <c r="DS19">
        <v>-0.043</v>
      </c>
      <c r="DT19">
        <v>420</v>
      </c>
      <c r="DU19">
        <v>10</v>
      </c>
      <c r="DV19">
        <v>0.32</v>
      </c>
      <c r="DW19">
        <v>0.19</v>
      </c>
      <c r="DX19">
        <v>-2.59944682926829</v>
      </c>
      <c r="DY19">
        <v>0.0953669686411115</v>
      </c>
      <c r="DZ19">
        <v>0.0339893787168318</v>
      </c>
      <c r="EA19">
        <v>1</v>
      </c>
      <c r="EB19">
        <v>1273.17588235294</v>
      </c>
      <c r="EC19">
        <v>-5.2685755295959</v>
      </c>
      <c r="ED19">
        <v>0.549444198564001</v>
      </c>
      <c r="EE19">
        <v>1</v>
      </c>
      <c r="EF19">
        <v>0.334779780487805</v>
      </c>
      <c r="EG19">
        <v>-0.00104015331010501</v>
      </c>
      <c r="EH19">
        <v>0.000672874775875514</v>
      </c>
      <c r="EI19">
        <v>1</v>
      </c>
      <c r="EJ19">
        <v>3</v>
      </c>
      <c r="EK19">
        <v>3</v>
      </c>
      <c r="EL19" t="s">
        <v>294</v>
      </c>
      <c r="EM19">
        <v>100</v>
      </c>
      <c r="EN19">
        <v>100</v>
      </c>
      <c r="EO19">
        <v>2.188</v>
      </c>
      <c r="EP19">
        <v>-0.043</v>
      </c>
      <c r="EQ19">
        <v>1.48822988166803</v>
      </c>
      <c r="ER19">
        <v>0.00225868272383977</v>
      </c>
      <c r="ES19">
        <v>-9.96746185667655e-07</v>
      </c>
      <c r="ET19">
        <v>2.83711317370827e-10</v>
      </c>
      <c r="EU19">
        <v>-0.0579234028461074</v>
      </c>
      <c r="EV19">
        <v>-0.00217948432402501</v>
      </c>
      <c r="EW19">
        <v>0.000453263451741206</v>
      </c>
      <c r="EX19">
        <v>-1.16319206543697e-06</v>
      </c>
      <c r="EY19">
        <v>-2</v>
      </c>
      <c r="EZ19">
        <v>2196</v>
      </c>
      <c r="FA19">
        <v>1</v>
      </c>
      <c r="FB19">
        <v>25</v>
      </c>
      <c r="FC19">
        <v>11.2</v>
      </c>
      <c r="FD19">
        <v>11.2</v>
      </c>
      <c r="FE19">
        <v>18</v>
      </c>
      <c r="FF19">
        <v>633.048</v>
      </c>
      <c r="FG19">
        <v>348.215</v>
      </c>
      <c r="FH19">
        <v>20.0013</v>
      </c>
      <c r="FI19">
        <v>23.143</v>
      </c>
      <c r="FJ19">
        <v>30.0013</v>
      </c>
      <c r="FK19">
        <v>22.8489</v>
      </c>
      <c r="FL19">
        <v>22.8581</v>
      </c>
      <c r="FM19">
        <v>19.8717</v>
      </c>
      <c r="FN19">
        <v>30.5974</v>
      </c>
      <c r="FO19">
        <v>0</v>
      </c>
      <c r="FP19">
        <v>20</v>
      </c>
      <c r="FQ19">
        <v>420</v>
      </c>
      <c r="FR19">
        <v>9.46238</v>
      </c>
      <c r="FS19">
        <v>101.779</v>
      </c>
      <c r="FT19">
        <v>102.428</v>
      </c>
    </row>
    <row r="20" spans="1:176">
      <c r="A20">
        <v>4</v>
      </c>
      <c r="B20">
        <v>1625867445.5</v>
      </c>
      <c r="C20">
        <v>1995.40000009537</v>
      </c>
      <c r="D20" t="s">
        <v>301</v>
      </c>
      <c r="E20" t="s">
        <v>302</v>
      </c>
      <c r="F20">
        <v>15</v>
      </c>
      <c r="I20">
        <v>1625867437.75</v>
      </c>
      <c r="J20">
        <f>(K20)/1000</f>
        <v>0</v>
      </c>
      <c r="K20">
        <f>1000*CC20*AI20*(BY20-BZ20)/(100*BR20*(1000-AI20*BY20))</f>
        <v>0</v>
      </c>
      <c r="L20">
        <f>CC20*AI20*(BX20-BW20*(1000-AI20*BZ20)/(1000-AI20*BY20))/(100*BR20)</f>
        <v>0</v>
      </c>
      <c r="M20">
        <f>BW20 - IF(AI20&gt;1, L20*BR20*100.0/(AK20*CK20), 0)</f>
        <v>0</v>
      </c>
      <c r="N20">
        <f>((T20-J20/2)*M20-L20)/(T20+J20/2)</f>
        <v>0</v>
      </c>
      <c r="O20">
        <f>N20*(CD20+CE20)/1000.0</f>
        <v>0</v>
      </c>
      <c r="P20">
        <f>(BW20 - IF(AI20&gt;1, L20*BR20*100.0/(AK20*CK20), 0))*(CD20+CE20)/1000.0</f>
        <v>0</v>
      </c>
      <c r="Q20">
        <f>2.0/((1/S20-1/R20)+SIGN(S20)*SQRT((1/S20-1/R20)*(1/S20-1/R20) + 4*BS20/((BS20+1)*(BS20+1))*(2*1/S20*1/R20-1/R20*1/R20)))</f>
        <v>0</v>
      </c>
      <c r="R20">
        <f>IF(LEFT(BT20,1)&lt;&gt;"0",IF(LEFT(BT20,1)="1",3.0,BU20),$D$5+$E$5*(CK20*CD20/($K$5*1000))+$F$5*(CK20*CD20/($K$5*1000))*MAX(MIN(BR20,$J$5),$I$5)*MAX(MIN(BR20,$J$5),$I$5)+$G$5*MAX(MIN(BR20,$J$5),$I$5)*(CK20*CD20/($K$5*1000))+$H$5*(CK20*CD20/($K$5*1000))*(CK20*CD20/($K$5*1000)))</f>
        <v>0</v>
      </c>
      <c r="S20">
        <f>J20*(1000-(1000*0.61365*exp(17.502*W20/(240.97+W20))/(CD20+CE20)+BY20)/2)/(1000*0.61365*exp(17.502*W20/(240.97+W20))/(CD20+CE20)-BY20)</f>
        <v>0</v>
      </c>
      <c r="T20">
        <f>1/((BS20+1)/(Q20/1.6)+1/(R20/1.37)) + BS20/((BS20+1)/(Q20/1.6) + BS20/(R20/1.37))</f>
        <v>0</v>
      </c>
      <c r="U20">
        <f>(BN20*BQ20)</f>
        <v>0</v>
      </c>
      <c r="V20">
        <f>(CF20+(U20+2*0.95*5.67E-8*(((CF20+$B$7)+273)^4-(CF20+273)^4)-44100*J20)/(1.84*29.3*R20+8*0.95*5.67E-8*(CF20+273)^3))</f>
        <v>0</v>
      </c>
      <c r="W20">
        <f>($C$7*CG20+$D$7*CH20+$E$7*V20)</f>
        <v>0</v>
      </c>
      <c r="X20">
        <f>0.61365*exp(17.502*W20/(240.97+W20))</f>
        <v>0</v>
      </c>
      <c r="Y20">
        <f>(Z20/AA20*100)</f>
        <v>0</v>
      </c>
      <c r="Z20">
        <f>BY20*(CD20+CE20)/1000</f>
        <v>0</v>
      </c>
      <c r="AA20">
        <f>0.61365*exp(17.502*CF20/(240.97+CF20))</f>
        <v>0</v>
      </c>
      <c r="AB20">
        <f>(X20-BY20*(CD20+CE20)/1000)</f>
        <v>0</v>
      </c>
      <c r="AC20">
        <f>(-J20*44100)</f>
        <v>0</v>
      </c>
      <c r="AD20">
        <f>2*29.3*R20*0.92*(CF20-W20)</f>
        <v>0</v>
      </c>
      <c r="AE20">
        <f>2*0.95*5.67E-8*(((CF20+$B$7)+273)^4-(W20+273)^4)</f>
        <v>0</v>
      </c>
      <c r="AF20">
        <f>U20+AE20+AC20+AD20</f>
        <v>0</v>
      </c>
      <c r="AG20">
        <v>0</v>
      </c>
      <c r="AH20">
        <v>0</v>
      </c>
      <c r="AI20">
        <f>IF(AG20*$H$13&gt;=AK20,1.0,(AK20/(AK20-AG20*$H$13)))</f>
        <v>0</v>
      </c>
      <c r="AJ20">
        <f>(AI20-1)*100</f>
        <v>0</v>
      </c>
      <c r="AK20">
        <f>MAX(0,($B$13+$C$13*CK20)/(1+$D$13*CK20)*CD20/(CF20+273)*$E$13)</f>
        <v>0</v>
      </c>
      <c r="AL20" t="s">
        <v>291</v>
      </c>
      <c r="AM20" t="s">
        <v>291</v>
      </c>
      <c r="AN20">
        <v>0</v>
      </c>
      <c r="AO20">
        <v>0</v>
      </c>
      <c r="AP20">
        <f>1-AN20/AO20</f>
        <v>0</v>
      </c>
      <c r="AQ20">
        <v>0</v>
      </c>
      <c r="AR20" t="s">
        <v>291</v>
      </c>
      <c r="AS20" t="s">
        <v>291</v>
      </c>
      <c r="AT20">
        <v>0</v>
      </c>
      <c r="AU20">
        <v>0</v>
      </c>
      <c r="AV20">
        <f>1-AT20/AU20</f>
        <v>0</v>
      </c>
      <c r="AW20">
        <v>0.5</v>
      </c>
      <c r="AX20">
        <f>BO20</f>
        <v>0</v>
      </c>
      <c r="AY20">
        <f>L20</f>
        <v>0</v>
      </c>
      <c r="AZ20">
        <f>AV20*AW20*AX20</f>
        <v>0</v>
      </c>
      <c r="BA20">
        <f>(AY20-AQ20)/AX20</f>
        <v>0</v>
      </c>
      <c r="BB20">
        <f>(AO20-AU20)/AU20</f>
        <v>0</v>
      </c>
      <c r="BC20">
        <f>AN20/(AP20+AN20/AU20)</f>
        <v>0</v>
      </c>
      <c r="BD20" t="s">
        <v>291</v>
      </c>
      <c r="BE20">
        <v>0</v>
      </c>
      <c r="BF20">
        <f>IF(BE20&lt;&gt;0, BE20, BC20)</f>
        <v>0</v>
      </c>
      <c r="BG20">
        <f>1-BF20/AU20</f>
        <v>0</v>
      </c>
      <c r="BH20">
        <f>(AU20-AT20)/(AU20-BF20)</f>
        <v>0</v>
      </c>
      <c r="BI20">
        <f>(AO20-AU20)/(AO20-BF20)</f>
        <v>0</v>
      </c>
      <c r="BJ20">
        <f>(AU20-AT20)/(AU20-AN20)</f>
        <v>0</v>
      </c>
      <c r="BK20">
        <f>(AO20-AU20)/(AO20-AN20)</f>
        <v>0</v>
      </c>
      <c r="BL20">
        <f>(BH20*BF20/AT20)</f>
        <v>0</v>
      </c>
      <c r="BM20">
        <f>(1-BL20)</f>
        <v>0</v>
      </c>
      <c r="BN20">
        <f>$B$11*CL20+$C$11*CM20+$F$11*CN20*(1-CQ20)</f>
        <v>0</v>
      </c>
      <c r="BO20">
        <f>BN20*BP20</f>
        <v>0</v>
      </c>
      <c r="BP20">
        <f>($B$11*$D$9+$C$11*$D$9+$F$11*((DA20+CS20)/MAX(DA20+CS20+DB20, 0.1)*$I$9+DB20/MAX(DA20+CS20+DB20, 0.1)*$J$9))/($B$11+$C$11+$F$11)</f>
        <v>0</v>
      </c>
      <c r="BQ20">
        <f>($B$11*$K$9+$C$11*$K$9+$F$11*((DA20+CS20)/MAX(DA20+CS20+DB20, 0.1)*$P$9+DB20/MAX(DA20+CS20+DB20, 0.1)*$Q$9))/($B$11+$C$11+$F$11)</f>
        <v>0</v>
      </c>
      <c r="BR20">
        <v>6</v>
      </c>
      <c r="BS20">
        <v>0.5</v>
      </c>
      <c r="BT20" t="s">
        <v>292</v>
      </c>
      <c r="BU20">
        <v>2</v>
      </c>
      <c r="BV20">
        <v>1625867437.75</v>
      </c>
      <c r="BW20">
        <v>416.920533333333</v>
      </c>
      <c r="BX20">
        <v>420.0132</v>
      </c>
      <c r="BY20">
        <v>12.2167166666667</v>
      </c>
      <c r="BZ20">
        <v>11.72683</v>
      </c>
      <c r="CA20">
        <v>414.791533333333</v>
      </c>
      <c r="CB20">
        <v>12.2507166666667</v>
      </c>
      <c r="CC20">
        <v>600.021233333333</v>
      </c>
      <c r="CD20">
        <v>100.984766666667</v>
      </c>
      <c r="CE20">
        <v>0.101248533333333</v>
      </c>
      <c r="CF20">
        <v>26.8546033333333</v>
      </c>
      <c r="CG20">
        <v>26.48618</v>
      </c>
      <c r="CH20">
        <v>999.9</v>
      </c>
      <c r="CI20">
        <v>0</v>
      </c>
      <c r="CJ20">
        <v>0</v>
      </c>
      <c r="CK20">
        <v>9939.43633333333</v>
      </c>
      <c r="CL20">
        <v>0</v>
      </c>
      <c r="CM20">
        <v>0.221023</v>
      </c>
      <c r="CN20">
        <v>1045.98533333333</v>
      </c>
      <c r="CO20">
        <v>0.9619976</v>
      </c>
      <c r="CP20">
        <v>0.0380022866666667</v>
      </c>
      <c r="CQ20">
        <v>0</v>
      </c>
      <c r="CR20">
        <v>1212.00133333333</v>
      </c>
      <c r="CS20">
        <v>4.99999</v>
      </c>
      <c r="CT20">
        <v>12706.3366666667</v>
      </c>
      <c r="CU20">
        <v>9072.044</v>
      </c>
      <c r="CV20">
        <v>41.6580666666666</v>
      </c>
      <c r="CW20">
        <v>44.312</v>
      </c>
      <c r="CX20">
        <v>42.9874</v>
      </c>
      <c r="CY20">
        <v>43.9538</v>
      </c>
      <c r="CZ20">
        <v>44.0914</v>
      </c>
      <c r="DA20">
        <v>1001.42533333333</v>
      </c>
      <c r="DB20">
        <v>39.56</v>
      </c>
      <c r="DC20">
        <v>0</v>
      </c>
      <c r="DD20">
        <v>1625867452</v>
      </c>
      <c r="DE20">
        <v>0</v>
      </c>
      <c r="DF20">
        <v>1211.962</v>
      </c>
      <c r="DG20">
        <v>-4.44461537678117</v>
      </c>
      <c r="DH20">
        <v>-48.0846152664324</v>
      </c>
      <c r="DI20">
        <v>12705.836</v>
      </c>
      <c r="DJ20">
        <v>15</v>
      </c>
      <c r="DK20">
        <v>1625867465.5</v>
      </c>
      <c r="DL20" t="s">
        <v>303</v>
      </c>
      <c r="DM20">
        <v>1625867465.5</v>
      </c>
      <c r="DN20">
        <v>1625867463.5</v>
      </c>
      <c r="DO20">
        <v>22</v>
      </c>
      <c r="DP20">
        <v>-0.059</v>
      </c>
      <c r="DQ20">
        <v>-0.008</v>
      </c>
      <c r="DR20">
        <v>2.129</v>
      </c>
      <c r="DS20">
        <v>-0.034</v>
      </c>
      <c r="DT20">
        <v>420</v>
      </c>
      <c r="DU20">
        <v>12</v>
      </c>
      <c r="DV20">
        <v>0.3</v>
      </c>
      <c r="DW20">
        <v>0.18</v>
      </c>
      <c r="DX20">
        <v>-3.037365</v>
      </c>
      <c r="DY20">
        <v>-0.111962701688543</v>
      </c>
      <c r="DZ20">
        <v>0.0390884914009226</v>
      </c>
      <c r="EA20">
        <v>1</v>
      </c>
      <c r="EB20">
        <v>1212.15606060606</v>
      </c>
      <c r="EC20">
        <v>-3.77196822445783</v>
      </c>
      <c r="ED20">
        <v>0.411456683488708</v>
      </c>
      <c r="EE20">
        <v>1</v>
      </c>
      <c r="EF20">
        <v>0.50089515</v>
      </c>
      <c r="EG20">
        <v>0.00324141838649126</v>
      </c>
      <c r="EH20">
        <v>0.000854808035467617</v>
      </c>
      <c r="EI20">
        <v>1</v>
      </c>
      <c r="EJ20">
        <v>3</v>
      </c>
      <c r="EK20">
        <v>3</v>
      </c>
      <c r="EL20" t="s">
        <v>294</v>
      </c>
      <c r="EM20">
        <v>100</v>
      </c>
      <c r="EN20">
        <v>100</v>
      </c>
      <c r="EO20">
        <v>2.129</v>
      </c>
      <c r="EP20">
        <v>-0.034</v>
      </c>
      <c r="EQ20">
        <v>1.39759691358304</v>
      </c>
      <c r="ER20">
        <v>0.00225868272383977</v>
      </c>
      <c r="ES20">
        <v>-9.96746185667655e-07</v>
      </c>
      <c r="ET20">
        <v>2.83711317370827e-10</v>
      </c>
      <c r="EU20">
        <v>-0.062246080725565</v>
      </c>
      <c r="EV20">
        <v>-0.00217948432402501</v>
      </c>
      <c r="EW20">
        <v>0.000453263451741206</v>
      </c>
      <c r="EX20">
        <v>-1.16319206543697e-06</v>
      </c>
      <c r="EY20">
        <v>-2</v>
      </c>
      <c r="EZ20">
        <v>2196</v>
      </c>
      <c r="FA20">
        <v>1</v>
      </c>
      <c r="FB20">
        <v>25</v>
      </c>
      <c r="FC20">
        <v>11.1</v>
      </c>
      <c r="FD20">
        <v>11.1</v>
      </c>
      <c r="FE20">
        <v>18</v>
      </c>
      <c r="FF20">
        <v>635.866</v>
      </c>
      <c r="FG20">
        <v>351.096</v>
      </c>
      <c r="FH20">
        <v>24.0011</v>
      </c>
      <c r="FI20">
        <v>26.4145</v>
      </c>
      <c r="FJ20">
        <v>30.0015</v>
      </c>
      <c r="FK20">
        <v>26.051</v>
      </c>
      <c r="FL20">
        <v>26.0489</v>
      </c>
      <c r="FM20">
        <v>19.8513</v>
      </c>
      <c r="FN20">
        <v>27.8366</v>
      </c>
      <c r="FO20">
        <v>0</v>
      </c>
      <c r="FP20">
        <v>24</v>
      </c>
      <c r="FQ20">
        <v>420</v>
      </c>
      <c r="FR20">
        <v>11.6955</v>
      </c>
      <c r="FS20">
        <v>101.281</v>
      </c>
      <c r="FT20">
        <v>101.919</v>
      </c>
    </row>
    <row r="21" spans="1:176">
      <c r="A21">
        <v>5</v>
      </c>
      <c r="B21">
        <v>1625868127.5</v>
      </c>
      <c r="C21">
        <v>2677.40000009537</v>
      </c>
      <c r="D21" t="s">
        <v>304</v>
      </c>
      <c r="E21" t="s">
        <v>305</v>
      </c>
      <c r="F21">
        <v>15</v>
      </c>
      <c r="I21">
        <v>1625868119.5</v>
      </c>
      <c r="J21">
        <f>(K21)/1000</f>
        <v>0</v>
      </c>
      <c r="K21">
        <f>1000*CC21*AI21*(BY21-BZ21)/(100*BR21*(1000-AI21*BY21))</f>
        <v>0</v>
      </c>
      <c r="L21">
        <f>CC21*AI21*(BX21-BW21*(1000-AI21*BZ21)/(1000-AI21*BY21))/(100*BR21)</f>
        <v>0</v>
      </c>
      <c r="M21">
        <f>BW21 - IF(AI21&gt;1, L21*BR21*100.0/(AK21*CK21), 0)</f>
        <v>0</v>
      </c>
      <c r="N21">
        <f>((T21-J21/2)*M21-L21)/(T21+J21/2)</f>
        <v>0</v>
      </c>
      <c r="O21">
        <f>N21*(CD21+CE21)/1000.0</f>
        <v>0</v>
      </c>
      <c r="P21">
        <f>(BW21 - IF(AI21&gt;1, L21*BR21*100.0/(AK21*CK21), 0))*(CD21+CE21)/1000.0</f>
        <v>0</v>
      </c>
      <c r="Q21">
        <f>2.0/((1/S21-1/R21)+SIGN(S21)*SQRT((1/S21-1/R21)*(1/S21-1/R21) + 4*BS21/((BS21+1)*(BS21+1))*(2*1/S21*1/R21-1/R21*1/R21)))</f>
        <v>0</v>
      </c>
      <c r="R21">
        <f>IF(LEFT(BT21,1)&lt;&gt;"0",IF(LEFT(BT21,1)="1",3.0,BU21),$D$5+$E$5*(CK21*CD21/($K$5*1000))+$F$5*(CK21*CD21/($K$5*1000))*MAX(MIN(BR21,$J$5),$I$5)*MAX(MIN(BR21,$J$5),$I$5)+$G$5*MAX(MIN(BR21,$J$5),$I$5)*(CK21*CD21/($K$5*1000))+$H$5*(CK21*CD21/($K$5*1000))*(CK21*CD21/($K$5*1000)))</f>
        <v>0</v>
      </c>
      <c r="S21">
        <f>J21*(1000-(1000*0.61365*exp(17.502*W21/(240.97+W21))/(CD21+CE21)+BY21)/2)/(1000*0.61365*exp(17.502*W21/(240.97+W21))/(CD21+CE21)-BY21)</f>
        <v>0</v>
      </c>
      <c r="T21">
        <f>1/((BS21+1)/(Q21/1.6)+1/(R21/1.37)) + BS21/((BS21+1)/(Q21/1.6) + BS21/(R21/1.37))</f>
        <v>0</v>
      </c>
      <c r="U21">
        <f>(BN21*BQ21)</f>
        <v>0</v>
      </c>
      <c r="V21">
        <f>(CF21+(U21+2*0.95*5.67E-8*(((CF21+$B$7)+273)^4-(CF21+273)^4)-44100*J21)/(1.84*29.3*R21+8*0.95*5.67E-8*(CF21+273)^3))</f>
        <v>0</v>
      </c>
      <c r="W21">
        <f>($C$7*CG21+$D$7*CH21+$E$7*V21)</f>
        <v>0</v>
      </c>
      <c r="X21">
        <f>0.61365*exp(17.502*W21/(240.97+W21))</f>
        <v>0</v>
      </c>
      <c r="Y21">
        <f>(Z21/AA21*100)</f>
        <v>0</v>
      </c>
      <c r="Z21">
        <f>BY21*(CD21+CE21)/1000</f>
        <v>0</v>
      </c>
      <c r="AA21">
        <f>0.61365*exp(17.502*CF21/(240.97+CF21))</f>
        <v>0</v>
      </c>
      <c r="AB21">
        <f>(X21-BY21*(CD21+CE21)/1000)</f>
        <v>0</v>
      </c>
      <c r="AC21">
        <f>(-J21*44100)</f>
        <v>0</v>
      </c>
      <c r="AD21">
        <f>2*29.3*R21*0.92*(CF21-W21)</f>
        <v>0</v>
      </c>
      <c r="AE21">
        <f>2*0.95*5.67E-8*(((CF21+$B$7)+273)^4-(W21+273)^4)</f>
        <v>0</v>
      </c>
      <c r="AF21">
        <f>U21+AE21+AC21+AD21</f>
        <v>0</v>
      </c>
      <c r="AG21">
        <v>0</v>
      </c>
      <c r="AH21">
        <v>0</v>
      </c>
      <c r="AI21">
        <f>IF(AG21*$H$13&gt;=AK21,1.0,(AK21/(AK21-AG21*$H$13)))</f>
        <v>0</v>
      </c>
      <c r="AJ21">
        <f>(AI21-1)*100</f>
        <v>0</v>
      </c>
      <c r="AK21">
        <f>MAX(0,($B$13+$C$13*CK21)/(1+$D$13*CK21)*CD21/(CF21+273)*$E$13)</f>
        <v>0</v>
      </c>
      <c r="AL21" t="s">
        <v>291</v>
      </c>
      <c r="AM21" t="s">
        <v>291</v>
      </c>
      <c r="AN21">
        <v>0</v>
      </c>
      <c r="AO21">
        <v>0</v>
      </c>
      <c r="AP21">
        <f>1-AN21/AO21</f>
        <v>0</v>
      </c>
      <c r="AQ21">
        <v>0</v>
      </c>
      <c r="AR21" t="s">
        <v>291</v>
      </c>
      <c r="AS21" t="s">
        <v>291</v>
      </c>
      <c r="AT21">
        <v>0</v>
      </c>
      <c r="AU21">
        <v>0</v>
      </c>
      <c r="AV21">
        <f>1-AT21/AU21</f>
        <v>0</v>
      </c>
      <c r="AW21">
        <v>0.5</v>
      </c>
      <c r="AX21">
        <f>BO21</f>
        <v>0</v>
      </c>
      <c r="AY21">
        <f>L21</f>
        <v>0</v>
      </c>
      <c r="AZ21">
        <f>AV21*AW21*AX21</f>
        <v>0</v>
      </c>
      <c r="BA21">
        <f>(AY21-AQ21)/AX21</f>
        <v>0</v>
      </c>
      <c r="BB21">
        <f>(AO21-AU21)/AU21</f>
        <v>0</v>
      </c>
      <c r="BC21">
        <f>AN21/(AP21+AN21/AU21)</f>
        <v>0</v>
      </c>
      <c r="BD21" t="s">
        <v>291</v>
      </c>
      <c r="BE21">
        <v>0</v>
      </c>
      <c r="BF21">
        <f>IF(BE21&lt;&gt;0, BE21, BC21)</f>
        <v>0</v>
      </c>
      <c r="BG21">
        <f>1-BF21/AU21</f>
        <v>0</v>
      </c>
      <c r="BH21">
        <f>(AU21-AT21)/(AU21-BF21)</f>
        <v>0</v>
      </c>
      <c r="BI21">
        <f>(AO21-AU21)/(AO21-BF21)</f>
        <v>0</v>
      </c>
      <c r="BJ21">
        <f>(AU21-AT21)/(AU21-AN21)</f>
        <v>0</v>
      </c>
      <c r="BK21">
        <f>(AO21-AU21)/(AO21-AN21)</f>
        <v>0</v>
      </c>
      <c r="BL21">
        <f>(BH21*BF21/AT21)</f>
        <v>0</v>
      </c>
      <c r="BM21">
        <f>(1-BL21)</f>
        <v>0</v>
      </c>
      <c r="BN21">
        <f>$B$11*CL21+$C$11*CM21+$F$11*CN21*(1-CQ21)</f>
        <v>0</v>
      </c>
      <c r="BO21">
        <f>BN21*BP21</f>
        <v>0</v>
      </c>
      <c r="BP21">
        <f>($B$11*$D$9+$C$11*$D$9+$F$11*((DA21+CS21)/MAX(DA21+CS21+DB21, 0.1)*$I$9+DB21/MAX(DA21+CS21+DB21, 0.1)*$J$9))/($B$11+$C$11+$F$11)</f>
        <v>0</v>
      </c>
      <c r="BQ21">
        <f>($B$11*$K$9+$C$11*$K$9+$F$11*((DA21+CS21)/MAX(DA21+CS21+DB21, 0.1)*$P$9+DB21/MAX(DA21+CS21+DB21, 0.1)*$Q$9))/($B$11+$C$11+$F$11)</f>
        <v>0</v>
      </c>
      <c r="BR21">
        <v>6</v>
      </c>
      <c r="BS21">
        <v>0.5</v>
      </c>
      <c r="BT21" t="s">
        <v>292</v>
      </c>
      <c r="BU21">
        <v>2</v>
      </c>
      <c r="BV21">
        <v>1625868119.5</v>
      </c>
      <c r="BW21">
        <v>415.894161290323</v>
      </c>
      <c r="BX21">
        <v>420.00064516129</v>
      </c>
      <c r="BY21">
        <v>14.9617967741935</v>
      </c>
      <c r="BZ21">
        <v>14.052035483871</v>
      </c>
      <c r="CA21">
        <v>413.885161290323</v>
      </c>
      <c r="CB21">
        <v>14.9837967741935</v>
      </c>
      <c r="CC21">
        <v>600.026032258065</v>
      </c>
      <c r="CD21">
        <v>100.952483870968</v>
      </c>
      <c r="CE21">
        <v>0.10010115483871</v>
      </c>
      <c r="CF21">
        <v>30.3585129032258</v>
      </c>
      <c r="CG21">
        <v>30.0178774193548</v>
      </c>
      <c r="CH21">
        <v>999.9</v>
      </c>
      <c r="CI21">
        <v>0</v>
      </c>
      <c r="CJ21">
        <v>0</v>
      </c>
      <c r="CK21">
        <v>10001.45</v>
      </c>
      <c r="CL21">
        <v>0</v>
      </c>
      <c r="CM21">
        <v>0.221023</v>
      </c>
      <c r="CN21">
        <v>1046.01387096774</v>
      </c>
      <c r="CO21">
        <v>0.961999193548387</v>
      </c>
      <c r="CP21">
        <v>0.0380007709677419</v>
      </c>
      <c r="CQ21">
        <v>0</v>
      </c>
      <c r="CR21">
        <v>1160.69064516129</v>
      </c>
      <c r="CS21">
        <v>4.99999</v>
      </c>
      <c r="CT21">
        <v>12253.4290322581</v>
      </c>
      <c r="CU21">
        <v>9072.29838709677</v>
      </c>
      <c r="CV21">
        <v>43.9451290322581</v>
      </c>
      <c r="CW21">
        <v>46.649</v>
      </c>
      <c r="CX21">
        <v>45.2154516129032</v>
      </c>
      <c r="CY21">
        <v>46.266</v>
      </c>
      <c r="CZ21">
        <v>46.512</v>
      </c>
      <c r="DA21">
        <v>1001.45225806452</v>
      </c>
      <c r="DB21">
        <v>39.5616129032258</v>
      </c>
      <c r="DC21">
        <v>0</v>
      </c>
      <c r="DD21">
        <v>1625868133.6</v>
      </c>
      <c r="DE21">
        <v>0</v>
      </c>
      <c r="DF21">
        <v>1160.6384</v>
      </c>
      <c r="DG21">
        <v>-3.04923078343979</v>
      </c>
      <c r="DH21">
        <v>-47.5153847251743</v>
      </c>
      <c r="DI21">
        <v>12252.888</v>
      </c>
      <c r="DJ21">
        <v>15</v>
      </c>
      <c r="DK21">
        <v>1625868148.5</v>
      </c>
      <c r="DL21" t="s">
        <v>306</v>
      </c>
      <c r="DM21">
        <v>1625868146.5</v>
      </c>
      <c r="DN21">
        <v>1625868148.5</v>
      </c>
      <c r="DO21">
        <v>23</v>
      </c>
      <c r="DP21">
        <v>-0.121</v>
      </c>
      <c r="DQ21">
        <v>-0.009</v>
      </c>
      <c r="DR21">
        <v>2.009</v>
      </c>
      <c r="DS21">
        <v>-0.022</v>
      </c>
      <c r="DT21">
        <v>420</v>
      </c>
      <c r="DU21">
        <v>14</v>
      </c>
      <c r="DV21">
        <v>0.18</v>
      </c>
      <c r="DW21">
        <v>0.08</v>
      </c>
      <c r="DX21">
        <v>-3.99968125</v>
      </c>
      <c r="DY21">
        <v>0.0808461163227124</v>
      </c>
      <c r="DZ21">
        <v>0.0362061398928069</v>
      </c>
      <c r="EA21">
        <v>1</v>
      </c>
      <c r="EB21">
        <v>1160.80428571429</v>
      </c>
      <c r="EC21">
        <v>-3.16320939334597</v>
      </c>
      <c r="ED21">
        <v>0.366171589085035</v>
      </c>
      <c r="EE21">
        <v>1</v>
      </c>
      <c r="EF21">
        <v>0.921068825</v>
      </c>
      <c r="EG21">
        <v>0.0189444315196977</v>
      </c>
      <c r="EH21">
        <v>0.016110177211762</v>
      </c>
      <c r="EI21">
        <v>1</v>
      </c>
      <c r="EJ21">
        <v>3</v>
      </c>
      <c r="EK21">
        <v>3</v>
      </c>
      <c r="EL21" t="s">
        <v>294</v>
      </c>
      <c r="EM21">
        <v>100</v>
      </c>
      <c r="EN21">
        <v>100</v>
      </c>
      <c r="EO21">
        <v>2.009</v>
      </c>
      <c r="EP21">
        <v>-0.022</v>
      </c>
      <c r="EQ21">
        <v>1.33860908737825</v>
      </c>
      <c r="ER21">
        <v>0.00225868272383977</v>
      </c>
      <c r="ES21">
        <v>-9.96746185667655e-07</v>
      </c>
      <c r="ET21">
        <v>2.83711317370827e-10</v>
      </c>
      <c r="EU21">
        <v>-0.0698619627873941</v>
      </c>
      <c r="EV21">
        <v>-0.00217948432402501</v>
      </c>
      <c r="EW21">
        <v>0.000453263451741206</v>
      </c>
      <c r="EX21">
        <v>-1.16319206543697e-06</v>
      </c>
      <c r="EY21">
        <v>-2</v>
      </c>
      <c r="EZ21">
        <v>2196</v>
      </c>
      <c r="FA21">
        <v>1</v>
      </c>
      <c r="FB21">
        <v>25</v>
      </c>
      <c r="FC21">
        <v>11</v>
      </c>
      <c r="FD21">
        <v>11.1</v>
      </c>
      <c r="FE21">
        <v>18</v>
      </c>
      <c r="FF21">
        <v>637.567</v>
      </c>
      <c r="FG21">
        <v>347.76</v>
      </c>
      <c r="FH21">
        <v>28.0008</v>
      </c>
      <c r="FI21">
        <v>29.7218</v>
      </c>
      <c r="FJ21">
        <v>30.0015</v>
      </c>
      <c r="FK21">
        <v>29.368</v>
      </c>
      <c r="FL21">
        <v>29.3632</v>
      </c>
      <c r="FM21">
        <v>19.84</v>
      </c>
      <c r="FN21">
        <v>28.9458</v>
      </c>
      <c r="FO21">
        <v>0</v>
      </c>
      <c r="FP21">
        <v>28</v>
      </c>
      <c r="FQ21">
        <v>420</v>
      </c>
      <c r="FR21">
        <v>14.0738</v>
      </c>
      <c r="FS21">
        <v>100.762</v>
      </c>
      <c r="FT21">
        <v>101.382</v>
      </c>
    </row>
    <row r="22" spans="1:176">
      <c r="A22">
        <v>6</v>
      </c>
      <c r="B22">
        <v>1625868891.1</v>
      </c>
      <c r="C22">
        <v>3441</v>
      </c>
      <c r="D22" t="s">
        <v>307</v>
      </c>
      <c r="E22" t="s">
        <v>308</v>
      </c>
      <c r="F22">
        <v>15</v>
      </c>
      <c r="I22">
        <v>1625868883.1</v>
      </c>
      <c r="J22">
        <f>(K22)/1000</f>
        <v>0</v>
      </c>
      <c r="K22">
        <f>1000*CC22*AI22*(BY22-BZ22)/(100*BR22*(1000-AI22*BY22))</f>
        <v>0</v>
      </c>
      <c r="L22">
        <f>CC22*AI22*(BX22-BW22*(1000-AI22*BZ22)/(1000-AI22*BY22))/(100*BR22)</f>
        <v>0</v>
      </c>
      <c r="M22">
        <f>BW22 - IF(AI22&gt;1, L22*BR22*100.0/(AK22*CK22), 0)</f>
        <v>0</v>
      </c>
      <c r="N22">
        <f>((T22-J22/2)*M22-L22)/(T22+J22/2)</f>
        <v>0</v>
      </c>
      <c r="O22">
        <f>N22*(CD22+CE22)/1000.0</f>
        <v>0</v>
      </c>
      <c r="P22">
        <f>(BW22 - IF(AI22&gt;1, L22*BR22*100.0/(AK22*CK22), 0))*(CD22+CE22)/1000.0</f>
        <v>0</v>
      </c>
      <c r="Q22">
        <f>2.0/((1/S22-1/R22)+SIGN(S22)*SQRT((1/S22-1/R22)*(1/S22-1/R22) + 4*BS22/((BS22+1)*(BS22+1))*(2*1/S22*1/R22-1/R22*1/R22)))</f>
        <v>0</v>
      </c>
      <c r="R22">
        <f>IF(LEFT(BT22,1)&lt;&gt;"0",IF(LEFT(BT22,1)="1",3.0,BU22),$D$5+$E$5*(CK22*CD22/($K$5*1000))+$F$5*(CK22*CD22/($K$5*1000))*MAX(MIN(BR22,$J$5),$I$5)*MAX(MIN(BR22,$J$5),$I$5)+$G$5*MAX(MIN(BR22,$J$5),$I$5)*(CK22*CD22/($K$5*1000))+$H$5*(CK22*CD22/($K$5*1000))*(CK22*CD22/($K$5*1000)))</f>
        <v>0</v>
      </c>
      <c r="S22">
        <f>J22*(1000-(1000*0.61365*exp(17.502*W22/(240.97+W22))/(CD22+CE22)+BY22)/2)/(1000*0.61365*exp(17.502*W22/(240.97+W22))/(CD22+CE22)-BY22)</f>
        <v>0</v>
      </c>
      <c r="T22">
        <f>1/((BS22+1)/(Q22/1.6)+1/(R22/1.37)) + BS22/((BS22+1)/(Q22/1.6) + BS22/(R22/1.37))</f>
        <v>0</v>
      </c>
      <c r="U22">
        <f>(BN22*BQ22)</f>
        <v>0</v>
      </c>
      <c r="V22">
        <f>(CF22+(U22+2*0.95*5.67E-8*(((CF22+$B$7)+273)^4-(CF22+273)^4)-44100*J22)/(1.84*29.3*R22+8*0.95*5.67E-8*(CF22+273)^3))</f>
        <v>0</v>
      </c>
      <c r="W22">
        <f>($C$7*CG22+$D$7*CH22+$E$7*V22)</f>
        <v>0</v>
      </c>
      <c r="X22">
        <f>0.61365*exp(17.502*W22/(240.97+W22))</f>
        <v>0</v>
      </c>
      <c r="Y22">
        <f>(Z22/AA22*100)</f>
        <v>0</v>
      </c>
      <c r="Z22">
        <f>BY22*(CD22+CE22)/1000</f>
        <v>0</v>
      </c>
      <c r="AA22">
        <f>0.61365*exp(17.502*CF22/(240.97+CF22))</f>
        <v>0</v>
      </c>
      <c r="AB22">
        <f>(X22-BY22*(CD22+CE22)/1000)</f>
        <v>0</v>
      </c>
      <c r="AC22">
        <f>(-J22*44100)</f>
        <v>0</v>
      </c>
      <c r="AD22">
        <f>2*29.3*R22*0.92*(CF22-W22)</f>
        <v>0</v>
      </c>
      <c r="AE22">
        <f>2*0.95*5.67E-8*(((CF22+$B$7)+273)^4-(W22+273)^4)</f>
        <v>0</v>
      </c>
      <c r="AF22">
        <f>U22+AE22+AC22+AD22</f>
        <v>0</v>
      </c>
      <c r="AG22">
        <v>0</v>
      </c>
      <c r="AH22">
        <v>0</v>
      </c>
      <c r="AI22">
        <f>IF(AG22*$H$13&gt;=AK22,1.0,(AK22/(AK22-AG22*$H$13)))</f>
        <v>0</v>
      </c>
      <c r="AJ22">
        <f>(AI22-1)*100</f>
        <v>0</v>
      </c>
      <c r="AK22">
        <f>MAX(0,($B$13+$C$13*CK22)/(1+$D$13*CK22)*CD22/(CF22+273)*$E$13)</f>
        <v>0</v>
      </c>
      <c r="AL22" t="s">
        <v>291</v>
      </c>
      <c r="AM22" t="s">
        <v>291</v>
      </c>
      <c r="AN22">
        <v>0</v>
      </c>
      <c r="AO22">
        <v>0</v>
      </c>
      <c r="AP22">
        <f>1-AN22/AO22</f>
        <v>0</v>
      </c>
      <c r="AQ22">
        <v>0</v>
      </c>
      <c r="AR22" t="s">
        <v>291</v>
      </c>
      <c r="AS22" t="s">
        <v>291</v>
      </c>
      <c r="AT22">
        <v>0</v>
      </c>
      <c r="AU22">
        <v>0</v>
      </c>
      <c r="AV22">
        <f>1-AT22/AU22</f>
        <v>0</v>
      </c>
      <c r="AW22">
        <v>0.5</v>
      </c>
      <c r="AX22">
        <f>BO22</f>
        <v>0</v>
      </c>
      <c r="AY22">
        <f>L22</f>
        <v>0</v>
      </c>
      <c r="AZ22">
        <f>AV22*AW22*AX22</f>
        <v>0</v>
      </c>
      <c r="BA22">
        <f>(AY22-AQ22)/AX22</f>
        <v>0</v>
      </c>
      <c r="BB22">
        <f>(AO22-AU22)/AU22</f>
        <v>0</v>
      </c>
      <c r="BC22">
        <f>AN22/(AP22+AN22/AU22)</f>
        <v>0</v>
      </c>
      <c r="BD22" t="s">
        <v>291</v>
      </c>
      <c r="BE22">
        <v>0</v>
      </c>
      <c r="BF22">
        <f>IF(BE22&lt;&gt;0, BE22, BC22)</f>
        <v>0</v>
      </c>
      <c r="BG22">
        <f>1-BF22/AU22</f>
        <v>0</v>
      </c>
      <c r="BH22">
        <f>(AU22-AT22)/(AU22-BF22)</f>
        <v>0</v>
      </c>
      <c r="BI22">
        <f>(AO22-AU22)/(AO22-BF22)</f>
        <v>0</v>
      </c>
      <c r="BJ22">
        <f>(AU22-AT22)/(AU22-AN22)</f>
        <v>0</v>
      </c>
      <c r="BK22">
        <f>(AO22-AU22)/(AO22-AN22)</f>
        <v>0</v>
      </c>
      <c r="BL22">
        <f>(BH22*BF22/AT22)</f>
        <v>0</v>
      </c>
      <c r="BM22">
        <f>(1-BL22)</f>
        <v>0</v>
      </c>
      <c r="BN22">
        <f>$B$11*CL22+$C$11*CM22+$F$11*CN22*(1-CQ22)</f>
        <v>0</v>
      </c>
      <c r="BO22">
        <f>BN22*BP22</f>
        <v>0</v>
      </c>
      <c r="BP22">
        <f>($B$11*$D$9+$C$11*$D$9+$F$11*((DA22+CS22)/MAX(DA22+CS22+DB22, 0.1)*$I$9+DB22/MAX(DA22+CS22+DB22, 0.1)*$J$9))/($B$11+$C$11+$F$11)</f>
        <v>0</v>
      </c>
      <c r="BQ22">
        <f>($B$11*$K$9+$C$11*$K$9+$F$11*((DA22+CS22)/MAX(DA22+CS22+DB22, 0.1)*$P$9+DB22/MAX(DA22+CS22+DB22, 0.1)*$Q$9))/($B$11+$C$11+$F$11)</f>
        <v>0</v>
      </c>
      <c r="BR22">
        <v>6</v>
      </c>
      <c r="BS22">
        <v>0.5</v>
      </c>
      <c r="BT22" t="s">
        <v>292</v>
      </c>
      <c r="BU22">
        <v>2</v>
      </c>
      <c r="BV22">
        <v>1625868883.1</v>
      </c>
      <c r="BW22">
        <v>415.685870967742</v>
      </c>
      <c r="BX22">
        <v>420.022161290323</v>
      </c>
      <c r="BY22">
        <v>18.3620258064516</v>
      </c>
      <c r="BZ22">
        <v>17.1625096774194</v>
      </c>
      <c r="CA22">
        <v>413.837870967742</v>
      </c>
      <c r="CB22">
        <v>18.3590258064516</v>
      </c>
      <c r="CC22">
        <v>600.01735483871</v>
      </c>
      <c r="CD22">
        <v>100.974225806452</v>
      </c>
      <c r="CE22">
        <v>0.100014919354839</v>
      </c>
      <c r="CF22">
        <v>33.9434967741935</v>
      </c>
      <c r="CG22">
        <v>33.5098387096774</v>
      </c>
      <c r="CH22">
        <v>999.9</v>
      </c>
      <c r="CI22">
        <v>0</v>
      </c>
      <c r="CJ22">
        <v>0</v>
      </c>
      <c r="CK22">
        <v>10000.3174193548</v>
      </c>
      <c r="CL22">
        <v>0</v>
      </c>
      <c r="CM22">
        <v>0.221023</v>
      </c>
      <c r="CN22">
        <v>1045.99774193548</v>
      </c>
      <c r="CO22">
        <v>0.962010387096774</v>
      </c>
      <c r="CP22">
        <v>0.0379896419354839</v>
      </c>
      <c r="CQ22">
        <v>0</v>
      </c>
      <c r="CR22">
        <v>1107.39838709677</v>
      </c>
      <c r="CS22">
        <v>4.99999</v>
      </c>
      <c r="CT22">
        <v>11796.2935483871</v>
      </c>
      <c r="CU22">
        <v>9072.18967741936</v>
      </c>
      <c r="CV22">
        <v>46.7378064516129</v>
      </c>
      <c r="CW22">
        <v>49.312</v>
      </c>
      <c r="CX22">
        <v>48.008</v>
      </c>
      <c r="CY22">
        <v>49.062</v>
      </c>
      <c r="CZ22">
        <v>49.379</v>
      </c>
      <c r="DA22">
        <v>1001.44677419355</v>
      </c>
      <c r="DB22">
        <v>39.5509677419355</v>
      </c>
      <c r="DC22">
        <v>0</v>
      </c>
      <c r="DD22">
        <v>1625868897.4</v>
      </c>
      <c r="DE22">
        <v>0</v>
      </c>
      <c r="DF22">
        <v>1107.38076923077</v>
      </c>
      <c r="DG22">
        <v>-3.63487178830146</v>
      </c>
      <c r="DH22">
        <v>-39.2376067738344</v>
      </c>
      <c r="DI22">
        <v>11795.9807692308</v>
      </c>
      <c r="DJ22">
        <v>15</v>
      </c>
      <c r="DK22">
        <v>1625868917.6</v>
      </c>
      <c r="DL22" t="s">
        <v>309</v>
      </c>
      <c r="DM22">
        <v>1625868910.1</v>
      </c>
      <c r="DN22">
        <v>1625868917.6</v>
      </c>
      <c r="DO22">
        <v>24</v>
      </c>
      <c r="DP22">
        <v>-0.161</v>
      </c>
      <c r="DQ22">
        <v>-0.01</v>
      </c>
      <c r="DR22">
        <v>1.848</v>
      </c>
      <c r="DS22">
        <v>0.003</v>
      </c>
      <c r="DT22">
        <v>420</v>
      </c>
      <c r="DU22">
        <v>17</v>
      </c>
      <c r="DV22">
        <v>0.47</v>
      </c>
      <c r="DW22">
        <v>0.09</v>
      </c>
      <c r="DX22">
        <v>-4.18634425</v>
      </c>
      <c r="DY22">
        <v>0.00447703564729273</v>
      </c>
      <c r="DZ22">
        <v>0.0213356609796252</v>
      </c>
      <c r="EA22">
        <v>1</v>
      </c>
      <c r="EB22">
        <v>1107.584</v>
      </c>
      <c r="EC22">
        <v>-3.18904109589057</v>
      </c>
      <c r="ED22">
        <v>0.360350622905767</v>
      </c>
      <c r="EE22">
        <v>1</v>
      </c>
      <c r="EF22">
        <v>1.22666075</v>
      </c>
      <c r="EG22">
        <v>-0.0863015009380917</v>
      </c>
      <c r="EH22">
        <v>0.01015315256152</v>
      </c>
      <c r="EI22">
        <v>1</v>
      </c>
      <c r="EJ22">
        <v>3</v>
      </c>
      <c r="EK22">
        <v>3</v>
      </c>
      <c r="EL22" t="s">
        <v>294</v>
      </c>
      <c r="EM22">
        <v>100</v>
      </c>
      <c r="EN22">
        <v>100</v>
      </c>
      <c r="EO22">
        <v>1.848</v>
      </c>
      <c r="EP22">
        <v>0.003</v>
      </c>
      <c r="EQ22">
        <v>1.21800290315577</v>
      </c>
      <c r="ER22">
        <v>0.00225868272383977</v>
      </c>
      <c r="ES22">
        <v>-9.96746185667655e-07</v>
      </c>
      <c r="ET22">
        <v>2.83711317370827e-10</v>
      </c>
      <c r="EU22">
        <v>-0.0786385551678186</v>
      </c>
      <c r="EV22">
        <v>-0.00217948432402501</v>
      </c>
      <c r="EW22">
        <v>0.000453263451741206</v>
      </c>
      <c r="EX22">
        <v>-1.16319206543697e-06</v>
      </c>
      <c r="EY22">
        <v>-2</v>
      </c>
      <c r="EZ22">
        <v>2196</v>
      </c>
      <c r="FA22">
        <v>1</v>
      </c>
      <c r="FB22">
        <v>25</v>
      </c>
      <c r="FC22">
        <v>12.4</v>
      </c>
      <c r="FD22">
        <v>12.4</v>
      </c>
      <c r="FE22">
        <v>18</v>
      </c>
      <c r="FF22">
        <v>637.839</v>
      </c>
      <c r="FG22">
        <v>336.73</v>
      </c>
      <c r="FH22">
        <v>32.0005</v>
      </c>
      <c r="FI22">
        <v>33.2939</v>
      </c>
      <c r="FJ22">
        <v>30.0015</v>
      </c>
      <c r="FK22">
        <v>32.9682</v>
      </c>
      <c r="FL22">
        <v>32.9634</v>
      </c>
      <c r="FM22">
        <v>19.8197</v>
      </c>
      <c r="FN22">
        <v>29.0955</v>
      </c>
      <c r="FO22">
        <v>0</v>
      </c>
      <c r="FP22">
        <v>32</v>
      </c>
      <c r="FQ22">
        <v>420</v>
      </c>
      <c r="FR22">
        <v>17.1228</v>
      </c>
      <c r="FS22">
        <v>100.2</v>
      </c>
      <c r="FT22">
        <v>100.805</v>
      </c>
    </row>
    <row r="23" spans="1:176">
      <c r="A23">
        <v>7</v>
      </c>
      <c r="B23">
        <v>1625869691.6</v>
      </c>
      <c r="C23">
        <v>4241.5</v>
      </c>
      <c r="D23" t="s">
        <v>310</v>
      </c>
      <c r="E23" t="s">
        <v>311</v>
      </c>
      <c r="F23">
        <v>15</v>
      </c>
      <c r="I23">
        <v>1625869683.6</v>
      </c>
      <c r="J23">
        <f>(K23)/1000</f>
        <v>0</v>
      </c>
      <c r="K23">
        <f>1000*CC23*AI23*(BY23-BZ23)/(100*BR23*(1000-AI23*BY23))</f>
        <v>0</v>
      </c>
      <c r="L23">
        <f>CC23*AI23*(BX23-BW23*(1000-AI23*BZ23)/(1000-AI23*BY23))/(100*BR23)</f>
        <v>0</v>
      </c>
      <c r="M23">
        <f>BW23 - IF(AI23&gt;1, L23*BR23*100.0/(AK23*CK23), 0)</f>
        <v>0</v>
      </c>
      <c r="N23">
        <f>((T23-J23/2)*M23-L23)/(T23+J23/2)</f>
        <v>0</v>
      </c>
      <c r="O23">
        <f>N23*(CD23+CE23)/1000.0</f>
        <v>0</v>
      </c>
      <c r="P23">
        <f>(BW23 - IF(AI23&gt;1, L23*BR23*100.0/(AK23*CK23), 0))*(CD23+CE23)/1000.0</f>
        <v>0</v>
      </c>
      <c r="Q23">
        <f>2.0/((1/S23-1/R23)+SIGN(S23)*SQRT((1/S23-1/R23)*(1/S23-1/R23) + 4*BS23/((BS23+1)*(BS23+1))*(2*1/S23*1/R23-1/R23*1/R23)))</f>
        <v>0</v>
      </c>
      <c r="R23">
        <f>IF(LEFT(BT23,1)&lt;&gt;"0",IF(LEFT(BT23,1)="1",3.0,BU23),$D$5+$E$5*(CK23*CD23/($K$5*1000))+$F$5*(CK23*CD23/($K$5*1000))*MAX(MIN(BR23,$J$5),$I$5)*MAX(MIN(BR23,$J$5),$I$5)+$G$5*MAX(MIN(BR23,$J$5),$I$5)*(CK23*CD23/($K$5*1000))+$H$5*(CK23*CD23/($K$5*1000))*(CK23*CD23/($K$5*1000)))</f>
        <v>0</v>
      </c>
      <c r="S23">
        <f>J23*(1000-(1000*0.61365*exp(17.502*W23/(240.97+W23))/(CD23+CE23)+BY23)/2)/(1000*0.61365*exp(17.502*W23/(240.97+W23))/(CD23+CE23)-BY23)</f>
        <v>0</v>
      </c>
      <c r="T23">
        <f>1/((BS23+1)/(Q23/1.6)+1/(R23/1.37)) + BS23/((BS23+1)/(Q23/1.6) + BS23/(R23/1.37))</f>
        <v>0</v>
      </c>
      <c r="U23">
        <f>(BN23*BQ23)</f>
        <v>0</v>
      </c>
      <c r="V23">
        <f>(CF23+(U23+2*0.95*5.67E-8*(((CF23+$B$7)+273)^4-(CF23+273)^4)-44100*J23)/(1.84*29.3*R23+8*0.95*5.67E-8*(CF23+273)^3))</f>
        <v>0</v>
      </c>
      <c r="W23">
        <f>($C$7*CG23+$D$7*CH23+$E$7*V23)</f>
        <v>0</v>
      </c>
      <c r="X23">
        <f>0.61365*exp(17.502*W23/(240.97+W23))</f>
        <v>0</v>
      </c>
      <c r="Y23">
        <f>(Z23/AA23*100)</f>
        <v>0</v>
      </c>
      <c r="Z23">
        <f>BY23*(CD23+CE23)/1000</f>
        <v>0</v>
      </c>
      <c r="AA23">
        <f>0.61365*exp(17.502*CF23/(240.97+CF23))</f>
        <v>0</v>
      </c>
      <c r="AB23">
        <f>(X23-BY23*(CD23+CE23)/1000)</f>
        <v>0</v>
      </c>
      <c r="AC23">
        <f>(-J23*44100)</f>
        <v>0</v>
      </c>
      <c r="AD23">
        <f>2*29.3*R23*0.92*(CF23-W23)</f>
        <v>0</v>
      </c>
      <c r="AE23">
        <f>2*0.95*5.67E-8*(((CF23+$B$7)+273)^4-(W23+273)^4)</f>
        <v>0</v>
      </c>
      <c r="AF23">
        <f>U23+AE23+AC23+AD23</f>
        <v>0</v>
      </c>
      <c r="AG23">
        <v>0</v>
      </c>
      <c r="AH23">
        <v>0</v>
      </c>
      <c r="AI23">
        <f>IF(AG23*$H$13&gt;=AK23,1.0,(AK23/(AK23-AG23*$H$13)))</f>
        <v>0</v>
      </c>
      <c r="AJ23">
        <f>(AI23-1)*100</f>
        <v>0</v>
      </c>
      <c r="AK23">
        <f>MAX(0,($B$13+$C$13*CK23)/(1+$D$13*CK23)*CD23/(CF23+273)*$E$13)</f>
        <v>0</v>
      </c>
      <c r="AL23" t="s">
        <v>291</v>
      </c>
      <c r="AM23" t="s">
        <v>291</v>
      </c>
      <c r="AN23">
        <v>0</v>
      </c>
      <c r="AO23">
        <v>0</v>
      </c>
      <c r="AP23">
        <f>1-AN23/AO23</f>
        <v>0</v>
      </c>
      <c r="AQ23">
        <v>0</v>
      </c>
      <c r="AR23" t="s">
        <v>291</v>
      </c>
      <c r="AS23" t="s">
        <v>291</v>
      </c>
      <c r="AT23">
        <v>0</v>
      </c>
      <c r="AU23">
        <v>0</v>
      </c>
      <c r="AV23">
        <f>1-AT23/AU23</f>
        <v>0</v>
      </c>
      <c r="AW23">
        <v>0.5</v>
      </c>
      <c r="AX23">
        <f>BO23</f>
        <v>0</v>
      </c>
      <c r="AY23">
        <f>L23</f>
        <v>0</v>
      </c>
      <c r="AZ23">
        <f>AV23*AW23*AX23</f>
        <v>0</v>
      </c>
      <c r="BA23">
        <f>(AY23-AQ23)/AX23</f>
        <v>0</v>
      </c>
      <c r="BB23">
        <f>(AO23-AU23)/AU23</f>
        <v>0</v>
      </c>
      <c r="BC23">
        <f>AN23/(AP23+AN23/AU23)</f>
        <v>0</v>
      </c>
      <c r="BD23" t="s">
        <v>291</v>
      </c>
      <c r="BE23">
        <v>0</v>
      </c>
      <c r="BF23">
        <f>IF(BE23&lt;&gt;0, BE23, BC23)</f>
        <v>0</v>
      </c>
      <c r="BG23">
        <f>1-BF23/AU23</f>
        <v>0</v>
      </c>
      <c r="BH23">
        <f>(AU23-AT23)/(AU23-BF23)</f>
        <v>0</v>
      </c>
      <c r="BI23">
        <f>(AO23-AU23)/(AO23-BF23)</f>
        <v>0</v>
      </c>
      <c r="BJ23">
        <f>(AU23-AT23)/(AU23-AN23)</f>
        <v>0</v>
      </c>
      <c r="BK23">
        <f>(AO23-AU23)/(AO23-AN23)</f>
        <v>0</v>
      </c>
      <c r="BL23">
        <f>(BH23*BF23/AT23)</f>
        <v>0</v>
      </c>
      <c r="BM23">
        <f>(1-BL23)</f>
        <v>0</v>
      </c>
      <c r="BN23">
        <f>$B$11*CL23+$C$11*CM23+$F$11*CN23*(1-CQ23)</f>
        <v>0</v>
      </c>
      <c r="BO23">
        <f>BN23*BP23</f>
        <v>0</v>
      </c>
      <c r="BP23">
        <f>($B$11*$D$9+$C$11*$D$9+$F$11*((DA23+CS23)/MAX(DA23+CS23+DB23, 0.1)*$I$9+DB23/MAX(DA23+CS23+DB23, 0.1)*$J$9))/($B$11+$C$11+$F$11)</f>
        <v>0</v>
      </c>
      <c r="BQ23">
        <f>($B$11*$K$9+$C$11*$K$9+$F$11*((DA23+CS23)/MAX(DA23+CS23+DB23, 0.1)*$P$9+DB23/MAX(DA23+CS23+DB23, 0.1)*$Q$9))/($B$11+$C$11+$F$11)</f>
        <v>0</v>
      </c>
      <c r="BR23">
        <v>6</v>
      </c>
      <c r="BS23">
        <v>0.5</v>
      </c>
      <c r="BT23" t="s">
        <v>292</v>
      </c>
      <c r="BU23">
        <v>2</v>
      </c>
      <c r="BV23">
        <v>1625869683.6</v>
      </c>
      <c r="BW23">
        <v>416.482225806452</v>
      </c>
      <c r="BX23">
        <v>419.989774193548</v>
      </c>
      <c r="BY23">
        <v>22.2996838709677</v>
      </c>
      <c r="BZ23">
        <v>21.0508774193548</v>
      </c>
      <c r="CA23">
        <v>414.816225806452</v>
      </c>
      <c r="CB23">
        <v>22.2816838709677</v>
      </c>
      <c r="CC23">
        <v>600.02535483871</v>
      </c>
      <c r="CD23">
        <v>100.984129032258</v>
      </c>
      <c r="CE23">
        <v>0.100130370967742</v>
      </c>
      <c r="CF23">
        <v>37.5030516129032</v>
      </c>
      <c r="CG23">
        <v>37.0902129032258</v>
      </c>
      <c r="CH23">
        <v>999.9</v>
      </c>
      <c r="CI23">
        <v>0</v>
      </c>
      <c r="CJ23">
        <v>0</v>
      </c>
      <c r="CK23">
        <v>9997.84064516129</v>
      </c>
      <c r="CL23">
        <v>0</v>
      </c>
      <c r="CM23">
        <v>0.221023</v>
      </c>
      <c r="CN23">
        <v>1045.97387096774</v>
      </c>
      <c r="CO23">
        <v>0.962004741935484</v>
      </c>
      <c r="CP23">
        <v>0.0379955387096774</v>
      </c>
      <c r="CQ23">
        <v>0</v>
      </c>
      <c r="CR23">
        <v>1067.65419354839</v>
      </c>
      <c r="CS23">
        <v>4.99999</v>
      </c>
      <c r="CT23">
        <v>11452.1838709677</v>
      </c>
      <c r="CU23">
        <v>9071.96967741935</v>
      </c>
      <c r="CV23">
        <v>48.8</v>
      </c>
      <c r="CW23">
        <v>51.1087419354838</v>
      </c>
      <c r="CX23">
        <v>49.9593548387097</v>
      </c>
      <c r="CY23">
        <v>50.631</v>
      </c>
      <c r="CZ23">
        <v>51.4756129032258</v>
      </c>
      <c r="DA23">
        <v>1001.42387096774</v>
      </c>
      <c r="DB23">
        <v>39.55</v>
      </c>
      <c r="DC23">
        <v>0</v>
      </c>
      <c r="DD23">
        <v>1625869697.8</v>
      </c>
      <c r="DE23">
        <v>0</v>
      </c>
      <c r="DF23">
        <v>1067.63346153846</v>
      </c>
      <c r="DG23">
        <v>-0.937094017968753</v>
      </c>
      <c r="DH23">
        <v>-26.0581197003765</v>
      </c>
      <c r="DI23">
        <v>11452.1384615385</v>
      </c>
      <c r="DJ23">
        <v>15</v>
      </c>
      <c r="DK23">
        <v>1625869713.6</v>
      </c>
      <c r="DL23" t="s">
        <v>312</v>
      </c>
      <c r="DM23">
        <v>1625869712.1</v>
      </c>
      <c r="DN23">
        <v>1625869713.6</v>
      </c>
      <c r="DO23">
        <v>25</v>
      </c>
      <c r="DP23">
        <v>-0.183</v>
      </c>
      <c r="DQ23">
        <v>-0.038</v>
      </c>
      <c r="DR23">
        <v>1.666</v>
      </c>
      <c r="DS23">
        <v>0.018</v>
      </c>
      <c r="DT23">
        <v>420</v>
      </c>
      <c r="DU23">
        <v>21</v>
      </c>
      <c r="DV23">
        <v>0.37</v>
      </c>
      <c r="DW23">
        <v>0.04</v>
      </c>
      <c r="DX23">
        <v>-3.34340725</v>
      </c>
      <c r="DY23">
        <v>0.223915834896809</v>
      </c>
      <c r="DZ23">
        <v>0.0299055999762168</v>
      </c>
      <c r="EA23">
        <v>1</v>
      </c>
      <c r="EB23">
        <v>1067.67971428571</v>
      </c>
      <c r="EC23">
        <v>-0.820978473582857</v>
      </c>
      <c r="ED23">
        <v>0.210380413459405</v>
      </c>
      <c r="EE23">
        <v>1</v>
      </c>
      <c r="EF23">
        <v>1.3079215</v>
      </c>
      <c r="EG23">
        <v>-0.0474245403377137</v>
      </c>
      <c r="EH23">
        <v>0.00492241432124522</v>
      </c>
      <c r="EI23">
        <v>1</v>
      </c>
      <c r="EJ23">
        <v>3</v>
      </c>
      <c r="EK23">
        <v>3</v>
      </c>
      <c r="EL23" t="s">
        <v>294</v>
      </c>
      <c r="EM23">
        <v>100</v>
      </c>
      <c r="EN23">
        <v>100</v>
      </c>
      <c r="EO23">
        <v>1.666</v>
      </c>
      <c r="EP23">
        <v>0.018</v>
      </c>
      <c r="EQ23">
        <v>1.05706644284152</v>
      </c>
      <c r="ER23">
        <v>0.00225868272383977</v>
      </c>
      <c r="ES23">
        <v>-9.96746185667655e-07</v>
      </c>
      <c r="ET23">
        <v>2.83711317370827e-10</v>
      </c>
      <c r="EU23">
        <v>-0.0886895126968396</v>
      </c>
      <c r="EV23">
        <v>-0.00217948432402501</v>
      </c>
      <c r="EW23">
        <v>0.000453263451741206</v>
      </c>
      <c r="EX23">
        <v>-1.16319206543697e-06</v>
      </c>
      <c r="EY23">
        <v>-2</v>
      </c>
      <c r="EZ23">
        <v>2196</v>
      </c>
      <c r="FA23">
        <v>1</v>
      </c>
      <c r="FB23">
        <v>25</v>
      </c>
      <c r="FC23">
        <v>13</v>
      </c>
      <c r="FD23">
        <v>12.9</v>
      </c>
      <c r="FE23">
        <v>18</v>
      </c>
      <c r="FF23">
        <v>635.585</v>
      </c>
      <c r="FG23">
        <v>323.078</v>
      </c>
      <c r="FH23">
        <v>36</v>
      </c>
      <c r="FI23">
        <v>36.8468</v>
      </c>
      <c r="FJ23">
        <v>30.0012</v>
      </c>
      <c r="FK23">
        <v>36.548</v>
      </c>
      <c r="FL23">
        <v>36.5406</v>
      </c>
      <c r="FM23">
        <v>19.8377</v>
      </c>
      <c r="FN23">
        <v>26.3685</v>
      </c>
      <c r="FO23">
        <v>0</v>
      </c>
      <c r="FP23">
        <v>36</v>
      </c>
      <c r="FQ23">
        <v>420</v>
      </c>
      <c r="FR23">
        <v>21.0631</v>
      </c>
      <c r="FS23">
        <v>99.6166</v>
      </c>
      <c r="FT23">
        <v>100.21</v>
      </c>
    </row>
    <row r="24" spans="1:176">
      <c r="A24">
        <v>8</v>
      </c>
      <c r="B24">
        <v>1625870433.5</v>
      </c>
      <c r="C24">
        <v>4983.40000009537</v>
      </c>
      <c r="D24" t="s">
        <v>313</v>
      </c>
      <c r="E24" t="s">
        <v>314</v>
      </c>
      <c r="F24">
        <v>15</v>
      </c>
      <c r="I24">
        <v>1625870425.75</v>
      </c>
      <c r="J24">
        <f>(K24)/1000</f>
        <v>0</v>
      </c>
      <c r="K24">
        <f>1000*CC24*AI24*(BY24-BZ24)/(100*BR24*(1000-AI24*BY24))</f>
        <v>0</v>
      </c>
      <c r="L24">
        <f>CC24*AI24*(BX24-BW24*(1000-AI24*BZ24)/(1000-AI24*BY24))/(100*BR24)</f>
        <v>0</v>
      </c>
      <c r="M24">
        <f>BW24 - IF(AI24&gt;1, L24*BR24*100.0/(AK24*CK24), 0)</f>
        <v>0</v>
      </c>
      <c r="N24">
        <f>((T24-J24/2)*M24-L24)/(T24+J24/2)</f>
        <v>0</v>
      </c>
      <c r="O24">
        <f>N24*(CD24+CE24)/1000.0</f>
        <v>0</v>
      </c>
      <c r="P24">
        <f>(BW24 - IF(AI24&gt;1, L24*BR24*100.0/(AK24*CK24), 0))*(CD24+CE24)/1000.0</f>
        <v>0</v>
      </c>
      <c r="Q24">
        <f>2.0/((1/S24-1/R24)+SIGN(S24)*SQRT((1/S24-1/R24)*(1/S24-1/R24) + 4*BS24/((BS24+1)*(BS24+1))*(2*1/S24*1/R24-1/R24*1/R24)))</f>
        <v>0</v>
      </c>
      <c r="R24">
        <f>IF(LEFT(BT24,1)&lt;&gt;"0",IF(LEFT(BT24,1)="1",3.0,BU24),$D$5+$E$5*(CK24*CD24/($K$5*1000))+$F$5*(CK24*CD24/($K$5*1000))*MAX(MIN(BR24,$J$5),$I$5)*MAX(MIN(BR24,$J$5),$I$5)+$G$5*MAX(MIN(BR24,$J$5),$I$5)*(CK24*CD24/($K$5*1000))+$H$5*(CK24*CD24/($K$5*1000))*(CK24*CD24/($K$5*1000)))</f>
        <v>0</v>
      </c>
      <c r="S24">
        <f>J24*(1000-(1000*0.61365*exp(17.502*W24/(240.97+W24))/(CD24+CE24)+BY24)/2)/(1000*0.61365*exp(17.502*W24/(240.97+W24))/(CD24+CE24)-BY24)</f>
        <v>0</v>
      </c>
      <c r="T24">
        <f>1/((BS24+1)/(Q24/1.6)+1/(R24/1.37)) + BS24/((BS24+1)/(Q24/1.6) + BS24/(R24/1.37))</f>
        <v>0</v>
      </c>
      <c r="U24">
        <f>(BN24*BQ24)</f>
        <v>0</v>
      </c>
      <c r="V24">
        <f>(CF24+(U24+2*0.95*5.67E-8*(((CF24+$B$7)+273)^4-(CF24+273)^4)-44100*J24)/(1.84*29.3*R24+8*0.95*5.67E-8*(CF24+273)^3))</f>
        <v>0</v>
      </c>
      <c r="W24">
        <f>($C$7*CG24+$D$7*CH24+$E$7*V24)</f>
        <v>0</v>
      </c>
      <c r="X24">
        <f>0.61365*exp(17.502*W24/(240.97+W24))</f>
        <v>0</v>
      </c>
      <c r="Y24">
        <f>(Z24/AA24*100)</f>
        <v>0</v>
      </c>
      <c r="Z24">
        <f>BY24*(CD24+CE24)/1000</f>
        <v>0</v>
      </c>
      <c r="AA24">
        <f>0.61365*exp(17.502*CF24/(240.97+CF24))</f>
        <v>0</v>
      </c>
      <c r="AB24">
        <f>(X24-BY24*(CD24+CE24)/1000)</f>
        <v>0</v>
      </c>
      <c r="AC24">
        <f>(-J24*44100)</f>
        <v>0</v>
      </c>
      <c r="AD24">
        <f>2*29.3*R24*0.92*(CF24-W24)</f>
        <v>0</v>
      </c>
      <c r="AE24">
        <f>2*0.95*5.67E-8*(((CF24+$B$7)+273)^4-(W24+273)^4)</f>
        <v>0</v>
      </c>
      <c r="AF24">
        <f>U24+AE24+AC24+AD24</f>
        <v>0</v>
      </c>
      <c r="AG24">
        <v>0</v>
      </c>
      <c r="AH24">
        <v>0</v>
      </c>
      <c r="AI24">
        <f>IF(AG24*$H$13&gt;=AK24,1.0,(AK24/(AK24-AG24*$H$13)))</f>
        <v>0</v>
      </c>
      <c r="AJ24">
        <f>(AI24-1)*100</f>
        <v>0</v>
      </c>
      <c r="AK24">
        <f>MAX(0,($B$13+$C$13*CK24)/(1+$D$13*CK24)*CD24/(CF24+273)*$E$13)</f>
        <v>0</v>
      </c>
      <c r="AL24" t="s">
        <v>291</v>
      </c>
      <c r="AM24" t="s">
        <v>291</v>
      </c>
      <c r="AN24">
        <v>0</v>
      </c>
      <c r="AO24">
        <v>0</v>
      </c>
      <c r="AP24">
        <f>1-AN24/AO24</f>
        <v>0</v>
      </c>
      <c r="AQ24">
        <v>0</v>
      </c>
      <c r="AR24" t="s">
        <v>291</v>
      </c>
      <c r="AS24" t="s">
        <v>291</v>
      </c>
      <c r="AT24">
        <v>0</v>
      </c>
      <c r="AU24">
        <v>0</v>
      </c>
      <c r="AV24">
        <f>1-AT24/AU24</f>
        <v>0</v>
      </c>
      <c r="AW24">
        <v>0.5</v>
      </c>
      <c r="AX24">
        <f>BO24</f>
        <v>0</v>
      </c>
      <c r="AY24">
        <f>L24</f>
        <v>0</v>
      </c>
      <c r="AZ24">
        <f>AV24*AW24*AX24</f>
        <v>0</v>
      </c>
      <c r="BA24">
        <f>(AY24-AQ24)/AX24</f>
        <v>0</v>
      </c>
      <c r="BB24">
        <f>(AO24-AU24)/AU24</f>
        <v>0</v>
      </c>
      <c r="BC24">
        <f>AN24/(AP24+AN24/AU24)</f>
        <v>0</v>
      </c>
      <c r="BD24" t="s">
        <v>291</v>
      </c>
      <c r="BE24">
        <v>0</v>
      </c>
      <c r="BF24">
        <f>IF(BE24&lt;&gt;0, BE24, BC24)</f>
        <v>0</v>
      </c>
      <c r="BG24">
        <f>1-BF24/AU24</f>
        <v>0</v>
      </c>
      <c r="BH24">
        <f>(AU24-AT24)/(AU24-BF24)</f>
        <v>0</v>
      </c>
      <c r="BI24">
        <f>(AO24-AU24)/(AO24-BF24)</f>
        <v>0</v>
      </c>
      <c r="BJ24">
        <f>(AU24-AT24)/(AU24-AN24)</f>
        <v>0</v>
      </c>
      <c r="BK24">
        <f>(AO24-AU24)/(AO24-AN24)</f>
        <v>0</v>
      </c>
      <c r="BL24">
        <f>(BH24*BF24/AT24)</f>
        <v>0</v>
      </c>
      <c r="BM24">
        <f>(1-BL24)</f>
        <v>0</v>
      </c>
      <c r="BN24">
        <f>$B$11*CL24+$C$11*CM24+$F$11*CN24*(1-CQ24)</f>
        <v>0</v>
      </c>
      <c r="BO24">
        <f>BN24*BP24</f>
        <v>0</v>
      </c>
      <c r="BP24">
        <f>($B$11*$D$9+$C$11*$D$9+$F$11*((DA24+CS24)/MAX(DA24+CS24+DB24, 0.1)*$I$9+DB24/MAX(DA24+CS24+DB24, 0.1)*$J$9))/($B$11+$C$11+$F$11)</f>
        <v>0</v>
      </c>
      <c r="BQ24">
        <f>($B$11*$K$9+$C$11*$K$9+$F$11*((DA24+CS24)/MAX(DA24+CS24+DB24, 0.1)*$P$9+DB24/MAX(DA24+CS24+DB24, 0.1)*$Q$9))/($B$11+$C$11+$F$11)</f>
        <v>0</v>
      </c>
      <c r="BR24">
        <v>6</v>
      </c>
      <c r="BS24">
        <v>0.5</v>
      </c>
      <c r="BT24" t="s">
        <v>292</v>
      </c>
      <c r="BU24">
        <v>2</v>
      </c>
      <c r="BV24">
        <v>1625870425.75</v>
      </c>
      <c r="BW24">
        <v>417.156366666667</v>
      </c>
      <c r="BX24">
        <v>420.0346</v>
      </c>
      <c r="BY24">
        <v>26.1215033333333</v>
      </c>
      <c r="BZ24">
        <v>24.81555</v>
      </c>
      <c r="CA24">
        <v>415.656366666667</v>
      </c>
      <c r="CB24">
        <v>26.0845033333333</v>
      </c>
      <c r="CC24">
        <v>600.0185</v>
      </c>
      <c r="CD24">
        <v>100.992133333333</v>
      </c>
      <c r="CE24">
        <v>0.0998435166666667</v>
      </c>
      <c r="CF24">
        <v>40.4692066666667</v>
      </c>
      <c r="CG24">
        <v>40.0352166666667</v>
      </c>
      <c r="CH24">
        <v>999.9</v>
      </c>
      <c r="CI24">
        <v>0</v>
      </c>
      <c r="CJ24">
        <v>0</v>
      </c>
      <c r="CK24">
        <v>9991.52166666667</v>
      </c>
      <c r="CL24">
        <v>0</v>
      </c>
      <c r="CM24">
        <v>0.224522533333333</v>
      </c>
      <c r="CN24">
        <v>1045.99466666667</v>
      </c>
      <c r="CO24">
        <v>0.961990566666667</v>
      </c>
      <c r="CP24">
        <v>0.0380094766666667</v>
      </c>
      <c r="CQ24">
        <v>0</v>
      </c>
      <c r="CR24">
        <v>1046.76033333333</v>
      </c>
      <c r="CS24">
        <v>4.99999</v>
      </c>
      <c r="CT24">
        <v>11250</v>
      </c>
      <c r="CU24">
        <v>9072.11233333333</v>
      </c>
      <c r="CV24">
        <v>49.2206</v>
      </c>
      <c r="CW24">
        <v>51.5</v>
      </c>
      <c r="CX24">
        <v>50.2541333333333</v>
      </c>
      <c r="CY24">
        <v>51.1996</v>
      </c>
      <c r="CZ24">
        <v>52.083</v>
      </c>
      <c r="DA24">
        <v>1001.42733333333</v>
      </c>
      <c r="DB24">
        <v>39.5673333333333</v>
      </c>
      <c r="DC24">
        <v>0</v>
      </c>
      <c r="DD24">
        <v>1625870440</v>
      </c>
      <c r="DE24">
        <v>0</v>
      </c>
      <c r="DF24">
        <v>1046.7552</v>
      </c>
      <c r="DG24">
        <v>-1.85230768585691</v>
      </c>
      <c r="DH24">
        <v>-30.0230768728824</v>
      </c>
      <c r="DI24">
        <v>11249.796</v>
      </c>
      <c r="DJ24">
        <v>15</v>
      </c>
      <c r="DK24">
        <v>1625870454.5</v>
      </c>
      <c r="DL24" t="s">
        <v>315</v>
      </c>
      <c r="DM24">
        <v>1625870454.5</v>
      </c>
      <c r="DN24">
        <v>1625870454.5</v>
      </c>
      <c r="DO24">
        <v>26</v>
      </c>
      <c r="DP24">
        <v>-0.166</v>
      </c>
      <c r="DQ24">
        <v>-0.044</v>
      </c>
      <c r="DR24">
        <v>1.5</v>
      </c>
      <c r="DS24">
        <v>0.037</v>
      </c>
      <c r="DT24">
        <v>420</v>
      </c>
      <c r="DU24">
        <v>25</v>
      </c>
      <c r="DV24">
        <v>0.25</v>
      </c>
      <c r="DW24">
        <v>0.13</v>
      </c>
      <c r="DX24">
        <v>-2.71501390243902</v>
      </c>
      <c r="DY24">
        <v>-0.00896822299651005</v>
      </c>
      <c r="DZ24">
        <v>0.0272052852539094</v>
      </c>
      <c r="EA24">
        <v>1</v>
      </c>
      <c r="EB24">
        <v>1046.81666666667</v>
      </c>
      <c r="EC24">
        <v>-1.39355761946313</v>
      </c>
      <c r="ED24">
        <v>0.281518250300977</v>
      </c>
      <c r="EE24">
        <v>1</v>
      </c>
      <c r="EF24">
        <v>1.37281951219512</v>
      </c>
      <c r="EG24">
        <v>0.005926202090595</v>
      </c>
      <c r="EH24">
        <v>0.000941674562446378</v>
      </c>
      <c r="EI24">
        <v>1</v>
      </c>
      <c r="EJ24">
        <v>3</v>
      </c>
      <c r="EK24">
        <v>3</v>
      </c>
      <c r="EL24" t="s">
        <v>294</v>
      </c>
      <c r="EM24">
        <v>100</v>
      </c>
      <c r="EN24">
        <v>100</v>
      </c>
      <c r="EO24">
        <v>1.5</v>
      </c>
      <c r="EP24">
        <v>0.037</v>
      </c>
      <c r="EQ24">
        <v>0.874345134943158</v>
      </c>
      <c r="ER24">
        <v>0.00225868272383977</v>
      </c>
      <c r="ES24">
        <v>-9.96746185667655e-07</v>
      </c>
      <c r="ET24">
        <v>2.83711317370827e-10</v>
      </c>
      <c r="EU24">
        <v>-0.126633643129551</v>
      </c>
      <c r="EV24">
        <v>-0.00217948432402501</v>
      </c>
      <c r="EW24">
        <v>0.000453263451741206</v>
      </c>
      <c r="EX24">
        <v>-1.16319206543697e-06</v>
      </c>
      <c r="EY24">
        <v>-2</v>
      </c>
      <c r="EZ24">
        <v>2196</v>
      </c>
      <c r="FA24">
        <v>1</v>
      </c>
      <c r="FB24">
        <v>25</v>
      </c>
      <c r="FC24">
        <v>12</v>
      </c>
      <c r="FD24">
        <v>12</v>
      </c>
      <c r="FE24">
        <v>18</v>
      </c>
      <c r="FF24">
        <v>633.243</v>
      </c>
      <c r="FG24">
        <v>301.978</v>
      </c>
      <c r="FH24">
        <v>40.0017</v>
      </c>
      <c r="FI24">
        <v>39.4742</v>
      </c>
      <c r="FJ24">
        <v>30.0013</v>
      </c>
      <c r="FK24">
        <v>39.1834</v>
      </c>
      <c r="FL24">
        <v>39.1783</v>
      </c>
      <c r="FM24">
        <v>19.7529</v>
      </c>
      <c r="FN24">
        <v>22.5342</v>
      </c>
      <c r="FO24">
        <v>1.51689</v>
      </c>
      <c r="FP24">
        <v>40</v>
      </c>
      <c r="FQ24">
        <v>420</v>
      </c>
      <c r="FR24">
        <v>24.8194</v>
      </c>
      <c r="FS24">
        <v>99.1849</v>
      </c>
      <c r="FT24">
        <v>99.7582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2021-07-09T17:43:18Z</dcterms:created>
  <dcterms:modified xsi:type="dcterms:W3CDTF">2021-07-09T17:43:18Z</dcterms:modified>
</cp:coreProperties>
</file>