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<sst xmlns="http://schemas.openxmlformats.org/spreadsheetml/2006/main" count="725" uniqueCount="315">
  <si>
    <t>File opened</t>
  </si>
  <si>
    <t>2021-07-12 13:39:12</t>
  </si>
  <si>
    <t>Console s/n</t>
  </si>
  <si>
    <t>68C-831503</t>
  </si>
  <si>
    <t>Console ver</t>
  </si>
  <si>
    <t>Bluestem v.1.5.02</t>
  </si>
  <si>
    <t>Scripts ver</t>
  </si>
  <si>
    <t>2021.03  1.5.02, Feb 2021</t>
  </si>
  <si>
    <t>Head s/n</t>
  </si>
  <si>
    <t>68H-581503</t>
  </si>
  <si>
    <t>Head ver</t>
  </si>
  <si>
    <t>1.4.5</t>
  </si>
  <si>
    <t>Head cal</t>
  </si>
  <si>
    <t>{"co2bspanconc1": "2500", "h2obspan2a": "0.0691036", "flowmeterzero": "1.0032", "h2obspanconc1": "12.21", "h2obspan2": "0", "h2obspan2b": "0.0691233", "flowazero": "0.306", "h2obzero": "0.996793", "co2bspan2a": "0.328844", "h2oaspanconc1": "12.21", "co2aspanconc2": "296.7", "co2aspanconc1": "2500", "co2bspan2b": "0.32636", "h2oaspan2a": "0.0689952", "co2aspan2": "-0.0257965", "h2oaspanconc2": "0", "co2azero": "0.990305", "h2oaspan1": "1.00294", "co2bspanconc2": "296.7", "co2bzero": "0.957759", "h2oaspan2": "0", "flowbzero": "0.31521", "chamberpressurezero": "2.55175", "ssb_ref": "37595.2", "co2aspan2a": "0.329491", "co2bspan2": "-0.0261668", "oxygen": "21", "h2obspan1": "1.00029", "tbzero": "0.0863571", "h2oaspan2b": "0.069198", "tazero": "-0.00228119", "co2bspan1": "1.00105", "h2oazero": "1.00241", "ssa_ref": "35974.6", "h2obspanconc2": "0", "co2aspan1": "1.00108", "co2aspan2b": "0.327046"}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</si>
  <si>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</si>
  <si>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</si>
  <si>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</si>
  <si>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</si>
  <si>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</si>
  <si>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</si>
  <si>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</si>
  <si>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</si>
  <si>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</si>
  <si>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13:39:12</t>
  </si>
  <si>
    <t>Stability Definition:	ΔH2O (Meas2): Slp&lt;0.1 Per=20	ΔCO2 (Meas2): Slp&lt;0.5 Per=20	F (FlrLS): Slp&lt;10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</si>
  <si>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</si>
  <si>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</si>
  <si>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</si>
  <si>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</si>
  <si>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</si>
  <si>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</si>
  <si>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</si>
  <si>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</si>
  <si>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</si>
  <si>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</si>
  <si>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</si>
  <si>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</si>
  <si>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</si>
  <si>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</si>
  <si>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</si>
  <si>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</si>
  <si>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</si>
  <si>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</si>
  <si>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</si>
  <si>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</si>
  <si>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</si>
  <si>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</si>
  <si>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</si>
  <si>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</si>
  <si>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</si>
  <si>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</si>
  <si>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</si>
  <si>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</si>
  <si>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</si>
  <si>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</si>
  <si>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</si>
  <si>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</si>
  <si>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</si>
  <si>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</si>
  <si>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</si>
  <si>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</si>
  <si>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</si>
  <si>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</si>
  <si>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</si>
  <si>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</si>
  <si>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</si>
  <si>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</si>
  <si>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</si>
  <si>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</si>
  <si>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</si>
  <si>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</si>
  <si>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</si>
  <si>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</si>
  <si>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</si>
  <si>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</si>
  <si>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</si>
  <si>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</si>
  <si>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1.51794 82.0932 382.283 626.603 864.079 1053.02 1249.02 1356.77</t>
  </si>
  <si>
    <t>Fs_true</t>
  </si>
  <si>
    <t>-0.245759 101.807 401.752 600.872 800.588 1000.5 1201.03 1401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</si>
  <si>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</si>
  <si>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</si>
  <si>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</si>
  <si>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</si>
  <si>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</si>
  <si>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</si>
  <si>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</si>
  <si>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</si>
  <si>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</si>
  <si>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</si>
  <si>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</si>
  <si>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</si>
  <si>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</si>
  <si>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</si>
  <si>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</si>
  <si>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</si>
  <si>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</si>
  <si>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</si>
  <si>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</si>
  <si>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</si>
  <si>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</si>
  <si>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binomial</t>
  </si>
  <si>
    <t>leaf_id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</si>
  <si>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</si>
  <si>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</si>
  <si>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</si>
  <si>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</si>
  <si>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</si>
  <si>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</si>
  <si>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</si>
  <si>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</si>
  <si>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</si>
  <si>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</si>
  <si>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</si>
  <si>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</si>
  <si>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</si>
  <si>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</si>
  <si>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</si>
  <si>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</si>
  <si>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</si>
  <si>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</si>
  <si>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</si>
  <si>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</si>
  <si>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</si>
  <si>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</si>
  <si>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</si>
  <si>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</si>
  <si>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</si>
  <si>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</si>
  <si>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</si>
  <si>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</si>
  <si>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</si>
  <si>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</si>
  <si>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</si>
  <si>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</si>
  <si>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</si>
  <si>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</si>
  <si>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</si>
  <si>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</si>
  <si>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</si>
  <si>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</si>
  <si>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</si>
  <si>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</si>
  <si>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</si>
  <si>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</si>
  <si>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</si>
  <si>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</si>
  <si>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</si>
  <si>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</si>
  <si>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</si>
  <si>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</si>
  <si>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</si>
  <si>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</si>
  <si>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</si>
  <si>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</si>
  <si>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</si>
  <si>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</si>
  <si>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</si>
  <si>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</si>
  <si>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</si>
  <si>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</si>
  <si>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</si>
  <si>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</si>
  <si>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</si>
  <si>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</si>
  <si>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</si>
  <si>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</si>
  <si>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</si>
  <si>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</si>
  <si>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</si>
  <si>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</si>
  <si>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</si>
  <si>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</si>
  <si>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</si>
  <si>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</si>
  <si>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</si>
  <si>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</si>
  <si>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</si>
  <si>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</si>
  <si>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</si>
  <si>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</si>
  <si>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</si>
  <si>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</si>
  <si>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</si>
  <si>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</si>
  <si>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</si>
  <si>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</si>
  <si>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</si>
  <si>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</si>
  <si>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</si>
  <si>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</si>
  <si>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</si>
  <si>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</si>
  <si>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</si>
  <si>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</si>
  <si>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</si>
  <si>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</si>
  <si>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</si>
  <si>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</si>
  <si>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</si>
  <si>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</si>
  <si>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</si>
  <si>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</si>
  <si>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</si>
  <si>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</si>
  <si>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</si>
  <si>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</si>
  <si>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</si>
  <si>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</si>
  <si>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</si>
  <si>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</si>
  <si>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</si>
  <si>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</si>
  <si>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</si>
  <si>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</si>
  <si>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</si>
  <si>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</si>
  <si>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</si>
  <si>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</si>
  <si>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</si>
  <si>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</si>
  <si>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</si>
  <si>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</si>
  <si>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</si>
  <si>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</si>
  <si>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</si>
  <si>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</si>
  <si>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</si>
  <si>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</si>
  <si>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</si>
  <si>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</si>
  <si>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</si>
  <si>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</si>
  <si>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</si>
  <si>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</si>
  <si>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</si>
  <si>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</si>
  <si>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</si>
  <si>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</si>
  <si>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</si>
  <si>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</si>
  <si>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</si>
  <si>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</si>
  <si>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</si>
  <si>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</si>
  <si>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</si>
  <si>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</si>
  <si>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</si>
  <si>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</si>
  <si>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</si>
  <si>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</si>
  <si>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</si>
  <si>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</si>
  <si>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</si>
  <si>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</si>
  <si>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</si>
  <si>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</si>
  <si>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</si>
  <si>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</si>
  <si>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</si>
  <si>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</si>
  <si>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</si>
  <si>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</si>
  <si>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</si>
  <si>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</si>
  <si>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</si>
  <si>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</si>
  <si>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</si>
  <si>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</si>
  <si>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</si>
  <si>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</si>
  <si>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</si>
  <si>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</si>
  <si>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</si>
  <si>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</si>
  <si>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</si>
  <si>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</si>
  <si>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</si>
  <si>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</si>
  <si>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</si>
  <si>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</si>
  <si>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</si>
  <si>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</si>
  <si>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</si>
  <si>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</si>
  <si>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</si>
  <si>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</si>
  <si>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</si>
  <si>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</si>
  <si>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</si>
  <si>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20210712 13:49:43</t>
  </si>
  <si>
    <t>13:49:43</t>
  </si>
  <si>
    <t>-</t>
  </si>
  <si>
    <t>0: Broadleaf</t>
  </si>
  <si>
    <t>13:43:51</t>
  </si>
  <si>
    <t>3/3</t>
  </si>
  <si>
    <t>20210712 13:51:43</t>
  </si>
  <si>
    <t>13:51:43</t>
  </si>
  <si>
    <t>20210712 13:53:44</t>
  </si>
  <si>
    <t>13:53:44</t>
  </si>
  <si>
    <t>20210712 13:55:44</t>
  </si>
  <si>
    <t>13:55:44</t>
  </si>
  <si>
    <t>20210712 13:57:47</t>
  </si>
  <si>
    <t>13:57:47</t>
  </si>
  <si>
    <t>20210712 14:00:25</t>
  </si>
  <si>
    <t>14:00:25</t>
  </si>
  <si>
    <t>20210712 14:02:25</t>
  </si>
  <si>
    <t>14:02:25</t>
  </si>
  <si>
    <t>20210712 14:04:26</t>
  </si>
  <si>
    <t>14:04:26</t>
  </si>
  <si>
    <t>20210712 14:07:04</t>
  </si>
  <si>
    <t>14:07:04</t>
  </si>
  <si>
    <t>20210712 14:09:00</t>
  </si>
  <si>
    <t>14:09:00</t>
  </si>
  <si>
    <t>2/3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</si>
</sst>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T26"/>
  <sheetViews>
    <sheetView tabSelected="1" workbookViewId="0"/>
  </sheetViews>
  <sheetFormatPr defaultRowHeight="15"/>
  <sheetData>
    <row r="2" spans="1:176">
      <c r="A2" t="s">
        <v>25</v>
      </c>
      <c r="B2" t="s">
        <v>26</v>
      </c>
      <c r="C2" t="s">
        <v>28</v>
      </c>
    </row>
    <row r="3" spans="1:176">
      <c r="B3" t="s">
        <v>27</v>
      </c>
      <c r="C3">
        <v>21</v>
      </c>
    </row>
    <row r="4" spans="1:176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6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6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6">
      <c r="B7">
        <v>0</v>
      </c>
      <c r="C7">
        <v>1</v>
      </c>
      <c r="D7">
        <v>0</v>
      </c>
      <c r="E7">
        <v>0</v>
      </c>
    </row>
    <row r="8" spans="1:176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6">
      <c r="B9" t="s">
        <v>48</v>
      </c>
      <c r="C9" t="s">
        <v>50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6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6">
      <c r="B11">
        <v>0</v>
      </c>
      <c r="C11">
        <v>0</v>
      </c>
      <c r="D11">
        <v>0</v>
      </c>
      <c r="E11">
        <v>0</v>
      </c>
      <c r="F11">
        <v>1</v>
      </c>
    </row>
    <row r="12" spans="1:176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6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6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81</v>
      </c>
      <c r="G14" t="s">
        <v>82</v>
      </c>
      <c r="H14" t="s">
        <v>82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83</v>
      </c>
      <c r="AF14" t="s">
        <v>83</v>
      </c>
      <c r="AG14" t="s">
        <v>84</v>
      </c>
      <c r="AH14" t="s">
        <v>84</v>
      </c>
      <c r="AI14" t="s">
        <v>84</v>
      </c>
      <c r="AJ14" t="s">
        <v>84</v>
      </c>
      <c r="AK14" t="s">
        <v>84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85</v>
      </c>
      <c r="BM14" t="s">
        <v>85</v>
      </c>
      <c r="BN14" t="s">
        <v>86</v>
      </c>
      <c r="BO14" t="s">
        <v>86</v>
      </c>
      <c r="BP14" t="s">
        <v>86</v>
      </c>
      <c r="BQ14" t="s">
        <v>86</v>
      </c>
      <c r="BR14" t="s">
        <v>87</v>
      </c>
      <c r="BS14" t="s">
        <v>87</v>
      </c>
      <c r="BT14" t="s">
        <v>87</v>
      </c>
      <c r="BU14" t="s">
        <v>87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  <c r="CM14" t="s">
        <v>88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89</v>
      </c>
      <c r="DE14" t="s">
        <v>89</v>
      </c>
      <c r="DF14" t="s">
        <v>90</v>
      </c>
      <c r="DG14" t="s">
        <v>90</v>
      </c>
      <c r="DH14" t="s">
        <v>90</v>
      </c>
      <c r="DI14" t="s">
        <v>90</v>
      </c>
      <c r="DJ14" t="s">
        <v>90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91</v>
      </c>
      <c r="DW14" t="s">
        <v>91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92</v>
      </c>
      <c r="EL14" t="s">
        <v>92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93</v>
      </c>
      <c r="FD14" t="s">
        <v>93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  <c r="FS14" t="s">
        <v>94</v>
      </c>
      <c r="FT14" t="s">
        <v>94</v>
      </c>
    </row>
    <row r="15" spans="1:176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125</v>
      </c>
      <c r="AF15" t="s">
        <v>126</v>
      </c>
      <c r="AG15" t="s">
        <v>84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165</v>
      </c>
      <c r="BU15" t="s">
        <v>166</v>
      </c>
      <c r="BV15" t="s">
        <v>103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205</v>
      </c>
      <c r="DJ15" t="s">
        <v>206</v>
      </c>
      <c r="DK15" t="s">
        <v>96</v>
      </c>
      <c r="DL15" t="s">
        <v>99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  <c r="FS15" t="s">
        <v>265</v>
      </c>
      <c r="FT15" t="s">
        <v>266</v>
      </c>
    </row>
    <row r="16" spans="1:176">
      <c r="B16" t="s">
        <v>267</v>
      </c>
      <c r="C16" t="s">
        <v>267</v>
      </c>
      <c r="F16" t="s">
        <v>267</v>
      </c>
      <c r="I16" t="s">
        <v>267</v>
      </c>
      <c r="J16" t="s">
        <v>268</v>
      </c>
      <c r="K16" t="s">
        <v>269</v>
      </c>
      <c r="L16" t="s">
        <v>270</v>
      </c>
      <c r="M16" t="s">
        <v>271</v>
      </c>
      <c r="N16" t="s">
        <v>271</v>
      </c>
      <c r="O16" t="s">
        <v>174</v>
      </c>
      <c r="P16" t="s">
        <v>174</v>
      </c>
      <c r="Q16" t="s">
        <v>268</v>
      </c>
      <c r="R16" t="s">
        <v>268</v>
      </c>
      <c r="S16" t="s">
        <v>268</v>
      </c>
      <c r="T16" t="s">
        <v>268</v>
      </c>
      <c r="U16" t="s">
        <v>272</v>
      </c>
      <c r="V16" t="s">
        <v>273</v>
      </c>
      <c r="W16" t="s">
        <v>273</v>
      </c>
      <c r="X16" t="s">
        <v>274</v>
      </c>
      <c r="Y16" t="s">
        <v>275</v>
      </c>
      <c r="Z16" t="s">
        <v>274</v>
      </c>
      <c r="AA16" t="s">
        <v>274</v>
      </c>
      <c r="AB16" t="s">
        <v>274</v>
      </c>
      <c r="AC16" t="s">
        <v>272</v>
      </c>
      <c r="AD16" t="s">
        <v>272</v>
      </c>
      <c r="AE16" t="s">
        <v>272</v>
      </c>
      <c r="AF16" t="s">
        <v>272</v>
      </c>
      <c r="AG16" t="s">
        <v>276</v>
      </c>
      <c r="AH16" t="s">
        <v>275</v>
      </c>
      <c r="AJ16" t="s">
        <v>275</v>
      </c>
      <c r="AK16" t="s">
        <v>276</v>
      </c>
      <c r="AQ16" t="s">
        <v>270</v>
      </c>
      <c r="AX16" t="s">
        <v>270</v>
      </c>
      <c r="AY16" t="s">
        <v>270</v>
      </c>
      <c r="AZ16" t="s">
        <v>270</v>
      </c>
      <c r="BA16" t="s">
        <v>277</v>
      </c>
      <c r="BN16" t="s">
        <v>270</v>
      </c>
      <c r="BO16" t="s">
        <v>270</v>
      </c>
      <c r="BQ16" t="s">
        <v>278</v>
      </c>
      <c r="BR16" t="s">
        <v>279</v>
      </c>
      <c r="BU16" t="s">
        <v>268</v>
      </c>
      <c r="BV16" t="s">
        <v>267</v>
      </c>
      <c r="BW16" t="s">
        <v>271</v>
      </c>
      <c r="BX16" t="s">
        <v>271</v>
      </c>
      <c r="BY16" t="s">
        <v>280</v>
      </c>
      <c r="BZ16" t="s">
        <v>280</v>
      </c>
      <c r="CA16" t="s">
        <v>271</v>
      </c>
      <c r="CB16" t="s">
        <v>280</v>
      </c>
      <c r="CC16" t="s">
        <v>276</v>
      </c>
      <c r="CD16" t="s">
        <v>274</v>
      </c>
      <c r="CE16" t="s">
        <v>274</v>
      </c>
      <c r="CF16" t="s">
        <v>273</v>
      </c>
      <c r="CG16" t="s">
        <v>273</v>
      </c>
      <c r="CH16" t="s">
        <v>273</v>
      </c>
      <c r="CI16" t="s">
        <v>273</v>
      </c>
      <c r="CJ16" t="s">
        <v>273</v>
      </c>
      <c r="CK16" t="s">
        <v>281</v>
      </c>
      <c r="CL16" t="s">
        <v>270</v>
      </c>
      <c r="CM16" t="s">
        <v>270</v>
      </c>
      <c r="CN16" t="s">
        <v>270</v>
      </c>
      <c r="CS16" t="s">
        <v>270</v>
      </c>
      <c r="CV16" t="s">
        <v>273</v>
      </c>
      <c r="CW16" t="s">
        <v>273</v>
      </c>
      <c r="CX16" t="s">
        <v>273</v>
      </c>
      <c r="CY16" t="s">
        <v>273</v>
      </c>
      <c r="CZ16" t="s">
        <v>273</v>
      </c>
      <c r="DA16" t="s">
        <v>270</v>
      </c>
      <c r="DB16" t="s">
        <v>270</v>
      </c>
      <c r="DC16" t="s">
        <v>270</v>
      </c>
      <c r="DD16" t="s">
        <v>267</v>
      </c>
      <c r="DG16" t="s">
        <v>282</v>
      </c>
      <c r="DH16" t="s">
        <v>282</v>
      </c>
      <c r="DJ16" t="s">
        <v>267</v>
      </c>
      <c r="DK16" t="s">
        <v>283</v>
      </c>
      <c r="DM16" t="s">
        <v>267</v>
      </c>
      <c r="DN16" t="s">
        <v>267</v>
      </c>
      <c r="DP16" t="s">
        <v>284</v>
      </c>
      <c r="DQ16" t="s">
        <v>285</v>
      </c>
      <c r="DR16" t="s">
        <v>284</v>
      </c>
      <c r="DS16" t="s">
        <v>285</v>
      </c>
      <c r="DT16" t="s">
        <v>284</v>
      </c>
      <c r="DU16" t="s">
        <v>285</v>
      </c>
      <c r="DV16" t="s">
        <v>275</v>
      </c>
      <c r="DW16" t="s">
        <v>275</v>
      </c>
      <c r="DX16" t="s">
        <v>271</v>
      </c>
      <c r="DY16" t="s">
        <v>286</v>
      </c>
      <c r="DZ16" t="s">
        <v>271</v>
      </c>
      <c r="EC16" t="s">
        <v>287</v>
      </c>
      <c r="EF16" t="s">
        <v>280</v>
      </c>
      <c r="EG16" t="s">
        <v>288</v>
      </c>
      <c r="EH16" t="s">
        <v>280</v>
      </c>
      <c r="EM16" t="s">
        <v>275</v>
      </c>
      <c r="EN16" t="s">
        <v>275</v>
      </c>
      <c r="EO16" t="s">
        <v>284</v>
      </c>
      <c r="EP16" t="s">
        <v>285</v>
      </c>
      <c r="EQ16" t="s">
        <v>285</v>
      </c>
      <c r="EU16" t="s">
        <v>285</v>
      </c>
      <c r="EY16" t="s">
        <v>271</v>
      </c>
      <c r="EZ16" t="s">
        <v>271</v>
      </c>
      <c r="FA16" t="s">
        <v>280</v>
      </c>
      <c r="FB16" t="s">
        <v>280</v>
      </c>
      <c r="FC16" t="s">
        <v>289</v>
      </c>
      <c r="FD16" t="s">
        <v>289</v>
      </c>
      <c r="FF16" t="s">
        <v>276</v>
      </c>
      <c r="FG16" t="s">
        <v>276</v>
      </c>
      <c r="FH16" t="s">
        <v>273</v>
      </c>
      <c r="FI16" t="s">
        <v>273</v>
      </c>
      <c r="FJ16" t="s">
        <v>273</v>
      </c>
      <c r="FK16" t="s">
        <v>273</v>
      </c>
      <c r="FL16" t="s">
        <v>273</v>
      </c>
      <c r="FM16" t="s">
        <v>275</v>
      </c>
      <c r="FN16" t="s">
        <v>275</v>
      </c>
      <c r="FO16" t="s">
        <v>275</v>
      </c>
      <c r="FP16" t="s">
        <v>273</v>
      </c>
      <c r="FQ16" t="s">
        <v>271</v>
      </c>
      <c r="FR16" t="s">
        <v>280</v>
      </c>
      <c r="FS16" t="s">
        <v>275</v>
      </c>
      <c r="FT16" t="s">
        <v>275</v>
      </c>
    </row>
    <row r="17" spans="1:176">
      <c r="A17">
        <v>1</v>
      </c>
      <c r="B17">
        <v>1626115783</v>
      </c>
      <c r="C17">
        <v>0</v>
      </c>
      <c r="D17" t="s">
        <v>290</v>
      </c>
      <c r="E17" t="s">
        <v>291</v>
      </c>
      <c r="F17">
        <v>15</v>
      </c>
      <c r="I17">
        <v>1626115775</v>
      </c>
      <c r="J17">
        <f>(K17)/1000</f>
        <v>0</v>
      </c>
      <c r="K17">
        <f>1000*CC17*AI17*(BY17-BZ17)/(100*BR17*(1000-AI17*BY17))</f>
        <v>0</v>
      </c>
      <c r="L17">
        <f>CC17*AI17*(BX17-BW17*(1000-AI17*BZ17)/(1000-AI17*BY17))/(100*BR17)</f>
        <v>0</v>
      </c>
      <c r="M17">
        <f>BW17 - IF(AI17&gt;1, L17*BR17*100.0/(AK17*CK17), 0)</f>
        <v>0</v>
      </c>
      <c r="N17">
        <f>((T17-J17/2)*M17-L17)/(T17+J17/2)</f>
        <v>0</v>
      </c>
      <c r="O17">
        <f>N17*(CD17+CE17)/1000.0</f>
        <v>0</v>
      </c>
      <c r="P17">
        <f>(BW17 - IF(AI17&gt;1, L17*BR17*100.0/(AK17*CK17), 0))*(CD17+CE17)/1000.0</f>
        <v>0</v>
      </c>
      <c r="Q17">
        <f>2.0/((1/S17-1/R17)+SIGN(S17)*SQRT((1/S17-1/R17)*(1/S17-1/R17) + 4*BS17/((BS17+1)*(BS17+1))*(2*1/S17*1/R17-1/R17*1/R17)))</f>
        <v>0</v>
      </c>
      <c r="R17">
        <f>IF(LEFT(BT17,1)&lt;&gt;"0",IF(LEFT(BT17,1)="1",3.0,BU17),$D$5+$E$5*(CK17*CD17/($K$5*1000))+$F$5*(CK17*CD17/($K$5*1000))*MAX(MIN(BR17,$J$5),$I$5)*MAX(MIN(BR17,$J$5),$I$5)+$G$5*MAX(MIN(BR17,$J$5),$I$5)*(CK17*CD17/($K$5*1000))+$H$5*(CK17*CD17/($K$5*1000))*(CK17*CD17/($K$5*1000)))</f>
        <v>0</v>
      </c>
      <c r="S17">
        <f>J17*(1000-(1000*0.61365*exp(17.502*W17/(240.97+W17))/(CD17+CE17)+BY17)/2)/(1000*0.61365*exp(17.502*W17/(240.97+W17))/(CD17+CE17)-BY17)</f>
        <v>0</v>
      </c>
      <c r="T17">
        <f>1/((BS17+1)/(Q17/1.6)+1/(R17/1.37)) + BS17/((BS17+1)/(Q17/1.6) + BS17/(R17/1.37))</f>
        <v>0</v>
      </c>
      <c r="U17">
        <f>(BN17*BQ17)</f>
        <v>0</v>
      </c>
      <c r="V17">
        <f>(CF17+(U17+2*0.95*5.67E-8*(((CF17+$B$7)+273)^4-(CF17+273)^4)-44100*J17)/(1.84*29.3*R17+8*0.95*5.67E-8*(CF17+273)^3))</f>
        <v>0</v>
      </c>
      <c r="W17">
        <f>($C$7*CG17+$D$7*CH17+$E$7*V17)</f>
        <v>0</v>
      </c>
      <c r="X17">
        <f>0.61365*exp(17.502*W17/(240.97+W17))</f>
        <v>0</v>
      </c>
      <c r="Y17">
        <f>(Z17/AA17*100)</f>
        <v>0</v>
      </c>
      <c r="Z17">
        <f>BY17*(CD17+CE17)/1000</f>
        <v>0</v>
      </c>
      <c r="AA17">
        <f>0.61365*exp(17.502*CF17/(240.97+CF17))</f>
        <v>0</v>
      </c>
      <c r="AB17">
        <f>(X17-BY17*(CD17+CE17)/1000)</f>
        <v>0</v>
      </c>
      <c r="AC17">
        <f>(-J17*44100)</f>
        <v>0</v>
      </c>
      <c r="AD17">
        <f>2*29.3*R17*0.92*(CF17-W17)</f>
        <v>0</v>
      </c>
      <c r="AE17">
        <f>2*0.95*5.67E-8*(((CF17+$B$7)+273)^4-(W17+273)^4)</f>
        <v>0</v>
      </c>
      <c r="AF17">
        <f>U17+AE17+AC17+AD17</f>
        <v>0</v>
      </c>
      <c r="AG17">
        <v>35</v>
      </c>
      <c r="AH17">
        <v>6</v>
      </c>
      <c r="AI17">
        <f>IF(AG17*$H$13&gt;=AK17,1.0,(AK17/(AK17-AG17*$H$13)))</f>
        <v>0</v>
      </c>
      <c r="AJ17">
        <f>(AI17-1)*100</f>
        <v>0</v>
      </c>
      <c r="AK17">
        <f>MAX(0,($B$13+$C$13*CK17)/(1+$D$13*CK17)*CD17/(CF17+273)*$E$13)</f>
        <v>0</v>
      </c>
      <c r="AL17" t="s">
        <v>292</v>
      </c>
      <c r="AM17" t="s">
        <v>292</v>
      </c>
      <c r="AN17">
        <v>0</v>
      </c>
      <c r="AO17">
        <v>0</v>
      </c>
      <c r="AP17">
        <f>1-AN17/AO17</f>
        <v>0</v>
      </c>
      <c r="AQ17">
        <v>0</v>
      </c>
      <c r="AR17" t="s">
        <v>292</v>
      </c>
      <c r="AS17" t="s">
        <v>292</v>
      </c>
      <c r="AT17">
        <v>0</v>
      </c>
      <c r="AU17">
        <v>0</v>
      </c>
      <c r="AV17">
        <f>1-AT17/AU17</f>
        <v>0</v>
      </c>
      <c r="AW17">
        <v>0.5</v>
      </c>
      <c r="AX17">
        <f>BO17</f>
        <v>0</v>
      </c>
      <c r="AY17">
        <f>L17</f>
        <v>0</v>
      </c>
      <c r="AZ17">
        <f>AV17*AW17*AX17</f>
        <v>0</v>
      </c>
      <c r="BA17">
        <f>(AY17-AQ17)/AX17</f>
        <v>0</v>
      </c>
      <c r="BB17">
        <f>(AO17-AU17)/AU17</f>
        <v>0</v>
      </c>
      <c r="BC17">
        <f>AN17/(AP17+AN17/AU17)</f>
        <v>0</v>
      </c>
      <c r="BD17" t="s">
        <v>292</v>
      </c>
      <c r="BE17">
        <v>0</v>
      </c>
      <c r="BF17">
        <f>IF(BE17&lt;&gt;0, BE17, BC17)</f>
        <v>0</v>
      </c>
      <c r="BG17">
        <f>1-BF17/AU17</f>
        <v>0</v>
      </c>
      <c r="BH17">
        <f>(AU17-AT17)/(AU17-BF17)</f>
        <v>0</v>
      </c>
      <c r="BI17">
        <f>(AO17-AU17)/(AO17-BF17)</f>
        <v>0</v>
      </c>
      <c r="BJ17">
        <f>(AU17-AT17)/(AU17-AN17)</f>
        <v>0</v>
      </c>
      <c r="BK17">
        <f>(AO17-AU17)/(AO17-AN17)</f>
        <v>0</v>
      </c>
      <c r="BL17">
        <f>(BH17*BF17/AT17)</f>
        <v>0</v>
      </c>
      <c r="BM17">
        <f>(1-BL17)</f>
        <v>0</v>
      </c>
      <c r="BN17">
        <f>$B$11*CL17+$C$11*CM17+$F$11*CN17*(1-CQ17)</f>
        <v>0</v>
      </c>
      <c r="BO17">
        <f>BN17*BP17</f>
        <v>0</v>
      </c>
      <c r="BP17">
        <f>($B$11*$D$9+$C$11*$D$9+$F$11*((DA17+CS17)/MAX(DA17+CS17+DB17, 0.1)*$I$9+DB17/MAX(DA17+CS17+DB17, 0.1)*$J$9))/($B$11+$C$11+$F$11)</f>
        <v>0</v>
      </c>
      <c r="BQ17">
        <f>($B$11*$K$9+$C$11*$K$9+$F$11*((DA17+CS17)/MAX(DA17+CS17+DB17, 0.1)*$P$9+DB17/MAX(DA17+CS17+DB17, 0.1)*$Q$9))/($B$11+$C$11+$F$11)</f>
        <v>0</v>
      </c>
      <c r="BR17">
        <v>6</v>
      </c>
      <c r="BS17">
        <v>0.5</v>
      </c>
      <c r="BT17" t="s">
        <v>293</v>
      </c>
      <c r="BU17">
        <v>2</v>
      </c>
      <c r="BV17">
        <v>1626115775</v>
      </c>
      <c r="BW17">
        <v>384.640322580645</v>
      </c>
      <c r="BX17">
        <v>420.003774193548</v>
      </c>
      <c r="BY17">
        <v>9.81427580645161</v>
      </c>
      <c r="BZ17">
        <v>1.35656483870968</v>
      </c>
      <c r="CA17">
        <v>382.449870967742</v>
      </c>
      <c r="CB17">
        <v>9.83326161290323</v>
      </c>
      <c r="CC17">
        <v>599.992096774194</v>
      </c>
      <c r="CD17">
        <v>100.879387096774</v>
      </c>
      <c r="CE17">
        <v>0.0997312290322581</v>
      </c>
      <c r="CF17">
        <v>23.2040225806452</v>
      </c>
      <c r="CG17">
        <v>21.9307774193548</v>
      </c>
      <c r="CH17">
        <v>999.9</v>
      </c>
      <c r="CI17">
        <v>0</v>
      </c>
      <c r="CJ17">
        <v>0</v>
      </c>
      <c r="CK17">
        <v>10005.0822580645</v>
      </c>
      <c r="CL17">
        <v>0</v>
      </c>
      <c r="CM17">
        <v>0.221023</v>
      </c>
      <c r="CN17">
        <v>1799.97225806452</v>
      </c>
      <c r="CO17">
        <v>0.978004580645161</v>
      </c>
      <c r="CP17">
        <v>0.0219954</v>
      </c>
      <c r="CQ17">
        <v>0</v>
      </c>
      <c r="CR17">
        <v>904.187709677419</v>
      </c>
      <c r="CS17">
        <v>4.99999</v>
      </c>
      <c r="CT17">
        <v>16332.7838709677</v>
      </c>
      <c r="CU17">
        <v>15729.4774193548</v>
      </c>
      <c r="CV17">
        <v>40.268</v>
      </c>
      <c r="CW17">
        <v>41.5721612903226</v>
      </c>
      <c r="CX17">
        <v>40.917</v>
      </c>
      <c r="CY17">
        <v>41.159</v>
      </c>
      <c r="CZ17">
        <v>42.129</v>
      </c>
      <c r="DA17">
        <v>1755.49161290323</v>
      </c>
      <c r="DB17">
        <v>39.4806451612903</v>
      </c>
      <c r="DC17">
        <v>0</v>
      </c>
      <c r="DD17">
        <v>1626115792.3</v>
      </c>
      <c r="DE17">
        <v>0</v>
      </c>
      <c r="DF17">
        <v>904.12136</v>
      </c>
      <c r="DG17">
        <v>-4.90984613732397</v>
      </c>
      <c r="DH17">
        <v>-88.7000001403235</v>
      </c>
      <c r="DI17">
        <v>16331.516</v>
      </c>
      <c r="DJ17">
        <v>15</v>
      </c>
      <c r="DK17">
        <v>1626115431.5</v>
      </c>
      <c r="DL17" t="s">
        <v>294</v>
      </c>
      <c r="DM17">
        <v>1626115416</v>
      </c>
      <c r="DN17">
        <v>1626115431.5</v>
      </c>
      <c r="DO17">
        <v>3</v>
      </c>
      <c r="DP17">
        <v>0.053</v>
      </c>
      <c r="DQ17">
        <v>0.011</v>
      </c>
      <c r="DR17">
        <v>2.247</v>
      </c>
      <c r="DS17">
        <v>-0.042</v>
      </c>
      <c r="DT17">
        <v>420</v>
      </c>
      <c r="DU17">
        <v>1</v>
      </c>
      <c r="DV17">
        <v>0.02</v>
      </c>
      <c r="DW17">
        <v>0.01</v>
      </c>
      <c r="DX17">
        <v>-35.3549609756098</v>
      </c>
      <c r="DY17">
        <v>-0.261244599303188</v>
      </c>
      <c r="DZ17">
        <v>0.0367821926563547</v>
      </c>
      <c r="EA17">
        <v>1</v>
      </c>
      <c r="EB17">
        <v>904.374939393939</v>
      </c>
      <c r="EC17">
        <v>-3.95496239330635</v>
      </c>
      <c r="ED17">
        <v>0.461716096646694</v>
      </c>
      <c r="EE17">
        <v>1</v>
      </c>
      <c r="EF17">
        <v>8.45771463414634</v>
      </c>
      <c r="EG17">
        <v>0.0130160278745608</v>
      </c>
      <c r="EH17">
        <v>0.00481409166143406</v>
      </c>
      <c r="EI17">
        <v>1</v>
      </c>
      <c r="EJ17">
        <v>3</v>
      </c>
      <c r="EK17">
        <v>3</v>
      </c>
      <c r="EL17" t="s">
        <v>295</v>
      </c>
      <c r="EM17">
        <v>100</v>
      </c>
      <c r="EN17">
        <v>100</v>
      </c>
      <c r="EO17">
        <v>2.19</v>
      </c>
      <c r="EP17">
        <v>-0.019</v>
      </c>
      <c r="EQ17">
        <v>1.45654966863304</v>
      </c>
      <c r="ER17">
        <v>0.00225868272383977</v>
      </c>
      <c r="ES17">
        <v>-9.96746185667655e-07</v>
      </c>
      <c r="ET17">
        <v>2.83711317370827e-10</v>
      </c>
      <c r="EU17">
        <v>-0.0402762386610529</v>
      </c>
      <c r="EV17">
        <v>-0.00217948432402501</v>
      </c>
      <c r="EW17">
        <v>0.000453263451741206</v>
      </c>
      <c r="EX17">
        <v>-1.16319206543697e-06</v>
      </c>
      <c r="EY17">
        <v>-2</v>
      </c>
      <c r="EZ17">
        <v>2196</v>
      </c>
      <c r="FA17">
        <v>1</v>
      </c>
      <c r="FB17">
        <v>25</v>
      </c>
      <c r="FC17">
        <v>6.1</v>
      </c>
      <c r="FD17">
        <v>5.9</v>
      </c>
      <c r="FE17">
        <v>18</v>
      </c>
      <c r="FF17">
        <v>582.181</v>
      </c>
      <c r="FG17">
        <v>757.629</v>
      </c>
      <c r="FH17">
        <v>19.9999</v>
      </c>
      <c r="FI17">
        <v>25.1493</v>
      </c>
      <c r="FJ17">
        <v>30.0001</v>
      </c>
      <c r="FK17">
        <v>25.1789</v>
      </c>
      <c r="FL17">
        <v>25.1977</v>
      </c>
      <c r="FM17">
        <v>24.672</v>
      </c>
      <c r="FN17">
        <v>93.4033</v>
      </c>
      <c r="FO17">
        <v>0</v>
      </c>
      <c r="FP17">
        <v>20</v>
      </c>
      <c r="FQ17">
        <v>420</v>
      </c>
      <c r="FR17">
        <v>1.43426</v>
      </c>
      <c r="FS17">
        <v>101.536</v>
      </c>
      <c r="FT17">
        <v>102.155</v>
      </c>
    </row>
    <row r="18" spans="1:176">
      <c r="A18">
        <v>2</v>
      </c>
      <c r="B18">
        <v>1626115903.5</v>
      </c>
      <c r="C18">
        <v>120.5</v>
      </c>
      <c r="D18" t="s">
        <v>296</v>
      </c>
      <c r="E18" t="s">
        <v>297</v>
      </c>
      <c r="F18">
        <v>15</v>
      </c>
      <c r="I18">
        <v>1626115895.75</v>
      </c>
      <c r="J18">
        <f>(K18)/1000</f>
        <v>0</v>
      </c>
      <c r="K18">
        <f>1000*CC18*AI18*(BY18-BZ18)/(100*BR18*(1000-AI18*BY18))</f>
        <v>0</v>
      </c>
      <c r="L18">
        <f>CC18*AI18*(BX18-BW18*(1000-AI18*BZ18)/(1000-AI18*BY18))/(100*BR18)</f>
        <v>0</v>
      </c>
      <c r="M18">
        <f>BW18 - IF(AI18&gt;1, L18*BR18*100.0/(AK18*CK18), 0)</f>
        <v>0</v>
      </c>
      <c r="N18">
        <f>((T18-J18/2)*M18-L18)/(T18+J18/2)</f>
        <v>0</v>
      </c>
      <c r="O18">
        <f>N18*(CD18+CE18)/1000.0</f>
        <v>0</v>
      </c>
      <c r="P18">
        <f>(BW18 - IF(AI18&gt;1, L18*BR18*100.0/(AK18*CK18), 0))*(CD18+CE18)/1000.0</f>
        <v>0</v>
      </c>
      <c r="Q18">
        <f>2.0/((1/S18-1/R18)+SIGN(S18)*SQRT((1/S18-1/R18)*(1/S18-1/R18) + 4*BS18/((BS18+1)*(BS18+1))*(2*1/S18*1/R18-1/R18*1/R18)))</f>
        <v>0</v>
      </c>
      <c r="R18">
        <f>IF(LEFT(BT18,1)&lt;&gt;"0",IF(LEFT(BT18,1)="1",3.0,BU18),$D$5+$E$5*(CK18*CD18/($K$5*1000))+$F$5*(CK18*CD18/($K$5*1000))*MAX(MIN(BR18,$J$5),$I$5)*MAX(MIN(BR18,$J$5),$I$5)+$G$5*MAX(MIN(BR18,$J$5),$I$5)*(CK18*CD18/($K$5*1000))+$H$5*(CK18*CD18/($K$5*1000))*(CK18*CD18/($K$5*1000)))</f>
        <v>0</v>
      </c>
      <c r="S18">
        <f>J18*(1000-(1000*0.61365*exp(17.502*W18/(240.97+W18))/(CD18+CE18)+BY18)/2)/(1000*0.61365*exp(17.502*W18/(240.97+W18))/(CD18+CE18)-BY18)</f>
        <v>0</v>
      </c>
      <c r="T18">
        <f>1/((BS18+1)/(Q18/1.6)+1/(R18/1.37)) + BS18/((BS18+1)/(Q18/1.6) + BS18/(R18/1.37))</f>
        <v>0</v>
      </c>
      <c r="U18">
        <f>(BN18*BQ18)</f>
        <v>0</v>
      </c>
      <c r="V18">
        <f>(CF18+(U18+2*0.95*5.67E-8*(((CF18+$B$7)+273)^4-(CF18+273)^4)-44100*J18)/(1.84*29.3*R18+8*0.95*5.67E-8*(CF18+273)^3))</f>
        <v>0</v>
      </c>
      <c r="W18">
        <f>($C$7*CG18+$D$7*CH18+$E$7*V18)</f>
        <v>0</v>
      </c>
      <c r="X18">
        <f>0.61365*exp(17.502*W18/(240.97+W18))</f>
        <v>0</v>
      </c>
      <c r="Y18">
        <f>(Z18/AA18*100)</f>
        <v>0</v>
      </c>
      <c r="Z18">
        <f>BY18*(CD18+CE18)/1000</f>
        <v>0</v>
      </c>
      <c r="AA18">
        <f>0.61365*exp(17.502*CF18/(240.97+CF18))</f>
        <v>0</v>
      </c>
      <c r="AB18">
        <f>(X18-BY18*(CD18+CE18)/1000)</f>
        <v>0</v>
      </c>
      <c r="AC18">
        <f>(-J18*44100)</f>
        <v>0</v>
      </c>
      <c r="AD18">
        <f>2*29.3*R18*0.92*(CF18-W18)</f>
        <v>0</v>
      </c>
      <c r="AE18">
        <f>2*0.95*5.67E-8*(((CF18+$B$7)+273)^4-(W18+273)^4)</f>
        <v>0</v>
      </c>
      <c r="AF18">
        <f>U18+AE18+AC18+AD18</f>
        <v>0</v>
      </c>
      <c r="AG18">
        <v>35</v>
      </c>
      <c r="AH18">
        <v>6</v>
      </c>
      <c r="AI18">
        <f>IF(AG18*$H$13&gt;=AK18,1.0,(AK18/(AK18-AG18*$H$13)))</f>
        <v>0</v>
      </c>
      <c r="AJ18">
        <f>(AI18-1)*100</f>
        <v>0</v>
      </c>
      <c r="AK18">
        <f>MAX(0,($B$13+$C$13*CK18)/(1+$D$13*CK18)*CD18/(CF18+273)*$E$13)</f>
        <v>0</v>
      </c>
      <c r="AL18" t="s">
        <v>292</v>
      </c>
      <c r="AM18" t="s">
        <v>292</v>
      </c>
      <c r="AN18">
        <v>0</v>
      </c>
      <c r="AO18">
        <v>0</v>
      </c>
      <c r="AP18">
        <f>1-AN18/AO18</f>
        <v>0</v>
      </c>
      <c r="AQ18">
        <v>0</v>
      </c>
      <c r="AR18" t="s">
        <v>292</v>
      </c>
      <c r="AS18" t="s">
        <v>292</v>
      </c>
      <c r="AT18">
        <v>0</v>
      </c>
      <c r="AU18">
        <v>0</v>
      </c>
      <c r="AV18">
        <f>1-AT18/AU18</f>
        <v>0</v>
      </c>
      <c r="AW18">
        <v>0.5</v>
      </c>
      <c r="AX18">
        <f>BO18</f>
        <v>0</v>
      </c>
      <c r="AY18">
        <f>L18</f>
        <v>0</v>
      </c>
      <c r="AZ18">
        <f>AV18*AW18*AX18</f>
        <v>0</v>
      </c>
      <c r="BA18">
        <f>(AY18-AQ18)/AX18</f>
        <v>0</v>
      </c>
      <c r="BB18">
        <f>(AO18-AU18)/AU18</f>
        <v>0</v>
      </c>
      <c r="BC18">
        <f>AN18/(AP18+AN18/AU18)</f>
        <v>0</v>
      </c>
      <c r="BD18" t="s">
        <v>292</v>
      </c>
      <c r="BE18">
        <v>0</v>
      </c>
      <c r="BF18">
        <f>IF(BE18&lt;&gt;0, BE18, BC18)</f>
        <v>0</v>
      </c>
      <c r="BG18">
        <f>1-BF18/AU18</f>
        <v>0</v>
      </c>
      <c r="BH18">
        <f>(AU18-AT18)/(AU18-BF18)</f>
        <v>0</v>
      </c>
      <c r="BI18">
        <f>(AO18-AU18)/(AO18-BF18)</f>
        <v>0</v>
      </c>
      <c r="BJ18">
        <f>(AU18-AT18)/(AU18-AN18)</f>
        <v>0</v>
      </c>
      <c r="BK18">
        <f>(AO18-AU18)/(AO18-AN18)</f>
        <v>0</v>
      </c>
      <c r="BL18">
        <f>(BH18*BF18/AT18)</f>
        <v>0</v>
      </c>
      <c r="BM18">
        <f>(1-BL18)</f>
        <v>0</v>
      </c>
      <c r="BN18">
        <f>$B$11*CL18+$C$11*CM18+$F$11*CN18*(1-CQ18)</f>
        <v>0</v>
      </c>
      <c r="BO18">
        <f>BN18*BP18</f>
        <v>0</v>
      </c>
      <c r="BP18">
        <f>($B$11*$D$9+$C$11*$D$9+$F$11*((DA18+CS18)/MAX(DA18+CS18+DB18, 0.1)*$I$9+DB18/MAX(DA18+CS18+DB18, 0.1)*$J$9))/($B$11+$C$11+$F$11)</f>
        <v>0</v>
      </c>
      <c r="BQ18">
        <f>($B$11*$K$9+$C$11*$K$9+$F$11*((DA18+CS18)/MAX(DA18+CS18+DB18, 0.1)*$P$9+DB18/MAX(DA18+CS18+DB18, 0.1)*$Q$9))/($B$11+$C$11+$F$11)</f>
        <v>0</v>
      </c>
      <c r="BR18">
        <v>6</v>
      </c>
      <c r="BS18">
        <v>0.5</v>
      </c>
      <c r="BT18" t="s">
        <v>293</v>
      </c>
      <c r="BU18">
        <v>2</v>
      </c>
      <c r="BV18">
        <v>1626115895.75</v>
      </c>
      <c r="BW18">
        <v>385.601</v>
      </c>
      <c r="BX18">
        <v>420.008966666667</v>
      </c>
      <c r="BY18">
        <v>9.789566</v>
      </c>
      <c r="BZ18">
        <v>1.76649066666667</v>
      </c>
      <c r="CA18">
        <v>383.409</v>
      </c>
      <c r="CB18">
        <v>9.80870866666667</v>
      </c>
      <c r="CC18">
        <v>600.010266666667</v>
      </c>
      <c r="CD18">
        <v>100.879633333333</v>
      </c>
      <c r="CE18">
        <v>0.0998295</v>
      </c>
      <c r="CF18">
        <v>23.1808966666667</v>
      </c>
      <c r="CG18">
        <v>21.8823533333333</v>
      </c>
      <c r="CH18">
        <v>999.9</v>
      </c>
      <c r="CI18">
        <v>0</v>
      </c>
      <c r="CJ18">
        <v>0</v>
      </c>
      <c r="CK18">
        <v>10003.6916666667</v>
      </c>
      <c r="CL18">
        <v>0</v>
      </c>
      <c r="CM18">
        <v>0.221023</v>
      </c>
      <c r="CN18">
        <v>1500.01233333333</v>
      </c>
      <c r="CO18">
        <v>0.972999466666666</v>
      </c>
      <c r="CP18">
        <v>0.0270003</v>
      </c>
      <c r="CQ18">
        <v>0</v>
      </c>
      <c r="CR18">
        <v>883.7837</v>
      </c>
      <c r="CS18">
        <v>4.99999</v>
      </c>
      <c r="CT18">
        <v>13288.9166666667</v>
      </c>
      <c r="CU18">
        <v>13078.3766666667</v>
      </c>
      <c r="CV18">
        <v>40.3414</v>
      </c>
      <c r="CW18">
        <v>41.9246</v>
      </c>
      <c r="CX18">
        <v>41.25</v>
      </c>
      <c r="CY18">
        <v>41.4454</v>
      </c>
      <c r="CZ18">
        <v>42.312</v>
      </c>
      <c r="DA18">
        <v>1454.64233333333</v>
      </c>
      <c r="DB18">
        <v>40.37</v>
      </c>
      <c r="DC18">
        <v>0</v>
      </c>
      <c r="DD18">
        <v>1626115912.3</v>
      </c>
      <c r="DE18">
        <v>0</v>
      </c>
      <c r="DF18">
        <v>883.77492</v>
      </c>
      <c r="DG18">
        <v>-1.36853847647568</v>
      </c>
      <c r="DH18">
        <v>-10.4769230948763</v>
      </c>
      <c r="DI18">
        <v>13288.812</v>
      </c>
      <c r="DJ18">
        <v>15</v>
      </c>
      <c r="DK18">
        <v>1626115431.5</v>
      </c>
      <c r="DL18" t="s">
        <v>294</v>
      </c>
      <c r="DM18">
        <v>1626115416</v>
      </c>
      <c r="DN18">
        <v>1626115431.5</v>
      </c>
      <c r="DO18">
        <v>3</v>
      </c>
      <c r="DP18">
        <v>0.053</v>
      </c>
      <c r="DQ18">
        <v>0.011</v>
      </c>
      <c r="DR18">
        <v>2.247</v>
      </c>
      <c r="DS18">
        <v>-0.042</v>
      </c>
      <c r="DT18">
        <v>420</v>
      </c>
      <c r="DU18">
        <v>1</v>
      </c>
      <c r="DV18">
        <v>0.02</v>
      </c>
      <c r="DW18">
        <v>0.01</v>
      </c>
      <c r="DX18">
        <v>-34.398643902439</v>
      </c>
      <c r="DY18">
        <v>-0.076459233449463</v>
      </c>
      <c r="DZ18">
        <v>0.0310917999446063</v>
      </c>
      <c r="EA18">
        <v>1</v>
      </c>
      <c r="EB18">
        <v>883.816771428571</v>
      </c>
      <c r="EC18">
        <v>-1.02572994129179</v>
      </c>
      <c r="ED18">
        <v>0.206994697753248</v>
      </c>
      <c r="EE18">
        <v>1</v>
      </c>
      <c r="EF18">
        <v>8.02445048780488</v>
      </c>
      <c r="EG18">
        <v>-0.0488364459930116</v>
      </c>
      <c r="EH18">
        <v>0.00660798222079478</v>
      </c>
      <c r="EI18">
        <v>1</v>
      </c>
      <c r="EJ18">
        <v>3</v>
      </c>
      <c r="EK18">
        <v>3</v>
      </c>
      <c r="EL18" t="s">
        <v>295</v>
      </c>
      <c r="EM18">
        <v>100</v>
      </c>
      <c r="EN18">
        <v>100</v>
      </c>
      <c r="EO18">
        <v>2.192</v>
      </c>
      <c r="EP18">
        <v>-0.0192</v>
      </c>
      <c r="EQ18">
        <v>1.45654966863304</v>
      </c>
      <c r="ER18">
        <v>0.00225868272383977</v>
      </c>
      <c r="ES18">
        <v>-9.96746185667655e-07</v>
      </c>
      <c r="ET18">
        <v>2.83711317370827e-10</v>
      </c>
      <c r="EU18">
        <v>-0.0402762386610529</v>
      </c>
      <c r="EV18">
        <v>-0.00217948432402501</v>
      </c>
      <c r="EW18">
        <v>0.000453263451741206</v>
      </c>
      <c r="EX18">
        <v>-1.16319206543697e-06</v>
      </c>
      <c r="EY18">
        <v>-2</v>
      </c>
      <c r="EZ18">
        <v>2196</v>
      </c>
      <c r="FA18">
        <v>1</v>
      </c>
      <c r="FB18">
        <v>25</v>
      </c>
      <c r="FC18">
        <v>8.1</v>
      </c>
      <c r="FD18">
        <v>7.9</v>
      </c>
      <c r="FE18">
        <v>18</v>
      </c>
      <c r="FF18">
        <v>582.743</v>
      </c>
      <c r="FG18">
        <v>758.656</v>
      </c>
      <c r="FH18">
        <v>20.0003</v>
      </c>
      <c r="FI18">
        <v>25.1516</v>
      </c>
      <c r="FJ18">
        <v>30.0001</v>
      </c>
      <c r="FK18">
        <v>25.1789</v>
      </c>
      <c r="FL18">
        <v>25.1977</v>
      </c>
      <c r="FM18">
        <v>24.6829</v>
      </c>
      <c r="FN18">
        <v>88.0966</v>
      </c>
      <c r="FO18">
        <v>0</v>
      </c>
      <c r="FP18">
        <v>20</v>
      </c>
      <c r="FQ18">
        <v>420</v>
      </c>
      <c r="FR18">
        <v>1.92405</v>
      </c>
      <c r="FS18">
        <v>101.533</v>
      </c>
      <c r="FT18">
        <v>102.153</v>
      </c>
    </row>
    <row r="19" spans="1:176">
      <c r="A19">
        <v>3</v>
      </c>
      <c r="B19">
        <v>1626116024</v>
      </c>
      <c r="C19">
        <v>241</v>
      </c>
      <c r="D19" t="s">
        <v>298</v>
      </c>
      <c r="E19" t="s">
        <v>299</v>
      </c>
      <c r="F19">
        <v>15</v>
      </c>
      <c r="I19">
        <v>1626116016.25</v>
      </c>
      <c r="J19">
        <f>(K19)/1000</f>
        <v>0</v>
      </c>
      <c r="K19">
        <f>1000*CC19*AI19*(BY19-BZ19)/(100*BR19*(1000-AI19*BY19))</f>
        <v>0</v>
      </c>
      <c r="L19">
        <f>CC19*AI19*(BX19-BW19*(1000-AI19*BZ19)/(1000-AI19*BY19))/(100*BR19)</f>
        <v>0</v>
      </c>
      <c r="M19">
        <f>BW19 - IF(AI19&gt;1, L19*BR19*100.0/(AK19*CK19), 0)</f>
        <v>0</v>
      </c>
      <c r="N19">
        <f>((T19-J19/2)*M19-L19)/(T19+J19/2)</f>
        <v>0</v>
      </c>
      <c r="O19">
        <f>N19*(CD19+CE19)/1000.0</f>
        <v>0</v>
      </c>
      <c r="P19">
        <f>(BW19 - IF(AI19&gt;1, L19*BR19*100.0/(AK19*CK19), 0))*(CD19+CE19)/1000.0</f>
        <v>0</v>
      </c>
      <c r="Q19">
        <f>2.0/((1/S19-1/R19)+SIGN(S19)*SQRT((1/S19-1/R19)*(1/S19-1/R19) + 4*BS19/((BS19+1)*(BS19+1))*(2*1/S19*1/R19-1/R19*1/R19)))</f>
        <v>0</v>
      </c>
      <c r="R19">
        <f>IF(LEFT(BT19,1)&lt;&gt;"0",IF(LEFT(BT19,1)="1",3.0,BU19),$D$5+$E$5*(CK19*CD19/($K$5*1000))+$F$5*(CK19*CD19/($K$5*1000))*MAX(MIN(BR19,$J$5),$I$5)*MAX(MIN(BR19,$J$5),$I$5)+$G$5*MAX(MIN(BR19,$J$5),$I$5)*(CK19*CD19/($K$5*1000))+$H$5*(CK19*CD19/($K$5*1000))*(CK19*CD19/($K$5*1000)))</f>
        <v>0</v>
      </c>
      <c r="S19">
        <f>J19*(1000-(1000*0.61365*exp(17.502*W19/(240.97+W19))/(CD19+CE19)+BY19)/2)/(1000*0.61365*exp(17.502*W19/(240.97+W19))/(CD19+CE19)-BY19)</f>
        <v>0</v>
      </c>
      <c r="T19">
        <f>1/((BS19+1)/(Q19/1.6)+1/(R19/1.37)) + BS19/((BS19+1)/(Q19/1.6) + BS19/(R19/1.37))</f>
        <v>0</v>
      </c>
      <c r="U19">
        <f>(BN19*BQ19)</f>
        <v>0</v>
      </c>
      <c r="V19">
        <f>(CF19+(U19+2*0.95*5.67E-8*(((CF19+$B$7)+273)^4-(CF19+273)^4)-44100*J19)/(1.84*29.3*R19+8*0.95*5.67E-8*(CF19+273)^3))</f>
        <v>0</v>
      </c>
      <c r="W19">
        <f>($C$7*CG19+$D$7*CH19+$E$7*V19)</f>
        <v>0</v>
      </c>
      <c r="X19">
        <f>0.61365*exp(17.502*W19/(240.97+W19))</f>
        <v>0</v>
      </c>
      <c r="Y19">
        <f>(Z19/AA19*100)</f>
        <v>0</v>
      </c>
      <c r="Z19">
        <f>BY19*(CD19+CE19)/1000</f>
        <v>0</v>
      </c>
      <c r="AA19">
        <f>0.61365*exp(17.502*CF19/(240.97+CF19))</f>
        <v>0</v>
      </c>
      <c r="AB19">
        <f>(X19-BY19*(CD19+CE19)/1000)</f>
        <v>0</v>
      </c>
      <c r="AC19">
        <f>(-J19*44100)</f>
        <v>0</v>
      </c>
      <c r="AD19">
        <f>2*29.3*R19*0.92*(CF19-W19)</f>
        <v>0</v>
      </c>
      <c r="AE19">
        <f>2*0.95*5.67E-8*(((CF19+$B$7)+273)^4-(W19+273)^4)</f>
        <v>0</v>
      </c>
      <c r="AF19">
        <f>U19+AE19+AC19+AD19</f>
        <v>0</v>
      </c>
      <c r="AG19">
        <v>35</v>
      </c>
      <c r="AH19">
        <v>6</v>
      </c>
      <c r="AI19">
        <f>IF(AG19*$H$13&gt;=AK19,1.0,(AK19/(AK19-AG19*$H$13)))</f>
        <v>0</v>
      </c>
      <c r="AJ19">
        <f>(AI19-1)*100</f>
        <v>0</v>
      </c>
      <c r="AK19">
        <f>MAX(0,($B$13+$C$13*CK19)/(1+$D$13*CK19)*CD19/(CF19+273)*$E$13)</f>
        <v>0</v>
      </c>
      <c r="AL19" t="s">
        <v>292</v>
      </c>
      <c r="AM19" t="s">
        <v>292</v>
      </c>
      <c r="AN19">
        <v>0</v>
      </c>
      <c r="AO19">
        <v>0</v>
      </c>
      <c r="AP19">
        <f>1-AN19/AO19</f>
        <v>0</v>
      </c>
      <c r="AQ19">
        <v>0</v>
      </c>
      <c r="AR19" t="s">
        <v>292</v>
      </c>
      <c r="AS19" t="s">
        <v>292</v>
      </c>
      <c r="AT19">
        <v>0</v>
      </c>
      <c r="AU19">
        <v>0</v>
      </c>
      <c r="AV19">
        <f>1-AT19/AU19</f>
        <v>0</v>
      </c>
      <c r="AW19">
        <v>0.5</v>
      </c>
      <c r="AX19">
        <f>BO19</f>
        <v>0</v>
      </c>
      <c r="AY19">
        <f>L19</f>
        <v>0</v>
      </c>
      <c r="AZ19">
        <f>AV19*AW19*AX19</f>
        <v>0</v>
      </c>
      <c r="BA19">
        <f>(AY19-AQ19)/AX19</f>
        <v>0</v>
      </c>
      <c r="BB19">
        <f>(AO19-AU19)/AU19</f>
        <v>0</v>
      </c>
      <c r="BC19">
        <f>AN19/(AP19+AN19/AU19)</f>
        <v>0</v>
      </c>
      <c r="BD19" t="s">
        <v>292</v>
      </c>
      <c r="BE19">
        <v>0</v>
      </c>
      <c r="BF19">
        <f>IF(BE19&lt;&gt;0, BE19, BC19)</f>
        <v>0</v>
      </c>
      <c r="BG19">
        <f>1-BF19/AU19</f>
        <v>0</v>
      </c>
      <c r="BH19">
        <f>(AU19-AT19)/(AU19-BF19)</f>
        <v>0</v>
      </c>
      <c r="BI19">
        <f>(AO19-AU19)/(AO19-BF19)</f>
        <v>0</v>
      </c>
      <c r="BJ19">
        <f>(AU19-AT19)/(AU19-AN19)</f>
        <v>0</v>
      </c>
      <c r="BK19">
        <f>(AO19-AU19)/(AO19-AN19)</f>
        <v>0</v>
      </c>
      <c r="BL19">
        <f>(BH19*BF19/AT19)</f>
        <v>0</v>
      </c>
      <c r="BM19">
        <f>(1-BL19)</f>
        <v>0</v>
      </c>
      <c r="BN19">
        <f>$B$11*CL19+$C$11*CM19+$F$11*CN19*(1-CQ19)</f>
        <v>0</v>
      </c>
      <c r="BO19">
        <f>BN19*BP19</f>
        <v>0</v>
      </c>
      <c r="BP19">
        <f>($B$11*$D$9+$C$11*$D$9+$F$11*((DA19+CS19)/MAX(DA19+CS19+DB19, 0.1)*$I$9+DB19/MAX(DA19+CS19+DB19, 0.1)*$J$9))/($B$11+$C$11+$F$11)</f>
        <v>0</v>
      </c>
      <c r="BQ19">
        <f>($B$11*$K$9+$C$11*$K$9+$F$11*((DA19+CS19)/MAX(DA19+CS19+DB19, 0.1)*$P$9+DB19/MAX(DA19+CS19+DB19, 0.1)*$Q$9))/($B$11+$C$11+$F$11)</f>
        <v>0</v>
      </c>
      <c r="BR19">
        <v>6</v>
      </c>
      <c r="BS19">
        <v>0.5</v>
      </c>
      <c r="BT19" t="s">
        <v>293</v>
      </c>
      <c r="BU19">
        <v>2</v>
      </c>
      <c r="BV19">
        <v>1626116016.25</v>
      </c>
      <c r="BW19">
        <v>386.8822</v>
      </c>
      <c r="BX19">
        <v>420.0002</v>
      </c>
      <c r="BY19">
        <v>9.836564</v>
      </c>
      <c r="BZ19">
        <v>2.24509033333333</v>
      </c>
      <c r="CA19">
        <v>384.688133333333</v>
      </c>
      <c r="CB19">
        <v>9.855409</v>
      </c>
      <c r="CC19">
        <v>599.979133333333</v>
      </c>
      <c r="CD19">
        <v>100.879866666667</v>
      </c>
      <c r="CE19">
        <v>0.09991464</v>
      </c>
      <c r="CF19">
        <v>23.0975433333333</v>
      </c>
      <c r="CG19">
        <v>21.7908</v>
      </c>
      <c r="CH19">
        <v>999.9</v>
      </c>
      <c r="CI19">
        <v>0</v>
      </c>
      <c r="CJ19">
        <v>0</v>
      </c>
      <c r="CK19">
        <v>9990.973</v>
      </c>
      <c r="CL19">
        <v>0</v>
      </c>
      <c r="CM19">
        <v>0.221023</v>
      </c>
      <c r="CN19">
        <v>1199.99233333333</v>
      </c>
      <c r="CO19">
        <v>0.9669889</v>
      </c>
      <c r="CP19">
        <v>0.0330110966666667</v>
      </c>
      <c r="CQ19">
        <v>0</v>
      </c>
      <c r="CR19">
        <v>887.133833333333</v>
      </c>
      <c r="CS19">
        <v>4.99999</v>
      </c>
      <c r="CT19">
        <v>10643.84</v>
      </c>
      <c r="CU19">
        <v>10432.16</v>
      </c>
      <c r="CV19">
        <v>40.125</v>
      </c>
      <c r="CW19">
        <v>42.125</v>
      </c>
      <c r="CX19">
        <v>41.312</v>
      </c>
      <c r="CY19">
        <v>41.625</v>
      </c>
      <c r="CZ19">
        <v>42.25</v>
      </c>
      <c r="DA19">
        <v>1155.54433333333</v>
      </c>
      <c r="DB19">
        <v>39.448</v>
      </c>
      <c r="DC19">
        <v>0</v>
      </c>
      <c r="DD19">
        <v>1626116032.9</v>
      </c>
      <c r="DE19">
        <v>0</v>
      </c>
      <c r="DF19">
        <v>887.134230769231</v>
      </c>
      <c r="DG19">
        <v>1.99897436153593</v>
      </c>
      <c r="DH19">
        <v>16.0854701160081</v>
      </c>
      <c r="DI19">
        <v>10643.8423076923</v>
      </c>
      <c r="DJ19">
        <v>15</v>
      </c>
      <c r="DK19">
        <v>1626115431.5</v>
      </c>
      <c r="DL19" t="s">
        <v>294</v>
      </c>
      <c r="DM19">
        <v>1626115416</v>
      </c>
      <c r="DN19">
        <v>1626115431.5</v>
      </c>
      <c r="DO19">
        <v>3</v>
      </c>
      <c r="DP19">
        <v>0.053</v>
      </c>
      <c r="DQ19">
        <v>0.011</v>
      </c>
      <c r="DR19">
        <v>2.247</v>
      </c>
      <c r="DS19">
        <v>-0.042</v>
      </c>
      <c r="DT19">
        <v>420</v>
      </c>
      <c r="DU19">
        <v>1</v>
      </c>
      <c r="DV19">
        <v>0.02</v>
      </c>
      <c r="DW19">
        <v>0.01</v>
      </c>
      <c r="DX19">
        <v>-33.1276902439024</v>
      </c>
      <c r="DY19">
        <v>0.169946341463441</v>
      </c>
      <c r="DZ19">
        <v>0.0361384789513358</v>
      </c>
      <c r="EA19">
        <v>1</v>
      </c>
      <c r="EB19">
        <v>887.0594</v>
      </c>
      <c r="EC19">
        <v>1.67906066536373</v>
      </c>
      <c r="ED19">
        <v>0.252185668563008</v>
      </c>
      <c r="EE19">
        <v>1</v>
      </c>
      <c r="EF19">
        <v>7.59215829268293</v>
      </c>
      <c r="EG19">
        <v>-0.0161573519163508</v>
      </c>
      <c r="EH19">
        <v>0.0026539146442052</v>
      </c>
      <c r="EI19">
        <v>1</v>
      </c>
      <c r="EJ19">
        <v>3</v>
      </c>
      <c r="EK19">
        <v>3</v>
      </c>
      <c r="EL19" t="s">
        <v>295</v>
      </c>
      <c r="EM19">
        <v>100</v>
      </c>
      <c r="EN19">
        <v>100</v>
      </c>
      <c r="EO19">
        <v>2.194</v>
      </c>
      <c r="EP19">
        <v>-0.0189</v>
      </c>
      <c r="EQ19">
        <v>1.45654966863304</v>
      </c>
      <c r="ER19">
        <v>0.00225868272383977</v>
      </c>
      <c r="ES19">
        <v>-9.96746185667655e-07</v>
      </c>
      <c r="ET19">
        <v>2.83711317370827e-10</v>
      </c>
      <c r="EU19">
        <v>-0.0402762386610529</v>
      </c>
      <c r="EV19">
        <v>-0.00217948432402501</v>
      </c>
      <c r="EW19">
        <v>0.000453263451741206</v>
      </c>
      <c r="EX19">
        <v>-1.16319206543697e-06</v>
      </c>
      <c r="EY19">
        <v>-2</v>
      </c>
      <c r="EZ19">
        <v>2196</v>
      </c>
      <c r="FA19">
        <v>1</v>
      </c>
      <c r="FB19">
        <v>25</v>
      </c>
      <c r="FC19">
        <v>10.1</v>
      </c>
      <c r="FD19">
        <v>9.9</v>
      </c>
      <c r="FE19">
        <v>18</v>
      </c>
      <c r="FF19">
        <v>582.782</v>
      </c>
      <c r="FG19">
        <v>759.88</v>
      </c>
      <c r="FH19">
        <v>20</v>
      </c>
      <c r="FI19">
        <v>25.1579</v>
      </c>
      <c r="FJ19">
        <v>30.0001</v>
      </c>
      <c r="FK19">
        <v>25.181</v>
      </c>
      <c r="FL19">
        <v>25.1999</v>
      </c>
      <c r="FM19">
        <v>24.6964</v>
      </c>
      <c r="FN19">
        <v>84.0496</v>
      </c>
      <c r="FO19">
        <v>0</v>
      </c>
      <c r="FP19">
        <v>20</v>
      </c>
      <c r="FQ19">
        <v>420</v>
      </c>
      <c r="FR19">
        <v>2.25754</v>
      </c>
      <c r="FS19">
        <v>101.529</v>
      </c>
      <c r="FT19">
        <v>102.151</v>
      </c>
    </row>
    <row r="20" spans="1:176">
      <c r="A20">
        <v>4</v>
      </c>
      <c r="B20">
        <v>1626116144.6</v>
      </c>
      <c r="C20">
        <v>361.599999904633</v>
      </c>
      <c r="D20" t="s">
        <v>300</v>
      </c>
      <c r="E20" t="s">
        <v>301</v>
      </c>
      <c r="F20">
        <v>15</v>
      </c>
      <c r="I20">
        <v>1626116136.85</v>
      </c>
      <c r="J20">
        <f>(K20)/1000</f>
        <v>0</v>
      </c>
      <c r="K20">
        <f>1000*CC20*AI20*(BY20-BZ20)/(100*BR20*(1000-AI20*BY20))</f>
        <v>0</v>
      </c>
      <c r="L20">
        <f>CC20*AI20*(BX20-BW20*(1000-AI20*BZ20)/(1000-AI20*BY20))/(100*BR20)</f>
        <v>0</v>
      </c>
      <c r="M20">
        <f>BW20 - IF(AI20&gt;1, L20*BR20*100.0/(AK20*CK20), 0)</f>
        <v>0</v>
      </c>
      <c r="N20">
        <f>((T20-J20/2)*M20-L20)/(T20+J20/2)</f>
        <v>0</v>
      </c>
      <c r="O20">
        <f>N20*(CD20+CE20)/1000.0</f>
        <v>0</v>
      </c>
      <c r="P20">
        <f>(BW20 - IF(AI20&gt;1, L20*BR20*100.0/(AK20*CK20), 0))*(CD20+CE20)/1000.0</f>
        <v>0</v>
      </c>
      <c r="Q20">
        <f>2.0/((1/S20-1/R20)+SIGN(S20)*SQRT((1/S20-1/R20)*(1/S20-1/R20) + 4*BS20/((BS20+1)*(BS20+1))*(2*1/S20*1/R20-1/R20*1/R20)))</f>
        <v>0</v>
      </c>
      <c r="R20">
        <f>IF(LEFT(BT20,1)&lt;&gt;"0",IF(LEFT(BT20,1)="1",3.0,BU20),$D$5+$E$5*(CK20*CD20/($K$5*1000))+$F$5*(CK20*CD20/($K$5*1000))*MAX(MIN(BR20,$J$5),$I$5)*MAX(MIN(BR20,$J$5),$I$5)+$G$5*MAX(MIN(BR20,$J$5),$I$5)*(CK20*CD20/($K$5*1000))+$H$5*(CK20*CD20/($K$5*1000))*(CK20*CD20/($K$5*1000)))</f>
        <v>0</v>
      </c>
      <c r="S20">
        <f>J20*(1000-(1000*0.61365*exp(17.502*W20/(240.97+W20))/(CD20+CE20)+BY20)/2)/(1000*0.61365*exp(17.502*W20/(240.97+W20))/(CD20+CE20)-BY20)</f>
        <v>0</v>
      </c>
      <c r="T20">
        <f>1/((BS20+1)/(Q20/1.6)+1/(R20/1.37)) + BS20/((BS20+1)/(Q20/1.6) + BS20/(R20/1.37))</f>
        <v>0</v>
      </c>
      <c r="U20">
        <f>(BN20*BQ20)</f>
        <v>0</v>
      </c>
      <c r="V20">
        <f>(CF20+(U20+2*0.95*5.67E-8*(((CF20+$B$7)+273)^4-(CF20+273)^4)-44100*J20)/(1.84*29.3*R20+8*0.95*5.67E-8*(CF20+273)^3))</f>
        <v>0</v>
      </c>
      <c r="W20">
        <f>($C$7*CG20+$D$7*CH20+$E$7*V20)</f>
        <v>0</v>
      </c>
      <c r="X20">
        <f>0.61365*exp(17.502*W20/(240.97+W20))</f>
        <v>0</v>
      </c>
      <c r="Y20">
        <f>(Z20/AA20*100)</f>
        <v>0</v>
      </c>
      <c r="Z20">
        <f>BY20*(CD20+CE20)/1000</f>
        <v>0</v>
      </c>
      <c r="AA20">
        <f>0.61365*exp(17.502*CF20/(240.97+CF20))</f>
        <v>0</v>
      </c>
      <c r="AB20">
        <f>(X20-BY20*(CD20+CE20)/1000)</f>
        <v>0</v>
      </c>
      <c r="AC20">
        <f>(-J20*44100)</f>
        <v>0</v>
      </c>
      <c r="AD20">
        <f>2*29.3*R20*0.92*(CF20-W20)</f>
        <v>0</v>
      </c>
      <c r="AE20">
        <f>2*0.95*5.67E-8*(((CF20+$B$7)+273)^4-(W20+273)^4)</f>
        <v>0</v>
      </c>
      <c r="AF20">
        <f>U20+AE20+AC20+AD20</f>
        <v>0</v>
      </c>
      <c r="AG20">
        <v>35</v>
      </c>
      <c r="AH20">
        <v>6</v>
      </c>
      <c r="AI20">
        <f>IF(AG20*$H$13&gt;=AK20,1.0,(AK20/(AK20-AG20*$H$13)))</f>
        <v>0</v>
      </c>
      <c r="AJ20">
        <f>(AI20-1)*100</f>
        <v>0</v>
      </c>
      <c r="AK20">
        <f>MAX(0,($B$13+$C$13*CK20)/(1+$D$13*CK20)*CD20/(CF20+273)*$E$13)</f>
        <v>0</v>
      </c>
      <c r="AL20" t="s">
        <v>292</v>
      </c>
      <c r="AM20" t="s">
        <v>292</v>
      </c>
      <c r="AN20">
        <v>0</v>
      </c>
      <c r="AO20">
        <v>0</v>
      </c>
      <c r="AP20">
        <f>1-AN20/AO20</f>
        <v>0</v>
      </c>
      <c r="AQ20">
        <v>0</v>
      </c>
      <c r="AR20" t="s">
        <v>292</v>
      </c>
      <c r="AS20" t="s">
        <v>292</v>
      </c>
      <c r="AT20">
        <v>0</v>
      </c>
      <c r="AU20">
        <v>0</v>
      </c>
      <c r="AV20">
        <f>1-AT20/AU20</f>
        <v>0</v>
      </c>
      <c r="AW20">
        <v>0.5</v>
      </c>
      <c r="AX20">
        <f>BO20</f>
        <v>0</v>
      </c>
      <c r="AY20">
        <f>L20</f>
        <v>0</v>
      </c>
      <c r="AZ20">
        <f>AV20*AW20*AX20</f>
        <v>0</v>
      </c>
      <c r="BA20">
        <f>(AY20-AQ20)/AX20</f>
        <v>0</v>
      </c>
      <c r="BB20">
        <f>(AO20-AU20)/AU20</f>
        <v>0</v>
      </c>
      <c r="BC20">
        <f>AN20/(AP20+AN20/AU20)</f>
        <v>0</v>
      </c>
      <c r="BD20" t="s">
        <v>292</v>
      </c>
      <c r="BE20">
        <v>0</v>
      </c>
      <c r="BF20">
        <f>IF(BE20&lt;&gt;0, BE20, BC20)</f>
        <v>0</v>
      </c>
      <c r="BG20">
        <f>1-BF20/AU20</f>
        <v>0</v>
      </c>
      <c r="BH20">
        <f>(AU20-AT20)/(AU20-BF20)</f>
        <v>0</v>
      </c>
      <c r="BI20">
        <f>(AO20-AU20)/(AO20-BF20)</f>
        <v>0</v>
      </c>
      <c r="BJ20">
        <f>(AU20-AT20)/(AU20-AN20)</f>
        <v>0</v>
      </c>
      <c r="BK20">
        <f>(AO20-AU20)/(AO20-AN20)</f>
        <v>0</v>
      </c>
      <c r="BL20">
        <f>(BH20*BF20/AT20)</f>
        <v>0</v>
      </c>
      <c r="BM20">
        <f>(1-BL20)</f>
        <v>0</v>
      </c>
      <c r="BN20">
        <f>$B$11*CL20+$C$11*CM20+$F$11*CN20*(1-CQ20)</f>
        <v>0</v>
      </c>
      <c r="BO20">
        <f>BN20*BP20</f>
        <v>0</v>
      </c>
      <c r="BP20">
        <f>($B$11*$D$9+$C$11*$D$9+$F$11*((DA20+CS20)/MAX(DA20+CS20+DB20, 0.1)*$I$9+DB20/MAX(DA20+CS20+DB20, 0.1)*$J$9))/($B$11+$C$11+$F$11)</f>
        <v>0</v>
      </c>
      <c r="BQ20">
        <f>($B$11*$K$9+$C$11*$K$9+$F$11*((DA20+CS20)/MAX(DA20+CS20+DB20, 0.1)*$P$9+DB20/MAX(DA20+CS20+DB20, 0.1)*$Q$9))/($B$11+$C$11+$F$11)</f>
        <v>0</v>
      </c>
      <c r="BR20">
        <v>6</v>
      </c>
      <c r="BS20">
        <v>0.5</v>
      </c>
      <c r="BT20" t="s">
        <v>293</v>
      </c>
      <c r="BU20">
        <v>2</v>
      </c>
      <c r="BV20">
        <v>1626116136.85</v>
      </c>
      <c r="BW20">
        <v>388.959833333333</v>
      </c>
      <c r="BX20">
        <v>419.989933333333</v>
      </c>
      <c r="BY20">
        <v>9.764666</v>
      </c>
      <c r="BZ20">
        <v>2.543055</v>
      </c>
      <c r="CA20">
        <v>386.762333333333</v>
      </c>
      <c r="CB20">
        <v>9.78396733333333</v>
      </c>
      <c r="CC20">
        <v>599.982466666667</v>
      </c>
      <c r="CD20">
        <v>100.878433333333</v>
      </c>
      <c r="CE20">
        <v>0.0998611666666667</v>
      </c>
      <c r="CF20">
        <v>22.98617</v>
      </c>
      <c r="CG20">
        <v>21.6699133333333</v>
      </c>
      <c r="CH20">
        <v>999.9</v>
      </c>
      <c r="CI20">
        <v>0</v>
      </c>
      <c r="CJ20">
        <v>0</v>
      </c>
      <c r="CK20">
        <v>9997.066</v>
      </c>
      <c r="CL20">
        <v>0</v>
      </c>
      <c r="CM20">
        <v>0.221023</v>
      </c>
      <c r="CN20">
        <v>899.997733333333</v>
      </c>
      <c r="CO20">
        <v>0.956005</v>
      </c>
      <c r="CP20">
        <v>0.0439948</v>
      </c>
      <c r="CQ20">
        <v>0</v>
      </c>
      <c r="CR20">
        <v>920.699533333333</v>
      </c>
      <c r="CS20">
        <v>4.99999</v>
      </c>
      <c r="CT20">
        <v>8245.201</v>
      </c>
      <c r="CU20">
        <v>7783.63233333333</v>
      </c>
      <c r="CV20">
        <v>39.6954</v>
      </c>
      <c r="CW20">
        <v>42.1498</v>
      </c>
      <c r="CX20">
        <v>41.1622</v>
      </c>
      <c r="CY20">
        <v>41.687</v>
      </c>
      <c r="CZ20">
        <v>42</v>
      </c>
      <c r="DA20">
        <v>855.622333333333</v>
      </c>
      <c r="DB20">
        <v>39.3776666666667</v>
      </c>
      <c r="DC20">
        <v>0</v>
      </c>
      <c r="DD20">
        <v>1626116153.5</v>
      </c>
      <c r="DE20">
        <v>0</v>
      </c>
      <c r="DF20">
        <v>920.6824</v>
      </c>
      <c r="DG20">
        <v>2.83592307650958</v>
      </c>
      <c r="DH20">
        <v>25.6853845706494</v>
      </c>
      <c r="DI20">
        <v>8245.386</v>
      </c>
      <c r="DJ20">
        <v>15</v>
      </c>
      <c r="DK20">
        <v>1626115431.5</v>
      </c>
      <c r="DL20" t="s">
        <v>294</v>
      </c>
      <c r="DM20">
        <v>1626115416</v>
      </c>
      <c r="DN20">
        <v>1626115431.5</v>
      </c>
      <c r="DO20">
        <v>3</v>
      </c>
      <c r="DP20">
        <v>0.053</v>
      </c>
      <c r="DQ20">
        <v>0.011</v>
      </c>
      <c r="DR20">
        <v>2.247</v>
      </c>
      <c r="DS20">
        <v>-0.042</v>
      </c>
      <c r="DT20">
        <v>420</v>
      </c>
      <c r="DU20">
        <v>1</v>
      </c>
      <c r="DV20">
        <v>0.02</v>
      </c>
      <c r="DW20">
        <v>0.01</v>
      </c>
      <c r="DX20">
        <v>-31.01642</v>
      </c>
      <c r="DY20">
        <v>-0.18790243902433</v>
      </c>
      <c r="DZ20">
        <v>0.0358006717814065</v>
      </c>
      <c r="EA20">
        <v>1</v>
      </c>
      <c r="EB20">
        <v>920.525742857143</v>
      </c>
      <c r="EC20">
        <v>2.78545596868967</v>
      </c>
      <c r="ED20">
        <v>0.352653560704487</v>
      </c>
      <c r="EE20">
        <v>1</v>
      </c>
      <c r="EF20">
        <v>7.21737825</v>
      </c>
      <c r="EG20">
        <v>0.0505189868667791</v>
      </c>
      <c r="EH20">
        <v>0.0081634128547746</v>
      </c>
      <c r="EI20">
        <v>1</v>
      </c>
      <c r="EJ20">
        <v>3</v>
      </c>
      <c r="EK20">
        <v>3</v>
      </c>
      <c r="EL20" t="s">
        <v>295</v>
      </c>
      <c r="EM20">
        <v>100</v>
      </c>
      <c r="EN20">
        <v>100</v>
      </c>
      <c r="EO20">
        <v>2.198</v>
      </c>
      <c r="EP20">
        <v>-0.0193</v>
      </c>
      <c r="EQ20">
        <v>1.45654966863304</v>
      </c>
      <c r="ER20">
        <v>0.00225868272383977</v>
      </c>
      <c r="ES20">
        <v>-9.96746185667655e-07</v>
      </c>
      <c r="ET20">
        <v>2.83711317370827e-10</v>
      </c>
      <c r="EU20">
        <v>-0.0402762386610529</v>
      </c>
      <c r="EV20">
        <v>-0.00217948432402501</v>
      </c>
      <c r="EW20">
        <v>0.000453263451741206</v>
      </c>
      <c r="EX20">
        <v>-1.16319206543697e-06</v>
      </c>
      <c r="EY20">
        <v>-2</v>
      </c>
      <c r="EZ20">
        <v>2196</v>
      </c>
      <c r="FA20">
        <v>1</v>
      </c>
      <c r="FB20">
        <v>25</v>
      </c>
      <c r="FC20">
        <v>12.1</v>
      </c>
      <c r="FD20">
        <v>11.9</v>
      </c>
      <c r="FE20">
        <v>18</v>
      </c>
      <c r="FF20">
        <v>582.083</v>
      </c>
      <c r="FG20">
        <v>761.19</v>
      </c>
      <c r="FH20">
        <v>19.9996</v>
      </c>
      <c r="FI20">
        <v>25.1685</v>
      </c>
      <c r="FJ20">
        <v>30.0002</v>
      </c>
      <c r="FK20">
        <v>25.1895</v>
      </c>
      <c r="FL20">
        <v>25.2062</v>
      </c>
      <c r="FM20">
        <v>24.7095</v>
      </c>
      <c r="FN20">
        <v>82.1131</v>
      </c>
      <c r="FO20">
        <v>0</v>
      </c>
      <c r="FP20">
        <v>20</v>
      </c>
      <c r="FQ20">
        <v>420</v>
      </c>
      <c r="FR20">
        <v>2.57795</v>
      </c>
      <c r="FS20">
        <v>101.526</v>
      </c>
      <c r="FT20">
        <v>102.144</v>
      </c>
    </row>
    <row r="21" spans="1:176">
      <c r="A21">
        <v>5</v>
      </c>
      <c r="B21">
        <v>1626116267.1</v>
      </c>
      <c r="C21">
        <v>484.099999904633</v>
      </c>
      <c r="D21" t="s">
        <v>302</v>
      </c>
      <c r="E21" t="s">
        <v>303</v>
      </c>
      <c r="F21">
        <v>15</v>
      </c>
      <c r="I21">
        <v>1626116259.35</v>
      </c>
      <c r="J21">
        <f>(K21)/1000</f>
        <v>0</v>
      </c>
      <c r="K21">
        <f>1000*CC21*AI21*(BY21-BZ21)/(100*BR21*(1000-AI21*BY21))</f>
        <v>0</v>
      </c>
      <c r="L21">
        <f>CC21*AI21*(BX21-BW21*(1000-AI21*BZ21)/(1000-AI21*BY21))/(100*BR21)</f>
        <v>0</v>
      </c>
      <c r="M21">
        <f>BW21 - IF(AI21&gt;1, L21*BR21*100.0/(AK21*CK21), 0)</f>
        <v>0</v>
      </c>
      <c r="N21">
        <f>((T21-J21/2)*M21-L21)/(T21+J21/2)</f>
        <v>0</v>
      </c>
      <c r="O21">
        <f>N21*(CD21+CE21)/1000.0</f>
        <v>0</v>
      </c>
      <c r="P21">
        <f>(BW21 - IF(AI21&gt;1, L21*BR21*100.0/(AK21*CK21), 0))*(CD21+CE21)/1000.0</f>
        <v>0</v>
      </c>
      <c r="Q21">
        <f>2.0/((1/S21-1/R21)+SIGN(S21)*SQRT((1/S21-1/R21)*(1/S21-1/R21) + 4*BS21/((BS21+1)*(BS21+1))*(2*1/S21*1/R21-1/R21*1/R21)))</f>
        <v>0</v>
      </c>
      <c r="R21">
        <f>IF(LEFT(BT21,1)&lt;&gt;"0",IF(LEFT(BT21,1)="1",3.0,BU21),$D$5+$E$5*(CK21*CD21/($K$5*1000))+$F$5*(CK21*CD21/($K$5*1000))*MAX(MIN(BR21,$J$5),$I$5)*MAX(MIN(BR21,$J$5),$I$5)+$G$5*MAX(MIN(BR21,$J$5),$I$5)*(CK21*CD21/($K$5*1000))+$H$5*(CK21*CD21/($K$5*1000))*(CK21*CD21/($K$5*1000)))</f>
        <v>0</v>
      </c>
      <c r="S21">
        <f>J21*(1000-(1000*0.61365*exp(17.502*W21/(240.97+W21))/(CD21+CE21)+BY21)/2)/(1000*0.61365*exp(17.502*W21/(240.97+W21))/(CD21+CE21)-BY21)</f>
        <v>0</v>
      </c>
      <c r="T21">
        <f>1/((BS21+1)/(Q21/1.6)+1/(R21/1.37)) + BS21/((BS21+1)/(Q21/1.6) + BS21/(R21/1.37))</f>
        <v>0</v>
      </c>
      <c r="U21">
        <f>(BN21*BQ21)</f>
        <v>0</v>
      </c>
      <c r="V21">
        <f>(CF21+(U21+2*0.95*5.67E-8*(((CF21+$B$7)+273)^4-(CF21+273)^4)-44100*J21)/(1.84*29.3*R21+8*0.95*5.67E-8*(CF21+273)^3))</f>
        <v>0</v>
      </c>
      <c r="W21">
        <f>($C$7*CG21+$D$7*CH21+$E$7*V21)</f>
        <v>0</v>
      </c>
      <c r="X21">
        <f>0.61365*exp(17.502*W21/(240.97+W21))</f>
        <v>0</v>
      </c>
      <c r="Y21">
        <f>(Z21/AA21*100)</f>
        <v>0</v>
      </c>
      <c r="Z21">
        <f>BY21*(CD21+CE21)/1000</f>
        <v>0</v>
      </c>
      <c r="AA21">
        <f>0.61365*exp(17.502*CF21/(240.97+CF21))</f>
        <v>0</v>
      </c>
      <c r="AB21">
        <f>(X21-BY21*(CD21+CE21)/1000)</f>
        <v>0</v>
      </c>
      <c r="AC21">
        <f>(-J21*44100)</f>
        <v>0</v>
      </c>
      <c r="AD21">
        <f>2*29.3*R21*0.92*(CF21-W21)</f>
        <v>0</v>
      </c>
      <c r="AE21">
        <f>2*0.95*5.67E-8*(((CF21+$B$7)+273)^4-(W21+273)^4)</f>
        <v>0</v>
      </c>
      <c r="AF21">
        <f>U21+AE21+AC21+AD21</f>
        <v>0</v>
      </c>
      <c r="AG21">
        <v>37</v>
      </c>
      <c r="AH21">
        <v>6</v>
      </c>
      <c r="AI21">
        <f>IF(AG21*$H$13&gt;=AK21,1.0,(AK21/(AK21-AG21*$H$13)))</f>
        <v>0</v>
      </c>
      <c r="AJ21">
        <f>(AI21-1)*100</f>
        <v>0</v>
      </c>
      <c r="AK21">
        <f>MAX(0,($B$13+$C$13*CK21)/(1+$D$13*CK21)*CD21/(CF21+273)*$E$13)</f>
        <v>0</v>
      </c>
      <c r="AL21" t="s">
        <v>292</v>
      </c>
      <c r="AM21" t="s">
        <v>292</v>
      </c>
      <c r="AN21">
        <v>0</v>
      </c>
      <c r="AO21">
        <v>0</v>
      </c>
      <c r="AP21">
        <f>1-AN21/AO21</f>
        <v>0</v>
      </c>
      <c r="AQ21">
        <v>0</v>
      </c>
      <c r="AR21" t="s">
        <v>292</v>
      </c>
      <c r="AS21" t="s">
        <v>292</v>
      </c>
      <c r="AT21">
        <v>0</v>
      </c>
      <c r="AU21">
        <v>0</v>
      </c>
      <c r="AV21">
        <f>1-AT21/AU21</f>
        <v>0</v>
      </c>
      <c r="AW21">
        <v>0.5</v>
      </c>
      <c r="AX21">
        <f>BO21</f>
        <v>0</v>
      </c>
      <c r="AY21">
        <f>L21</f>
        <v>0</v>
      </c>
      <c r="AZ21">
        <f>AV21*AW21*AX21</f>
        <v>0</v>
      </c>
      <c r="BA21">
        <f>(AY21-AQ21)/AX21</f>
        <v>0</v>
      </c>
      <c r="BB21">
        <f>(AO21-AU21)/AU21</f>
        <v>0</v>
      </c>
      <c r="BC21">
        <f>AN21/(AP21+AN21/AU21)</f>
        <v>0</v>
      </c>
      <c r="BD21" t="s">
        <v>292</v>
      </c>
      <c r="BE21">
        <v>0</v>
      </c>
      <c r="BF21">
        <f>IF(BE21&lt;&gt;0, BE21, BC21)</f>
        <v>0</v>
      </c>
      <c r="BG21">
        <f>1-BF21/AU21</f>
        <v>0</v>
      </c>
      <c r="BH21">
        <f>(AU21-AT21)/(AU21-BF21)</f>
        <v>0</v>
      </c>
      <c r="BI21">
        <f>(AO21-AU21)/(AO21-BF21)</f>
        <v>0</v>
      </c>
      <c r="BJ21">
        <f>(AU21-AT21)/(AU21-AN21)</f>
        <v>0</v>
      </c>
      <c r="BK21">
        <f>(AO21-AU21)/(AO21-AN21)</f>
        <v>0</v>
      </c>
      <c r="BL21">
        <f>(BH21*BF21/AT21)</f>
        <v>0</v>
      </c>
      <c r="BM21">
        <f>(1-BL21)</f>
        <v>0</v>
      </c>
      <c r="BN21">
        <f>$B$11*CL21+$C$11*CM21+$F$11*CN21*(1-CQ21)</f>
        <v>0</v>
      </c>
      <c r="BO21">
        <f>BN21*BP21</f>
        <v>0</v>
      </c>
      <c r="BP21">
        <f>($B$11*$D$9+$C$11*$D$9+$F$11*((DA21+CS21)/MAX(DA21+CS21+DB21, 0.1)*$I$9+DB21/MAX(DA21+CS21+DB21, 0.1)*$J$9))/($B$11+$C$11+$F$11)</f>
        <v>0</v>
      </c>
      <c r="BQ21">
        <f>($B$11*$K$9+$C$11*$K$9+$F$11*((DA21+CS21)/MAX(DA21+CS21+DB21, 0.1)*$P$9+DB21/MAX(DA21+CS21+DB21, 0.1)*$Q$9))/($B$11+$C$11+$F$11)</f>
        <v>0</v>
      </c>
      <c r="BR21">
        <v>6</v>
      </c>
      <c r="BS21">
        <v>0.5</v>
      </c>
      <c r="BT21" t="s">
        <v>293</v>
      </c>
      <c r="BU21">
        <v>2</v>
      </c>
      <c r="BV21">
        <v>1626116259.35</v>
      </c>
      <c r="BW21">
        <v>393.381566666667</v>
      </c>
      <c r="BX21">
        <v>419.988466666667</v>
      </c>
      <c r="BY21">
        <v>9.64183533333333</v>
      </c>
      <c r="BZ21">
        <v>2.75030066666667</v>
      </c>
      <c r="CA21">
        <v>391.1772</v>
      </c>
      <c r="CB21">
        <v>9.66190533333333</v>
      </c>
      <c r="CC21">
        <v>600.0181</v>
      </c>
      <c r="CD21">
        <v>100.870633333333</v>
      </c>
      <c r="CE21">
        <v>0.0998979866666667</v>
      </c>
      <c r="CF21">
        <v>22.8295733333333</v>
      </c>
      <c r="CG21">
        <v>21.5159133333333</v>
      </c>
      <c r="CH21">
        <v>999.9</v>
      </c>
      <c r="CI21">
        <v>0</v>
      </c>
      <c r="CJ21">
        <v>0</v>
      </c>
      <c r="CK21">
        <v>10018.7216666667</v>
      </c>
      <c r="CL21">
        <v>0</v>
      </c>
      <c r="CM21">
        <v>0.221023</v>
      </c>
      <c r="CN21">
        <v>600.000266666667</v>
      </c>
      <c r="CO21">
        <v>0.933002266666667</v>
      </c>
      <c r="CP21">
        <v>0.0669979466666667</v>
      </c>
      <c r="CQ21">
        <v>0</v>
      </c>
      <c r="CR21">
        <v>942.342166666667</v>
      </c>
      <c r="CS21">
        <v>4.99999</v>
      </c>
      <c r="CT21">
        <v>5587.452</v>
      </c>
      <c r="CU21">
        <v>5133.386</v>
      </c>
      <c r="CV21">
        <v>39.0641</v>
      </c>
      <c r="CW21">
        <v>42.0041333333333</v>
      </c>
      <c r="CX21">
        <v>40.8162</v>
      </c>
      <c r="CY21">
        <v>41.5516666666667</v>
      </c>
      <c r="CZ21">
        <v>41.5599333333333</v>
      </c>
      <c r="DA21">
        <v>555.136</v>
      </c>
      <c r="DB21">
        <v>39.8613333333333</v>
      </c>
      <c r="DC21">
        <v>0</v>
      </c>
      <c r="DD21">
        <v>1626116275.9</v>
      </c>
      <c r="DE21">
        <v>0</v>
      </c>
      <c r="DF21">
        <v>942.32088</v>
      </c>
      <c r="DG21">
        <v>-1.47676921425453</v>
      </c>
      <c r="DH21">
        <v>-10.8269230691767</v>
      </c>
      <c r="DI21">
        <v>5587.522</v>
      </c>
      <c r="DJ21">
        <v>15</v>
      </c>
      <c r="DK21">
        <v>1626115431.5</v>
      </c>
      <c r="DL21" t="s">
        <v>294</v>
      </c>
      <c r="DM21">
        <v>1626115416</v>
      </c>
      <c r="DN21">
        <v>1626115431.5</v>
      </c>
      <c r="DO21">
        <v>3</v>
      </c>
      <c r="DP21">
        <v>0.053</v>
      </c>
      <c r="DQ21">
        <v>0.011</v>
      </c>
      <c r="DR21">
        <v>2.247</v>
      </c>
      <c r="DS21">
        <v>-0.042</v>
      </c>
      <c r="DT21">
        <v>420</v>
      </c>
      <c r="DU21">
        <v>1</v>
      </c>
      <c r="DV21">
        <v>0.02</v>
      </c>
      <c r="DW21">
        <v>0.01</v>
      </c>
      <c r="DX21">
        <v>-26.5994875</v>
      </c>
      <c r="DY21">
        <v>-0.247426266416472</v>
      </c>
      <c r="DZ21">
        <v>0.0416161758664826</v>
      </c>
      <c r="EA21">
        <v>1</v>
      </c>
      <c r="EB21">
        <v>942.453441176471</v>
      </c>
      <c r="EC21">
        <v>-2.24977688744342</v>
      </c>
      <c r="ED21">
        <v>0.315317598170884</v>
      </c>
      <c r="EE21">
        <v>1</v>
      </c>
      <c r="EF21">
        <v>6.8957615</v>
      </c>
      <c r="EG21">
        <v>-0.0978173358349138</v>
      </c>
      <c r="EH21">
        <v>0.0101966390418609</v>
      </c>
      <c r="EI21">
        <v>1</v>
      </c>
      <c r="EJ21">
        <v>3</v>
      </c>
      <c r="EK21">
        <v>3</v>
      </c>
      <c r="EL21" t="s">
        <v>295</v>
      </c>
      <c r="EM21">
        <v>100</v>
      </c>
      <c r="EN21">
        <v>100</v>
      </c>
      <c r="EO21">
        <v>2.204</v>
      </c>
      <c r="EP21">
        <v>-0.02</v>
      </c>
      <c r="EQ21">
        <v>1.45654966863304</v>
      </c>
      <c r="ER21">
        <v>0.00225868272383977</v>
      </c>
      <c r="ES21">
        <v>-9.96746185667655e-07</v>
      </c>
      <c r="ET21">
        <v>2.83711317370827e-10</v>
      </c>
      <c r="EU21">
        <v>-0.0402762386610529</v>
      </c>
      <c r="EV21">
        <v>-0.00217948432402501</v>
      </c>
      <c r="EW21">
        <v>0.000453263451741206</v>
      </c>
      <c r="EX21">
        <v>-1.16319206543697e-06</v>
      </c>
      <c r="EY21">
        <v>-2</v>
      </c>
      <c r="EZ21">
        <v>2196</v>
      </c>
      <c r="FA21">
        <v>1</v>
      </c>
      <c r="FB21">
        <v>25</v>
      </c>
      <c r="FC21">
        <v>14.2</v>
      </c>
      <c r="FD21">
        <v>13.9</v>
      </c>
      <c r="FE21">
        <v>18</v>
      </c>
      <c r="FF21">
        <v>580.361</v>
      </c>
      <c r="FG21">
        <v>762.221</v>
      </c>
      <c r="FH21">
        <v>20.0002</v>
      </c>
      <c r="FI21">
        <v>25.175</v>
      </c>
      <c r="FJ21">
        <v>30</v>
      </c>
      <c r="FK21">
        <v>25.1958</v>
      </c>
      <c r="FL21">
        <v>25.2125</v>
      </c>
      <c r="FM21">
        <v>24.7242</v>
      </c>
      <c r="FN21">
        <v>80.6998</v>
      </c>
      <c r="FO21">
        <v>0</v>
      </c>
      <c r="FP21">
        <v>20</v>
      </c>
      <c r="FQ21">
        <v>420</v>
      </c>
      <c r="FR21">
        <v>2.80968</v>
      </c>
      <c r="FS21">
        <v>101.525</v>
      </c>
      <c r="FT21">
        <v>102.139</v>
      </c>
    </row>
    <row r="22" spans="1:176">
      <c r="A22">
        <v>6</v>
      </c>
      <c r="B22">
        <v>1626116425.1</v>
      </c>
      <c r="C22">
        <v>642.099999904633</v>
      </c>
      <c r="D22" t="s">
        <v>304</v>
      </c>
      <c r="E22" t="s">
        <v>305</v>
      </c>
      <c r="F22">
        <v>15</v>
      </c>
      <c r="I22">
        <v>1626116417.1</v>
      </c>
      <c r="J22">
        <f>(K22)/1000</f>
        <v>0</v>
      </c>
      <c r="K22">
        <f>1000*CC22*AI22*(BY22-BZ22)/(100*BR22*(1000-AI22*BY22))</f>
        <v>0</v>
      </c>
      <c r="L22">
        <f>CC22*AI22*(BX22-BW22*(1000-AI22*BZ22)/(1000-AI22*BY22))/(100*BR22)</f>
        <v>0</v>
      </c>
      <c r="M22">
        <f>BW22 - IF(AI22&gt;1, L22*BR22*100.0/(AK22*CK22), 0)</f>
        <v>0</v>
      </c>
      <c r="N22">
        <f>((T22-J22/2)*M22-L22)/(T22+J22/2)</f>
        <v>0</v>
      </c>
      <c r="O22">
        <f>N22*(CD22+CE22)/1000.0</f>
        <v>0</v>
      </c>
      <c r="P22">
        <f>(BW22 - IF(AI22&gt;1, L22*BR22*100.0/(AK22*CK22), 0))*(CD22+CE22)/1000.0</f>
        <v>0</v>
      </c>
      <c r="Q22">
        <f>2.0/((1/S22-1/R22)+SIGN(S22)*SQRT((1/S22-1/R22)*(1/S22-1/R22) + 4*BS22/((BS22+1)*(BS22+1))*(2*1/S22*1/R22-1/R22*1/R22)))</f>
        <v>0</v>
      </c>
      <c r="R22">
        <f>IF(LEFT(BT22,1)&lt;&gt;"0",IF(LEFT(BT22,1)="1",3.0,BU22),$D$5+$E$5*(CK22*CD22/($K$5*1000))+$F$5*(CK22*CD22/($K$5*1000))*MAX(MIN(BR22,$J$5),$I$5)*MAX(MIN(BR22,$J$5),$I$5)+$G$5*MAX(MIN(BR22,$J$5),$I$5)*(CK22*CD22/($K$5*1000))+$H$5*(CK22*CD22/($K$5*1000))*(CK22*CD22/($K$5*1000)))</f>
        <v>0</v>
      </c>
      <c r="S22">
        <f>J22*(1000-(1000*0.61365*exp(17.502*W22/(240.97+W22))/(CD22+CE22)+BY22)/2)/(1000*0.61365*exp(17.502*W22/(240.97+W22))/(CD22+CE22)-BY22)</f>
        <v>0</v>
      </c>
      <c r="T22">
        <f>1/((BS22+1)/(Q22/1.6)+1/(R22/1.37)) + BS22/((BS22+1)/(Q22/1.6) + BS22/(R22/1.37))</f>
        <v>0</v>
      </c>
      <c r="U22">
        <f>(BN22*BQ22)</f>
        <v>0</v>
      </c>
      <c r="V22">
        <f>(CF22+(U22+2*0.95*5.67E-8*(((CF22+$B$7)+273)^4-(CF22+273)^4)-44100*J22)/(1.84*29.3*R22+8*0.95*5.67E-8*(CF22+273)^3))</f>
        <v>0</v>
      </c>
      <c r="W22">
        <f>($C$7*CG22+$D$7*CH22+$E$7*V22)</f>
        <v>0</v>
      </c>
      <c r="X22">
        <f>0.61365*exp(17.502*W22/(240.97+W22))</f>
        <v>0</v>
      </c>
      <c r="Y22">
        <f>(Z22/AA22*100)</f>
        <v>0</v>
      </c>
      <c r="Z22">
        <f>BY22*(CD22+CE22)/1000</f>
        <v>0</v>
      </c>
      <c r="AA22">
        <f>0.61365*exp(17.502*CF22/(240.97+CF22))</f>
        <v>0</v>
      </c>
      <c r="AB22">
        <f>(X22-BY22*(CD22+CE22)/1000)</f>
        <v>0</v>
      </c>
      <c r="AC22">
        <f>(-J22*44100)</f>
        <v>0</v>
      </c>
      <c r="AD22">
        <f>2*29.3*R22*0.92*(CF22-W22)</f>
        <v>0</v>
      </c>
      <c r="AE22">
        <f>2*0.95*5.67E-8*(((CF22+$B$7)+273)^4-(W22+273)^4)</f>
        <v>0</v>
      </c>
      <c r="AF22">
        <f>U22+AE22+AC22+AD22</f>
        <v>0</v>
      </c>
      <c r="AG22">
        <v>35</v>
      </c>
      <c r="AH22">
        <v>6</v>
      </c>
      <c r="AI22">
        <f>IF(AG22*$H$13&gt;=AK22,1.0,(AK22/(AK22-AG22*$H$13)))</f>
        <v>0</v>
      </c>
      <c r="AJ22">
        <f>(AI22-1)*100</f>
        <v>0</v>
      </c>
      <c r="AK22">
        <f>MAX(0,($B$13+$C$13*CK22)/(1+$D$13*CK22)*CD22/(CF22+273)*$E$13)</f>
        <v>0</v>
      </c>
      <c r="AL22" t="s">
        <v>292</v>
      </c>
      <c r="AM22" t="s">
        <v>292</v>
      </c>
      <c r="AN22">
        <v>0</v>
      </c>
      <c r="AO22">
        <v>0</v>
      </c>
      <c r="AP22">
        <f>1-AN22/AO22</f>
        <v>0</v>
      </c>
      <c r="AQ22">
        <v>0</v>
      </c>
      <c r="AR22" t="s">
        <v>292</v>
      </c>
      <c r="AS22" t="s">
        <v>292</v>
      </c>
      <c r="AT22">
        <v>0</v>
      </c>
      <c r="AU22">
        <v>0</v>
      </c>
      <c r="AV22">
        <f>1-AT22/AU22</f>
        <v>0</v>
      </c>
      <c r="AW22">
        <v>0.5</v>
      </c>
      <c r="AX22">
        <f>BO22</f>
        <v>0</v>
      </c>
      <c r="AY22">
        <f>L22</f>
        <v>0</v>
      </c>
      <c r="AZ22">
        <f>AV22*AW22*AX22</f>
        <v>0</v>
      </c>
      <c r="BA22">
        <f>(AY22-AQ22)/AX22</f>
        <v>0</v>
      </c>
      <c r="BB22">
        <f>(AO22-AU22)/AU22</f>
        <v>0</v>
      </c>
      <c r="BC22">
        <f>AN22/(AP22+AN22/AU22)</f>
        <v>0</v>
      </c>
      <c r="BD22" t="s">
        <v>292</v>
      </c>
      <c r="BE22">
        <v>0</v>
      </c>
      <c r="BF22">
        <f>IF(BE22&lt;&gt;0, BE22, BC22)</f>
        <v>0</v>
      </c>
      <c r="BG22">
        <f>1-BF22/AU22</f>
        <v>0</v>
      </c>
      <c r="BH22">
        <f>(AU22-AT22)/(AU22-BF22)</f>
        <v>0</v>
      </c>
      <c r="BI22">
        <f>(AO22-AU22)/(AO22-BF22)</f>
        <v>0</v>
      </c>
      <c r="BJ22">
        <f>(AU22-AT22)/(AU22-AN22)</f>
        <v>0</v>
      </c>
      <c r="BK22">
        <f>(AO22-AU22)/(AO22-AN22)</f>
        <v>0</v>
      </c>
      <c r="BL22">
        <f>(BH22*BF22/AT22)</f>
        <v>0</v>
      </c>
      <c r="BM22">
        <f>(1-BL22)</f>
        <v>0</v>
      </c>
      <c r="BN22">
        <f>$B$11*CL22+$C$11*CM22+$F$11*CN22*(1-CQ22)</f>
        <v>0</v>
      </c>
      <c r="BO22">
        <f>BN22*BP22</f>
        <v>0</v>
      </c>
      <c r="BP22">
        <f>($B$11*$D$9+$C$11*$D$9+$F$11*((DA22+CS22)/MAX(DA22+CS22+DB22, 0.1)*$I$9+DB22/MAX(DA22+CS22+DB22, 0.1)*$J$9))/($B$11+$C$11+$F$11)</f>
        <v>0</v>
      </c>
      <c r="BQ22">
        <f>($B$11*$K$9+$C$11*$K$9+$F$11*((DA22+CS22)/MAX(DA22+CS22+DB22, 0.1)*$P$9+DB22/MAX(DA22+CS22+DB22, 0.1)*$Q$9))/($B$11+$C$11+$F$11)</f>
        <v>0</v>
      </c>
      <c r="BR22">
        <v>6</v>
      </c>
      <c r="BS22">
        <v>0.5</v>
      </c>
      <c r="BT22" t="s">
        <v>293</v>
      </c>
      <c r="BU22">
        <v>2</v>
      </c>
      <c r="BV22">
        <v>1626116417.1</v>
      </c>
      <c r="BW22">
        <v>403.589870967742</v>
      </c>
      <c r="BX22">
        <v>419.993032258065</v>
      </c>
      <c r="BY22">
        <v>9.56415741935484</v>
      </c>
      <c r="BZ22">
        <v>3.04252677419355</v>
      </c>
      <c r="CA22">
        <v>401.369</v>
      </c>
      <c r="CB22">
        <v>9.58470741935484</v>
      </c>
      <c r="CC22">
        <v>599.993967741935</v>
      </c>
      <c r="CD22">
        <v>100.868451612903</v>
      </c>
      <c r="CE22">
        <v>0.100388496774194</v>
      </c>
      <c r="CF22">
        <v>22.6054806451613</v>
      </c>
      <c r="CG22">
        <v>21.3460064516129</v>
      </c>
      <c r="CH22">
        <v>999.9</v>
      </c>
      <c r="CI22">
        <v>0</v>
      </c>
      <c r="CJ22">
        <v>0</v>
      </c>
      <c r="CK22">
        <v>9964.45935483871</v>
      </c>
      <c r="CL22">
        <v>0</v>
      </c>
      <c r="CM22">
        <v>0.221023</v>
      </c>
      <c r="CN22">
        <v>300.006161290323</v>
      </c>
      <c r="CO22">
        <v>0.900041419354839</v>
      </c>
      <c r="CP22">
        <v>0.0999584903225806</v>
      </c>
      <c r="CQ22">
        <v>0</v>
      </c>
      <c r="CR22">
        <v>857.10764516129</v>
      </c>
      <c r="CS22">
        <v>4.99999</v>
      </c>
      <c r="CT22">
        <v>2512.26096774194</v>
      </c>
      <c r="CU22">
        <v>2515.89161290323</v>
      </c>
      <c r="CV22">
        <v>38.064064516129</v>
      </c>
      <c r="CW22">
        <v>41.548</v>
      </c>
      <c r="CX22">
        <v>40.1147741935484</v>
      </c>
      <c r="CY22">
        <v>41.185</v>
      </c>
      <c r="CZ22">
        <v>40.774</v>
      </c>
      <c r="DA22">
        <v>265.517741935484</v>
      </c>
      <c r="DB22">
        <v>29.4925806451613</v>
      </c>
      <c r="DC22">
        <v>0</v>
      </c>
      <c r="DD22">
        <v>1626116434.3</v>
      </c>
      <c r="DE22">
        <v>0</v>
      </c>
      <c r="DF22">
        <v>856.9738</v>
      </c>
      <c r="DG22">
        <v>-8.3128461694482</v>
      </c>
      <c r="DH22">
        <v>-26.0907692749953</v>
      </c>
      <c r="DI22">
        <v>2511.836</v>
      </c>
      <c r="DJ22">
        <v>15</v>
      </c>
      <c r="DK22">
        <v>1626115431.5</v>
      </c>
      <c r="DL22" t="s">
        <v>294</v>
      </c>
      <c r="DM22">
        <v>1626115416</v>
      </c>
      <c r="DN22">
        <v>1626115431.5</v>
      </c>
      <c r="DO22">
        <v>3</v>
      </c>
      <c r="DP22">
        <v>0.053</v>
      </c>
      <c r="DQ22">
        <v>0.011</v>
      </c>
      <c r="DR22">
        <v>2.247</v>
      </c>
      <c r="DS22">
        <v>-0.042</v>
      </c>
      <c r="DT22">
        <v>420</v>
      </c>
      <c r="DU22">
        <v>1</v>
      </c>
      <c r="DV22">
        <v>0.02</v>
      </c>
      <c r="DW22">
        <v>0.01</v>
      </c>
      <c r="DX22">
        <v>-16.3984</v>
      </c>
      <c r="DY22">
        <v>-0.319042401500899</v>
      </c>
      <c r="DZ22">
        <v>0.0614872873039622</v>
      </c>
      <c r="EA22">
        <v>1</v>
      </c>
      <c r="EB22">
        <v>857.584941176471</v>
      </c>
      <c r="EC22">
        <v>-9.56832628909411</v>
      </c>
      <c r="ED22">
        <v>0.954550369705285</v>
      </c>
      <c r="EE22">
        <v>1</v>
      </c>
      <c r="EF22">
        <v>6.519707</v>
      </c>
      <c r="EG22">
        <v>0.0417494183864771</v>
      </c>
      <c r="EH22">
        <v>0.00427065638983051</v>
      </c>
      <c r="EI22">
        <v>1</v>
      </c>
      <c r="EJ22">
        <v>3</v>
      </c>
      <c r="EK22">
        <v>3</v>
      </c>
      <c r="EL22" t="s">
        <v>295</v>
      </c>
      <c r="EM22">
        <v>100</v>
      </c>
      <c r="EN22">
        <v>100</v>
      </c>
      <c r="EO22">
        <v>2.221</v>
      </c>
      <c r="EP22">
        <v>-0.0206</v>
      </c>
      <c r="EQ22">
        <v>1.45654966863304</v>
      </c>
      <c r="ER22">
        <v>0.00225868272383977</v>
      </c>
      <c r="ES22">
        <v>-9.96746185667655e-07</v>
      </c>
      <c r="ET22">
        <v>2.83711317370827e-10</v>
      </c>
      <c r="EU22">
        <v>-0.0402762386610529</v>
      </c>
      <c r="EV22">
        <v>-0.00217948432402501</v>
      </c>
      <c r="EW22">
        <v>0.000453263451741206</v>
      </c>
      <c r="EX22">
        <v>-1.16319206543697e-06</v>
      </c>
      <c r="EY22">
        <v>-2</v>
      </c>
      <c r="EZ22">
        <v>2196</v>
      </c>
      <c r="FA22">
        <v>1</v>
      </c>
      <c r="FB22">
        <v>25</v>
      </c>
      <c r="FC22">
        <v>16.8</v>
      </c>
      <c r="FD22">
        <v>16.6</v>
      </c>
      <c r="FE22">
        <v>18</v>
      </c>
      <c r="FF22">
        <v>582.19</v>
      </c>
      <c r="FG22">
        <v>763.692</v>
      </c>
      <c r="FH22">
        <v>19.9996</v>
      </c>
      <c r="FI22">
        <v>25.1939</v>
      </c>
      <c r="FJ22">
        <v>30.0001</v>
      </c>
      <c r="FK22">
        <v>25.2128</v>
      </c>
      <c r="FL22">
        <v>25.2294</v>
      </c>
      <c r="FM22">
        <v>24.7346</v>
      </c>
      <c r="FN22">
        <v>79.0247</v>
      </c>
      <c r="FO22">
        <v>0</v>
      </c>
      <c r="FP22">
        <v>20</v>
      </c>
      <c r="FQ22">
        <v>420</v>
      </c>
      <c r="FR22">
        <v>3.05878</v>
      </c>
      <c r="FS22">
        <v>101.519</v>
      </c>
      <c r="FT22">
        <v>102.133</v>
      </c>
    </row>
    <row r="23" spans="1:176">
      <c r="A23">
        <v>7</v>
      </c>
      <c r="B23">
        <v>1626116545.6</v>
      </c>
      <c r="C23">
        <v>762.599999904633</v>
      </c>
      <c r="D23" t="s">
        <v>306</v>
      </c>
      <c r="E23" t="s">
        <v>307</v>
      </c>
      <c r="F23">
        <v>15</v>
      </c>
      <c r="I23">
        <v>1626116537.85</v>
      </c>
      <c r="J23">
        <f>(K23)/1000</f>
        <v>0</v>
      </c>
      <c r="K23">
        <f>1000*CC23*AI23*(BY23-BZ23)/(100*BR23*(1000-AI23*BY23))</f>
        <v>0</v>
      </c>
      <c r="L23">
        <f>CC23*AI23*(BX23-BW23*(1000-AI23*BZ23)/(1000-AI23*BY23))/(100*BR23)</f>
        <v>0</v>
      </c>
      <c r="M23">
        <f>BW23 - IF(AI23&gt;1, L23*BR23*100.0/(AK23*CK23), 0)</f>
        <v>0</v>
      </c>
      <c r="N23">
        <f>((T23-J23/2)*M23-L23)/(T23+J23/2)</f>
        <v>0</v>
      </c>
      <c r="O23">
        <f>N23*(CD23+CE23)/1000.0</f>
        <v>0</v>
      </c>
      <c r="P23">
        <f>(BW23 - IF(AI23&gt;1, L23*BR23*100.0/(AK23*CK23), 0))*(CD23+CE23)/1000.0</f>
        <v>0</v>
      </c>
      <c r="Q23">
        <f>2.0/((1/S23-1/R23)+SIGN(S23)*SQRT((1/S23-1/R23)*(1/S23-1/R23) + 4*BS23/((BS23+1)*(BS23+1))*(2*1/S23*1/R23-1/R23*1/R23)))</f>
        <v>0</v>
      </c>
      <c r="R23">
        <f>IF(LEFT(BT23,1)&lt;&gt;"0",IF(LEFT(BT23,1)="1",3.0,BU23),$D$5+$E$5*(CK23*CD23/($K$5*1000))+$F$5*(CK23*CD23/($K$5*1000))*MAX(MIN(BR23,$J$5),$I$5)*MAX(MIN(BR23,$J$5),$I$5)+$G$5*MAX(MIN(BR23,$J$5),$I$5)*(CK23*CD23/($K$5*1000))+$H$5*(CK23*CD23/($K$5*1000))*(CK23*CD23/($K$5*1000)))</f>
        <v>0</v>
      </c>
      <c r="S23">
        <f>J23*(1000-(1000*0.61365*exp(17.502*W23/(240.97+W23))/(CD23+CE23)+BY23)/2)/(1000*0.61365*exp(17.502*W23/(240.97+W23))/(CD23+CE23)-BY23)</f>
        <v>0</v>
      </c>
      <c r="T23">
        <f>1/((BS23+1)/(Q23/1.6)+1/(R23/1.37)) + BS23/((BS23+1)/(Q23/1.6) + BS23/(R23/1.37))</f>
        <v>0</v>
      </c>
      <c r="U23">
        <f>(BN23*BQ23)</f>
        <v>0</v>
      </c>
      <c r="V23">
        <f>(CF23+(U23+2*0.95*5.67E-8*(((CF23+$B$7)+273)^4-(CF23+273)^4)-44100*J23)/(1.84*29.3*R23+8*0.95*5.67E-8*(CF23+273)^3))</f>
        <v>0</v>
      </c>
      <c r="W23">
        <f>($C$7*CG23+$D$7*CH23+$E$7*V23)</f>
        <v>0</v>
      </c>
      <c r="X23">
        <f>0.61365*exp(17.502*W23/(240.97+W23))</f>
        <v>0</v>
      </c>
      <c r="Y23">
        <f>(Z23/AA23*100)</f>
        <v>0</v>
      </c>
      <c r="Z23">
        <f>BY23*(CD23+CE23)/1000</f>
        <v>0</v>
      </c>
      <c r="AA23">
        <f>0.61365*exp(17.502*CF23/(240.97+CF23))</f>
        <v>0</v>
      </c>
      <c r="AB23">
        <f>(X23-BY23*(CD23+CE23)/1000)</f>
        <v>0</v>
      </c>
      <c r="AC23">
        <f>(-J23*44100)</f>
        <v>0</v>
      </c>
      <c r="AD23">
        <f>2*29.3*R23*0.92*(CF23-W23)</f>
        <v>0</v>
      </c>
      <c r="AE23">
        <f>2*0.95*5.67E-8*(((CF23+$B$7)+273)^4-(W23+273)^4)</f>
        <v>0</v>
      </c>
      <c r="AF23">
        <f>U23+AE23+AC23+AD23</f>
        <v>0</v>
      </c>
      <c r="AG23">
        <v>35</v>
      </c>
      <c r="AH23">
        <v>6</v>
      </c>
      <c r="AI23">
        <f>IF(AG23*$H$13&gt;=AK23,1.0,(AK23/(AK23-AG23*$H$13)))</f>
        <v>0</v>
      </c>
      <c r="AJ23">
        <f>(AI23-1)*100</f>
        <v>0</v>
      </c>
      <c r="AK23">
        <f>MAX(0,($B$13+$C$13*CK23)/(1+$D$13*CK23)*CD23/(CF23+273)*$E$13)</f>
        <v>0</v>
      </c>
      <c r="AL23" t="s">
        <v>292</v>
      </c>
      <c r="AM23" t="s">
        <v>292</v>
      </c>
      <c r="AN23">
        <v>0</v>
      </c>
      <c r="AO23">
        <v>0</v>
      </c>
      <c r="AP23">
        <f>1-AN23/AO23</f>
        <v>0</v>
      </c>
      <c r="AQ23">
        <v>0</v>
      </c>
      <c r="AR23" t="s">
        <v>292</v>
      </c>
      <c r="AS23" t="s">
        <v>292</v>
      </c>
      <c r="AT23">
        <v>0</v>
      </c>
      <c r="AU23">
        <v>0</v>
      </c>
      <c r="AV23">
        <f>1-AT23/AU23</f>
        <v>0</v>
      </c>
      <c r="AW23">
        <v>0.5</v>
      </c>
      <c r="AX23">
        <f>BO23</f>
        <v>0</v>
      </c>
      <c r="AY23">
        <f>L23</f>
        <v>0</v>
      </c>
      <c r="AZ23">
        <f>AV23*AW23*AX23</f>
        <v>0</v>
      </c>
      <c r="BA23">
        <f>(AY23-AQ23)/AX23</f>
        <v>0</v>
      </c>
      <c r="BB23">
        <f>(AO23-AU23)/AU23</f>
        <v>0</v>
      </c>
      <c r="BC23">
        <f>AN23/(AP23+AN23/AU23)</f>
        <v>0</v>
      </c>
      <c r="BD23" t="s">
        <v>292</v>
      </c>
      <c r="BE23">
        <v>0</v>
      </c>
      <c r="BF23">
        <f>IF(BE23&lt;&gt;0, BE23, BC23)</f>
        <v>0</v>
      </c>
      <c r="BG23">
        <f>1-BF23/AU23</f>
        <v>0</v>
      </c>
      <c r="BH23">
        <f>(AU23-AT23)/(AU23-BF23)</f>
        <v>0</v>
      </c>
      <c r="BI23">
        <f>(AO23-AU23)/(AO23-BF23)</f>
        <v>0</v>
      </c>
      <c r="BJ23">
        <f>(AU23-AT23)/(AU23-AN23)</f>
        <v>0</v>
      </c>
      <c r="BK23">
        <f>(AO23-AU23)/(AO23-AN23)</f>
        <v>0</v>
      </c>
      <c r="BL23">
        <f>(BH23*BF23/AT23)</f>
        <v>0</v>
      </c>
      <c r="BM23">
        <f>(1-BL23)</f>
        <v>0</v>
      </c>
      <c r="BN23">
        <f>$B$11*CL23+$C$11*CM23+$F$11*CN23*(1-CQ23)</f>
        <v>0</v>
      </c>
      <c r="BO23">
        <f>BN23*BP23</f>
        <v>0</v>
      </c>
      <c r="BP23">
        <f>($B$11*$D$9+$C$11*$D$9+$F$11*((DA23+CS23)/MAX(DA23+CS23+DB23, 0.1)*$I$9+DB23/MAX(DA23+CS23+DB23, 0.1)*$J$9))/($B$11+$C$11+$F$11)</f>
        <v>0</v>
      </c>
      <c r="BQ23">
        <f>($B$11*$K$9+$C$11*$K$9+$F$11*((DA23+CS23)/MAX(DA23+CS23+DB23, 0.1)*$P$9+DB23/MAX(DA23+CS23+DB23, 0.1)*$Q$9))/($B$11+$C$11+$F$11)</f>
        <v>0</v>
      </c>
      <c r="BR23">
        <v>6</v>
      </c>
      <c r="BS23">
        <v>0.5</v>
      </c>
      <c r="BT23" t="s">
        <v>293</v>
      </c>
      <c r="BU23">
        <v>2</v>
      </c>
      <c r="BV23">
        <v>1626116537.85</v>
      </c>
      <c r="BW23">
        <v>411.357</v>
      </c>
      <c r="BX23">
        <v>419.989</v>
      </c>
      <c r="BY23">
        <v>9.43821766666667</v>
      </c>
      <c r="BZ23">
        <v>3.13577266666667</v>
      </c>
      <c r="CA23">
        <v>409.1237</v>
      </c>
      <c r="CB23">
        <v>9.45953566666667</v>
      </c>
      <c r="CC23">
        <v>599.9944</v>
      </c>
      <c r="CD23">
        <v>100.867866666667</v>
      </c>
      <c r="CE23">
        <v>0.100017956666667</v>
      </c>
      <c r="CF23">
        <v>22.45959</v>
      </c>
      <c r="CG23">
        <v>21.2444033333333</v>
      </c>
      <c r="CH23">
        <v>999.9</v>
      </c>
      <c r="CI23">
        <v>0</v>
      </c>
      <c r="CJ23">
        <v>0</v>
      </c>
      <c r="CK23">
        <v>9992.142</v>
      </c>
      <c r="CL23">
        <v>0</v>
      </c>
      <c r="CM23">
        <v>0.221023</v>
      </c>
      <c r="CN23">
        <v>150.0062</v>
      </c>
      <c r="CO23">
        <v>0.900102233333333</v>
      </c>
      <c r="CP23">
        <v>0.0998979833333333</v>
      </c>
      <c r="CQ23">
        <v>0</v>
      </c>
      <c r="CR23">
        <v>798.195266666666</v>
      </c>
      <c r="CS23">
        <v>4.99999</v>
      </c>
      <c r="CT23">
        <v>1161.802</v>
      </c>
      <c r="CU23">
        <v>1236.67866666667</v>
      </c>
      <c r="CV23">
        <v>37.3456</v>
      </c>
      <c r="CW23">
        <v>41.0956</v>
      </c>
      <c r="CX23">
        <v>39.5289333333333</v>
      </c>
      <c r="CY23">
        <v>40.7954666666667</v>
      </c>
      <c r="CZ23">
        <v>40.1787333333333</v>
      </c>
      <c r="DA23">
        <v>130.519666666667</v>
      </c>
      <c r="DB23">
        <v>14.4823333333333</v>
      </c>
      <c r="DC23">
        <v>0</v>
      </c>
      <c r="DD23">
        <v>1626116554.9</v>
      </c>
      <c r="DE23">
        <v>0</v>
      </c>
      <c r="DF23">
        <v>798.158576923077</v>
      </c>
      <c r="DG23">
        <v>-6.84844444843391</v>
      </c>
      <c r="DH23">
        <v>-12.7548718271054</v>
      </c>
      <c r="DI23">
        <v>1161.74076923077</v>
      </c>
      <c r="DJ23">
        <v>15</v>
      </c>
      <c r="DK23">
        <v>1626115431.5</v>
      </c>
      <c r="DL23" t="s">
        <v>294</v>
      </c>
      <c r="DM23">
        <v>1626115416</v>
      </c>
      <c r="DN23">
        <v>1626115431.5</v>
      </c>
      <c r="DO23">
        <v>3</v>
      </c>
      <c r="DP23">
        <v>0.053</v>
      </c>
      <c r="DQ23">
        <v>0.011</v>
      </c>
      <c r="DR23">
        <v>2.247</v>
      </c>
      <c r="DS23">
        <v>-0.042</v>
      </c>
      <c r="DT23">
        <v>420</v>
      </c>
      <c r="DU23">
        <v>1</v>
      </c>
      <c r="DV23">
        <v>0.02</v>
      </c>
      <c r="DW23">
        <v>0.01</v>
      </c>
      <c r="DX23">
        <v>-8.6081735</v>
      </c>
      <c r="DY23">
        <v>-0.497703714821763</v>
      </c>
      <c r="DZ23">
        <v>0.0522868892529475</v>
      </c>
      <c r="EA23">
        <v>1</v>
      </c>
      <c r="EB23">
        <v>798.464323529412</v>
      </c>
      <c r="EC23">
        <v>-6.44995868286023</v>
      </c>
      <c r="ED23">
        <v>0.660648109616982</v>
      </c>
      <c r="EE23">
        <v>1</v>
      </c>
      <c r="EF23">
        <v>6.307089</v>
      </c>
      <c r="EG23">
        <v>-0.0508876547842375</v>
      </c>
      <c r="EH23">
        <v>0.0130445106845753</v>
      </c>
      <c r="EI23">
        <v>1</v>
      </c>
      <c r="EJ23">
        <v>3</v>
      </c>
      <c r="EK23">
        <v>3</v>
      </c>
      <c r="EL23" t="s">
        <v>295</v>
      </c>
      <c r="EM23">
        <v>100</v>
      </c>
      <c r="EN23">
        <v>100</v>
      </c>
      <c r="EO23">
        <v>2.233</v>
      </c>
      <c r="EP23">
        <v>-0.0213</v>
      </c>
      <c r="EQ23">
        <v>1.45654966863304</v>
      </c>
      <c r="ER23">
        <v>0.00225868272383977</v>
      </c>
      <c r="ES23">
        <v>-9.96746185667655e-07</v>
      </c>
      <c r="ET23">
        <v>2.83711317370827e-10</v>
      </c>
      <c r="EU23">
        <v>-0.0402762386610529</v>
      </c>
      <c r="EV23">
        <v>-0.00217948432402501</v>
      </c>
      <c r="EW23">
        <v>0.000453263451741206</v>
      </c>
      <c r="EX23">
        <v>-1.16319206543697e-06</v>
      </c>
      <c r="EY23">
        <v>-2</v>
      </c>
      <c r="EZ23">
        <v>2196</v>
      </c>
      <c r="FA23">
        <v>1</v>
      </c>
      <c r="FB23">
        <v>25</v>
      </c>
      <c r="FC23">
        <v>18.8</v>
      </c>
      <c r="FD23">
        <v>18.6</v>
      </c>
      <c r="FE23">
        <v>18</v>
      </c>
      <c r="FF23">
        <v>582.237</v>
      </c>
      <c r="FG23">
        <v>764.115</v>
      </c>
      <c r="FH23">
        <v>20.0001</v>
      </c>
      <c r="FI23">
        <v>25.2066</v>
      </c>
      <c r="FJ23">
        <v>30.0002</v>
      </c>
      <c r="FK23">
        <v>25.2255</v>
      </c>
      <c r="FL23">
        <v>25.2421</v>
      </c>
      <c r="FM23">
        <v>24.7417</v>
      </c>
      <c r="FN23">
        <v>78.4517</v>
      </c>
      <c r="FO23">
        <v>0</v>
      </c>
      <c r="FP23">
        <v>20</v>
      </c>
      <c r="FQ23">
        <v>420</v>
      </c>
      <c r="FR23">
        <v>3.17713</v>
      </c>
      <c r="FS23">
        <v>101.516</v>
      </c>
      <c r="FT23">
        <v>102.129</v>
      </c>
    </row>
    <row r="24" spans="1:176">
      <c r="A24">
        <v>8</v>
      </c>
      <c r="B24">
        <v>1626116666.1</v>
      </c>
      <c r="C24">
        <v>883.099999904633</v>
      </c>
      <c r="D24" t="s">
        <v>308</v>
      </c>
      <c r="E24" t="s">
        <v>309</v>
      </c>
      <c r="F24">
        <v>15</v>
      </c>
      <c r="I24">
        <v>1626116658.35</v>
      </c>
      <c r="J24">
        <f>(K24)/1000</f>
        <v>0</v>
      </c>
      <c r="K24">
        <f>1000*CC24*AI24*(BY24-BZ24)/(100*BR24*(1000-AI24*BY24))</f>
        <v>0</v>
      </c>
      <c r="L24">
        <f>CC24*AI24*(BX24-BW24*(1000-AI24*BZ24)/(1000-AI24*BY24))/(100*BR24)</f>
        <v>0</v>
      </c>
      <c r="M24">
        <f>BW24 - IF(AI24&gt;1, L24*BR24*100.0/(AK24*CK24), 0)</f>
        <v>0</v>
      </c>
      <c r="N24">
        <f>((T24-J24/2)*M24-L24)/(T24+J24/2)</f>
        <v>0</v>
      </c>
      <c r="O24">
        <f>N24*(CD24+CE24)/1000.0</f>
        <v>0</v>
      </c>
      <c r="P24">
        <f>(BW24 - IF(AI24&gt;1, L24*BR24*100.0/(AK24*CK24), 0))*(CD24+CE24)/1000.0</f>
        <v>0</v>
      </c>
      <c r="Q24">
        <f>2.0/((1/S24-1/R24)+SIGN(S24)*SQRT((1/S24-1/R24)*(1/S24-1/R24) + 4*BS24/((BS24+1)*(BS24+1))*(2*1/S24*1/R24-1/R24*1/R24)))</f>
        <v>0</v>
      </c>
      <c r="R24">
        <f>IF(LEFT(BT24,1)&lt;&gt;"0",IF(LEFT(BT24,1)="1",3.0,BU24),$D$5+$E$5*(CK24*CD24/($K$5*1000))+$F$5*(CK24*CD24/($K$5*1000))*MAX(MIN(BR24,$J$5),$I$5)*MAX(MIN(BR24,$J$5),$I$5)+$G$5*MAX(MIN(BR24,$J$5),$I$5)*(CK24*CD24/($K$5*1000))+$H$5*(CK24*CD24/($K$5*1000))*(CK24*CD24/($K$5*1000)))</f>
        <v>0</v>
      </c>
      <c r="S24">
        <f>J24*(1000-(1000*0.61365*exp(17.502*W24/(240.97+W24))/(CD24+CE24)+BY24)/2)/(1000*0.61365*exp(17.502*W24/(240.97+W24))/(CD24+CE24)-BY24)</f>
        <v>0</v>
      </c>
      <c r="T24">
        <f>1/((BS24+1)/(Q24/1.6)+1/(R24/1.37)) + BS24/((BS24+1)/(Q24/1.6) + BS24/(R24/1.37))</f>
        <v>0</v>
      </c>
      <c r="U24">
        <f>(BN24*BQ24)</f>
        <v>0</v>
      </c>
      <c r="V24">
        <f>(CF24+(U24+2*0.95*5.67E-8*(((CF24+$B$7)+273)^4-(CF24+273)^4)-44100*J24)/(1.84*29.3*R24+8*0.95*5.67E-8*(CF24+273)^3))</f>
        <v>0</v>
      </c>
      <c r="W24">
        <f>($C$7*CG24+$D$7*CH24+$E$7*V24)</f>
        <v>0</v>
      </c>
      <c r="X24">
        <f>0.61365*exp(17.502*W24/(240.97+W24))</f>
        <v>0</v>
      </c>
      <c r="Y24">
        <f>(Z24/AA24*100)</f>
        <v>0</v>
      </c>
      <c r="Z24">
        <f>BY24*(CD24+CE24)/1000</f>
        <v>0</v>
      </c>
      <c r="AA24">
        <f>0.61365*exp(17.502*CF24/(240.97+CF24))</f>
        <v>0</v>
      </c>
      <c r="AB24">
        <f>(X24-BY24*(CD24+CE24)/1000)</f>
        <v>0</v>
      </c>
      <c r="AC24">
        <f>(-J24*44100)</f>
        <v>0</v>
      </c>
      <c r="AD24">
        <f>2*29.3*R24*0.92*(CF24-W24)</f>
        <v>0</v>
      </c>
      <c r="AE24">
        <f>2*0.95*5.67E-8*(((CF24+$B$7)+273)^4-(W24+273)^4)</f>
        <v>0</v>
      </c>
      <c r="AF24">
        <f>U24+AE24+AC24+AD24</f>
        <v>0</v>
      </c>
      <c r="AG24">
        <v>35</v>
      </c>
      <c r="AH24">
        <v>6</v>
      </c>
      <c r="AI24">
        <f>IF(AG24*$H$13&gt;=AK24,1.0,(AK24/(AK24-AG24*$H$13)))</f>
        <v>0</v>
      </c>
      <c r="AJ24">
        <f>(AI24-1)*100</f>
        <v>0</v>
      </c>
      <c r="AK24">
        <f>MAX(0,($B$13+$C$13*CK24)/(1+$D$13*CK24)*CD24/(CF24+273)*$E$13)</f>
        <v>0</v>
      </c>
      <c r="AL24" t="s">
        <v>292</v>
      </c>
      <c r="AM24" t="s">
        <v>292</v>
      </c>
      <c r="AN24">
        <v>0</v>
      </c>
      <c r="AO24">
        <v>0</v>
      </c>
      <c r="AP24">
        <f>1-AN24/AO24</f>
        <v>0</v>
      </c>
      <c r="AQ24">
        <v>0</v>
      </c>
      <c r="AR24" t="s">
        <v>292</v>
      </c>
      <c r="AS24" t="s">
        <v>292</v>
      </c>
      <c r="AT24">
        <v>0</v>
      </c>
      <c r="AU24">
        <v>0</v>
      </c>
      <c r="AV24">
        <f>1-AT24/AU24</f>
        <v>0</v>
      </c>
      <c r="AW24">
        <v>0.5</v>
      </c>
      <c r="AX24">
        <f>BO24</f>
        <v>0</v>
      </c>
      <c r="AY24">
        <f>L24</f>
        <v>0</v>
      </c>
      <c r="AZ24">
        <f>AV24*AW24*AX24</f>
        <v>0</v>
      </c>
      <c r="BA24">
        <f>(AY24-AQ24)/AX24</f>
        <v>0</v>
      </c>
      <c r="BB24">
        <f>(AO24-AU24)/AU24</f>
        <v>0</v>
      </c>
      <c r="BC24">
        <f>AN24/(AP24+AN24/AU24)</f>
        <v>0</v>
      </c>
      <c r="BD24" t="s">
        <v>292</v>
      </c>
      <c r="BE24">
        <v>0</v>
      </c>
      <c r="BF24">
        <f>IF(BE24&lt;&gt;0, BE24, BC24)</f>
        <v>0</v>
      </c>
      <c r="BG24">
        <f>1-BF24/AU24</f>
        <v>0</v>
      </c>
      <c r="BH24">
        <f>(AU24-AT24)/(AU24-BF24)</f>
        <v>0</v>
      </c>
      <c r="BI24">
        <f>(AO24-AU24)/(AO24-BF24)</f>
        <v>0</v>
      </c>
      <c r="BJ24">
        <f>(AU24-AT24)/(AU24-AN24)</f>
        <v>0</v>
      </c>
      <c r="BK24">
        <f>(AO24-AU24)/(AO24-AN24)</f>
        <v>0</v>
      </c>
      <c r="BL24">
        <f>(BH24*BF24/AT24)</f>
        <v>0</v>
      </c>
      <c r="BM24">
        <f>(1-BL24)</f>
        <v>0</v>
      </c>
      <c r="BN24">
        <f>$B$11*CL24+$C$11*CM24+$F$11*CN24*(1-CQ24)</f>
        <v>0</v>
      </c>
      <c r="BO24">
        <f>BN24*BP24</f>
        <v>0</v>
      </c>
      <c r="BP24">
        <f>($B$11*$D$9+$C$11*$D$9+$F$11*((DA24+CS24)/MAX(DA24+CS24+DB24, 0.1)*$I$9+DB24/MAX(DA24+CS24+DB24, 0.1)*$J$9))/($B$11+$C$11+$F$11)</f>
        <v>0</v>
      </c>
      <c r="BQ24">
        <f>($B$11*$K$9+$C$11*$K$9+$F$11*((DA24+CS24)/MAX(DA24+CS24+DB24, 0.1)*$P$9+DB24/MAX(DA24+CS24+DB24, 0.1)*$Q$9))/($B$11+$C$11+$F$11)</f>
        <v>0</v>
      </c>
      <c r="BR24">
        <v>6</v>
      </c>
      <c r="BS24">
        <v>0.5</v>
      </c>
      <c r="BT24" t="s">
        <v>293</v>
      </c>
      <c r="BU24">
        <v>2</v>
      </c>
      <c r="BV24">
        <v>1626116658.35</v>
      </c>
      <c r="BW24">
        <v>414.225266666667</v>
      </c>
      <c r="BX24">
        <v>419.995566666667</v>
      </c>
      <c r="BY24">
        <v>9.40159433333333</v>
      </c>
      <c r="BZ24">
        <v>3.27378533333333</v>
      </c>
      <c r="CA24">
        <v>411.987566666667</v>
      </c>
      <c r="CB24">
        <v>9.42313233333333</v>
      </c>
      <c r="CC24">
        <v>600.010033333333</v>
      </c>
      <c r="CD24">
        <v>100.8667</v>
      </c>
      <c r="CE24">
        <v>0.100152366666667</v>
      </c>
      <c r="CF24">
        <v>22.3563466666667</v>
      </c>
      <c r="CG24">
        <v>21.1947066666667</v>
      </c>
      <c r="CH24">
        <v>999.9</v>
      </c>
      <c r="CI24">
        <v>0</v>
      </c>
      <c r="CJ24">
        <v>0</v>
      </c>
      <c r="CK24">
        <v>9991.01733333333</v>
      </c>
      <c r="CL24">
        <v>0</v>
      </c>
      <c r="CM24">
        <v>0.221023</v>
      </c>
      <c r="CN24">
        <v>100.009026666667</v>
      </c>
      <c r="CO24">
        <v>0.900092233333333</v>
      </c>
      <c r="CP24">
        <v>0.0999078133333333</v>
      </c>
      <c r="CQ24">
        <v>0</v>
      </c>
      <c r="CR24">
        <v>770.687666666667</v>
      </c>
      <c r="CS24">
        <v>4.99999</v>
      </c>
      <c r="CT24">
        <v>740.588233333333</v>
      </c>
      <c r="CU24">
        <v>810.277</v>
      </c>
      <c r="CV24">
        <v>36.7227</v>
      </c>
      <c r="CW24">
        <v>40.6394666666667</v>
      </c>
      <c r="CX24">
        <v>38.9601</v>
      </c>
      <c r="CY24">
        <v>40.3894666666667</v>
      </c>
      <c r="CZ24">
        <v>39.6312</v>
      </c>
      <c r="DA24">
        <v>85.5166666666667</v>
      </c>
      <c r="DB24">
        <v>9.49</v>
      </c>
      <c r="DC24">
        <v>0</v>
      </c>
      <c r="DD24">
        <v>1626116674.9</v>
      </c>
      <c r="DE24">
        <v>0</v>
      </c>
      <c r="DF24">
        <v>770.695346153846</v>
      </c>
      <c r="DG24">
        <v>1.23661538266529</v>
      </c>
      <c r="DH24">
        <v>-0.836717921675328</v>
      </c>
      <c r="DI24">
        <v>740.536153846154</v>
      </c>
      <c r="DJ24">
        <v>15</v>
      </c>
      <c r="DK24">
        <v>1626115431.5</v>
      </c>
      <c r="DL24" t="s">
        <v>294</v>
      </c>
      <c r="DM24">
        <v>1626115416</v>
      </c>
      <c r="DN24">
        <v>1626115431.5</v>
      </c>
      <c r="DO24">
        <v>3</v>
      </c>
      <c r="DP24">
        <v>0.053</v>
      </c>
      <c r="DQ24">
        <v>0.011</v>
      </c>
      <c r="DR24">
        <v>2.247</v>
      </c>
      <c r="DS24">
        <v>-0.042</v>
      </c>
      <c r="DT24">
        <v>420</v>
      </c>
      <c r="DU24">
        <v>1</v>
      </c>
      <c r="DV24">
        <v>0.02</v>
      </c>
      <c r="DW24">
        <v>0.01</v>
      </c>
      <c r="DX24">
        <v>-5.7776555</v>
      </c>
      <c r="DY24">
        <v>0.134464615384624</v>
      </c>
      <c r="DZ24">
        <v>0.021245291354792</v>
      </c>
      <c r="EA24">
        <v>1</v>
      </c>
      <c r="EB24">
        <v>770.60344117647</v>
      </c>
      <c r="EC24">
        <v>1.61552122198587</v>
      </c>
      <c r="ED24">
        <v>0.228173720090178</v>
      </c>
      <c r="EE24">
        <v>1</v>
      </c>
      <c r="EF24">
        <v>6.127665</v>
      </c>
      <c r="EG24">
        <v>-0.00804900562851557</v>
      </c>
      <c r="EH24">
        <v>0.00249040659330963</v>
      </c>
      <c r="EI24">
        <v>1</v>
      </c>
      <c r="EJ24">
        <v>3</v>
      </c>
      <c r="EK24">
        <v>3</v>
      </c>
      <c r="EL24" t="s">
        <v>295</v>
      </c>
      <c r="EM24">
        <v>100</v>
      </c>
      <c r="EN24">
        <v>100</v>
      </c>
      <c r="EO24">
        <v>2.238</v>
      </c>
      <c r="EP24">
        <v>-0.0215</v>
      </c>
      <c r="EQ24">
        <v>1.45654966863304</v>
      </c>
      <c r="ER24">
        <v>0.00225868272383977</v>
      </c>
      <c r="ES24">
        <v>-9.96746185667655e-07</v>
      </c>
      <c r="ET24">
        <v>2.83711317370827e-10</v>
      </c>
      <c r="EU24">
        <v>-0.0402762386610529</v>
      </c>
      <c r="EV24">
        <v>-0.00217948432402501</v>
      </c>
      <c r="EW24">
        <v>0.000453263451741206</v>
      </c>
      <c r="EX24">
        <v>-1.16319206543697e-06</v>
      </c>
      <c r="EY24">
        <v>-2</v>
      </c>
      <c r="EZ24">
        <v>2196</v>
      </c>
      <c r="FA24">
        <v>1</v>
      </c>
      <c r="FB24">
        <v>25</v>
      </c>
      <c r="FC24">
        <v>20.8</v>
      </c>
      <c r="FD24">
        <v>20.6</v>
      </c>
      <c r="FE24">
        <v>18</v>
      </c>
      <c r="FF24">
        <v>582.011</v>
      </c>
      <c r="FG24">
        <v>765.283</v>
      </c>
      <c r="FH24">
        <v>19.9995</v>
      </c>
      <c r="FI24">
        <v>25.2151</v>
      </c>
      <c r="FJ24">
        <v>30.0001</v>
      </c>
      <c r="FK24">
        <v>25.2374</v>
      </c>
      <c r="FL24">
        <v>25.2544</v>
      </c>
      <c r="FM24">
        <v>24.748</v>
      </c>
      <c r="FN24">
        <v>77.6206</v>
      </c>
      <c r="FO24">
        <v>0</v>
      </c>
      <c r="FP24">
        <v>20</v>
      </c>
      <c r="FQ24">
        <v>420</v>
      </c>
      <c r="FR24">
        <v>3.28711</v>
      </c>
      <c r="FS24">
        <v>101.514</v>
      </c>
      <c r="FT24">
        <v>102.128</v>
      </c>
    </row>
    <row r="25" spans="1:176">
      <c r="A25">
        <v>9</v>
      </c>
      <c r="B25">
        <v>1626116824.1</v>
      </c>
      <c r="C25">
        <v>1041.09999990463</v>
      </c>
      <c r="D25" t="s">
        <v>310</v>
      </c>
      <c r="E25" t="s">
        <v>311</v>
      </c>
      <c r="F25">
        <v>15</v>
      </c>
      <c r="I25">
        <v>1626116816.1</v>
      </c>
      <c r="J25">
        <f>(K25)/1000</f>
        <v>0</v>
      </c>
      <c r="K25">
        <f>1000*CC25*AI25*(BY25-BZ25)/(100*BR25*(1000-AI25*BY25))</f>
        <v>0</v>
      </c>
      <c r="L25">
        <f>CC25*AI25*(BX25-BW25*(1000-AI25*BZ25)/(1000-AI25*BY25))/(100*BR25)</f>
        <v>0</v>
      </c>
      <c r="M25">
        <f>BW25 - IF(AI25&gt;1, L25*BR25*100.0/(AK25*CK25), 0)</f>
        <v>0</v>
      </c>
      <c r="N25">
        <f>((T25-J25/2)*M25-L25)/(T25+J25/2)</f>
        <v>0</v>
      </c>
      <c r="O25">
        <f>N25*(CD25+CE25)/1000.0</f>
        <v>0</v>
      </c>
      <c r="P25">
        <f>(BW25 - IF(AI25&gt;1, L25*BR25*100.0/(AK25*CK25), 0))*(CD25+CE25)/1000.0</f>
        <v>0</v>
      </c>
      <c r="Q25">
        <f>2.0/((1/S25-1/R25)+SIGN(S25)*SQRT((1/S25-1/R25)*(1/S25-1/R25) + 4*BS25/((BS25+1)*(BS25+1))*(2*1/S25*1/R25-1/R25*1/R25)))</f>
        <v>0</v>
      </c>
      <c r="R25">
        <f>IF(LEFT(BT25,1)&lt;&gt;"0",IF(LEFT(BT25,1)="1",3.0,BU25),$D$5+$E$5*(CK25*CD25/($K$5*1000))+$F$5*(CK25*CD25/($K$5*1000))*MAX(MIN(BR25,$J$5),$I$5)*MAX(MIN(BR25,$J$5),$I$5)+$G$5*MAX(MIN(BR25,$J$5),$I$5)*(CK25*CD25/($K$5*1000))+$H$5*(CK25*CD25/($K$5*1000))*(CK25*CD25/($K$5*1000)))</f>
        <v>0</v>
      </c>
      <c r="S25">
        <f>J25*(1000-(1000*0.61365*exp(17.502*W25/(240.97+W25))/(CD25+CE25)+BY25)/2)/(1000*0.61365*exp(17.502*W25/(240.97+W25))/(CD25+CE25)-BY25)</f>
        <v>0</v>
      </c>
      <c r="T25">
        <f>1/((BS25+1)/(Q25/1.6)+1/(R25/1.37)) + BS25/((BS25+1)/(Q25/1.6) + BS25/(R25/1.37))</f>
        <v>0</v>
      </c>
      <c r="U25">
        <f>(BN25*BQ25)</f>
        <v>0</v>
      </c>
      <c r="V25">
        <f>(CF25+(U25+2*0.95*5.67E-8*(((CF25+$B$7)+273)^4-(CF25+273)^4)-44100*J25)/(1.84*29.3*R25+8*0.95*5.67E-8*(CF25+273)^3))</f>
        <v>0</v>
      </c>
      <c r="W25">
        <f>($C$7*CG25+$D$7*CH25+$E$7*V25)</f>
        <v>0</v>
      </c>
      <c r="X25">
        <f>0.61365*exp(17.502*W25/(240.97+W25))</f>
        <v>0</v>
      </c>
      <c r="Y25">
        <f>(Z25/AA25*100)</f>
        <v>0</v>
      </c>
      <c r="Z25">
        <f>BY25*(CD25+CE25)/1000</f>
        <v>0</v>
      </c>
      <c r="AA25">
        <f>0.61365*exp(17.502*CF25/(240.97+CF25))</f>
        <v>0</v>
      </c>
      <c r="AB25">
        <f>(X25-BY25*(CD25+CE25)/1000)</f>
        <v>0</v>
      </c>
      <c r="AC25">
        <f>(-J25*44100)</f>
        <v>0</v>
      </c>
      <c r="AD25">
        <f>2*29.3*R25*0.92*(CF25-W25)</f>
        <v>0</v>
      </c>
      <c r="AE25">
        <f>2*0.95*5.67E-8*(((CF25+$B$7)+273)^4-(W25+273)^4)</f>
        <v>0</v>
      </c>
      <c r="AF25">
        <f>U25+AE25+AC25+AD25</f>
        <v>0</v>
      </c>
      <c r="AG25">
        <v>36</v>
      </c>
      <c r="AH25">
        <v>6</v>
      </c>
      <c r="AI25">
        <f>IF(AG25*$H$13&gt;=AK25,1.0,(AK25/(AK25-AG25*$H$13)))</f>
        <v>0</v>
      </c>
      <c r="AJ25">
        <f>(AI25-1)*100</f>
        <v>0</v>
      </c>
      <c r="AK25">
        <f>MAX(0,($B$13+$C$13*CK25)/(1+$D$13*CK25)*CD25/(CF25+273)*$E$13)</f>
        <v>0</v>
      </c>
      <c r="AL25" t="s">
        <v>292</v>
      </c>
      <c r="AM25" t="s">
        <v>292</v>
      </c>
      <c r="AN25">
        <v>0</v>
      </c>
      <c r="AO25">
        <v>0</v>
      </c>
      <c r="AP25">
        <f>1-AN25/AO25</f>
        <v>0</v>
      </c>
      <c r="AQ25">
        <v>0</v>
      </c>
      <c r="AR25" t="s">
        <v>292</v>
      </c>
      <c r="AS25" t="s">
        <v>292</v>
      </c>
      <c r="AT25">
        <v>0</v>
      </c>
      <c r="AU25">
        <v>0</v>
      </c>
      <c r="AV25">
        <f>1-AT25/AU25</f>
        <v>0</v>
      </c>
      <c r="AW25">
        <v>0.5</v>
      </c>
      <c r="AX25">
        <f>BO25</f>
        <v>0</v>
      </c>
      <c r="AY25">
        <f>L25</f>
        <v>0</v>
      </c>
      <c r="AZ25">
        <f>AV25*AW25*AX25</f>
        <v>0</v>
      </c>
      <c r="BA25">
        <f>(AY25-AQ25)/AX25</f>
        <v>0</v>
      </c>
      <c r="BB25">
        <f>(AO25-AU25)/AU25</f>
        <v>0</v>
      </c>
      <c r="BC25">
        <f>AN25/(AP25+AN25/AU25)</f>
        <v>0</v>
      </c>
      <c r="BD25" t="s">
        <v>292</v>
      </c>
      <c r="BE25">
        <v>0</v>
      </c>
      <c r="BF25">
        <f>IF(BE25&lt;&gt;0, BE25, BC25)</f>
        <v>0</v>
      </c>
      <c r="BG25">
        <f>1-BF25/AU25</f>
        <v>0</v>
      </c>
      <c r="BH25">
        <f>(AU25-AT25)/(AU25-BF25)</f>
        <v>0</v>
      </c>
      <c r="BI25">
        <f>(AO25-AU25)/(AO25-BF25)</f>
        <v>0</v>
      </c>
      <c r="BJ25">
        <f>(AU25-AT25)/(AU25-AN25)</f>
        <v>0</v>
      </c>
      <c r="BK25">
        <f>(AO25-AU25)/(AO25-AN25)</f>
        <v>0</v>
      </c>
      <c r="BL25">
        <f>(BH25*BF25/AT25)</f>
        <v>0</v>
      </c>
      <c r="BM25">
        <f>(1-BL25)</f>
        <v>0</v>
      </c>
      <c r="BN25">
        <f>$B$11*CL25+$C$11*CM25+$F$11*CN25*(1-CQ25)</f>
        <v>0</v>
      </c>
      <c r="BO25">
        <f>BN25*BP25</f>
        <v>0</v>
      </c>
      <c r="BP25">
        <f>($B$11*$D$9+$C$11*$D$9+$F$11*((DA25+CS25)/MAX(DA25+CS25+DB25, 0.1)*$I$9+DB25/MAX(DA25+CS25+DB25, 0.1)*$J$9))/($B$11+$C$11+$F$11)</f>
        <v>0</v>
      </c>
      <c r="BQ25">
        <f>($B$11*$K$9+$C$11*$K$9+$F$11*((DA25+CS25)/MAX(DA25+CS25+DB25, 0.1)*$P$9+DB25/MAX(DA25+CS25+DB25, 0.1)*$Q$9))/($B$11+$C$11+$F$11)</f>
        <v>0</v>
      </c>
      <c r="BR25">
        <v>6</v>
      </c>
      <c r="BS25">
        <v>0.5</v>
      </c>
      <c r="BT25" t="s">
        <v>293</v>
      </c>
      <c r="BU25">
        <v>2</v>
      </c>
      <c r="BV25">
        <v>1626116816.1</v>
      </c>
      <c r="BW25">
        <v>417.397483870968</v>
      </c>
      <c r="BX25">
        <v>419.984580645161</v>
      </c>
      <c r="BY25">
        <v>9.32825419354839</v>
      </c>
      <c r="BZ25">
        <v>3.38603161290323</v>
      </c>
      <c r="CA25">
        <v>415.154709677419</v>
      </c>
      <c r="CB25">
        <v>9.35023258064516</v>
      </c>
      <c r="CC25">
        <v>600.027870967742</v>
      </c>
      <c r="CD25">
        <v>100.86435483871</v>
      </c>
      <c r="CE25">
        <v>0.0994361064516129</v>
      </c>
      <c r="CF25">
        <v>22.2446806451613</v>
      </c>
      <c r="CG25">
        <v>21.132935483871</v>
      </c>
      <c r="CH25">
        <v>999.9</v>
      </c>
      <c r="CI25">
        <v>0</v>
      </c>
      <c r="CJ25">
        <v>0</v>
      </c>
      <c r="CK25">
        <v>10044.6993548387</v>
      </c>
      <c r="CL25">
        <v>0</v>
      </c>
      <c r="CM25">
        <v>0.221023</v>
      </c>
      <c r="CN25">
        <v>50.0171483870968</v>
      </c>
      <c r="CO25">
        <v>0.900058612903226</v>
      </c>
      <c r="CP25">
        <v>0.099941335483871</v>
      </c>
      <c r="CQ25">
        <v>0</v>
      </c>
      <c r="CR25">
        <v>749.204258064516</v>
      </c>
      <c r="CS25">
        <v>4.99999</v>
      </c>
      <c r="CT25">
        <v>347.55735483871</v>
      </c>
      <c r="CU25">
        <v>383.920677419355</v>
      </c>
      <c r="CV25">
        <v>36.012</v>
      </c>
      <c r="CW25">
        <v>40.0823225806451</v>
      </c>
      <c r="CX25">
        <v>38.282</v>
      </c>
      <c r="CY25">
        <v>39.875</v>
      </c>
      <c r="CZ25">
        <v>38.999935483871</v>
      </c>
      <c r="DA25">
        <v>40.5183870967742</v>
      </c>
      <c r="DB25">
        <v>4.49838709677419</v>
      </c>
      <c r="DC25">
        <v>0</v>
      </c>
      <c r="DD25">
        <v>1626116833.3</v>
      </c>
      <c r="DE25">
        <v>0</v>
      </c>
      <c r="DF25">
        <v>749.304961538461</v>
      </c>
      <c r="DG25">
        <v>9.839623942066</v>
      </c>
      <c r="DH25">
        <v>4.88488890009697</v>
      </c>
      <c r="DI25">
        <v>347.579423076923</v>
      </c>
      <c r="DJ25">
        <v>15</v>
      </c>
      <c r="DK25">
        <v>1626115431.5</v>
      </c>
      <c r="DL25" t="s">
        <v>294</v>
      </c>
      <c r="DM25">
        <v>1626115416</v>
      </c>
      <c r="DN25">
        <v>1626115431.5</v>
      </c>
      <c r="DO25">
        <v>3</v>
      </c>
      <c r="DP25">
        <v>0.053</v>
      </c>
      <c r="DQ25">
        <v>0.011</v>
      </c>
      <c r="DR25">
        <v>2.247</v>
      </c>
      <c r="DS25">
        <v>-0.042</v>
      </c>
      <c r="DT25">
        <v>420</v>
      </c>
      <c r="DU25">
        <v>1</v>
      </c>
      <c r="DV25">
        <v>0.02</v>
      </c>
      <c r="DW25">
        <v>0.01</v>
      </c>
      <c r="DX25">
        <v>-2.598877</v>
      </c>
      <c r="DY25">
        <v>0.131398649155728</v>
      </c>
      <c r="DZ25">
        <v>0.0387212977700903</v>
      </c>
      <c r="EA25">
        <v>1</v>
      </c>
      <c r="EB25">
        <v>748.711794117647</v>
      </c>
      <c r="EC25">
        <v>9.83251901944173</v>
      </c>
      <c r="ED25">
        <v>0.981064571221785</v>
      </c>
      <c r="EE25">
        <v>1</v>
      </c>
      <c r="EF25">
        <v>5.94341825</v>
      </c>
      <c r="EG25">
        <v>-0.0185953846153904</v>
      </c>
      <c r="EH25">
        <v>0.00245626636126868</v>
      </c>
      <c r="EI25">
        <v>1</v>
      </c>
      <c r="EJ25">
        <v>3</v>
      </c>
      <c r="EK25">
        <v>3</v>
      </c>
      <c r="EL25" t="s">
        <v>295</v>
      </c>
      <c r="EM25">
        <v>100</v>
      </c>
      <c r="EN25">
        <v>100</v>
      </c>
      <c r="EO25">
        <v>2.242</v>
      </c>
      <c r="EP25">
        <v>-0.022</v>
      </c>
      <c r="EQ25">
        <v>1.45654966863304</v>
      </c>
      <c r="ER25">
        <v>0.00225868272383977</v>
      </c>
      <c r="ES25">
        <v>-9.96746185667655e-07</v>
      </c>
      <c r="ET25">
        <v>2.83711317370827e-10</v>
      </c>
      <c r="EU25">
        <v>-0.0402762386610529</v>
      </c>
      <c r="EV25">
        <v>-0.00217948432402501</v>
      </c>
      <c r="EW25">
        <v>0.000453263451741206</v>
      </c>
      <c r="EX25">
        <v>-1.16319206543697e-06</v>
      </c>
      <c r="EY25">
        <v>-2</v>
      </c>
      <c r="EZ25">
        <v>2196</v>
      </c>
      <c r="FA25">
        <v>1</v>
      </c>
      <c r="FB25">
        <v>25</v>
      </c>
      <c r="FC25">
        <v>23.5</v>
      </c>
      <c r="FD25">
        <v>23.2</v>
      </c>
      <c r="FE25">
        <v>18</v>
      </c>
      <c r="FF25">
        <v>581.525</v>
      </c>
      <c r="FG25">
        <v>765.808</v>
      </c>
      <c r="FH25">
        <v>20.0001</v>
      </c>
      <c r="FI25">
        <v>25.2257</v>
      </c>
      <c r="FJ25">
        <v>30.0001</v>
      </c>
      <c r="FK25">
        <v>25.251</v>
      </c>
      <c r="FL25">
        <v>25.2675</v>
      </c>
      <c r="FM25">
        <v>24.7555</v>
      </c>
      <c r="FN25">
        <v>77.075</v>
      </c>
      <c r="FO25">
        <v>0</v>
      </c>
      <c r="FP25">
        <v>20</v>
      </c>
      <c r="FQ25">
        <v>420</v>
      </c>
      <c r="FR25">
        <v>3.40264</v>
      </c>
      <c r="FS25">
        <v>101.509</v>
      </c>
      <c r="FT25">
        <v>102.126</v>
      </c>
    </row>
    <row r="26" spans="1:176">
      <c r="A26">
        <v>10</v>
      </c>
      <c r="B26">
        <v>1626116940.6</v>
      </c>
      <c r="C26">
        <v>1157.59999990463</v>
      </c>
      <c r="D26" t="s">
        <v>312</v>
      </c>
      <c r="E26" t="s">
        <v>313</v>
      </c>
      <c r="F26">
        <v>15</v>
      </c>
      <c r="I26">
        <v>1626116932.85</v>
      </c>
      <c r="J26">
        <f>(K26)/1000</f>
        <v>0</v>
      </c>
      <c r="K26">
        <f>1000*CC26*AI26*(BY26-BZ26)/(100*BR26*(1000-AI26*BY26))</f>
        <v>0</v>
      </c>
      <c r="L26">
        <f>CC26*AI26*(BX26-BW26*(1000-AI26*BZ26)/(1000-AI26*BY26))/(100*BR26)</f>
        <v>0</v>
      </c>
      <c r="M26">
        <f>BW26 - IF(AI26&gt;1, L26*BR26*100.0/(AK26*CK26), 0)</f>
        <v>0</v>
      </c>
      <c r="N26">
        <f>((T26-J26/2)*M26-L26)/(T26+J26/2)</f>
        <v>0</v>
      </c>
      <c r="O26">
        <f>N26*(CD26+CE26)/1000.0</f>
        <v>0</v>
      </c>
      <c r="P26">
        <f>(BW26 - IF(AI26&gt;1, L26*BR26*100.0/(AK26*CK26), 0))*(CD26+CE26)/1000.0</f>
        <v>0</v>
      </c>
      <c r="Q26">
        <f>2.0/((1/S26-1/R26)+SIGN(S26)*SQRT((1/S26-1/R26)*(1/S26-1/R26) + 4*BS26/((BS26+1)*(BS26+1))*(2*1/S26*1/R26-1/R26*1/R26)))</f>
        <v>0</v>
      </c>
      <c r="R26">
        <f>IF(LEFT(BT26,1)&lt;&gt;"0",IF(LEFT(BT26,1)="1",3.0,BU26),$D$5+$E$5*(CK26*CD26/($K$5*1000))+$F$5*(CK26*CD26/($K$5*1000))*MAX(MIN(BR26,$J$5),$I$5)*MAX(MIN(BR26,$J$5),$I$5)+$G$5*MAX(MIN(BR26,$J$5),$I$5)*(CK26*CD26/($K$5*1000))+$H$5*(CK26*CD26/($K$5*1000))*(CK26*CD26/($K$5*1000)))</f>
        <v>0</v>
      </c>
      <c r="S26">
        <f>J26*(1000-(1000*0.61365*exp(17.502*W26/(240.97+W26))/(CD26+CE26)+BY26)/2)/(1000*0.61365*exp(17.502*W26/(240.97+W26))/(CD26+CE26)-BY26)</f>
        <v>0</v>
      </c>
      <c r="T26">
        <f>1/((BS26+1)/(Q26/1.6)+1/(R26/1.37)) + BS26/((BS26+1)/(Q26/1.6) + BS26/(R26/1.37))</f>
        <v>0</v>
      </c>
      <c r="U26">
        <f>(BN26*BQ26)</f>
        <v>0</v>
      </c>
      <c r="V26">
        <f>(CF26+(U26+2*0.95*5.67E-8*(((CF26+$B$7)+273)^4-(CF26+273)^4)-44100*J26)/(1.84*29.3*R26+8*0.95*5.67E-8*(CF26+273)^3))</f>
        <v>0</v>
      </c>
      <c r="W26">
        <f>($C$7*CG26+$D$7*CH26+$E$7*V26)</f>
        <v>0</v>
      </c>
      <c r="X26">
        <f>0.61365*exp(17.502*W26/(240.97+W26))</f>
        <v>0</v>
      </c>
      <c r="Y26">
        <f>(Z26/AA26*100)</f>
        <v>0</v>
      </c>
      <c r="Z26">
        <f>BY26*(CD26+CE26)/1000</f>
        <v>0</v>
      </c>
      <c r="AA26">
        <f>0.61365*exp(17.502*CF26/(240.97+CF26))</f>
        <v>0</v>
      </c>
      <c r="AB26">
        <f>(X26-BY26*(CD26+CE26)/1000)</f>
        <v>0</v>
      </c>
      <c r="AC26">
        <f>(-J26*44100)</f>
        <v>0</v>
      </c>
      <c r="AD26">
        <f>2*29.3*R26*0.92*(CF26-W26)</f>
        <v>0</v>
      </c>
      <c r="AE26">
        <f>2*0.95*5.67E-8*(((CF26+$B$7)+273)^4-(W26+273)^4)</f>
        <v>0</v>
      </c>
      <c r="AF26">
        <f>U26+AE26+AC26+AD26</f>
        <v>0</v>
      </c>
      <c r="AG26">
        <v>34</v>
      </c>
      <c r="AH26">
        <v>6</v>
      </c>
      <c r="AI26">
        <f>IF(AG26*$H$13&gt;=AK26,1.0,(AK26/(AK26-AG26*$H$13)))</f>
        <v>0</v>
      </c>
      <c r="AJ26">
        <f>(AI26-1)*100</f>
        <v>0</v>
      </c>
      <c r="AK26">
        <f>MAX(0,($B$13+$C$13*CK26)/(1+$D$13*CK26)*CD26/(CF26+273)*$E$13)</f>
        <v>0</v>
      </c>
      <c r="AL26" t="s">
        <v>292</v>
      </c>
      <c r="AM26" t="s">
        <v>292</v>
      </c>
      <c r="AN26">
        <v>0</v>
      </c>
      <c r="AO26">
        <v>0</v>
      </c>
      <c r="AP26">
        <f>1-AN26/AO26</f>
        <v>0</v>
      </c>
      <c r="AQ26">
        <v>0</v>
      </c>
      <c r="AR26" t="s">
        <v>292</v>
      </c>
      <c r="AS26" t="s">
        <v>292</v>
      </c>
      <c r="AT26">
        <v>0</v>
      </c>
      <c r="AU26">
        <v>0</v>
      </c>
      <c r="AV26">
        <f>1-AT26/AU26</f>
        <v>0</v>
      </c>
      <c r="AW26">
        <v>0.5</v>
      </c>
      <c r="AX26">
        <f>BO26</f>
        <v>0</v>
      </c>
      <c r="AY26">
        <f>L26</f>
        <v>0</v>
      </c>
      <c r="AZ26">
        <f>AV26*AW26*AX26</f>
        <v>0</v>
      </c>
      <c r="BA26">
        <f>(AY26-AQ26)/AX26</f>
        <v>0</v>
      </c>
      <c r="BB26">
        <f>(AO26-AU26)/AU26</f>
        <v>0</v>
      </c>
      <c r="BC26">
        <f>AN26/(AP26+AN26/AU26)</f>
        <v>0</v>
      </c>
      <c r="BD26" t="s">
        <v>292</v>
      </c>
      <c r="BE26">
        <v>0</v>
      </c>
      <c r="BF26">
        <f>IF(BE26&lt;&gt;0, BE26, BC26)</f>
        <v>0</v>
      </c>
      <c r="BG26">
        <f>1-BF26/AU26</f>
        <v>0</v>
      </c>
      <c r="BH26">
        <f>(AU26-AT26)/(AU26-BF26)</f>
        <v>0</v>
      </c>
      <c r="BI26">
        <f>(AO26-AU26)/(AO26-BF26)</f>
        <v>0</v>
      </c>
      <c r="BJ26">
        <f>(AU26-AT26)/(AU26-AN26)</f>
        <v>0</v>
      </c>
      <c r="BK26">
        <f>(AO26-AU26)/(AO26-AN26)</f>
        <v>0</v>
      </c>
      <c r="BL26">
        <f>(BH26*BF26/AT26)</f>
        <v>0</v>
      </c>
      <c r="BM26">
        <f>(1-BL26)</f>
        <v>0</v>
      </c>
      <c r="BN26">
        <f>$B$11*CL26+$C$11*CM26+$F$11*CN26*(1-CQ26)</f>
        <v>0</v>
      </c>
      <c r="BO26">
        <f>BN26*BP26</f>
        <v>0</v>
      </c>
      <c r="BP26">
        <f>($B$11*$D$9+$C$11*$D$9+$F$11*((DA26+CS26)/MAX(DA26+CS26+DB26, 0.1)*$I$9+DB26/MAX(DA26+CS26+DB26, 0.1)*$J$9))/($B$11+$C$11+$F$11)</f>
        <v>0</v>
      </c>
      <c r="BQ26">
        <f>($B$11*$K$9+$C$11*$K$9+$F$11*((DA26+CS26)/MAX(DA26+CS26+DB26, 0.1)*$P$9+DB26/MAX(DA26+CS26+DB26, 0.1)*$Q$9))/($B$11+$C$11+$F$11)</f>
        <v>0</v>
      </c>
      <c r="BR26">
        <v>6</v>
      </c>
      <c r="BS26">
        <v>0.5</v>
      </c>
      <c r="BT26" t="s">
        <v>293</v>
      </c>
      <c r="BU26">
        <v>2</v>
      </c>
      <c r="BV26">
        <v>1626116932.85</v>
      </c>
      <c r="BW26">
        <v>420.1427</v>
      </c>
      <c r="BX26">
        <v>419.987766666667</v>
      </c>
      <c r="BY26">
        <v>9.294655</v>
      </c>
      <c r="BZ26">
        <v>3.46287033333333</v>
      </c>
      <c r="CA26">
        <v>417.895666666667</v>
      </c>
      <c r="CB26">
        <v>9.316834</v>
      </c>
      <c r="CC26">
        <v>600.001133333333</v>
      </c>
      <c r="CD26">
        <v>100.8718</v>
      </c>
      <c r="CE26">
        <v>0.0999323033333333</v>
      </c>
      <c r="CF26">
        <v>22.1613366666667</v>
      </c>
      <c r="CG26">
        <v>21.1070433333333</v>
      </c>
      <c r="CH26">
        <v>999.9</v>
      </c>
      <c r="CI26">
        <v>0</v>
      </c>
      <c r="CJ26">
        <v>0</v>
      </c>
      <c r="CK26">
        <v>10005.2116666667</v>
      </c>
      <c r="CL26">
        <v>0</v>
      </c>
      <c r="CM26">
        <v>0.221023</v>
      </c>
      <c r="CN26">
        <v>9.992029</v>
      </c>
      <c r="CO26">
        <v>0.8990859</v>
      </c>
      <c r="CP26">
        <v>0.10091417</v>
      </c>
      <c r="CQ26">
        <v>0</v>
      </c>
      <c r="CR26">
        <v>731.835666666667</v>
      </c>
      <c r="CS26">
        <v>0.0499999</v>
      </c>
      <c r="CT26">
        <v>74.4616666666667</v>
      </c>
      <c r="CU26">
        <v>84.76</v>
      </c>
      <c r="CV26">
        <v>35.5041333333333</v>
      </c>
      <c r="CW26">
        <v>39.708</v>
      </c>
      <c r="CX26">
        <v>37.8288</v>
      </c>
      <c r="CY26">
        <v>39.3498</v>
      </c>
      <c r="CZ26">
        <v>38.2913333333333</v>
      </c>
      <c r="DA26">
        <v>8.93833333333333</v>
      </c>
      <c r="DB26">
        <v>1.003</v>
      </c>
      <c r="DC26">
        <v>0</v>
      </c>
      <c r="DD26">
        <v>1626116949.7</v>
      </c>
      <c r="DE26">
        <v>0</v>
      </c>
      <c r="DF26">
        <v>731.999615384615</v>
      </c>
      <c r="DG26">
        <v>-5.97094030381737</v>
      </c>
      <c r="DH26">
        <v>-2.98461530644892</v>
      </c>
      <c r="DI26">
        <v>74.2992307692308</v>
      </c>
      <c r="DJ26">
        <v>15</v>
      </c>
      <c r="DK26">
        <v>1626115431.5</v>
      </c>
      <c r="DL26" t="s">
        <v>294</v>
      </c>
      <c r="DM26">
        <v>1626115416</v>
      </c>
      <c r="DN26">
        <v>1626115431.5</v>
      </c>
      <c r="DO26">
        <v>3</v>
      </c>
      <c r="DP26">
        <v>0.053</v>
      </c>
      <c r="DQ26">
        <v>0.011</v>
      </c>
      <c r="DR26">
        <v>2.247</v>
      </c>
      <c r="DS26">
        <v>-0.042</v>
      </c>
      <c r="DT26">
        <v>420</v>
      </c>
      <c r="DU26">
        <v>1</v>
      </c>
      <c r="DV26">
        <v>0.02</v>
      </c>
      <c r="DW26">
        <v>0.01</v>
      </c>
      <c r="DX26">
        <v>0.15533525</v>
      </c>
      <c r="DY26">
        <v>0.0181514521575983</v>
      </c>
      <c r="DZ26">
        <v>0.0202634543387227</v>
      </c>
      <c r="EA26">
        <v>1</v>
      </c>
      <c r="EB26">
        <v>732.913235294118</v>
      </c>
      <c r="EC26">
        <v>-15.0808960270499</v>
      </c>
      <c r="ED26">
        <v>2.31111982099363</v>
      </c>
      <c r="EE26">
        <v>0</v>
      </c>
      <c r="EF26">
        <v>5.832888</v>
      </c>
      <c r="EG26">
        <v>-0.023969380863059</v>
      </c>
      <c r="EH26">
        <v>0.00241282945936922</v>
      </c>
      <c r="EI26">
        <v>1</v>
      </c>
      <c r="EJ26">
        <v>2</v>
      </c>
      <c r="EK26">
        <v>3</v>
      </c>
      <c r="EL26" t="s">
        <v>314</v>
      </c>
      <c r="EM26">
        <v>100</v>
      </c>
      <c r="EN26">
        <v>100</v>
      </c>
      <c r="EO26">
        <v>2.247</v>
      </c>
      <c r="EP26">
        <v>-0.0222</v>
      </c>
      <c r="EQ26">
        <v>1.45654966863304</v>
      </c>
      <c r="ER26">
        <v>0.00225868272383977</v>
      </c>
      <c r="ES26">
        <v>-9.96746185667655e-07</v>
      </c>
      <c r="ET26">
        <v>2.83711317370827e-10</v>
      </c>
      <c r="EU26">
        <v>-0.0402762386610529</v>
      </c>
      <c r="EV26">
        <v>-0.00217948432402501</v>
      </c>
      <c r="EW26">
        <v>0.000453263451741206</v>
      </c>
      <c r="EX26">
        <v>-1.16319206543697e-06</v>
      </c>
      <c r="EY26">
        <v>-2</v>
      </c>
      <c r="EZ26">
        <v>2196</v>
      </c>
      <c r="FA26">
        <v>1</v>
      </c>
      <c r="FB26">
        <v>25</v>
      </c>
      <c r="FC26">
        <v>25.4</v>
      </c>
      <c r="FD26">
        <v>25.2</v>
      </c>
      <c r="FE26">
        <v>18</v>
      </c>
      <c r="FF26">
        <v>583.717</v>
      </c>
      <c r="FG26">
        <v>767.206</v>
      </c>
      <c r="FH26">
        <v>19.9998</v>
      </c>
      <c r="FI26">
        <v>25.2378</v>
      </c>
      <c r="FJ26">
        <v>30.0001</v>
      </c>
      <c r="FK26">
        <v>25.2637</v>
      </c>
      <c r="FL26">
        <v>25.2823</v>
      </c>
      <c r="FM26">
        <v>24.7638</v>
      </c>
      <c r="FN26">
        <v>76.5204</v>
      </c>
      <c r="FO26">
        <v>0</v>
      </c>
      <c r="FP26">
        <v>20</v>
      </c>
      <c r="FQ26">
        <v>420</v>
      </c>
      <c r="FR26">
        <v>3.49991</v>
      </c>
      <c r="FS26">
        <v>101.507</v>
      </c>
      <c r="FT26">
        <v>102.122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2021-07-12T14:09:59Z</dcterms:created>
  <dcterms:modified xsi:type="dcterms:W3CDTF">2021-07-12T14:09:59Z</dcterms:modified>
</cp:coreProperties>
</file>