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<sst xmlns="http://schemas.openxmlformats.org/spreadsheetml/2006/main" count="697" uniqueCount="317">
  <si>
    <t>File opened</t>
  </si>
  <si>
    <t>2021-07-19 16:08:00</t>
  </si>
  <si>
    <t>Console s/n</t>
  </si>
  <si>
    <t>68C-831503</t>
  </si>
  <si>
    <t>Console ver</t>
  </si>
  <si>
    <t>Bluestem v.1.5.02</t>
  </si>
  <si>
    <t>Scripts ver</t>
  </si>
  <si>
    <t>2021.03  1.5.02, Feb 2021</t>
  </si>
  <si>
    <t>Head s/n</t>
  </si>
  <si>
    <t>68H-581503</t>
  </si>
  <si>
    <t>Head ver</t>
  </si>
  <si>
    <t>1.4.5</t>
  </si>
  <si>
    <t>Head cal</t>
  </si>
  <si>
    <t>{"h2oazero": "1.00241", "co2bzero": "0.957759", "co2aspan2": "-0.0257965", "h2obspanconc2": "0", "co2aspanconc2": "296.7", "co2aspan1": "1.00108", "h2oaspanconc1": "12.21", "h2oaspan2a": "0.0689952", "flowbzero": "0.27791", "co2bspan1": "1.00105", "flowazero": "0.33694", "h2obspan1": "1.00029", "tbzero": "0.0863571", "h2oaspan2": "0", "co2bspan2": "-0.0261668", "ssb_ref": "37595.2", "co2azero": "0.990305", "flowmeterzero": "0.999939", "co2bspanconc2": "296.7", "h2obzero": "0.996793", "h2obspanconc1": "12.21", "chamberpressurezero": "2.57817", "h2obspan2b": "0.0691233", "co2aspan2a": "0.329491", "h2oaspan1": "1.00294", "h2oaspan2b": "0.069198", "h2obspan2a": "0.0691036", "co2bspanconc1": "2500", "h2oaspanconc2": "0", "tazero": "-0.00228119", "h2obspan2": "0", "ssa_ref": "35974.6", "co2aspan2b": "0.327046", "co2aspanconc1": "2500", "oxygen": "21", "co2bspan2b": "0.32636", "co2bspan2a": "0.328844"}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</si>
  <si>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</si>
  <si>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</si>
  <si>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</si>
  <si>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</si>
  <si>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</si>
  <si>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</si>
  <si>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</si>
  <si>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</si>
  <si>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</si>
  <si>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16:08:00</t>
  </si>
  <si>
    <t>Stability Definition:	F (FlrLS): Slp&lt;10 Per=20	ΔH2O (Meas2): Slp&lt;0.1 Per=20	ΔCO2 (Meas2): Slp&lt;0.5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</si>
  <si>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</si>
  <si>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</si>
  <si>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</si>
  <si>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</si>
  <si>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</si>
  <si>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</si>
  <si>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</si>
  <si>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</si>
  <si>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</si>
  <si>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</si>
  <si>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</si>
  <si>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</si>
  <si>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</si>
  <si>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</si>
  <si>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</si>
  <si>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</si>
  <si>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</si>
  <si>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</si>
  <si>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</si>
  <si>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</si>
  <si>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</si>
  <si>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</si>
  <si>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</si>
  <si>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</si>
  <si>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</si>
  <si>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</si>
  <si>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</si>
  <si>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</si>
  <si>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</si>
  <si>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</si>
  <si>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</si>
  <si>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</si>
  <si>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</si>
  <si>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</si>
  <si>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</si>
  <si>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</si>
  <si>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</si>
  <si>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</si>
  <si>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</si>
  <si>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</si>
  <si>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</si>
  <si>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</si>
  <si>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</si>
  <si>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</si>
  <si>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</si>
  <si>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</si>
  <si>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</si>
  <si>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</si>
  <si>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</si>
  <si>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</si>
  <si>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</si>
  <si>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</si>
  <si>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3.21467 79.2643 369.828 605.771 838.627 1015.87 1200.35 1307.74</t>
  </si>
  <si>
    <t>Fs_true</t>
  </si>
  <si>
    <t>0.0583052 101.643 401.97 600.727 801.366 1001.01 1204.11 1400.91</t>
  </si>
  <si>
    <t>leak_wt</t>
  </si>
  <si>
    <t>SysObs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</si>
  <si>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</si>
  <si>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</si>
  <si>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</si>
  <si>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</si>
  <si>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</si>
  <si>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</si>
  <si>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</si>
  <si>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</si>
  <si>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</si>
  <si>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</si>
  <si>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</si>
  <si>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</si>
  <si>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</si>
  <si>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</si>
  <si>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</si>
  <si>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</si>
  <si>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</si>
  <si>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</si>
  <si>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averaging</t>
  </si>
  <si>
    <t>leafRep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</si>
  <si>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</si>
  <si>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</si>
  <si>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</si>
  <si>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</si>
  <si>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</si>
  <si>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</si>
  <si>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</si>
  <si>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</si>
  <si>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</si>
  <si>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</si>
  <si>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</si>
  <si>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</si>
  <si>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</si>
  <si>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</si>
  <si>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</si>
  <si>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</si>
  <si>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</si>
  <si>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</si>
  <si>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</si>
  <si>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</si>
  <si>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</si>
  <si>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</si>
  <si>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</si>
  <si>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</si>
  <si>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</si>
  <si>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</si>
  <si>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</si>
  <si>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</si>
  <si>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</si>
  <si>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</si>
  <si>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</si>
  <si>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</si>
  <si>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</si>
  <si>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</si>
  <si>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</si>
  <si>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</si>
  <si>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</si>
  <si>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</si>
  <si>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</si>
  <si>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</si>
  <si>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</si>
  <si>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</si>
  <si>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</si>
  <si>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</si>
  <si>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</si>
  <si>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</si>
  <si>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</si>
  <si>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</si>
  <si>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</si>
  <si>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</si>
  <si>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</si>
  <si>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</si>
  <si>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</si>
  <si>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</si>
  <si>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</si>
  <si>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</si>
  <si>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</si>
  <si>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</si>
  <si>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</si>
  <si>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</si>
  <si>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</si>
  <si>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</si>
  <si>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</si>
  <si>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</si>
  <si>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</si>
  <si>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</si>
  <si>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</si>
  <si>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</si>
  <si>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</si>
  <si>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</si>
  <si>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</si>
  <si>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</si>
  <si>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</si>
  <si>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</si>
  <si>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</si>
  <si>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</si>
  <si>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</si>
  <si>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</si>
  <si>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</si>
  <si>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</si>
  <si>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</si>
  <si>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</si>
  <si>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</si>
  <si>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</si>
  <si>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</si>
  <si>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</si>
  <si>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</si>
  <si>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</si>
  <si>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</si>
  <si>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</si>
  <si>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</si>
  <si>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</si>
  <si>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</si>
  <si>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</si>
  <si>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</si>
  <si>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</si>
  <si>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</si>
  <si>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</si>
  <si>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</si>
  <si>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</si>
  <si>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</si>
  <si>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</si>
  <si>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</si>
  <si>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</si>
  <si>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</si>
  <si>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</si>
  <si>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</si>
  <si>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</si>
  <si>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</si>
  <si>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</si>
  <si>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</si>
  <si>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</si>
  <si>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</si>
  <si>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</si>
  <si>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</si>
  <si>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</si>
  <si>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</si>
  <si>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</si>
  <si>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</si>
  <si>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</si>
  <si>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</si>
  <si>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</si>
  <si>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</si>
  <si>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</si>
  <si>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</si>
  <si>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</si>
  <si>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</si>
  <si>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</si>
  <si>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</si>
  <si>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</si>
  <si>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</si>
  <si>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</si>
  <si>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</si>
  <si>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</si>
  <si>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</si>
  <si>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</si>
  <si>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</si>
  <si>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</si>
  <si>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</si>
  <si>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</si>
  <si>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</si>
  <si>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</si>
  <si>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</si>
  <si>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</si>
  <si>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</si>
  <si>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</si>
  <si>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</si>
  <si>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</si>
  <si>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</si>
  <si>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</si>
  <si>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</si>
  <si>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</si>
  <si>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</si>
  <si>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</si>
  <si>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</si>
  <si>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</si>
  <si>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</si>
  <si>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</si>
  <si>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</si>
  <si>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</si>
  <si>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</si>
  <si>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</si>
  <si>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</si>
  <si>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</si>
  <si>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</si>
  <si>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</si>
  <si>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</si>
  <si>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</si>
  <si>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</si>
  <si>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</si>
  <si>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</si>
  <si>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</si>
  <si>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</si>
  <si>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</si>
  <si>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</si>
  <si>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</si>
  <si>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</si>
  <si>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</si>
  <si>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</si>
  <si>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</si>
  <si>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</si>
  <si>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</si>
  <si>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</si>
  <si>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</si>
  <si>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</si>
  <si>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</si>
  <si>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</si>
  <si>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20210719 16:21:47</t>
  </si>
  <si>
    <t>16:21:47</t>
  </si>
  <si>
    <t>NA</t>
  </si>
  <si>
    <t>-</t>
  </si>
  <si>
    <t>0: Broadleaf</t>
  </si>
  <si>
    <t>16:22:18</t>
  </si>
  <si>
    <t>3/3</t>
  </si>
  <si>
    <t>20210719 16:33:59</t>
  </si>
  <si>
    <t>16:33:59</t>
  </si>
  <si>
    <t>16:34:26</t>
  </si>
  <si>
    <t>20210719 16:46:00</t>
  </si>
  <si>
    <t>16:46:00</t>
  </si>
  <si>
    <t>16:46:39</t>
  </si>
  <si>
    <t>20210719 16:54:38</t>
  </si>
  <si>
    <t>16:54:38</t>
  </si>
  <si>
    <t>16:55:13</t>
  </si>
  <si>
    <t>20210719 17:02:49</t>
  </si>
  <si>
    <t>17:02:49</t>
  </si>
  <si>
    <t>17:03:28</t>
  </si>
  <si>
    <t>20210719 17:12:50</t>
  </si>
  <si>
    <t>17:12:50</t>
  </si>
  <si>
    <t>17:13:30</t>
  </si>
  <si>
    <t>20210719 17:24:13</t>
  </si>
  <si>
    <t>17:24:13</t>
  </si>
  <si>
    <t>17:24:53</t>
  </si>
  <si>
    <t>20210719 17:37:57</t>
  </si>
  <si>
    <t>17:37:57</t>
  </si>
  <si>
    <t>17:38:38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</si>
</sst>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S24"/>
  <sheetViews>
    <sheetView tabSelected="1" workbookViewId="0"/>
  </sheetViews>
  <sheetFormatPr defaultRowHeight="15"/>
  <sheetData>
    <row r="2" spans="1:175">
      <c r="A2" t="s">
        <v>25</v>
      </c>
      <c r="B2" t="s">
        <v>26</v>
      </c>
      <c r="C2" t="s">
        <v>28</v>
      </c>
    </row>
    <row r="3" spans="1:175">
      <c r="B3" t="s">
        <v>27</v>
      </c>
      <c r="C3">
        <v>21</v>
      </c>
    </row>
    <row r="4" spans="1:17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5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5">
      <c r="B7">
        <v>0</v>
      </c>
      <c r="C7">
        <v>1</v>
      </c>
      <c r="D7">
        <v>0</v>
      </c>
      <c r="E7">
        <v>0</v>
      </c>
    </row>
    <row r="8" spans="1:17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5">
      <c r="B9" t="s">
        <v>48</v>
      </c>
      <c r="C9" t="s">
        <v>50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7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5">
      <c r="B11">
        <v>0</v>
      </c>
      <c r="C11">
        <v>0</v>
      </c>
      <c r="D11">
        <v>0</v>
      </c>
      <c r="E11">
        <v>0</v>
      </c>
      <c r="F11">
        <v>1</v>
      </c>
    </row>
    <row r="12" spans="1:17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5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81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83</v>
      </c>
      <c r="AF14" t="s">
        <v>84</v>
      </c>
      <c r="AG14" t="s">
        <v>84</v>
      </c>
      <c r="AH14" t="s">
        <v>84</v>
      </c>
      <c r="AI14" t="s">
        <v>84</v>
      </c>
      <c r="AJ14" t="s">
        <v>84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86</v>
      </c>
      <c r="BN14" t="s">
        <v>86</v>
      </c>
      <c r="BO14" t="s">
        <v>86</v>
      </c>
      <c r="BP14" t="s">
        <v>86</v>
      </c>
      <c r="BQ14" t="s">
        <v>87</v>
      </c>
      <c r="BR14" t="s">
        <v>87</v>
      </c>
      <c r="BS14" t="s">
        <v>87</v>
      </c>
      <c r="BT14" t="s">
        <v>87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</row>
    <row r="15" spans="1:17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125</v>
      </c>
      <c r="AF15" t="s">
        <v>84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102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96</v>
      </c>
      <c r="DK15" t="s">
        <v>99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</row>
    <row r="16" spans="1:175">
      <c r="B16" t="s">
        <v>266</v>
      </c>
      <c r="C16" t="s">
        <v>266</v>
      </c>
      <c r="F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M16" t="s">
        <v>269</v>
      </c>
      <c r="BN16" t="s">
        <v>269</v>
      </c>
      <c r="BP16" t="s">
        <v>277</v>
      </c>
      <c r="BQ16" t="s">
        <v>278</v>
      </c>
      <c r="BT16" t="s">
        <v>267</v>
      </c>
      <c r="BU16" t="s">
        <v>266</v>
      </c>
      <c r="BV16" t="s">
        <v>270</v>
      </c>
      <c r="BW16" t="s">
        <v>270</v>
      </c>
      <c r="BX16" t="s">
        <v>279</v>
      </c>
      <c r="BY16" t="s">
        <v>279</v>
      </c>
      <c r="BZ16" t="s">
        <v>270</v>
      </c>
      <c r="CA16" t="s">
        <v>279</v>
      </c>
      <c r="CB16" t="s">
        <v>275</v>
      </c>
      <c r="CC16" t="s">
        <v>273</v>
      </c>
      <c r="CD16" t="s">
        <v>273</v>
      </c>
      <c r="CE16" t="s">
        <v>272</v>
      </c>
      <c r="CF16" t="s">
        <v>272</v>
      </c>
      <c r="CG16" t="s">
        <v>272</v>
      </c>
      <c r="CH16" t="s">
        <v>272</v>
      </c>
      <c r="CI16" t="s">
        <v>272</v>
      </c>
      <c r="CJ16" t="s">
        <v>280</v>
      </c>
      <c r="CK16" t="s">
        <v>269</v>
      </c>
      <c r="CL16" t="s">
        <v>269</v>
      </c>
      <c r="CM16" t="s">
        <v>269</v>
      </c>
      <c r="CR16" t="s">
        <v>269</v>
      </c>
      <c r="CU16" t="s">
        <v>272</v>
      </c>
      <c r="CV16" t="s">
        <v>272</v>
      </c>
      <c r="CW16" t="s">
        <v>272</v>
      </c>
      <c r="CX16" t="s">
        <v>272</v>
      </c>
      <c r="CY16" t="s">
        <v>272</v>
      </c>
      <c r="CZ16" t="s">
        <v>269</v>
      </c>
      <c r="DA16" t="s">
        <v>269</v>
      </c>
      <c r="DB16" t="s">
        <v>269</v>
      </c>
      <c r="DC16" t="s">
        <v>266</v>
      </c>
      <c r="DF16" t="s">
        <v>281</v>
      </c>
      <c r="DG16" t="s">
        <v>281</v>
      </c>
      <c r="DI16" t="s">
        <v>266</v>
      </c>
      <c r="DJ16" t="s">
        <v>282</v>
      </c>
      <c r="DL16" t="s">
        <v>266</v>
      </c>
      <c r="DM16" t="s">
        <v>266</v>
      </c>
      <c r="DO16" t="s">
        <v>283</v>
      </c>
      <c r="DP16" t="s">
        <v>284</v>
      </c>
      <c r="DQ16" t="s">
        <v>283</v>
      </c>
      <c r="DR16" t="s">
        <v>284</v>
      </c>
      <c r="DS16" t="s">
        <v>283</v>
      </c>
      <c r="DT16" t="s">
        <v>284</v>
      </c>
      <c r="DU16" t="s">
        <v>274</v>
      </c>
      <c r="DV16" t="s">
        <v>274</v>
      </c>
      <c r="DW16" t="s">
        <v>270</v>
      </c>
      <c r="DX16" t="s">
        <v>285</v>
      </c>
      <c r="DY16" t="s">
        <v>270</v>
      </c>
      <c r="EB16" t="s">
        <v>286</v>
      </c>
      <c r="EE16" t="s">
        <v>279</v>
      </c>
      <c r="EF16" t="s">
        <v>287</v>
      </c>
      <c r="EG16" t="s">
        <v>279</v>
      </c>
      <c r="EL16" t="s">
        <v>274</v>
      </c>
      <c r="EM16" t="s">
        <v>274</v>
      </c>
      <c r="EN16" t="s">
        <v>283</v>
      </c>
      <c r="EO16" t="s">
        <v>284</v>
      </c>
      <c r="EP16" t="s">
        <v>284</v>
      </c>
      <c r="ET16" t="s">
        <v>284</v>
      </c>
      <c r="EX16" t="s">
        <v>270</v>
      </c>
      <c r="EY16" t="s">
        <v>270</v>
      </c>
      <c r="EZ16" t="s">
        <v>279</v>
      </c>
      <c r="FA16" t="s">
        <v>279</v>
      </c>
      <c r="FB16" t="s">
        <v>288</v>
      </c>
      <c r="FC16" t="s">
        <v>288</v>
      </c>
      <c r="FE16" t="s">
        <v>275</v>
      </c>
      <c r="FF16" t="s">
        <v>275</v>
      </c>
      <c r="FG16" t="s">
        <v>272</v>
      </c>
      <c r="FH16" t="s">
        <v>272</v>
      </c>
      <c r="FI16" t="s">
        <v>272</v>
      </c>
      <c r="FJ16" t="s">
        <v>272</v>
      </c>
      <c r="FK16" t="s">
        <v>272</v>
      </c>
      <c r="FL16" t="s">
        <v>274</v>
      </c>
      <c r="FM16" t="s">
        <v>274</v>
      </c>
      <c r="FN16" t="s">
        <v>274</v>
      </c>
      <c r="FO16" t="s">
        <v>272</v>
      </c>
      <c r="FP16" t="s">
        <v>270</v>
      </c>
      <c r="FQ16" t="s">
        <v>279</v>
      </c>
      <c r="FR16" t="s">
        <v>274</v>
      </c>
      <c r="FS16" t="s">
        <v>274</v>
      </c>
    </row>
    <row r="17" spans="1:175">
      <c r="A17">
        <v>1</v>
      </c>
      <c r="B17">
        <v>1626736907.5</v>
      </c>
      <c r="C17">
        <v>0</v>
      </c>
      <c r="D17" t="s">
        <v>289</v>
      </c>
      <c r="E17" t="s">
        <v>290</v>
      </c>
      <c r="F17">
        <v>15</v>
      </c>
      <c r="G17" t="s">
        <v>291</v>
      </c>
      <c r="H17">
        <v>1626736899.75</v>
      </c>
      <c r="I17">
        <f>(J17)/1000</f>
        <v>0</v>
      </c>
      <c r="J17">
        <f>1000*CB17*AH17*(BX17-BY17)/(100*BQ17*(1000-AH17*BX17))</f>
        <v>0</v>
      </c>
      <c r="K17">
        <f>CB17*AH17*(BW17-BV17*(1000-AH17*BY17)/(1000-AH17*BX17))/(100*BQ17)</f>
        <v>0</v>
      </c>
      <c r="L17">
        <f>BV17 - IF(AH17&gt;1, K17*BQ17*100.0/(AJ17*CJ17), 0)</f>
        <v>0</v>
      </c>
      <c r="M17">
        <f>((S17-I17/2)*L17-K17)/(S17+I17/2)</f>
        <v>0</v>
      </c>
      <c r="N17">
        <f>M17*(CC17+CD17)/1000.0</f>
        <v>0</v>
      </c>
      <c r="O17">
        <f>(BV17 - IF(AH17&gt;1, K17*BQ17*100.0/(AJ17*CJ17), 0))*(CC17+CD17)/1000.0</f>
        <v>0</v>
      </c>
      <c r="P17">
        <f>2.0/((1/R17-1/Q17)+SIGN(R17)*SQRT((1/R17-1/Q17)*(1/R17-1/Q17) + 4*BR17/((BR17+1)*(BR17+1))*(2*1/R17*1/Q17-1/Q17*1/Q17)))</f>
        <v>0</v>
      </c>
      <c r="Q17">
        <f>IF(LEFT(BS17,1)&lt;&gt;"0",IF(LEFT(BS17,1)="1",3.0,BT17),$D$5+$E$5*(CJ17*CC17/($K$5*1000))+$F$5*(CJ17*CC17/($K$5*1000))*MAX(MIN(BQ17,$J$5),$I$5)*MAX(MIN(BQ17,$J$5),$I$5)+$G$5*MAX(MIN(BQ17,$J$5),$I$5)*(CJ17*CC17/($K$5*1000))+$H$5*(CJ17*CC17/($K$5*1000))*(CJ17*CC17/($K$5*1000)))</f>
        <v>0</v>
      </c>
      <c r="R17">
        <f>I17*(1000-(1000*0.61365*exp(17.502*V17/(240.97+V17))/(CC17+CD17)+BX17)/2)/(1000*0.61365*exp(17.502*V17/(240.97+V17))/(CC17+CD17)-BX17)</f>
        <v>0</v>
      </c>
      <c r="S17">
        <f>1/((BR17+1)/(P17/1.6)+1/(Q17/1.37)) + BR17/((BR17+1)/(P17/1.6) + BR17/(Q17/1.37))</f>
        <v>0</v>
      </c>
      <c r="T17">
        <f>(BM17*BP17)</f>
        <v>0</v>
      </c>
      <c r="U17">
        <f>(CE17+(T17+2*0.95*5.67E-8*(((CE17+$B$7)+273)^4-(CE17+273)^4)-44100*I17)/(1.84*29.3*Q17+8*0.95*5.67E-8*(CE17+273)^3))</f>
        <v>0</v>
      </c>
      <c r="V17">
        <f>($C$7*CF17+$D$7*CG17+$E$7*U17)</f>
        <v>0</v>
      </c>
      <c r="W17">
        <f>0.61365*exp(17.502*V17/(240.97+V17))</f>
        <v>0</v>
      </c>
      <c r="X17">
        <f>(Y17/Z17*100)</f>
        <v>0</v>
      </c>
      <c r="Y17">
        <f>BX17*(CC17+CD17)/1000</f>
        <v>0</v>
      </c>
      <c r="Z17">
        <f>0.61365*exp(17.502*CE17/(240.97+CE17))</f>
        <v>0</v>
      </c>
      <c r="AA17">
        <f>(W17-BX17*(CC17+CD17)/1000)</f>
        <v>0</v>
      </c>
      <c r="AB17">
        <f>(-I17*44100)</f>
        <v>0</v>
      </c>
      <c r="AC17">
        <f>2*29.3*Q17*0.92*(CE17-V17)</f>
        <v>0</v>
      </c>
      <c r="AD17">
        <f>2*0.95*5.67E-8*(((CE17+$B$7)+273)^4-(V17+273)^4)</f>
        <v>0</v>
      </c>
      <c r="AE17">
        <f>T17+AD17+AB17+AC17</f>
        <v>0</v>
      </c>
      <c r="AF17">
        <v>28</v>
      </c>
      <c r="AG17">
        <v>5</v>
      </c>
      <c r="AH17">
        <f>IF(AF17*$H$13&gt;=AJ17,1.0,(AJ17/(AJ17-AF17*$H$13)))</f>
        <v>0</v>
      </c>
      <c r="AI17">
        <f>(AH17-1)*100</f>
        <v>0</v>
      </c>
      <c r="AJ17">
        <f>MAX(0,($B$13+$C$13*CJ17)/(1+$D$13*CJ17)*CC17/(CE17+273)*$E$13)</f>
        <v>0</v>
      </c>
      <c r="AK17" t="s">
        <v>292</v>
      </c>
      <c r="AL17" t="s">
        <v>292</v>
      </c>
      <c r="AM17">
        <v>0</v>
      </c>
      <c r="AN17">
        <v>0</v>
      </c>
      <c r="AO17">
        <f>1-AM17/AN17</f>
        <v>0</v>
      </c>
      <c r="AP17">
        <v>0</v>
      </c>
      <c r="AQ17" t="s">
        <v>292</v>
      </c>
      <c r="AR17" t="s">
        <v>292</v>
      </c>
      <c r="AS17">
        <v>0</v>
      </c>
      <c r="AT17">
        <v>0</v>
      </c>
      <c r="AU17">
        <f>1-AS17/AT17</f>
        <v>0</v>
      </c>
      <c r="AV17">
        <v>0.5</v>
      </c>
      <c r="AW17">
        <f>BN17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>
        <f>AM17/(AO17+AM17/AT17)</f>
        <v>0</v>
      </c>
      <c r="BC17" t="s">
        <v>292</v>
      </c>
      <c r="BD17">
        <v>0</v>
      </c>
      <c r="BE17">
        <f>IF(BD17&lt;&gt;0, BD17, BB17)</f>
        <v>0</v>
      </c>
      <c r="BF17">
        <f>1-BE17/AT17</f>
        <v>0</v>
      </c>
      <c r="BG17">
        <f>(AT17-AS17)/(AT17-BE17)</f>
        <v>0</v>
      </c>
      <c r="BH17">
        <f>(AN17-AT17)/(AN17-BE17)</f>
        <v>0</v>
      </c>
      <c r="BI17">
        <f>(AT17-AS17)/(AT17-AM17)</f>
        <v>0</v>
      </c>
      <c r="BJ17">
        <f>(AN17-AT17)/(AN17-AM17)</f>
        <v>0</v>
      </c>
      <c r="BK17">
        <f>(BG17*BE17/AS17)</f>
        <v>0</v>
      </c>
      <c r="BL17">
        <f>(1-BK17)</f>
        <v>0</v>
      </c>
      <c r="BM17">
        <f>$B$11*CK17+$C$11*CL17+$F$11*CM17*(1-CP17)</f>
        <v>0</v>
      </c>
      <c r="BN17">
        <f>BM17*BO17</f>
        <v>0</v>
      </c>
      <c r="BO17">
        <f>($B$11*$D$9+$C$11*$D$9+$F$11*((CZ17+CR17)/MAX(CZ17+CR17+DA17, 0.1)*$I$9+DA17/MAX(CZ17+CR17+DA17, 0.1)*$J$9))/($B$11+$C$11+$F$11)</f>
        <v>0</v>
      </c>
      <c r="BP17">
        <f>($B$11*$K$9+$C$11*$K$9+$F$11*((CZ17+CR17)/MAX(CZ17+CR17+DA17, 0.1)*$P$9+DA17/MAX(CZ17+CR17+DA17, 0.1)*$Q$9))/($B$11+$C$11+$F$11)</f>
        <v>0</v>
      </c>
      <c r="BQ17">
        <v>6</v>
      </c>
      <c r="BR17">
        <v>0.5</v>
      </c>
      <c r="BS17" t="s">
        <v>293</v>
      </c>
      <c r="BT17">
        <v>2</v>
      </c>
      <c r="BU17">
        <v>1626736899.75</v>
      </c>
      <c r="BV17">
        <v>390.7744</v>
      </c>
      <c r="BW17">
        <v>419.9998</v>
      </c>
      <c r="BX17">
        <v>6.47088233333333</v>
      </c>
      <c r="BY17">
        <v>1.626725</v>
      </c>
      <c r="BZ17">
        <v>389.5084</v>
      </c>
      <c r="CA17">
        <v>6.53488233333333</v>
      </c>
      <c r="CB17">
        <v>599.9938</v>
      </c>
      <c r="CC17">
        <v>100.8489</v>
      </c>
      <c r="CD17">
        <v>0.0999158466666667</v>
      </c>
      <c r="CE17">
        <v>16.29699</v>
      </c>
      <c r="CF17">
        <v>15.4996933333333</v>
      </c>
      <c r="CG17">
        <v>999.9</v>
      </c>
      <c r="CH17">
        <v>0</v>
      </c>
      <c r="CI17">
        <v>0</v>
      </c>
      <c r="CJ17">
        <v>10004.0593333333</v>
      </c>
      <c r="CK17">
        <v>0</v>
      </c>
      <c r="CL17">
        <v>0.221023</v>
      </c>
      <c r="CM17">
        <v>1460.03733333333</v>
      </c>
      <c r="CN17">
        <v>0.972996733333334</v>
      </c>
      <c r="CO17">
        <v>0.0270034633333333</v>
      </c>
      <c r="CP17">
        <v>0</v>
      </c>
      <c r="CQ17">
        <v>878.452333333334</v>
      </c>
      <c r="CR17">
        <v>4.99999</v>
      </c>
      <c r="CS17">
        <v>12742.8166666667</v>
      </c>
      <c r="CT17">
        <v>12728.64</v>
      </c>
      <c r="CU17">
        <v>36.7603333333333</v>
      </c>
      <c r="CV17">
        <v>38.875</v>
      </c>
      <c r="CW17">
        <v>38.0809</v>
      </c>
      <c r="CX17">
        <v>37.8183</v>
      </c>
      <c r="CY17">
        <v>38.4999</v>
      </c>
      <c r="CZ17">
        <v>1415.74566666667</v>
      </c>
      <c r="DA17">
        <v>39.2916666666667</v>
      </c>
      <c r="DB17">
        <v>0</v>
      </c>
      <c r="DC17">
        <v>1626736922</v>
      </c>
      <c r="DD17">
        <v>0</v>
      </c>
      <c r="DE17">
        <v>878.46412</v>
      </c>
      <c r="DF17">
        <v>0.141461537192469</v>
      </c>
      <c r="DG17">
        <v>-13.476923156858</v>
      </c>
      <c r="DH17">
        <v>12742.428</v>
      </c>
      <c r="DI17">
        <v>15</v>
      </c>
      <c r="DJ17">
        <v>1626736938.5</v>
      </c>
      <c r="DK17" t="s">
        <v>294</v>
      </c>
      <c r="DL17">
        <v>1626736935.5</v>
      </c>
      <c r="DM17">
        <v>1626736938.5</v>
      </c>
      <c r="DN17">
        <v>15</v>
      </c>
      <c r="DO17">
        <v>0.832</v>
      </c>
      <c r="DP17">
        <v>0.038</v>
      </c>
      <c r="DQ17">
        <v>1.266</v>
      </c>
      <c r="DR17">
        <v>-0.064</v>
      </c>
      <c r="DS17">
        <v>420</v>
      </c>
      <c r="DT17">
        <v>2</v>
      </c>
      <c r="DU17">
        <v>0.03</v>
      </c>
      <c r="DV17">
        <v>0.02</v>
      </c>
      <c r="DW17">
        <v>-30.10562</v>
      </c>
      <c r="DX17">
        <v>0.0290701688555769</v>
      </c>
      <c r="DY17">
        <v>0.0171574211348907</v>
      </c>
      <c r="DZ17">
        <v>1</v>
      </c>
      <c r="EA17">
        <v>878.499545454545</v>
      </c>
      <c r="EB17">
        <v>-0.345484441203064</v>
      </c>
      <c r="EC17">
        <v>0.185204242851637</v>
      </c>
      <c r="ED17">
        <v>1</v>
      </c>
      <c r="EE17">
        <v>4.814849</v>
      </c>
      <c r="EF17">
        <v>-0.0538707692307806</v>
      </c>
      <c r="EG17">
        <v>0.00639064034350232</v>
      </c>
      <c r="EH17">
        <v>1</v>
      </c>
      <c r="EI17">
        <v>3</v>
      </c>
      <c r="EJ17">
        <v>3</v>
      </c>
      <c r="EK17" t="s">
        <v>295</v>
      </c>
      <c r="EL17">
        <v>100</v>
      </c>
      <c r="EM17">
        <v>100</v>
      </c>
      <c r="EN17">
        <v>1.266</v>
      </c>
      <c r="EO17">
        <v>-0.064</v>
      </c>
      <c r="EP17">
        <v>-0.357687936497321</v>
      </c>
      <c r="EQ17">
        <v>0.00225868272383977</v>
      </c>
      <c r="ER17">
        <v>-9.96746185667655e-07</v>
      </c>
      <c r="ES17">
        <v>2.83711317370827e-10</v>
      </c>
      <c r="ET17">
        <v>-0.0995844619156497</v>
      </c>
      <c r="EU17">
        <v>-0.00217948432402501</v>
      </c>
      <c r="EV17">
        <v>0.000453263451741206</v>
      </c>
      <c r="EW17">
        <v>-1.16319206543697e-06</v>
      </c>
      <c r="EX17">
        <v>-2</v>
      </c>
      <c r="EY17">
        <v>2196</v>
      </c>
      <c r="EZ17">
        <v>1</v>
      </c>
      <c r="FA17">
        <v>25</v>
      </c>
      <c r="FB17">
        <v>55.5</v>
      </c>
      <c r="FC17">
        <v>70.4</v>
      </c>
      <c r="FD17">
        <v>18</v>
      </c>
      <c r="FE17">
        <v>571.459</v>
      </c>
      <c r="FF17">
        <v>833.733</v>
      </c>
      <c r="FG17">
        <v>11.9988</v>
      </c>
      <c r="FH17">
        <v>21.0985</v>
      </c>
      <c r="FI17">
        <v>29.9985</v>
      </c>
      <c r="FJ17">
        <v>21.6161</v>
      </c>
      <c r="FK17">
        <v>21.7459</v>
      </c>
      <c r="FL17">
        <v>25.352</v>
      </c>
      <c r="FM17">
        <v>82.4264</v>
      </c>
      <c r="FN17">
        <v>0</v>
      </c>
      <c r="FO17">
        <v>12</v>
      </c>
      <c r="FP17">
        <v>420</v>
      </c>
      <c r="FQ17">
        <v>1.68688</v>
      </c>
      <c r="FR17">
        <v>102.113</v>
      </c>
      <c r="FS17">
        <v>102.432</v>
      </c>
    </row>
    <row r="18" spans="1:175">
      <c r="A18">
        <v>2</v>
      </c>
      <c r="B18">
        <v>1626737639.5</v>
      </c>
      <c r="C18">
        <v>732</v>
      </c>
      <c r="D18" t="s">
        <v>296</v>
      </c>
      <c r="E18" t="s">
        <v>297</v>
      </c>
      <c r="F18">
        <v>15</v>
      </c>
      <c r="G18" t="s">
        <v>291</v>
      </c>
      <c r="H18">
        <v>1626737631.5</v>
      </c>
      <c r="I18">
        <f>(J18)/1000</f>
        <v>0</v>
      </c>
      <c r="J18">
        <f>1000*CB18*AH18*(BX18-BY18)/(100*BQ18*(1000-AH18*BX18))</f>
        <v>0</v>
      </c>
      <c r="K18">
        <f>CB18*AH18*(BW18-BV18*(1000-AH18*BY18)/(1000-AH18*BX18))/(100*BQ18)</f>
        <v>0</v>
      </c>
      <c r="L18">
        <f>BV18 - IF(AH18&gt;1, K18*BQ18*100.0/(AJ18*CJ18), 0)</f>
        <v>0</v>
      </c>
      <c r="M18">
        <f>((S18-I18/2)*L18-K18)/(S18+I18/2)</f>
        <v>0</v>
      </c>
      <c r="N18">
        <f>M18*(CC18+CD18)/1000.0</f>
        <v>0</v>
      </c>
      <c r="O18">
        <f>(BV18 - IF(AH18&gt;1, K18*BQ18*100.0/(AJ18*CJ18), 0))*(CC18+CD18)/1000.0</f>
        <v>0</v>
      </c>
      <c r="P18">
        <f>2.0/((1/R18-1/Q18)+SIGN(R18)*SQRT((1/R18-1/Q18)*(1/R18-1/Q18) + 4*BR18/((BR18+1)*(BR18+1))*(2*1/R18*1/Q18-1/Q18*1/Q18)))</f>
        <v>0</v>
      </c>
      <c r="Q18">
        <f>IF(LEFT(BS18,1)&lt;&gt;"0",IF(LEFT(BS18,1)="1",3.0,BT18),$D$5+$E$5*(CJ18*CC18/($K$5*1000))+$F$5*(CJ18*CC18/($K$5*1000))*MAX(MIN(BQ18,$J$5),$I$5)*MAX(MIN(BQ18,$J$5),$I$5)+$G$5*MAX(MIN(BQ18,$J$5),$I$5)*(CJ18*CC18/($K$5*1000))+$H$5*(CJ18*CC18/($K$5*1000))*(CJ18*CC18/($K$5*1000)))</f>
        <v>0</v>
      </c>
      <c r="R18">
        <f>I18*(1000-(1000*0.61365*exp(17.502*V18/(240.97+V18))/(CC18+CD18)+BX18)/2)/(1000*0.61365*exp(17.502*V18/(240.97+V18))/(CC18+CD18)-BX18)</f>
        <v>0</v>
      </c>
      <c r="S18">
        <f>1/((BR18+1)/(P18/1.6)+1/(Q18/1.37)) + BR18/((BR18+1)/(P18/1.6) + BR18/(Q18/1.37))</f>
        <v>0</v>
      </c>
      <c r="T18">
        <f>(BM18*BP18)</f>
        <v>0</v>
      </c>
      <c r="U18">
        <f>(CE18+(T18+2*0.95*5.67E-8*(((CE18+$B$7)+273)^4-(CE18+273)^4)-44100*I18)/(1.84*29.3*Q18+8*0.95*5.67E-8*(CE18+273)^3))</f>
        <v>0</v>
      </c>
      <c r="V18">
        <f>($C$7*CF18+$D$7*CG18+$E$7*U18)</f>
        <v>0</v>
      </c>
      <c r="W18">
        <f>0.61365*exp(17.502*V18/(240.97+V18))</f>
        <v>0</v>
      </c>
      <c r="X18">
        <f>(Y18/Z18*100)</f>
        <v>0</v>
      </c>
      <c r="Y18">
        <f>BX18*(CC18+CD18)/1000</f>
        <v>0</v>
      </c>
      <c r="Z18">
        <f>0.61365*exp(17.502*CE18/(240.97+CE18))</f>
        <v>0</v>
      </c>
      <c r="AA18">
        <f>(W18-BX18*(CC18+CD18)/1000)</f>
        <v>0</v>
      </c>
      <c r="AB18">
        <f>(-I18*44100)</f>
        <v>0</v>
      </c>
      <c r="AC18">
        <f>2*29.3*Q18*0.92*(CE18-V18)</f>
        <v>0</v>
      </c>
      <c r="AD18">
        <f>2*0.95*5.67E-8*(((CE18+$B$7)+273)^4-(V18+273)^4)</f>
        <v>0</v>
      </c>
      <c r="AE18">
        <f>T18+AD18+AB18+AC18</f>
        <v>0</v>
      </c>
      <c r="AF18">
        <v>26</v>
      </c>
      <c r="AG18">
        <v>4</v>
      </c>
      <c r="AH18">
        <f>IF(AF18*$H$13&gt;=AJ18,1.0,(AJ18/(AJ18-AF18*$H$13)))</f>
        <v>0</v>
      </c>
      <c r="AI18">
        <f>(AH18-1)*100</f>
        <v>0</v>
      </c>
      <c r="AJ18">
        <f>MAX(0,($B$13+$C$13*CJ18)/(1+$D$13*CJ18)*CC18/(CE18+273)*$E$13)</f>
        <v>0</v>
      </c>
      <c r="AK18" t="s">
        <v>292</v>
      </c>
      <c r="AL18" t="s">
        <v>292</v>
      </c>
      <c r="AM18">
        <v>0</v>
      </c>
      <c r="AN18">
        <v>0</v>
      </c>
      <c r="AO18">
        <f>1-AM18/AN18</f>
        <v>0</v>
      </c>
      <c r="AP18">
        <v>0</v>
      </c>
      <c r="AQ18" t="s">
        <v>292</v>
      </c>
      <c r="AR18" t="s">
        <v>292</v>
      </c>
      <c r="AS18">
        <v>0</v>
      </c>
      <c r="AT18">
        <v>0</v>
      </c>
      <c r="AU18">
        <f>1-AS18/AT18</f>
        <v>0</v>
      </c>
      <c r="AV18">
        <v>0.5</v>
      </c>
      <c r="AW18">
        <f>BN18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>
        <f>AM18/(AO18+AM18/AT18)</f>
        <v>0</v>
      </c>
      <c r="BC18" t="s">
        <v>292</v>
      </c>
      <c r="BD18">
        <v>0</v>
      </c>
      <c r="BE18">
        <f>IF(BD18&lt;&gt;0, BD18, BB18)</f>
        <v>0</v>
      </c>
      <c r="BF18">
        <f>1-BE18/AT18</f>
        <v>0</v>
      </c>
      <c r="BG18">
        <f>(AT18-AS18)/(AT18-BE18)</f>
        <v>0</v>
      </c>
      <c r="BH18">
        <f>(AN18-AT18)/(AN18-BE18)</f>
        <v>0</v>
      </c>
      <c r="BI18">
        <f>(AT18-AS18)/(AT18-AM18)</f>
        <v>0</v>
      </c>
      <c r="BJ18">
        <f>(AN18-AT18)/(AN18-AM18)</f>
        <v>0</v>
      </c>
      <c r="BK18">
        <f>(BG18*BE18/AS18)</f>
        <v>0</v>
      </c>
      <c r="BL18">
        <f>(1-BK18)</f>
        <v>0</v>
      </c>
      <c r="BM18">
        <f>$B$11*CK18+$C$11*CL18+$F$11*CM18*(1-CP18)</f>
        <v>0</v>
      </c>
      <c r="BN18">
        <f>BM18*BO18</f>
        <v>0</v>
      </c>
      <c r="BO18">
        <f>($B$11*$D$9+$C$11*$D$9+$F$11*((CZ18+CR18)/MAX(CZ18+CR18+DA18, 0.1)*$I$9+DA18/MAX(CZ18+CR18+DA18, 0.1)*$J$9))/($B$11+$C$11+$F$11)</f>
        <v>0</v>
      </c>
      <c r="BP18">
        <f>($B$11*$K$9+$C$11*$K$9+$F$11*((CZ18+CR18)/MAX(CZ18+CR18+DA18, 0.1)*$P$9+DA18/MAX(CZ18+CR18+DA18, 0.1)*$Q$9))/($B$11+$C$11+$F$11)</f>
        <v>0</v>
      </c>
      <c r="BQ18">
        <v>6</v>
      </c>
      <c r="BR18">
        <v>0.5</v>
      </c>
      <c r="BS18" t="s">
        <v>293</v>
      </c>
      <c r="BT18">
        <v>2</v>
      </c>
      <c r="BU18">
        <v>1626737631.5</v>
      </c>
      <c r="BV18">
        <v>387.948967741936</v>
      </c>
      <c r="BW18">
        <v>420.055838709677</v>
      </c>
      <c r="BX18">
        <v>7.7358464516129</v>
      </c>
      <c r="BY18">
        <v>1.85753903225806</v>
      </c>
      <c r="BZ18">
        <v>386.713967741936</v>
      </c>
      <c r="CA18">
        <v>7.8048464516129</v>
      </c>
      <c r="CB18">
        <v>600.012290322581</v>
      </c>
      <c r="CC18">
        <v>100.825322580645</v>
      </c>
      <c r="CD18">
        <v>0.100029951612903</v>
      </c>
      <c r="CE18">
        <v>19.2459741935484</v>
      </c>
      <c r="CF18">
        <v>18.3994838709677</v>
      </c>
      <c r="CG18">
        <v>999.9</v>
      </c>
      <c r="CH18">
        <v>0</v>
      </c>
      <c r="CI18">
        <v>0</v>
      </c>
      <c r="CJ18">
        <v>9995.80161290323</v>
      </c>
      <c r="CK18">
        <v>0</v>
      </c>
      <c r="CL18">
        <v>0.221023</v>
      </c>
      <c r="CM18">
        <v>1460.01548387097</v>
      </c>
      <c r="CN18">
        <v>0.972998870967742</v>
      </c>
      <c r="CO18">
        <v>0.0270009516129032</v>
      </c>
      <c r="CP18">
        <v>0</v>
      </c>
      <c r="CQ18">
        <v>861.948935483871</v>
      </c>
      <c r="CR18">
        <v>4.99999</v>
      </c>
      <c r="CS18">
        <v>12506.4322580645</v>
      </c>
      <c r="CT18">
        <v>12728.4774193548</v>
      </c>
      <c r="CU18">
        <v>36.75</v>
      </c>
      <c r="CV18">
        <v>38.875</v>
      </c>
      <c r="CW18">
        <v>37.875</v>
      </c>
      <c r="CX18">
        <v>38.125</v>
      </c>
      <c r="CY18">
        <v>38.7378064516129</v>
      </c>
      <c r="CZ18">
        <v>1415.72548387097</v>
      </c>
      <c r="DA18">
        <v>39.29</v>
      </c>
      <c r="DB18">
        <v>0</v>
      </c>
      <c r="DC18">
        <v>1626737654</v>
      </c>
      <c r="DD18">
        <v>0</v>
      </c>
      <c r="DE18">
        <v>861.93904</v>
      </c>
      <c r="DF18">
        <v>0.537846150363911</v>
      </c>
      <c r="DG18">
        <v>-1.96153846474806</v>
      </c>
      <c r="DH18">
        <v>12506.24</v>
      </c>
      <c r="DI18">
        <v>15</v>
      </c>
      <c r="DJ18">
        <v>1626737666.5</v>
      </c>
      <c r="DK18" t="s">
        <v>298</v>
      </c>
      <c r="DL18">
        <v>1626737663</v>
      </c>
      <c r="DM18">
        <v>1626737666.5</v>
      </c>
      <c r="DN18">
        <v>16</v>
      </c>
      <c r="DO18">
        <v>-0.031</v>
      </c>
      <c r="DP18">
        <v>-0.005</v>
      </c>
      <c r="DQ18">
        <v>1.235</v>
      </c>
      <c r="DR18">
        <v>-0.069</v>
      </c>
      <c r="DS18">
        <v>420</v>
      </c>
      <c r="DT18">
        <v>2</v>
      </c>
      <c r="DU18">
        <v>0.08</v>
      </c>
      <c r="DV18">
        <v>0.01</v>
      </c>
      <c r="DW18">
        <v>-32.12646</v>
      </c>
      <c r="DX18">
        <v>-0.15118874296429</v>
      </c>
      <c r="DY18">
        <v>0.0611242701387906</v>
      </c>
      <c r="DZ18">
        <v>1</v>
      </c>
      <c r="EA18">
        <v>861.920606060606</v>
      </c>
      <c r="EB18">
        <v>0.231620977017643</v>
      </c>
      <c r="EC18">
        <v>0.219160096372614</v>
      </c>
      <c r="ED18">
        <v>1</v>
      </c>
      <c r="EE18">
        <v>5.89527775</v>
      </c>
      <c r="EF18">
        <v>0.013708705440884</v>
      </c>
      <c r="EG18">
        <v>0.00169989188994475</v>
      </c>
      <c r="EH18">
        <v>1</v>
      </c>
      <c r="EI18">
        <v>3</v>
      </c>
      <c r="EJ18">
        <v>3</v>
      </c>
      <c r="EK18" t="s">
        <v>295</v>
      </c>
      <c r="EL18">
        <v>100</v>
      </c>
      <c r="EM18">
        <v>100</v>
      </c>
      <c r="EN18">
        <v>1.235</v>
      </c>
      <c r="EO18">
        <v>-0.069</v>
      </c>
      <c r="EP18">
        <v>0.473982972031446</v>
      </c>
      <c r="EQ18">
        <v>0.00225868272383977</v>
      </c>
      <c r="ER18">
        <v>-9.96746185667655e-07</v>
      </c>
      <c r="ES18">
        <v>2.83711317370827e-10</v>
      </c>
      <c r="ET18">
        <v>-0.0616641476938553</v>
      </c>
      <c r="EU18">
        <v>-0.00217948432402501</v>
      </c>
      <c r="EV18">
        <v>0.000453263451741206</v>
      </c>
      <c r="EW18">
        <v>-1.16319206543697e-06</v>
      </c>
      <c r="EX18">
        <v>-2</v>
      </c>
      <c r="EY18">
        <v>2196</v>
      </c>
      <c r="EZ18">
        <v>1</v>
      </c>
      <c r="FA18">
        <v>25</v>
      </c>
      <c r="FB18">
        <v>11.7</v>
      </c>
      <c r="FC18">
        <v>11.7</v>
      </c>
      <c r="FD18">
        <v>18</v>
      </c>
      <c r="FE18">
        <v>574.514</v>
      </c>
      <c r="FF18">
        <v>846.259</v>
      </c>
      <c r="FG18">
        <v>16.0002</v>
      </c>
      <c r="FH18">
        <v>21.0837</v>
      </c>
      <c r="FI18">
        <v>30.0005</v>
      </c>
      <c r="FJ18">
        <v>21.081</v>
      </c>
      <c r="FK18">
        <v>21.1021</v>
      </c>
      <c r="FL18">
        <v>25.3428</v>
      </c>
      <c r="FM18">
        <v>80.1308</v>
      </c>
      <c r="FN18">
        <v>0</v>
      </c>
      <c r="FO18">
        <v>16</v>
      </c>
      <c r="FP18">
        <v>420</v>
      </c>
      <c r="FQ18">
        <v>1.87301</v>
      </c>
      <c r="FR18">
        <v>102.094</v>
      </c>
      <c r="FS18">
        <v>102.409</v>
      </c>
    </row>
    <row r="19" spans="1:175">
      <c r="A19">
        <v>3</v>
      </c>
      <c r="B19">
        <v>1626738360.5</v>
      </c>
      <c r="C19">
        <v>1453</v>
      </c>
      <c r="D19" t="s">
        <v>299</v>
      </c>
      <c r="E19" t="s">
        <v>300</v>
      </c>
      <c r="F19">
        <v>15</v>
      </c>
      <c r="G19" t="s">
        <v>291</v>
      </c>
      <c r="H19">
        <v>1626738352.5</v>
      </c>
      <c r="I19">
        <f>(J19)/1000</f>
        <v>0</v>
      </c>
      <c r="J19">
        <f>1000*CB19*AH19*(BX19-BY19)/(100*BQ19*(1000-AH19*BX19))</f>
        <v>0</v>
      </c>
      <c r="K19">
        <f>CB19*AH19*(BW19-BV19*(1000-AH19*BY19)/(1000-AH19*BX19))/(100*BQ19)</f>
        <v>0</v>
      </c>
      <c r="L19">
        <f>BV19 - IF(AH19&gt;1, K19*BQ19*100.0/(AJ19*CJ19), 0)</f>
        <v>0</v>
      </c>
      <c r="M19">
        <f>((S19-I19/2)*L19-K19)/(S19+I19/2)</f>
        <v>0</v>
      </c>
      <c r="N19">
        <f>M19*(CC19+CD19)/1000.0</f>
        <v>0</v>
      </c>
      <c r="O19">
        <f>(BV19 - IF(AH19&gt;1, K19*BQ19*100.0/(AJ19*CJ19), 0))*(CC19+CD19)/1000.0</f>
        <v>0</v>
      </c>
      <c r="P19">
        <f>2.0/((1/R19-1/Q19)+SIGN(R19)*SQRT((1/R19-1/Q19)*(1/R19-1/Q19) + 4*BR19/((BR19+1)*(BR19+1))*(2*1/R19*1/Q19-1/Q19*1/Q19)))</f>
        <v>0</v>
      </c>
      <c r="Q19">
        <f>IF(LEFT(BS19,1)&lt;&gt;"0",IF(LEFT(BS19,1)="1",3.0,BT19),$D$5+$E$5*(CJ19*CC19/($K$5*1000))+$F$5*(CJ19*CC19/($K$5*1000))*MAX(MIN(BQ19,$J$5),$I$5)*MAX(MIN(BQ19,$J$5),$I$5)+$G$5*MAX(MIN(BQ19,$J$5),$I$5)*(CJ19*CC19/($K$5*1000))+$H$5*(CJ19*CC19/($K$5*1000))*(CJ19*CC19/($K$5*1000)))</f>
        <v>0</v>
      </c>
      <c r="R19">
        <f>I19*(1000-(1000*0.61365*exp(17.502*V19/(240.97+V19))/(CC19+CD19)+BX19)/2)/(1000*0.61365*exp(17.502*V19/(240.97+V19))/(CC19+CD19)-BX19)</f>
        <v>0</v>
      </c>
      <c r="S19">
        <f>1/((BR19+1)/(P19/1.6)+1/(Q19/1.37)) + BR19/((BR19+1)/(P19/1.6) + BR19/(Q19/1.37))</f>
        <v>0</v>
      </c>
      <c r="T19">
        <f>(BM19*BP19)</f>
        <v>0</v>
      </c>
      <c r="U19">
        <f>(CE19+(T19+2*0.95*5.67E-8*(((CE19+$B$7)+273)^4-(CE19+273)^4)-44100*I19)/(1.84*29.3*Q19+8*0.95*5.67E-8*(CE19+273)^3))</f>
        <v>0</v>
      </c>
      <c r="V19">
        <f>($C$7*CF19+$D$7*CG19+$E$7*U19)</f>
        <v>0</v>
      </c>
      <c r="W19">
        <f>0.61365*exp(17.502*V19/(240.97+V19))</f>
        <v>0</v>
      </c>
      <c r="X19">
        <f>(Y19/Z19*100)</f>
        <v>0</v>
      </c>
      <c r="Y19">
        <f>BX19*(CC19+CD19)/1000</f>
        <v>0</v>
      </c>
      <c r="Z19">
        <f>0.61365*exp(17.502*CE19/(240.97+CE19))</f>
        <v>0</v>
      </c>
      <c r="AA19">
        <f>(W19-BX19*(CC19+CD19)/1000)</f>
        <v>0</v>
      </c>
      <c r="AB19">
        <f>(-I19*44100)</f>
        <v>0</v>
      </c>
      <c r="AC19">
        <f>2*29.3*Q19*0.92*(CE19-V19)</f>
        <v>0</v>
      </c>
      <c r="AD19">
        <f>2*0.95*5.67E-8*(((CE19+$B$7)+273)^4-(V19+273)^4)</f>
        <v>0</v>
      </c>
      <c r="AE19">
        <f>T19+AD19+AB19+AC19</f>
        <v>0</v>
      </c>
      <c r="AF19">
        <v>23</v>
      </c>
      <c r="AG19">
        <v>4</v>
      </c>
      <c r="AH19">
        <f>IF(AF19*$H$13&gt;=AJ19,1.0,(AJ19/(AJ19-AF19*$H$13)))</f>
        <v>0</v>
      </c>
      <c r="AI19">
        <f>(AH19-1)*100</f>
        <v>0</v>
      </c>
      <c r="AJ19">
        <f>MAX(0,($B$13+$C$13*CJ19)/(1+$D$13*CJ19)*CC19/(CE19+273)*$E$13)</f>
        <v>0</v>
      </c>
      <c r="AK19" t="s">
        <v>292</v>
      </c>
      <c r="AL19" t="s">
        <v>292</v>
      </c>
      <c r="AM19">
        <v>0</v>
      </c>
      <c r="AN19">
        <v>0</v>
      </c>
      <c r="AO19">
        <f>1-AM19/AN19</f>
        <v>0</v>
      </c>
      <c r="AP19">
        <v>0</v>
      </c>
      <c r="AQ19" t="s">
        <v>292</v>
      </c>
      <c r="AR19" t="s">
        <v>292</v>
      </c>
      <c r="AS19">
        <v>0</v>
      </c>
      <c r="AT19">
        <v>0</v>
      </c>
      <c r="AU19">
        <f>1-AS19/AT19</f>
        <v>0</v>
      </c>
      <c r="AV19">
        <v>0.5</v>
      </c>
      <c r="AW19">
        <f>BN19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292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BM19">
        <f>$B$11*CK19+$C$11*CL19+$F$11*CM19*(1-CP19)</f>
        <v>0</v>
      </c>
      <c r="BN19">
        <f>BM19*BO19</f>
        <v>0</v>
      </c>
      <c r="BO19">
        <f>($B$11*$D$9+$C$11*$D$9+$F$11*((CZ19+CR19)/MAX(CZ19+CR19+DA19, 0.1)*$I$9+DA19/MAX(CZ19+CR19+DA19, 0.1)*$J$9))/($B$11+$C$11+$F$11)</f>
        <v>0</v>
      </c>
      <c r="BP19">
        <f>($B$11*$K$9+$C$11*$K$9+$F$11*((CZ19+CR19)/MAX(CZ19+CR19+DA19, 0.1)*$P$9+DA19/MAX(CZ19+CR19+DA19, 0.1)*$Q$9))/($B$11+$C$11+$F$11)</f>
        <v>0</v>
      </c>
      <c r="BQ19">
        <v>6</v>
      </c>
      <c r="BR19">
        <v>0.5</v>
      </c>
      <c r="BS19" t="s">
        <v>293</v>
      </c>
      <c r="BT19">
        <v>2</v>
      </c>
      <c r="BU19">
        <v>1626738352.5</v>
      </c>
      <c r="BV19">
        <v>385.085774193548</v>
      </c>
      <c r="BW19">
        <v>420.015064516129</v>
      </c>
      <c r="BX19">
        <v>9.59985387096774</v>
      </c>
      <c r="BY19">
        <v>2.08098064516129</v>
      </c>
      <c r="BZ19">
        <v>383.897774193548</v>
      </c>
      <c r="CA19">
        <v>9.67385387096774</v>
      </c>
      <c r="CB19">
        <v>599.999161290323</v>
      </c>
      <c r="CC19">
        <v>100.805580645161</v>
      </c>
      <c r="CD19">
        <v>0.10005404516129</v>
      </c>
      <c r="CE19">
        <v>22.7758838709677</v>
      </c>
      <c r="CF19">
        <v>21.6247290322581</v>
      </c>
      <c r="CG19">
        <v>999.9</v>
      </c>
      <c r="CH19">
        <v>0</v>
      </c>
      <c r="CI19">
        <v>0</v>
      </c>
      <c r="CJ19">
        <v>9983.66741935484</v>
      </c>
      <c r="CK19">
        <v>0</v>
      </c>
      <c r="CL19">
        <v>0.221023</v>
      </c>
      <c r="CM19">
        <v>1459.97</v>
      </c>
      <c r="CN19">
        <v>0.972998129032258</v>
      </c>
      <c r="CO19">
        <v>0.0270018387096774</v>
      </c>
      <c r="CP19">
        <v>0</v>
      </c>
      <c r="CQ19">
        <v>870.612870967742</v>
      </c>
      <c r="CR19">
        <v>4.99999</v>
      </c>
      <c r="CS19">
        <v>12708.3709677419</v>
      </c>
      <c r="CT19">
        <v>12728.0580645161</v>
      </c>
      <c r="CU19">
        <v>39.01</v>
      </c>
      <c r="CV19">
        <v>41.1168709677419</v>
      </c>
      <c r="CW19">
        <v>40.062</v>
      </c>
      <c r="CX19">
        <v>40.495935483871</v>
      </c>
      <c r="CY19">
        <v>41.125</v>
      </c>
      <c r="CZ19">
        <v>1415.68</v>
      </c>
      <c r="DA19">
        <v>39.29</v>
      </c>
      <c r="DB19">
        <v>0</v>
      </c>
      <c r="DC19">
        <v>1626738375.2</v>
      </c>
      <c r="DD19">
        <v>0</v>
      </c>
      <c r="DE19">
        <v>870.63356</v>
      </c>
      <c r="DF19">
        <v>1.11546155263268</v>
      </c>
      <c r="DG19">
        <v>5.13846152870676</v>
      </c>
      <c r="DH19">
        <v>12708.62</v>
      </c>
      <c r="DI19">
        <v>15</v>
      </c>
      <c r="DJ19">
        <v>1626738399.6</v>
      </c>
      <c r="DK19" t="s">
        <v>301</v>
      </c>
      <c r="DL19">
        <v>1626738391.1</v>
      </c>
      <c r="DM19">
        <v>1626738399.6</v>
      </c>
      <c r="DN19">
        <v>17</v>
      </c>
      <c r="DO19">
        <v>-0.048</v>
      </c>
      <c r="DP19">
        <v>-0.005</v>
      </c>
      <c r="DQ19">
        <v>1.188</v>
      </c>
      <c r="DR19">
        <v>-0.074</v>
      </c>
      <c r="DS19">
        <v>420</v>
      </c>
      <c r="DT19">
        <v>2</v>
      </c>
      <c r="DU19">
        <v>0.07</v>
      </c>
      <c r="DV19">
        <v>0.01</v>
      </c>
      <c r="DW19">
        <v>-34.949355</v>
      </c>
      <c r="DX19">
        <v>0.244518574108877</v>
      </c>
      <c r="DY19">
        <v>0.0400995383389885</v>
      </c>
      <c r="DZ19">
        <v>1</v>
      </c>
      <c r="EA19">
        <v>870.594878787879</v>
      </c>
      <c r="EB19">
        <v>0.916020451283556</v>
      </c>
      <c r="EC19">
        <v>0.225678607299124</v>
      </c>
      <c r="ED19">
        <v>1</v>
      </c>
      <c r="EE19">
        <v>7.54623175</v>
      </c>
      <c r="EF19">
        <v>0.0148470168855335</v>
      </c>
      <c r="EG19">
        <v>0.00205311700531165</v>
      </c>
      <c r="EH19">
        <v>1</v>
      </c>
      <c r="EI19">
        <v>3</v>
      </c>
      <c r="EJ19">
        <v>3</v>
      </c>
      <c r="EK19" t="s">
        <v>295</v>
      </c>
      <c r="EL19">
        <v>100</v>
      </c>
      <c r="EM19">
        <v>100</v>
      </c>
      <c r="EN19">
        <v>1.188</v>
      </c>
      <c r="EO19">
        <v>-0.074</v>
      </c>
      <c r="EP19">
        <v>0.443268693728766</v>
      </c>
      <c r="EQ19">
        <v>0.00225868272383977</v>
      </c>
      <c r="ER19">
        <v>-9.96746185667655e-07</v>
      </c>
      <c r="ES19">
        <v>2.83711317370827e-10</v>
      </c>
      <c r="ET19">
        <v>-0.0663051212711236</v>
      </c>
      <c r="EU19">
        <v>-0.00217948432402501</v>
      </c>
      <c r="EV19">
        <v>0.000453263451741206</v>
      </c>
      <c r="EW19">
        <v>-1.16319206543697e-06</v>
      </c>
      <c r="EX19">
        <v>-2</v>
      </c>
      <c r="EY19">
        <v>2196</v>
      </c>
      <c r="EZ19">
        <v>1</v>
      </c>
      <c r="FA19">
        <v>25</v>
      </c>
      <c r="FB19">
        <v>11.6</v>
      </c>
      <c r="FC19">
        <v>11.6</v>
      </c>
      <c r="FD19">
        <v>18</v>
      </c>
      <c r="FE19">
        <v>578.105</v>
      </c>
      <c r="FF19">
        <v>841.306</v>
      </c>
      <c r="FG19">
        <v>20.0012</v>
      </c>
      <c r="FH19">
        <v>23.5132</v>
      </c>
      <c r="FI19">
        <v>30.0011</v>
      </c>
      <c r="FJ19">
        <v>23.2848</v>
      </c>
      <c r="FK19">
        <v>23.2547</v>
      </c>
      <c r="FL19">
        <v>25.1604</v>
      </c>
      <c r="FM19">
        <v>81.5354</v>
      </c>
      <c r="FN19">
        <v>0</v>
      </c>
      <c r="FO19">
        <v>20</v>
      </c>
      <c r="FP19">
        <v>420</v>
      </c>
      <c r="FQ19">
        <v>2.04164</v>
      </c>
      <c r="FR19">
        <v>101.726</v>
      </c>
      <c r="FS19">
        <v>102.035</v>
      </c>
    </row>
    <row r="20" spans="1:175">
      <c r="A20">
        <v>4</v>
      </c>
      <c r="B20">
        <v>1626738878.1</v>
      </c>
      <c r="C20">
        <v>1970.59999990463</v>
      </c>
      <c r="D20" t="s">
        <v>302</v>
      </c>
      <c r="E20" t="s">
        <v>303</v>
      </c>
      <c r="F20">
        <v>15</v>
      </c>
      <c r="G20" t="s">
        <v>291</v>
      </c>
      <c r="H20">
        <v>1626738870.35</v>
      </c>
      <c r="I20">
        <f>(J20)/1000</f>
        <v>0</v>
      </c>
      <c r="J20">
        <f>1000*CB20*AH20*(BX20-BY20)/(100*BQ20*(1000-AH20*BX20))</f>
        <v>0</v>
      </c>
      <c r="K20">
        <f>CB20*AH20*(BW20-BV20*(1000-AH20*BY20)/(1000-AH20*BX20))/(100*BQ20)</f>
        <v>0</v>
      </c>
      <c r="L20">
        <f>BV20 - IF(AH20&gt;1, K20*BQ20*100.0/(AJ20*CJ20), 0)</f>
        <v>0</v>
      </c>
      <c r="M20">
        <f>((S20-I20/2)*L20-K20)/(S20+I20/2)</f>
        <v>0</v>
      </c>
      <c r="N20">
        <f>M20*(CC20+CD20)/1000.0</f>
        <v>0</v>
      </c>
      <c r="O20">
        <f>(BV20 - IF(AH20&gt;1, K20*BQ20*100.0/(AJ20*CJ20), 0))*(CC20+CD20)/1000.0</f>
        <v>0</v>
      </c>
      <c r="P20">
        <f>2.0/((1/R20-1/Q20)+SIGN(R20)*SQRT((1/R20-1/Q20)*(1/R20-1/Q20) + 4*BR20/((BR20+1)*(BR20+1))*(2*1/R20*1/Q20-1/Q20*1/Q20)))</f>
        <v>0</v>
      </c>
      <c r="Q20">
        <f>IF(LEFT(BS20,1)&lt;&gt;"0",IF(LEFT(BS20,1)="1",3.0,BT20),$D$5+$E$5*(CJ20*CC20/($K$5*1000))+$F$5*(CJ20*CC20/($K$5*1000))*MAX(MIN(BQ20,$J$5),$I$5)*MAX(MIN(BQ20,$J$5),$I$5)+$G$5*MAX(MIN(BQ20,$J$5),$I$5)*(CJ20*CC20/($K$5*1000))+$H$5*(CJ20*CC20/($K$5*1000))*(CJ20*CC20/($K$5*1000)))</f>
        <v>0</v>
      </c>
      <c r="R20">
        <f>I20*(1000-(1000*0.61365*exp(17.502*V20/(240.97+V20))/(CC20+CD20)+BX20)/2)/(1000*0.61365*exp(17.502*V20/(240.97+V20))/(CC20+CD20)-BX20)</f>
        <v>0</v>
      </c>
      <c r="S20">
        <f>1/((BR20+1)/(P20/1.6)+1/(Q20/1.37)) + BR20/((BR20+1)/(P20/1.6) + BR20/(Q20/1.37))</f>
        <v>0</v>
      </c>
      <c r="T20">
        <f>(BM20*BP20)</f>
        <v>0</v>
      </c>
      <c r="U20">
        <f>(CE20+(T20+2*0.95*5.67E-8*(((CE20+$B$7)+273)^4-(CE20+273)^4)-44100*I20)/(1.84*29.3*Q20+8*0.95*5.67E-8*(CE20+273)^3))</f>
        <v>0</v>
      </c>
      <c r="V20">
        <f>($C$7*CF20+$D$7*CG20+$E$7*U20)</f>
        <v>0</v>
      </c>
      <c r="W20">
        <f>0.61365*exp(17.502*V20/(240.97+V20))</f>
        <v>0</v>
      </c>
      <c r="X20">
        <f>(Y20/Z20*100)</f>
        <v>0</v>
      </c>
      <c r="Y20">
        <f>BX20*(CC20+CD20)/1000</f>
        <v>0</v>
      </c>
      <c r="Z20">
        <f>0.61365*exp(17.502*CE20/(240.97+CE20))</f>
        <v>0</v>
      </c>
      <c r="AA20">
        <f>(W20-BX20*(CC20+CD20)/1000)</f>
        <v>0</v>
      </c>
      <c r="AB20">
        <f>(-I20*44100)</f>
        <v>0</v>
      </c>
      <c r="AC20">
        <f>2*29.3*Q20*0.92*(CE20-V20)</f>
        <v>0</v>
      </c>
      <c r="AD20">
        <f>2*0.95*5.67E-8*(((CE20+$B$7)+273)^4-(V20+273)^4)</f>
        <v>0</v>
      </c>
      <c r="AE20">
        <f>T20+AD20+AB20+AC20</f>
        <v>0</v>
      </c>
      <c r="AF20">
        <v>19</v>
      </c>
      <c r="AG20">
        <v>3</v>
      </c>
      <c r="AH20">
        <f>IF(AF20*$H$13&gt;=AJ20,1.0,(AJ20/(AJ20-AF20*$H$13)))</f>
        <v>0</v>
      </c>
      <c r="AI20">
        <f>(AH20-1)*100</f>
        <v>0</v>
      </c>
      <c r="AJ20">
        <f>MAX(0,($B$13+$C$13*CJ20)/(1+$D$13*CJ20)*CC20/(CE20+273)*$E$13)</f>
        <v>0</v>
      </c>
      <c r="AK20" t="s">
        <v>292</v>
      </c>
      <c r="AL20" t="s">
        <v>292</v>
      </c>
      <c r="AM20">
        <v>0</v>
      </c>
      <c r="AN20">
        <v>0</v>
      </c>
      <c r="AO20">
        <f>1-AM20/AN20</f>
        <v>0</v>
      </c>
      <c r="AP20">
        <v>0</v>
      </c>
      <c r="AQ20" t="s">
        <v>292</v>
      </c>
      <c r="AR20" t="s">
        <v>292</v>
      </c>
      <c r="AS20">
        <v>0</v>
      </c>
      <c r="AT20">
        <v>0</v>
      </c>
      <c r="AU20">
        <f>1-AS20/AT20</f>
        <v>0</v>
      </c>
      <c r="AV20">
        <v>0.5</v>
      </c>
      <c r="AW20">
        <f>BN20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292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BM20">
        <f>$B$11*CK20+$C$11*CL20+$F$11*CM20*(1-CP20)</f>
        <v>0</v>
      </c>
      <c r="BN20">
        <f>BM20*BO20</f>
        <v>0</v>
      </c>
      <c r="BO20">
        <f>($B$11*$D$9+$C$11*$D$9+$F$11*((CZ20+CR20)/MAX(CZ20+CR20+DA20, 0.1)*$I$9+DA20/MAX(CZ20+CR20+DA20, 0.1)*$J$9))/($B$11+$C$11+$F$11)</f>
        <v>0</v>
      </c>
      <c r="BP20">
        <f>($B$11*$K$9+$C$11*$K$9+$F$11*((CZ20+CR20)/MAX(CZ20+CR20+DA20, 0.1)*$P$9+DA20/MAX(CZ20+CR20+DA20, 0.1)*$Q$9))/($B$11+$C$11+$F$11)</f>
        <v>0</v>
      </c>
      <c r="BQ20">
        <v>6</v>
      </c>
      <c r="BR20">
        <v>0.5</v>
      </c>
      <c r="BS20" t="s">
        <v>293</v>
      </c>
      <c r="BT20">
        <v>2</v>
      </c>
      <c r="BU20">
        <v>1626738870.35</v>
      </c>
      <c r="BV20">
        <v>383.234533333333</v>
      </c>
      <c r="BW20">
        <v>420.001966666667</v>
      </c>
      <c r="BX20">
        <v>11.70095</v>
      </c>
      <c r="BY20">
        <v>2.462506</v>
      </c>
      <c r="BZ20">
        <v>382.055533333333</v>
      </c>
      <c r="CA20">
        <v>11.78595</v>
      </c>
      <c r="CB20">
        <v>599.9917</v>
      </c>
      <c r="CC20">
        <v>100.818866666667</v>
      </c>
      <c r="CD20">
        <v>0.099948</v>
      </c>
      <c r="CE20">
        <v>26.09682</v>
      </c>
      <c r="CF20">
        <v>24.57257</v>
      </c>
      <c r="CG20">
        <v>999.9</v>
      </c>
      <c r="CH20">
        <v>0</v>
      </c>
      <c r="CI20">
        <v>0</v>
      </c>
      <c r="CJ20">
        <v>10002.411</v>
      </c>
      <c r="CK20">
        <v>0</v>
      </c>
      <c r="CL20">
        <v>0.221023</v>
      </c>
      <c r="CM20">
        <v>1459.98566666667</v>
      </c>
      <c r="CN20">
        <v>0.972998</v>
      </c>
      <c r="CO20">
        <v>0.02700224</v>
      </c>
      <c r="CP20">
        <v>0</v>
      </c>
      <c r="CQ20">
        <v>884.939233333333</v>
      </c>
      <c r="CR20">
        <v>4.99999</v>
      </c>
      <c r="CS20">
        <v>12993.57</v>
      </c>
      <c r="CT20">
        <v>12728.2166666667</v>
      </c>
      <c r="CU20">
        <v>41.2935</v>
      </c>
      <c r="CV20">
        <v>43.3372</v>
      </c>
      <c r="CW20">
        <v>42.2789333333333</v>
      </c>
      <c r="CX20">
        <v>42.8749333333333</v>
      </c>
      <c r="CY20">
        <v>43.4894666666667</v>
      </c>
      <c r="CZ20">
        <v>1415.69566666667</v>
      </c>
      <c r="DA20">
        <v>39.29</v>
      </c>
      <c r="DB20">
        <v>0</v>
      </c>
      <c r="DC20">
        <v>1626738892.4</v>
      </c>
      <c r="DD20">
        <v>0</v>
      </c>
      <c r="DE20">
        <v>884.91016</v>
      </c>
      <c r="DF20">
        <v>0.658846148253867</v>
      </c>
      <c r="DG20">
        <v>9.53076919006717</v>
      </c>
      <c r="DH20">
        <v>12993.816</v>
      </c>
      <c r="DI20">
        <v>15</v>
      </c>
      <c r="DJ20">
        <v>1626738913.1</v>
      </c>
      <c r="DK20" t="s">
        <v>304</v>
      </c>
      <c r="DL20">
        <v>1626738898.6</v>
      </c>
      <c r="DM20">
        <v>1626738913.1</v>
      </c>
      <c r="DN20">
        <v>18</v>
      </c>
      <c r="DO20">
        <v>-0.009</v>
      </c>
      <c r="DP20">
        <v>-0.01</v>
      </c>
      <c r="DQ20">
        <v>1.179</v>
      </c>
      <c r="DR20">
        <v>-0.085</v>
      </c>
      <c r="DS20">
        <v>420</v>
      </c>
      <c r="DT20">
        <v>2</v>
      </c>
      <c r="DU20">
        <v>0.07</v>
      </c>
      <c r="DV20">
        <v>0.01</v>
      </c>
      <c r="DW20">
        <v>-36.82239</v>
      </c>
      <c r="DX20">
        <v>0.0960652908069123</v>
      </c>
      <c r="DY20">
        <v>0.0269471501276112</v>
      </c>
      <c r="DZ20">
        <v>1</v>
      </c>
      <c r="EA20">
        <v>884.854264705882</v>
      </c>
      <c r="EB20">
        <v>0.603691498684463</v>
      </c>
      <c r="EC20">
        <v>0.189816057837972</v>
      </c>
      <c r="ED20">
        <v>1</v>
      </c>
      <c r="EE20">
        <v>9.28473275</v>
      </c>
      <c r="EF20">
        <v>0.0379921575984742</v>
      </c>
      <c r="EG20">
        <v>0.00392918693084216</v>
      </c>
      <c r="EH20">
        <v>1</v>
      </c>
      <c r="EI20">
        <v>3</v>
      </c>
      <c r="EJ20">
        <v>3</v>
      </c>
      <c r="EK20" t="s">
        <v>295</v>
      </c>
      <c r="EL20">
        <v>100</v>
      </c>
      <c r="EM20">
        <v>100</v>
      </c>
      <c r="EN20">
        <v>1.179</v>
      </c>
      <c r="EO20">
        <v>-0.085</v>
      </c>
      <c r="EP20">
        <v>0.39572552416508</v>
      </c>
      <c r="EQ20">
        <v>0.00225868272383977</v>
      </c>
      <c r="ER20">
        <v>-9.96746185667655e-07</v>
      </c>
      <c r="ES20">
        <v>2.83711317370827e-10</v>
      </c>
      <c r="ET20">
        <v>-0.0717808767700516</v>
      </c>
      <c r="EU20">
        <v>-0.00217948432402501</v>
      </c>
      <c r="EV20">
        <v>0.000453263451741206</v>
      </c>
      <c r="EW20">
        <v>-1.16319206543697e-06</v>
      </c>
      <c r="EX20">
        <v>-2</v>
      </c>
      <c r="EY20">
        <v>2196</v>
      </c>
      <c r="EZ20">
        <v>1</v>
      </c>
      <c r="FA20">
        <v>25</v>
      </c>
      <c r="FB20">
        <v>8.1</v>
      </c>
      <c r="FC20">
        <v>8</v>
      </c>
      <c r="FD20">
        <v>18</v>
      </c>
      <c r="FE20">
        <v>582.311</v>
      </c>
      <c r="FF20">
        <v>835.722</v>
      </c>
      <c r="FG20">
        <v>24.0019</v>
      </c>
      <c r="FH20">
        <v>25.929</v>
      </c>
      <c r="FI20">
        <v>30.0017</v>
      </c>
      <c r="FJ20">
        <v>25.589</v>
      </c>
      <c r="FK20">
        <v>25.5362</v>
      </c>
      <c r="FL20">
        <v>25.091</v>
      </c>
      <c r="FM20">
        <v>80.9461</v>
      </c>
      <c r="FN20">
        <v>0</v>
      </c>
      <c r="FO20">
        <v>24</v>
      </c>
      <c r="FP20">
        <v>420</v>
      </c>
      <c r="FQ20">
        <v>2.40634</v>
      </c>
      <c r="FR20">
        <v>101.356</v>
      </c>
      <c r="FS20">
        <v>101.656</v>
      </c>
    </row>
    <row r="21" spans="1:175">
      <c r="A21">
        <v>5</v>
      </c>
      <c r="B21">
        <v>1626739369.6</v>
      </c>
      <c r="C21">
        <v>2462.09999990463</v>
      </c>
      <c r="D21" t="s">
        <v>305</v>
      </c>
      <c r="E21" t="s">
        <v>306</v>
      </c>
      <c r="F21">
        <v>15</v>
      </c>
      <c r="G21" t="s">
        <v>291</v>
      </c>
      <c r="H21">
        <v>1626739361.85</v>
      </c>
      <c r="I21">
        <f>(J21)/1000</f>
        <v>0</v>
      </c>
      <c r="J21">
        <f>1000*CB21*AH21*(BX21-BY21)/(100*BQ21*(1000-AH21*BX21))</f>
        <v>0</v>
      </c>
      <c r="K21">
        <f>CB21*AH21*(BW21-BV21*(1000-AH21*BY21)/(1000-AH21*BX21))/(100*BQ21)</f>
        <v>0</v>
      </c>
      <c r="L21">
        <f>BV21 - IF(AH21&gt;1, K21*BQ21*100.0/(AJ21*CJ21), 0)</f>
        <v>0</v>
      </c>
      <c r="M21">
        <f>((S21-I21/2)*L21-K21)/(S21+I21/2)</f>
        <v>0</v>
      </c>
      <c r="N21">
        <f>M21*(CC21+CD21)/1000.0</f>
        <v>0</v>
      </c>
      <c r="O21">
        <f>(BV21 - IF(AH21&gt;1, K21*BQ21*100.0/(AJ21*CJ21), 0))*(CC21+CD21)/1000.0</f>
        <v>0</v>
      </c>
      <c r="P21">
        <f>2.0/((1/R21-1/Q21)+SIGN(R21)*SQRT((1/R21-1/Q21)*(1/R21-1/Q21) + 4*BR21/((BR21+1)*(BR21+1))*(2*1/R21*1/Q21-1/Q21*1/Q21)))</f>
        <v>0</v>
      </c>
      <c r="Q21">
        <f>IF(LEFT(BS21,1)&lt;&gt;"0",IF(LEFT(BS21,1)="1",3.0,BT21),$D$5+$E$5*(CJ21*CC21/($K$5*1000))+$F$5*(CJ21*CC21/($K$5*1000))*MAX(MIN(BQ21,$J$5),$I$5)*MAX(MIN(BQ21,$J$5),$I$5)+$G$5*MAX(MIN(BQ21,$J$5),$I$5)*(CJ21*CC21/($K$5*1000))+$H$5*(CJ21*CC21/($K$5*1000))*(CJ21*CC21/($K$5*1000)))</f>
        <v>0</v>
      </c>
      <c r="R21">
        <f>I21*(1000-(1000*0.61365*exp(17.502*V21/(240.97+V21))/(CC21+CD21)+BX21)/2)/(1000*0.61365*exp(17.502*V21/(240.97+V21))/(CC21+CD21)-BX21)</f>
        <v>0</v>
      </c>
      <c r="S21">
        <f>1/((BR21+1)/(P21/1.6)+1/(Q21/1.37)) + BR21/((BR21+1)/(P21/1.6) + BR21/(Q21/1.37))</f>
        <v>0</v>
      </c>
      <c r="T21">
        <f>(BM21*BP21)</f>
        <v>0</v>
      </c>
      <c r="U21">
        <f>(CE21+(T21+2*0.95*5.67E-8*(((CE21+$B$7)+273)^4-(CE21+273)^4)-44100*I21)/(1.84*29.3*Q21+8*0.95*5.67E-8*(CE21+273)^3))</f>
        <v>0</v>
      </c>
      <c r="V21">
        <f>($C$7*CF21+$D$7*CG21+$E$7*U21)</f>
        <v>0</v>
      </c>
      <c r="W21">
        <f>0.61365*exp(17.502*V21/(240.97+V21))</f>
        <v>0</v>
      </c>
      <c r="X21">
        <f>(Y21/Z21*100)</f>
        <v>0</v>
      </c>
      <c r="Y21">
        <f>BX21*(CC21+CD21)/1000</f>
        <v>0</v>
      </c>
      <c r="Z21">
        <f>0.61365*exp(17.502*CE21/(240.97+CE21))</f>
        <v>0</v>
      </c>
      <c r="AA21">
        <f>(W21-BX21*(CC21+CD21)/1000)</f>
        <v>0</v>
      </c>
      <c r="AB21">
        <f>(-I21*44100)</f>
        <v>0</v>
      </c>
      <c r="AC21">
        <f>2*29.3*Q21*0.92*(CE21-V21)</f>
        <v>0</v>
      </c>
      <c r="AD21">
        <f>2*0.95*5.67E-8*(((CE21+$B$7)+273)^4-(V21+273)^4)</f>
        <v>0</v>
      </c>
      <c r="AE21">
        <f>T21+AD21+AB21+AC21</f>
        <v>0</v>
      </c>
      <c r="AF21">
        <v>15</v>
      </c>
      <c r="AG21">
        <v>3</v>
      </c>
      <c r="AH21">
        <f>IF(AF21*$H$13&gt;=AJ21,1.0,(AJ21/(AJ21-AF21*$H$13)))</f>
        <v>0</v>
      </c>
      <c r="AI21">
        <f>(AH21-1)*100</f>
        <v>0</v>
      </c>
      <c r="AJ21">
        <f>MAX(0,($B$13+$C$13*CJ21)/(1+$D$13*CJ21)*CC21/(CE21+273)*$E$13)</f>
        <v>0</v>
      </c>
      <c r="AK21" t="s">
        <v>292</v>
      </c>
      <c r="AL21" t="s">
        <v>292</v>
      </c>
      <c r="AM21">
        <v>0</v>
      </c>
      <c r="AN21">
        <v>0</v>
      </c>
      <c r="AO21">
        <f>1-AM21/AN21</f>
        <v>0</v>
      </c>
      <c r="AP21">
        <v>0</v>
      </c>
      <c r="AQ21" t="s">
        <v>292</v>
      </c>
      <c r="AR21" t="s">
        <v>292</v>
      </c>
      <c r="AS21">
        <v>0</v>
      </c>
      <c r="AT21">
        <v>0</v>
      </c>
      <c r="AU21">
        <f>1-AS21/AT21</f>
        <v>0</v>
      </c>
      <c r="AV21">
        <v>0.5</v>
      </c>
      <c r="AW21">
        <f>BN21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292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BM21">
        <f>$B$11*CK21+$C$11*CL21+$F$11*CM21*(1-CP21)</f>
        <v>0</v>
      </c>
      <c r="BN21">
        <f>BM21*BO21</f>
        <v>0</v>
      </c>
      <c r="BO21">
        <f>($B$11*$D$9+$C$11*$D$9+$F$11*((CZ21+CR21)/MAX(CZ21+CR21+DA21, 0.1)*$I$9+DA21/MAX(CZ21+CR21+DA21, 0.1)*$J$9))/($B$11+$C$11+$F$11)</f>
        <v>0</v>
      </c>
      <c r="BP21">
        <f>($B$11*$K$9+$C$11*$K$9+$F$11*((CZ21+CR21)/MAX(CZ21+CR21+DA21, 0.1)*$P$9+DA21/MAX(CZ21+CR21+DA21, 0.1)*$Q$9))/($B$11+$C$11+$F$11)</f>
        <v>0</v>
      </c>
      <c r="BQ21">
        <v>6</v>
      </c>
      <c r="BR21">
        <v>0.5</v>
      </c>
      <c r="BS21" t="s">
        <v>293</v>
      </c>
      <c r="BT21">
        <v>2</v>
      </c>
      <c r="BU21">
        <v>1626739361.85</v>
      </c>
      <c r="BV21">
        <v>381.8489</v>
      </c>
      <c r="BW21">
        <v>420.012966666667</v>
      </c>
      <c r="BX21">
        <v>14.3128633333333</v>
      </c>
      <c r="BY21">
        <v>3.00718533333333</v>
      </c>
      <c r="BZ21">
        <v>380.7429</v>
      </c>
      <c r="CA21">
        <v>14.4038633333333</v>
      </c>
      <c r="CB21">
        <v>600.0288</v>
      </c>
      <c r="CC21">
        <v>100.82</v>
      </c>
      <c r="CD21">
        <v>0.10009619</v>
      </c>
      <c r="CE21">
        <v>29.5880166666667</v>
      </c>
      <c r="CF21">
        <v>27.5959866666667</v>
      </c>
      <c r="CG21">
        <v>999.9</v>
      </c>
      <c r="CH21">
        <v>0</v>
      </c>
      <c r="CI21">
        <v>0</v>
      </c>
      <c r="CJ21">
        <v>10000.8346666667</v>
      </c>
      <c r="CK21">
        <v>0</v>
      </c>
      <c r="CL21">
        <v>0.221023</v>
      </c>
      <c r="CM21">
        <v>1459.99766666667</v>
      </c>
      <c r="CN21">
        <v>0.973001666666667</v>
      </c>
      <c r="CO21">
        <v>0.0269981133333333</v>
      </c>
      <c r="CP21">
        <v>0</v>
      </c>
      <c r="CQ21">
        <v>895.830666666667</v>
      </c>
      <c r="CR21">
        <v>4.99999</v>
      </c>
      <c r="CS21">
        <v>13249.3866666667</v>
      </c>
      <c r="CT21">
        <v>12728.3266666667</v>
      </c>
      <c r="CU21">
        <v>44.0082333333333</v>
      </c>
      <c r="CV21">
        <v>45.9685</v>
      </c>
      <c r="CW21">
        <v>44.8770666666667</v>
      </c>
      <c r="CX21">
        <v>45.6145</v>
      </c>
      <c r="CY21">
        <v>46.2727333333333</v>
      </c>
      <c r="CZ21">
        <v>1415.71733333333</v>
      </c>
      <c r="DA21">
        <v>39.2803333333333</v>
      </c>
      <c r="DB21">
        <v>0</v>
      </c>
      <c r="DC21">
        <v>1626739383.8</v>
      </c>
      <c r="DD21">
        <v>0</v>
      </c>
      <c r="DE21">
        <v>895.828576923077</v>
      </c>
      <c r="DF21">
        <v>0.370974366757285</v>
      </c>
      <c r="DG21">
        <v>7.67521367024176</v>
      </c>
      <c r="DH21">
        <v>13249.3730769231</v>
      </c>
      <c r="DI21">
        <v>15</v>
      </c>
      <c r="DJ21">
        <v>1626739408.1</v>
      </c>
      <c r="DK21" t="s">
        <v>307</v>
      </c>
      <c r="DL21">
        <v>1626739397.6</v>
      </c>
      <c r="DM21">
        <v>1626739408.1</v>
      </c>
      <c r="DN21">
        <v>19</v>
      </c>
      <c r="DO21">
        <v>-0.073</v>
      </c>
      <c r="DP21">
        <v>-0.006</v>
      </c>
      <c r="DQ21">
        <v>1.106</v>
      </c>
      <c r="DR21">
        <v>-0.091</v>
      </c>
      <c r="DS21">
        <v>420</v>
      </c>
      <c r="DT21">
        <v>3</v>
      </c>
      <c r="DU21">
        <v>0.07</v>
      </c>
      <c r="DV21">
        <v>0.01</v>
      </c>
      <c r="DW21">
        <v>-38.1613775</v>
      </c>
      <c r="DX21">
        <v>0.107960600375273</v>
      </c>
      <c r="DY21">
        <v>0.0269976710801137</v>
      </c>
      <c r="DZ21">
        <v>1</v>
      </c>
      <c r="EA21">
        <v>895.853314285714</v>
      </c>
      <c r="EB21">
        <v>-0.016367906064899</v>
      </c>
      <c r="EC21">
        <v>0.216235687741552</v>
      </c>
      <c r="ED21">
        <v>1</v>
      </c>
      <c r="EE21">
        <v>11.37048</v>
      </c>
      <c r="EF21">
        <v>0.0768742964352667</v>
      </c>
      <c r="EG21">
        <v>0.00807022924085796</v>
      </c>
      <c r="EH21">
        <v>1</v>
      </c>
      <c r="EI21">
        <v>3</v>
      </c>
      <c r="EJ21">
        <v>3</v>
      </c>
      <c r="EK21" t="s">
        <v>295</v>
      </c>
      <c r="EL21">
        <v>100</v>
      </c>
      <c r="EM21">
        <v>100</v>
      </c>
      <c r="EN21">
        <v>1.106</v>
      </c>
      <c r="EO21">
        <v>-0.091</v>
      </c>
      <c r="EP21">
        <v>0.387167613211376</v>
      </c>
      <c r="EQ21">
        <v>0.00225868272383977</v>
      </c>
      <c r="ER21">
        <v>-9.96746185667655e-07</v>
      </c>
      <c r="ES21">
        <v>2.83711317370827e-10</v>
      </c>
      <c r="ET21">
        <v>-0.082258577284148</v>
      </c>
      <c r="EU21">
        <v>-0.00217948432402501</v>
      </c>
      <c r="EV21">
        <v>0.000453263451741206</v>
      </c>
      <c r="EW21">
        <v>-1.16319206543697e-06</v>
      </c>
      <c r="EX21">
        <v>-2</v>
      </c>
      <c r="EY21">
        <v>2196</v>
      </c>
      <c r="EZ21">
        <v>1</v>
      </c>
      <c r="FA21">
        <v>25</v>
      </c>
      <c r="FB21">
        <v>7.8</v>
      </c>
      <c r="FC21">
        <v>7.6</v>
      </c>
      <c r="FD21">
        <v>18</v>
      </c>
      <c r="FE21">
        <v>586.737</v>
      </c>
      <c r="FF21">
        <v>825.01</v>
      </c>
      <c r="FG21">
        <v>28.0025</v>
      </c>
      <c r="FH21">
        <v>28.8059</v>
      </c>
      <c r="FI21">
        <v>30.002</v>
      </c>
      <c r="FJ21">
        <v>28.3809</v>
      </c>
      <c r="FK21">
        <v>28.3085</v>
      </c>
      <c r="FL21">
        <v>25.0441</v>
      </c>
      <c r="FM21">
        <v>80.2911</v>
      </c>
      <c r="FN21">
        <v>0</v>
      </c>
      <c r="FO21">
        <v>28</v>
      </c>
      <c r="FP21">
        <v>420</v>
      </c>
      <c r="FQ21">
        <v>2.94397</v>
      </c>
      <c r="FR21">
        <v>100.912</v>
      </c>
      <c r="FS21">
        <v>101.199</v>
      </c>
    </row>
    <row r="22" spans="1:175">
      <c r="A22">
        <v>6</v>
      </c>
      <c r="B22">
        <v>1626739970</v>
      </c>
      <c r="C22">
        <v>3062.5</v>
      </c>
      <c r="D22" t="s">
        <v>308</v>
      </c>
      <c r="E22" t="s">
        <v>309</v>
      </c>
      <c r="F22">
        <v>15</v>
      </c>
      <c r="G22" t="s">
        <v>291</v>
      </c>
      <c r="H22">
        <v>1626739962.25</v>
      </c>
      <c r="I22">
        <f>(J22)/1000</f>
        <v>0</v>
      </c>
      <c r="J22">
        <f>1000*CB22*AH22*(BX22-BY22)/(100*BQ22*(1000-AH22*BX22))</f>
        <v>0</v>
      </c>
      <c r="K22">
        <f>CB22*AH22*(BW22-BV22*(1000-AH22*BY22)/(1000-AH22*BX22))/(100*BQ22)</f>
        <v>0</v>
      </c>
      <c r="L22">
        <f>BV22 - IF(AH22&gt;1, K22*BQ22*100.0/(AJ22*CJ22), 0)</f>
        <v>0</v>
      </c>
      <c r="M22">
        <f>((S22-I22/2)*L22-K22)/(S22+I22/2)</f>
        <v>0</v>
      </c>
      <c r="N22">
        <f>M22*(CC22+CD22)/1000.0</f>
        <v>0</v>
      </c>
      <c r="O22">
        <f>(BV22 - IF(AH22&gt;1, K22*BQ22*100.0/(AJ22*CJ22), 0))*(CC22+CD22)/1000.0</f>
        <v>0</v>
      </c>
      <c r="P22">
        <f>2.0/((1/R22-1/Q22)+SIGN(R22)*SQRT((1/R22-1/Q22)*(1/R22-1/Q22) + 4*BR22/((BR22+1)*(BR22+1))*(2*1/R22*1/Q22-1/Q22*1/Q22)))</f>
        <v>0</v>
      </c>
      <c r="Q22">
        <f>IF(LEFT(BS22,1)&lt;&gt;"0",IF(LEFT(BS22,1)="1",3.0,BT22),$D$5+$E$5*(CJ22*CC22/($K$5*1000))+$F$5*(CJ22*CC22/($K$5*1000))*MAX(MIN(BQ22,$J$5),$I$5)*MAX(MIN(BQ22,$J$5),$I$5)+$G$5*MAX(MIN(BQ22,$J$5),$I$5)*(CJ22*CC22/($K$5*1000))+$H$5*(CJ22*CC22/($K$5*1000))*(CJ22*CC22/($K$5*1000)))</f>
        <v>0</v>
      </c>
      <c r="R22">
        <f>I22*(1000-(1000*0.61365*exp(17.502*V22/(240.97+V22))/(CC22+CD22)+BX22)/2)/(1000*0.61365*exp(17.502*V22/(240.97+V22))/(CC22+CD22)-BX22)</f>
        <v>0</v>
      </c>
      <c r="S22">
        <f>1/((BR22+1)/(P22/1.6)+1/(Q22/1.37)) + BR22/((BR22+1)/(P22/1.6) + BR22/(Q22/1.37))</f>
        <v>0</v>
      </c>
      <c r="T22">
        <f>(BM22*BP22)</f>
        <v>0</v>
      </c>
      <c r="U22">
        <f>(CE22+(T22+2*0.95*5.67E-8*(((CE22+$B$7)+273)^4-(CE22+273)^4)-44100*I22)/(1.84*29.3*Q22+8*0.95*5.67E-8*(CE22+273)^3))</f>
        <v>0</v>
      </c>
      <c r="V22">
        <f>($C$7*CF22+$D$7*CG22+$E$7*U22)</f>
        <v>0</v>
      </c>
      <c r="W22">
        <f>0.61365*exp(17.502*V22/(240.97+V22))</f>
        <v>0</v>
      </c>
      <c r="X22">
        <f>(Y22/Z22*100)</f>
        <v>0</v>
      </c>
      <c r="Y22">
        <f>BX22*(CC22+CD22)/1000</f>
        <v>0</v>
      </c>
      <c r="Z22">
        <f>0.61365*exp(17.502*CE22/(240.97+CE22))</f>
        <v>0</v>
      </c>
      <c r="AA22">
        <f>(W22-BX22*(CC22+CD22)/1000)</f>
        <v>0</v>
      </c>
      <c r="AB22">
        <f>(-I22*44100)</f>
        <v>0</v>
      </c>
      <c r="AC22">
        <f>2*29.3*Q22*0.92*(CE22-V22)</f>
        <v>0</v>
      </c>
      <c r="AD22">
        <f>2*0.95*5.67E-8*(((CE22+$B$7)+273)^4-(V22+273)^4)</f>
        <v>0</v>
      </c>
      <c r="AE22">
        <f>T22+AD22+AB22+AC22</f>
        <v>0</v>
      </c>
      <c r="AF22">
        <v>11</v>
      </c>
      <c r="AG22">
        <v>2</v>
      </c>
      <c r="AH22">
        <f>IF(AF22*$H$13&gt;=AJ22,1.0,(AJ22/(AJ22-AF22*$H$13)))</f>
        <v>0</v>
      </c>
      <c r="AI22">
        <f>(AH22-1)*100</f>
        <v>0</v>
      </c>
      <c r="AJ22">
        <f>MAX(0,($B$13+$C$13*CJ22)/(1+$D$13*CJ22)*CC22/(CE22+273)*$E$13)</f>
        <v>0</v>
      </c>
      <c r="AK22" t="s">
        <v>292</v>
      </c>
      <c r="AL22" t="s">
        <v>292</v>
      </c>
      <c r="AM22">
        <v>0</v>
      </c>
      <c r="AN22">
        <v>0</v>
      </c>
      <c r="AO22">
        <f>1-AM22/AN22</f>
        <v>0</v>
      </c>
      <c r="AP22">
        <v>0</v>
      </c>
      <c r="AQ22" t="s">
        <v>292</v>
      </c>
      <c r="AR22" t="s">
        <v>292</v>
      </c>
      <c r="AS22">
        <v>0</v>
      </c>
      <c r="AT22">
        <v>0</v>
      </c>
      <c r="AU22">
        <f>1-AS22/AT22</f>
        <v>0</v>
      </c>
      <c r="AV22">
        <v>0.5</v>
      </c>
      <c r="AW22">
        <f>BN22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292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BM22">
        <f>$B$11*CK22+$C$11*CL22+$F$11*CM22*(1-CP22)</f>
        <v>0</v>
      </c>
      <c r="BN22">
        <f>BM22*BO22</f>
        <v>0</v>
      </c>
      <c r="BO22">
        <f>($B$11*$D$9+$C$11*$D$9+$F$11*((CZ22+CR22)/MAX(CZ22+CR22+DA22, 0.1)*$I$9+DA22/MAX(CZ22+CR22+DA22, 0.1)*$J$9))/($B$11+$C$11+$F$11)</f>
        <v>0</v>
      </c>
      <c r="BP22">
        <f>($B$11*$K$9+$C$11*$K$9+$F$11*((CZ22+CR22)/MAX(CZ22+CR22+DA22, 0.1)*$P$9+DA22/MAX(CZ22+CR22+DA22, 0.1)*$Q$9))/($B$11+$C$11+$F$11)</f>
        <v>0</v>
      </c>
      <c r="BQ22">
        <v>6</v>
      </c>
      <c r="BR22">
        <v>0.5</v>
      </c>
      <c r="BS22" t="s">
        <v>293</v>
      </c>
      <c r="BT22">
        <v>2</v>
      </c>
      <c r="BU22">
        <v>1626739962.25</v>
      </c>
      <c r="BV22">
        <v>380.691466666667</v>
      </c>
      <c r="BW22">
        <v>419.995133333333</v>
      </c>
      <c r="BX22">
        <v>17.8042266666667</v>
      </c>
      <c r="BY22">
        <v>3.627115</v>
      </c>
      <c r="BZ22">
        <v>379.698466666667</v>
      </c>
      <c r="CA22">
        <v>17.8952266666667</v>
      </c>
      <c r="CB22">
        <v>600.011833333333</v>
      </c>
      <c r="CC22">
        <v>100.839933333333</v>
      </c>
      <c r="CD22">
        <v>0.0999844566666667</v>
      </c>
      <c r="CE22">
        <v>33.4443833333333</v>
      </c>
      <c r="CF22">
        <v>30.85603</v>
      </c>
      <c r="CG22">
        <v>999.9</v>
      </c>
      <c r="CH22">
        <v>0</v>
      </c>
      <c r="CI22">
        <v>0</v>
      </c>
      <c r="CJ22">
        <v>10007.197</v>
      </c>
      <c r="CK22">
        <v>0</v>
      </c>
      <c r="CL22">
        <v>0.221023</v>
      </c>
      <c r="CM22">
        <v>1459.99033333333</v>
      </c>
      <c r="CN22">
        <v>0.972997166666667</v>
      </c>
      <c r="CO22">
        <v>0.0270027833333333</v>
      </c>
      <c r="CP22">
        <v>0</v>
      </c>
      <c r="CQ22">
        <v>893.606566666667</v>
      </c>
      <c r="CR22">
        <v>4.99999</v>
      </c>
      <c r="CS22">
        <v>13357.9933333333</v>
      </c>
      <c r="CT22">
        <v>12728.2333333333</v>
      </c>
      <c r="CU22">
        <v>47.6498</v>
      </c>
      <c r="CV22">
        <v>49.435</v>
      </c>
      <c r="CW22">
        <v>48.479</v>
      </c>
      <c r="CX22">
        <v>49.208</v>
      </c>
      <c r="CY22">
        <v>49.9622</v>
      </c>
      <c r="CZ22">
        <v>1415.7</v>
      </c>
      <c r="DA22">
        <v>39.2903333333333</v>
      </c>
      <c r="DB22">
        <v>0</v>
      </c>
      <c r="DC22">
        <v>1626739984.4</v>
      </c>
      <c r="DD22">
        <v>0</v>
      </c>
      <c r="DE22">
        <v>893.60084</v>
      </c>
      <c r="DF22">
        <v>-1.79623076793819</v>
      </c>
      <c r="DG22">
        <v>-26.1615384603902</v>
      </c>
      <c r="DH22">
        <v>13357.856</v>
      </c>
      <c r="DI22">
        <v>15</v>
      </c>
      <c r="DJ22">
        <v>1626740010.5</v>
      </c>
      <c r="DK22" t="s">
        <v>310</v>
      </c>
      <c r="DL22">
        <v>1626739994.5</v>
      </c>
      <c r="DM22">
        <v>1626739408.1</v>
      </c>
      <c r="DN22">
        <v>20</v>
      </c>
      <c r="DO22">
        <v>-0.114</v>
      </c>
      <c r="DP22">
        <v>-0.006</v>
      </c>
      <c r="DQ22">
        <v>0.993</v>
      </c>
      <c r="DR22">
        <v>-0.091</v>
      </c>
      <c r="DS22">
        <v>420</v>
      </c>
      <c r="DT22">
        <v>3</v>
      </c>
      <c r="DU22">
        <v>0.03</v>
      </c>
      <c r="DV22">
        <v>0.01</v>
      </c>
      <c r="DW22">
        <v>-39.2564275</v>
      </c>
      <c r="DX22">
        <v>-0.00751407129452385</v>
      </c>
      <c r="DY22">
        <v>0.0227792009023577</v>
      </c>
      <c r="DZ22">
        <v>1</v>
      </c>
      <c r="EA22">
        <v>893.700714285714</v>
      </c>
      <c r="EB22">
        <v>-1.9902622309193</v>
      </c>
      <c r="EC22">
        <v>0.284940050981015</v>
      </c>
      <c r="ED22">
        <v>1</v>
      </c>
      <c r="EE22">
        <v>14.27634</v>
      </c>
      <c r="EF22">
        <v>0.0687106941838428</v>
      </c>
      <c r="EG22">
        <v>0.00670215636940829</v>
      </c>
      <c r="EH22">
        <v>1</v>
      </c>
      <c r="EI22">
        <v>3</v>
      </c>
      <c r="EJ22">
        <v>3</v>
      </c>
      <c r="EK22" t="s">
        <v>295</v>
      </c>
      <c r="EL22">
        <v>100</v>
      </c>
      <c r="EM22">
        <v>100</v>
      </c>
      <c r="EN22">
        <v>0.993</v>
      </c>
      <c r="EO22">
        <v>-0.091</v>
      </c>
      <c r="EP22">
        <v>0.314042648520571</v>
      </c>
      <c r="EQ22">
        <v>0.00225868272383977</v>
      </c>
      <c r="ER22">
        <v>-9.96746185667655e-07</v>
      </c>
      <c r="ES22">
        <v>2.83711317370827e-10</v>
      </c>
      <c r="ET22">
        <v>-0.0882983169631733</v>
      </c>
      <c r="EU22">
        <v>-0.00217948432402501</v>
      </c>
      <c r="EV22">
        <v>0.000453263451741206</v>
      </c>
      <c r="EW22">
        <v>-1.16319206543697e-06</v>
      </c>
      <c r="EX22">
        <v>-2</v>
      </c>
      <c r="EY22">
        <v>2196</v>
      </c>
      <c r="EZ22">
        <v>1</v>
      </c>
      <c r="FA22">
        <v>25</v>
      </c>
      <c r="FB22">
        <v>9.5</v>
      </c>
      <c r="FC22">
        <v>9.4</v>
      </c>
      <c r="FD22">
        <v>18</v>
      </c>
      <c r="FE22">
        <v>592.162</v>
      </c>
      <c r="FF22">
        <v>805.766</v>
      </c>
      <c r="FG22">
        <v>32.001</v>
      </c>
      <c r="FH22">
        <v>32.7591</v>
      </c>
      <c r="FI22">
        <v>30.002</v>
      </c>
      <c r="FJ22">
        <v>32.2851</v>
      </c>
      <c r="FK22">
        <v>32.1978</v>
      </c>
      <c r="FL22">
        <v>25.0183</v>
      </c>
      <c r="FM22">
        <v>79.356</v>
      </c>
      <c r="FN22">
        <v>0</v>
      </c>
      <c r="FO22">
        <v>32</v>
      </c>
      <c r="FP22">
        <v>420</v>
      </c>
      <c r="FQ22">
        <v>3.60937</v>
      </c>
      <c r="FR22">
        <v>100.292</v>
      </c>
      <c r="FS22">
        <v>100.567</v>
      </c>
    </row>
    <row r="23" spans="1:175">
      <c r="A23">
        <v>7</v>
      </c>
      <c r="B23">
        <v>1626740653</v>
      </c>
      <c r="C23">
        <v>3745.5</v>
      </c>
      <c r="D23" t="s">
        <v>311</v>
      </c>
      <c r="E23" t="s">
        <v>312</v>
      </c>
      <c r="F23">
        <v>15</v>
      </c>
      <c r="G23" t="s">
        <v>291</v>
      </c>
      <c r="H23">
        <v>1626740645.25</v>
      </c>
      <c r="I23">
        <f>(J23)/1000</f>
        <v>0</v>
      </c>
      <c r="J23">
        <f>1000*CB23*AH23*(BX23-BY23)/(100*BQ23*(1000-AH23*BX23))</f>
        <v>0</v>
      </c>
      <c r="K23">
        <f>CB23*AH23*(BW23-BV23*(1000-AH23*BY23)/(1000-AH23*BX23))/(100*BQ23)</f>
        <v>0</v>
      </c>
      <c r="L23">
        <f>BV23 - IF(AH23&gt;1, K23*BQ23*100.0/(AJ23*CJ23), 0)</f>
        <v>0</v>
      </c>
      <c r="M23">
        <f>((S23-I23/2)*L23-K23)/(S23+I23/2)</f>
        <v>0</v>
      </c>
      <c r="N23">
        <f>M23*(CC23+CD23)/1000.0</f>
        <v>0</v>
      </c>
      <c r="O23">
        <f>(BV23 - IF(AH23&gt;1, K23*BQ23*100.0/(AJ23*CJ23), 0))*(CC23+CD23)/1000.0</f>
        <v>0</v>
      </c>
      <c r="P23">
        <f>2.0/((1/R23-1/Q23)+SIGN(R23)*SQRT((1/R23-1/Q23)*(1/R23-1/Q23) + 4*BR23/((BR23+1)*(BR23+1))*(2*1/R23*1/Q23-1/Q23*1/Q23)))</f>
        <v>0</v>
      </c>
      <c r="Q23">
        <f>IF(LEFT(BS23,1)&lt;&gt;"0",IF(LEFT(BS23,1)="1",3.0,BT23),$D$5+$E$5*(CJ23*CC23/($K$5*1000))+$F$5*(CJ23*CC23/($K$5*1000))*MAX(MIN(BQ23,$J$5),$I$5)*MAX(MIN(BQ23,$J$5),$I$5)+$G$5*MAX(MIN(BQ23,$J$5),$I$5)*(CJ23*CC23/($K$5*1000))+$H$5*(CJ23*CC23/($K$5*1000))*(CJ23*CC23/($K$5*1000)))</f>
        <v>0</v>
      </c>
      <c r="R23">
        <f>I23*(1000-(1000*0.61365*exp(17.502*V23/(240.97+V23))/(CC23+CD23)+BX23)/2)/(1000*0.61365*exp(17.502*V23/(240.97+V23))/(CC23+CD23)-BX23)</f>
        <v>0</v>
      </c>
      <c r="S23">
        <f>1/((BR23+1)/(P23/1.6)+1/(Q23/1.37)) + BR23/((BR23+1)/(P23/1.6) + BR23/(Q23/1.37))</f>
        <v>0</v>
      </c>
      <c r="T23">
        <f>(BM23*BP23)</f>
        <v>0</v>
      </c>
      <c r="U23">
        <f>(CE23+(T23+2*0.95*5.67E-8*(((CE23+$B$7)+273)^4-(CE23+273)^4)-44100*I23)/(1.84*29.3*Q23+8*0.95*5.67E-8*(CE23+273)^3))</f>
        <v>0</v>
      </c>
      <c r="V23">
        <f>($C$7*CF23+$D$7*CG23+$E$7*U23)</f>
        <v>0</v>
      </c>
      <c r="W23">
        <f>0.61365*exp(17.502*V23/(240.97+V23))</f>
        <v>0</v>
      </c>
      <c r="X23">
        <f>(Y23/Z23*100)</f>
        <v>0</v>
      </c>
      <c r="Y23">
        <f>BX23*(CC23+CD23)/1000</f>
        <v>0</v>
      </c>
      <c r="Z23">
        <f>0.61365*exp(17.502*CE23/(240.97+CE23))</f>
        <v>0</v>
      </c>
      <c r="AA23">
        <f>(W23-BX23*(CC23+CD23)/1000)</f>
        <v>0</v>
      </c>
      <c r="AB23">
        <f>(-I23*44100)</f>
        <v>0</v>
      </c>
      <c r="AC23">
        <f>2*29.3*Q23*0.92*(CE23-V23)</f>
        <v>0</v>
      </c>
      <c r="AD23">
        <f>2*0.95*5.67E-8*(((CE23+$B$7)+273)^4-(V23+273)^4)</f>
        <v>0</v>
      </c>
      <c r="AE23">
        <f>T23+AD23+AB23+AC23</f>
        <v>0</v>
      </c>
      <c r="AF23">
        <v>7</v>
      </c>
      <c r="AG23">
        <v>1</v>
      </c>
      <c r="AH23">
        <f>IF(AF23*$H$13&gt;=AJ23,1.0,(AJ23/(AJ23-AF23*$H$13)))</f>
        <v>0</v>
      </c>
      <c r="AI23">
        <f>(AH23-1)*100</f>
        <v>0</v>
      </c>
      <c r="AJ23">
        <f>MAX(0,($B$13+$C$13*CJ23)/(1+$D$13*CJ23)*CC23/(CE23+273)*$E$13)</f>
        <v>0</v>
      </c>
      <c r="AK23" t="s">
        <v>292</v>
      </c>
      <c r="AL23" t="s">
        <v>292</v>
      </c>
      <c r="AM23">
        <v>0</v>
      </c>
      <c r="AN23">
        <v>0</v>
      </c>
      <c r="AO23">
        <f>1-AM23/AN23</f>
        <v>0</v>
      </c>
      <c r="AP23">
        <v>0</v>
      </c>
      <c r="AQ23" t="s">
        <v>292</v>
      </c>
      <c r="AR23" t="s">
        <v>292</v>
      </c>
      <c r="AS23">
        <v>0</v>
      </c>
      <c r="AT23">
        <v>0</v>
      </c>
      <c r="AU23">
        <f>1-AS23/AT23</f>
        <v>0</v>
      </c>
      <c r="AV23">
        <v>0.5</v>
      </c>
      <c r="AW23">
        <f>BN23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292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BM23">
        <f>$B$11*CK23+$C$11*CL23+$F$11*CM23*(1-CP23)</f>
        <v>0</v>
      </c>
      <c r="BN23">
        <f>BM23*BO23</f>
        <v>0</v>
      </c>
      <c r="BO23">
        <f>($B$11*$D$9+$C$11*$D$9+$F$11*((CZ23+CR23)/MAX(CZ23+CR23+DA23, 0.1)*$I$9+DA23/MAX(CZ23+CR23+DA23, 0.1)*$J$9))/($B$11+$C$11+$F$11)</f>
        <v>0</v>
      </c>
      <c r="BP23">
        <f>($B$11*$K$9+$C$11*$K$9+$F$11*((CZ23+CR23)/MAX(CZ23+CR23+DA23, 0.1)*$P$9+DA23/MAX(CZ23+CR23+DA23, 0.1)*$Q$9))/($B$11+$C$11+$F$11)</f>
        <v>0</v>
      </c>
      <c r="BQ23">
        <v>6</v>
      </c>
      <c r="BR23">
        <v>0.5</v>
      </c>
      <c r="BS23" t="s">
        <v>293</v>
      </c>
      <c r="BT23">
        <v>2</v>
      </c>
      <c r="BU23">
        <v>1626740645.25</v>
      </c>
      <c r="BV23">
        <v>381.435066666667</v>
      </c>
      <c r="BW23">
        <v>419.988733333333</v>
      </c>
      <c r="BX23">
        <v>21.75622</v>
      </c>
      <c r="BY23">
        <v>5.23610533333333</v>
      </c>
      <c r="BZ23">
        <v>380.690066666667</v>
      </c>
      <c r="CA23">
        <v>21.85822</v>
      </c>
      <c r="CB23">
        <v>599.991733333333</v>
      </c>
      <c r="CC23">
        <v>100.844366666667</v>
      </c>
      <c r="CD23">
        <v>0.100022556666667</v>
      </c>
      <c r="CE23">
        <v>37.1421433333333</v>
      </c>
      <c r="CF23">
        <v>34.1118366666667</v>
      </c>
      <c r="CG23">
        <v>999.9</v>
      </c>
      <c r="CH23">
        <v>0</v>
      </c>
      <c r="CI23">
        <v>0</v>
      </c>
      <c r="CJ23">
        <v>9988.857</v>
      </c>
      <c r="CK23">
        <v>0</v>
      </c>
      <c r="CL23">
        <v>0.221023</v>
      </c>
      <c r="CM23">
        <v>1460.01233333333</v>
      </c>
      <c r="CN23">
        <v>0.9729984</v>
      </c>
      <c r="CO23">
        <v>0.02700144</v>
      </c>
      <c r="CP23">
        <v>0</v>
      </c>
      <c r="CQ23">
        <v>868.755733333333</v>
      </c>
      <c r="CR23">
        <v>4.99999</v>
      </c>
      <c r="CS23">
        <v>13073.8533333333</v>
      </c>
      <c r="CT23">
        <v>12728.4533333333</v>
      </c>
      <c r="CU23">
        <v>49.6332666666667</v>
      </c>
      <c r="CV23">
        <v>51.25</v>
      </c>
      <c r="CW23">
        <v>50.375</v>
      </c>
      <c r="CX23">
        <v>50.875</v>
      </c>
      <c r="CY23">
        <v>52.0662</v>
      </c>
      <c r="CZ23">
        <v>1415.72533333333</v>
      </c>
      <c r="DA23">
        <v>39.287</v>
      </c>
      <c r="DB23">
        <v>0</v>
      </c>
      <c r="DC23">
        <v>1626740667.8</v>
      </c>
      <c r="DD23">
        <v>0</v>
      </c>
      <c r="DE23">
        <v>868.713923076923</v>
      </c>
      <c r="DF23">
        <v>-3.17135043998053</v>
      </c>
      <c r="DG23">
        <v>-43.1555556597315</v>
      </c>
      <c r="DH23">
        <v>13073.3269230769</v>
      </c>
      <c r="DI23">
        <v>15</v>
      </c>
      <c r="DJ23">
        <v>1626740693.5</v>
      </c>
      <c r="DK23" t="s">
        <v>313</v>
      </c>
      <c r="DL23">
        <v>1626740680</v>
      </c>
      <c r="DM23">
        <v>1626740693.5</v>
      </c>
      <c r="DN23">
        <v>21</v>
      </c>
      <c r="DO23">
        <v>-0.248</v>
      </c>
      <c r="DP23">
        <v>-0.015</v>
      </c>
      <c r="DQ23">
        <v>0.745</v>
      </c>
      <c r="DR23">
        <v>-0.102</v>
      </c>
      <c r="DS23">
        <v>420</v>
      </c>
      <c r="DT23">
        <v>5</v>
      </c>
      <c r="DU23">
        <v>0.04</v>
      </c>
      <c r="DV23">
        <v>0.01</v>
      </c>
      <c r="DW23">
        <v>-38.3691425</v>
      </c>
      <c r="DX23">
        <v>0.0869909943716087</v>
      </c>
      <c r="DY23">
        <v>0.019162827133541</v>
      </c>
      <c r="DZ23">
        <v>1</v>
      </c>
      <c r="EA23">
        <v>868.853205882353</v>
      </c>
      <c r="EB23">
        <v>-2.76471165644161</v>
      </c>
      <c r="EC23">
        <v>0.347871999736525</v>
      </c>
      <c r="ED23">
        <v>1</v>
      </c>
      <c r="EE23">
        <v>16.6898125</v>
      </c>
      <c r="EF23">
        <v>0.0175575984990475</v>
      </c>
      <c r="EG23">
        <v>0.00320851893402552</v>
      </c>
      <c r="EH23">
        <v>1</v>
      </c>
      <c r="EI23">
        <v>3</v>
      </c>
      <c r="EJ23">
        <v>3</v>
      </c>
      <c r="EK23" t="s">
        <v>295</v>
      </c>
      <c r="EL23">
        <v>100</v>
      </c>
      <c r="EM23">
        <v>100</v>
      </c>
      <c r="EN23">
        <v>0.745</v>
      </c>
      <c r="EO23">
        <v>-0.102</v>
      </c>
      <c r="EP23">
        <v>0.200365811557589</v>
      </c>
      <c r="EQ23">
        <v>0.00225868272383977</v>
      </c>
      <c r="ER23">
        <v>-9.96746185667655e-07</v>
      </c>
      <c r="ES23">
        <v>2.83711317370827e-10</v>
      </c>
      <c r="ET23">
        <v>-0.0882983169631733</v>
      </c>
      <c r="EU23">
        <v>-0.00217948432402501</v>
      </c>
      <c r="EV23">
        <v>0.000453263451741206</v>
      </c>
      <c r="EW23">
        <v>-1.16319206543697e-06</v>
      </c>
      <c r="EX23">
        <v>-2</v>
      </c>
      <c r="EY23">
        <v>2196</v>
      </c>
      <c r="EZ23">
        <v>1</v>
      </c>
      <c r="FA23">
        <v>25</v>
      </c>
      <c r="FB23">
        <v>11</v>
      </c>
      <c r="FC23">
        <v>20.7</v>
      </c>
      <c r="FD23">
        <v>18</v>
      </c>
      <c r="FE23">
        <v>596.357</v>
      </c>
      <c r="FF23">
        <v>781.098</v>
      </c>
      <c r="FG23">
        <v>36.0011</v>
      </c>
      <c r="FH23">
        <v>37.0042</v>
      </c>
      <c r="FI23">
        <v>30.0016</v>
      </c>
      <c r="FJ23">
        <v>36.5397</v>
      </c>
      <c r="FK23">
        <v>36.4437</v>
      </c>
      <c r="FL23">
        <v>25.0487</v>
      </c>
      <c r="FM23">
        <v>74.125</v>
      </c>
      <c r="FN23">
        <v>0</v>
      </c>
      <c r="FO23">
        <v>36</v>
      </c>
      <c r="FP23">
        <v>420</v>
      </c>
      <c r="FQ23">
        <v>5.2831</v>
      </c>
      <c r="FR23">
        <v>99.6169</v>
      </c>
      <c r="FS23">
        <v>99.8731</v>
      </c>
    </row>
    <row r="24" spans="1:175">
      <c r="A24">
        <v>8</v>
      </c>
      <c r="B24">
        <v>1626741477.5</v>
      </c>
      <c r="C24">
        <v>4570</v>
      </c>
      <c r="D24" t="s">
        <v>314</v>
      </c>
      <c r="E24" t="s">
        <v>315</v>
      </c>
      <c r="F24">
        <v>15</v>
      </c>
      <c r="G24" t="s">
        <v>291</v>
      </c>
      <c r="H24">
        <v>1626741469.5</v>
      </c>
      <c r="I24">
        <f>(J24)/1000</f>
        <v>0</v>
      </c>
      <c r="J24">
        <f>1000*CB24*AH24*(BX24-BY24)/(100*BQ24*(1000-AH24*BX24))</f>
        <v>0</v>
      </c>
      <c r="K24">
        <f>CB24*AH24*(BW24-BV24*(1000-AH24*BY24)/(1000-AH24*BX24))/(100*BQ24)</f>
        <v>0</v>
      </c>
      <c r="L24">
        <f>BV24 - IF(AH24&gt;1, K24*BQ24*100.0/(AJ24*CJ24), 0)</f>
        <v>0</v>
      </c>
      <c r="M24">
        <f>((S24-I24/2)*L24-K24)/(S24+I24/2)</f>
        <v>0</v>
      </c>
      <c r="N24">
        <f>M24*(CC24+CD24)/1000.0</f>
        <v>0</v>
      </c>
      <c r="O24">
        <f>(BV24 - IF(AH24&gt;1, K24*BQ24*100.0/(AJ24*CJ24), 0))*(CC24+CD24)/1000.0</f>
        <v>0</v>
      </c>
      <c r="P24">
        <f>2.0/((1/R24-1/Q24)+SIGN(R24)*SQRT((1/R24-1/Q24)*(1/R24-1/Q24) + 4*BR24/((BR24+1)*(BR24+1))*(2*1/R24*1/Q24-1/Q24*1/Q24)))</f>
        <v>0</v>
      </c>
      <c r="Q24">
        <f>IF(LEFT(BS24,1)&lt;&gt;"0",IF(LEFT(BS24,1)="1",3.0,BT24),$D$5+$E$5*(CJ24*CC24/($K$5*1000))+$F$5*(CJ24*CC24/($K$5*1000))*MAX(MIN(BQ24,$J$5),$I$5)*MAX(MIN(BQ24,$J$5),$I$5)+$G$5*MAX(MIN(BQ24,$J$5),$I$5)*(CJ24*CC24/($K$5*1000))+$H$5*(CJ24*CC24/($K$5*1000))*(CJ24*CC24/($K$5*1000)))</f>
        <v>0</v>
      </c>
      <c r="R24">
        <f>I24*(1000-(1000*0.61365*exp(17.502*V24/(240.97+V24))/(CC24+CD24)+BX24)/2)/(1000*0.61365*exp(17.502*V24/(240.97+V24))/(CC24+CD24)-BX24)</f>
        <v>0</v>
      </c>
      <c r="S24">
        <f>1/((BR24+1)/(P24/1.6)+1/(Q24/1.37)) + BR24/((BR24+1)/(P24/1.6) + BR24/(Q24/1.37))</f>
        <v>0</v>
      </c>
      <c r="T24">
        <f>(BM24*BP24)</f>
        <v>0</v>
      </c>
      <c r="U24">
        <f>(CE24+(T24+2*0.95*5.67E-8*(((CE24+$B$7)+273)^4-(CE24+273)^4)-44100*I24)/(1.84*29.3*Q24+8*0.95*5.67E-8*(CE24+273)^3))</f>
        <v>0</v>
      </c>
      <c r="V24">
        <f>($C$7*CF24+$D$7*CG24+$E$7*U24)</f>
        <v>0</v>
      </c>
      <c r="W24">
        <f>0.61365*exp(17.502*V24/(240.97+V24))</f>
        <v>0</v>
      </c>
      <c r="X24">
        <f>(Y24/Z24*100)</f>
        <v>0</v>
      </c>
      <c r="Y24">
        <f>BX24*(CC24+CD24)/1000</f>
        <v>0</v>
      </c>
      <c r="Z24">
        <f>0.61365*exp(17.502*CE24/(240.97+CE24))</f>
        <v>0</v>
      </c>
      <c r="AA24">
        <f>(W24-BX24*(CC24+CD24)/1000)</f>
        <v>0</v>
      </c>
      <c r="AB24">
        <f>(-I24*44100)</f>
        <v>0</v>
      </c>
      <c r="AC24">
        <f>2*29.3*Q24*0.92*(CE24-V24)</f>
        <v>0</v>
      </c>
      <c r="AD24">
        <f>2*0.95*5.67E-8*(((CE24+$B$7)+273)^4-(V24+273)^4)</f>
        <v>0</v>
      </c>
      <c r="AE24">
        <f>T24+AD24+AB24+AC24</f>
        <v>0</v>
      </c>
      <c r="AF24">
        <v>6</v>
      </c>
      <c r="AG24">
        <v>1</v>
      </c>
      <c r="AH24">
        <f>IF(AF24*$H$13&gt;=AJ24,1.0,(AJ24/(AJ24-AF24*$H$13)))</f>
        <v>0</v>
      </c>
      <c r="AI24">
        <f>(AH24-1)*100</f>
        <v>0</v>
      </c>
      <c r="AJ24">
        <f>MAX(0,($B$13+$C$13*CJ24)/(1+$D$13*CJ24)*CC24/(CE24+273)*$E$13)</f>
        <v>0</v>
      </c>
      <c r="AK24" t="s">
        <v>292</v>
      </c>
      <c r="AL24" t="s">
        <v>292</v>
      </c>
      <c r="AM24">
        <v>0</v>
      </c>
      <c r="AN24">
        <v>0</v>
      </c>
      <c r="AO24">
        <f>1-AM24/AN24</f>
        <v>0</v>
      </c>
      <c r="AP24">
        <v>0</v>
      </c>
      <c r="AQ24" t="s">
        <v>292</v>
      </c>
      <c r="AR24" t="s">
        <v>292</v>
      </c>
      <c r="AS24">
        <v>0</v>
      </c>
      <c r="AT24">
        <v>0</v>
      </c>
      <c r="AU24">
        <f>1-AS24/AT24</f>
        <v>0</v>
      </c>
      <c r="AV24">
        <v>0.5</v>
      </c>
      <c r="AW24">
        <f>BN24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292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BM24">
        <f>$B$11*CK24+$C$11*CL24+$F$11*CM24*(1-CP24)</f>
        <v>0</v>
      </c>
      <c r="BN24">
        <f>BM24*BO24</f>
        <v>0</v>
      </c>
      <c r="BO24">
        <f>($B$11*$D$9+$C$11*$D$9+$F$11*((CZ24+CR24)/MAX(CZ24+CR24+DA24, 0.1)*$I$9+DA24/MAX(CZ24+CR24+DA24, 0.1)*$J$9))/($B$11+$C$11+$F$11)</f>
        <v>0</v>
      </c>
      <c r="BP24">
        <f>($B$11*$K$9+$C$11*$K$9+$F$11*((CZ24+CR24)/MAX(CZ24+CR24+DA24, 0.1)*$P$9+DA24/MAX(CZ24+CR24+DA24, 0.1)*$Q$9))/($B$11+$C$11+$F$11)</f>
        <v>0</v>
      </c>
      <c r="BQ24">
        <v>6</v>
      </c>
      <c r="BR24">
        <v>0.5</v>
      </c>
      <c r="BS24" t="s">
        <v>293</v>
      </c>
      <c r="BT24">
        <v>2</v>
      </c>
      <c r="BU24">
        <v>1626741469.5</v>
      </c>
      <c r="BV24">
        <v>382.964419354839</v>
      </c>
      <c r="BW24">
        <v>420.003096774194</v>
      </c>
      <c r="BX24">
        <v>26.4111290322581</v>
      </c>
      <c r="BY24">
        <v>6.99734258064516</v>
      </c>
      <c r="BZ24">
        <v>382.516419354839</v>
      </c>
      <c r="CA24">
        <v>26.5101290322581</v>
      </c>
      <c r="CB24">
        <v>600.000677419355</v>
      </c>
      <c r="CC24">
        <v>100.862677419355</v>
      </c>
      <c r="CD24">
        <v>0.0999618258064516</v>
      </c>
      <c r="CE24">
        <v>40.711</v>
      </c>
      <c r="CF24">
        <v>37.0242129032258</v>
      </c>
      <c r="CG24">
        <v>999.9</v>
      </c>
      <c r="CH24">
        <v>0</v>
      </c>
      <c r="CI24">
        <v>0</v>
      </c>
      <c r="CJ24">
        <v>10003.49</v>
      </c>
      <c r="CK24">
        <v>0</v>
      </c>
      <c r="CL24">
        <v>0.224587903225806</v>
      </c>
      <c r="CM24">
        <v>1460.01516129032</v>
      </c>
      <c r="CN24">
        <v>0.972991612903226</v>
      </c>
      <c r="CO24">
        <v>0.0270084129032258</v>
      </c>
      <c r="CP24">
        <v>0</v>
      </c>
      <c r="CQ24">
        <v>815.583290322581</v>
      </c>
      <c r="CR24">
        <v>4.99999</v>
      </c>
      <c r="CS24">
        <v>12376.6451612903</v>
      </c>
      <c r="CT24">
        <v>12728.4387096774</v>
      </c>
      <c r="CU24">
        <v>51.9512258064516</v>
      </c>
      <c r="CV24">
        <v>53.27</v>
      </c>
      <c r="CW24">
        <v>52.562</v>
      </c>
      <c r="CX24">
        <v>53.125</v>
      </c>
      <c r="CY24">
        <v>54.495935483871</v>
      </c>
      <c r="CZ24">
        <v>1415.71612903226</v>
      </c>
      <c r="DA24">
        <v>39.2990322580645</v>
      </c>
      <c r="DB24">
        <v>0</v>
      </c>
      <c r="DC24">
        <v>1626741492.2</v>
      </c>
      <c r="DD24">
        <v>0</v>
      </c>
      <c r="DE24">
        <v>815.535</v>
      </c>
      <c r="DF24">
        <v>-4.55630768827145</v>
      </c>
      <c r="DG24">
        <v>-62.2940171771497</v>
      </c>
      <c r="DH24">
        <v>12375.9269230769</v>
      </c>
      <c r="DI24">
        <v>15</v>
      </c>
      <c r="DJ24">
        <v>1626741518</v>
      </c>
      <c r="DK24" t="s">
        <v>316</v>
      </c>
      <c r="DL24">
        <v>1626741509</v>
      </c>
      <c r="DM24">
        <v>1626741518</v>
      </c>
      <c r="DN24">
        <v>22</v>
      </c>
      <c r="DO24">
        <v>-0.298</v>
      </c>
      <c r="DP24">
        <v>-0.004</v>
      </c>
      <c r="DQ24">
        <v>0.448</v>
      </c>
      <c r="DR24">
        <v>-0.099</v>
      </c>
      <c r="DS24">
        <v>420</v>
      </c>
      <c r="DT24">
        <v>7</v>
      </c>
      <c r="DU24">
        <v>0.05</v>
      </c>
      <c r="DV24">
        <v>0.01</v>
      </c>
      <c r="DW24">
        <v>-36.8126825</v>
      </c>
      <c r="DX24">
        <v>0.224601500938166</v>
      </c>
      <c r="DY24">
        <v>0.0359999506076054</v>
      </c>
      <c r="DZ24">
        <v>1</v>
      </c>
      <c r="EA24">
        <v>815.739970588235</v>
      </c>
      <c r="EB24">
        <v>-4.14782062388837</v>
      </c>
      <c r="EC24">
        <v>0.454289003977592</v>
      </c>
      <c r="ED24">
        <v>1</v>
      </c>
      <c r="EE24">
        <v>19.6473825</v>
      </c>
      <c r="EF24">
        <v>0.0446487804877457</v>
      </c>
      <c r="EG24">
        <v>0.00648135354304962</v>
      </c>
      <c r="EH24">
        <v>1</v>
      </c>
      <c r="EI24">
        <v>3</v>
      </c>
      <c r="EJ24">
        <v>3</v>
      </c>
      <c r="EK24" t="s">
        <v>295</v>
      </c>
      <c r="EL24">
        <v>100</v>
      </c>
      <c r="EM24">
        <v>100</v>
      </c>
      <c r="EN24">
        <v>0.448</v>
      </c>
      <c r="EO24">
        <v>-0.099</v>
      </c>
      <c r="EP24">
        <v>-0.0478418736033895</v>
      </c>
      <c r="EQ24">
        <v>0.00225868272383977</v>
      </c>
      <c r="ER24">
        <v>-9.96746185667655e-07</v>
      </c>
      <c r="ES24">
        <v>2.83711317370827e-10</v>
      </c>
      <c r="ET24">
        <v>-0.102930482808551</v>
      </c>
      <c r="EU24">
        <v>-0.00217948432402501</v>
      </c>
      <c r="EV24">
        <v>0.000453263451741206</v>
      </c>
      <c r="EW24">
        <v>-1.16319206543697e-06</v>
      </c>
      <c r="EX24">
        <v>-2</v>
      </c>
      <c r="EY24">
        <v>2196</v>
      </c>
      <c r="EZ24">
        <v>1</v>
      </c>
      <c r="FA24">
        <v>25</v>
      </c>
      <c r="FB24">
        <v>13.3</v>
      </c>
      <c r="FC24">
        <v>13.1</v>
      </c>
      <c r="FD24">
        <v>18</v>
      </c>
      <c r="FE24">
        <v>598.258</v>
      </c>
      <c r="FF24">
        <v>740.166</v>
      </c>
      <c r="FG24">
        <v>39.9989</v>
      </c>
      <c r="FH24">
        <v>41.1562</v>
      </c>
      <c r="FI24">
        <v>30.0016</v>
      </c>
      <c r="FJ24">
        <v>40.7199</v>
      </c>
      <c r="FK24">
        <v>40.6248</v>
      </c>
      <c r="FL24">
        <v>25.0103</v>
      </c>
      <c r="FM24">
        <v>72.896</v>
      </c>
      <c r="FN24">
        <v>0</v>
      </c>
      <c r="FO24">
        <v>40</v>
      </c>
      <c r="FP24">
        <v>420</v>
      </c>
      <c r="FQ24">
        <v>7.00235</v>
      </c>
      <c r="FR24">
        <v>98.9337</v>
      </c>
      <c r="FS24">
        <v>99.1744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2021-07-19T17:38:38Z</dcterms:created>
  <dcterms:modified xsi:type="dcterms:W3CDTF">2021-07-19T17:38:38Z</dcterms:modified>
</cp:coreProperties>
</file>