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<sst xmlns="http://schemas.openxmlformats.org/spreadsheetml/2006/main" count="725" uniqueCount="328">
  <si>
    <t>File opened</t>
  </si>
  <si>
    <t>2021-06-18 12:18:32</t>
  </si>
  <si>
    <t>Console s/n</t>
  </si>
  <si>
    <t>68C-812019</t>
  </si>
  <si>
    <t>Console ver</t>
  </si>
  <si>
    <t>Bluestem v.1.5.02</t>
  </si>
  <si>
    <t>Scripts ver</t>
  </si>
  <si>
    <t>2021.03  1.5.02, Feb 2021</t>
  </si>
  <si>
    <t>Head s/n</t>
  </si>
  <si>
    <t>68H-712009</t>
  </si>
  <si>
    <t>Head ver</t>
  </si>
  <si>
    <t>1.4.5</t>
  </si>
  <si>
    <t>Head cal</t>
  </si>
  <si>
    <t>{"tazero": "0.0341759", "oxygen": "21", "flowbzero": "0.31669", "flowazero": "0.30875", "co2bspan1": "1.00151", "h2oaspanconc2": "0", "co2aspan2b": "0.314238", "co2bspan2a": "0.318485", "h2obspan2": "0", "h2oaspan2a": "0.0699583", "h2obspanconc2": "0", "co2bspan2": "-0.0310871", "co2aspan1": "1.0013", "co2bzero": "0.91356", "co2aspan2": "-0.0300219", "tbzero": "0.143333", "h2obspan1": "1.00269", "h2oaspan2": "0", "co2bspan2b": "0.315813", "ssb_ref": "32930.3", "h2obspan2b": "0.070949", "h2oaspanconc1": "12.13", "co2aspanconc1": "2486", "flowmeterzero": "0.996996", "co2bspanconc2": "305.4", "h2oaspan2b": "0.0705203", "co2aspanconc2": "305.4", "h2oazero": "1.06526", "h2oaspan1": "1.00803", "ssa_ref": "32011.3", "chamberpressurezero": "2.71043", "co2bspanconc1": "2486", "h2obzero": "1.06088", "co2azero": "0.922313", "co2aspan2a": "0.316838", "h2obspanconc1": "12.14", "h2obspan2a": "0.0707583"}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</si>
  <si>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</si>
  <si>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</si>
  <si>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</si>
  <si>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</si>
  <si>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</si>
  <si>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</si>
  <si>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</si>
  <si>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</si>
  <si>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</si>
  <si>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12:18:32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</si>
  <si>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</si>
  <si>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</si>
  <si>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</si>
  <si>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</si>
  <si>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</si>
  <si>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</si>
  <si>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</si>
  <si>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</si>
  <si>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</si>
  <si>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</si>
  <si>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</si>
  <si>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</si>
  <si>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</si>
  <si>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</si>
  <si>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</si>
  <si>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</si>
  <si>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</si>
  <si>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</si>
  <si>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</si>
  <si>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</si>
  <si>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</si>
  <si>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</si>
  <si>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</si>
  <si>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</si>
  <si>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</si>
  <si>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</si>
  <si>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</si>
  <si>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</si>
  <si>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</si>
  <si>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</si>
  <si>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</si>
  <si>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</si>
  <si>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</si>
  <si>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</si>
  <si>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</si>
  <si>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</si>
  <si>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</si>
  <si>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</si>
  <si>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</si>
  <si>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</si>
  <si>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</si>
  <si>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</si>
  <si>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</si>
  <si>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</si>
  <si>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</si>
  <si>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</si>
  <si>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</si>
  <si>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</si>
  <si>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</si>
  <si>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</si>
  <si>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</si>
  <si>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</si>
  <si>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</si>
  <si>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3.62281 82.9627 381.97 627.379 870.53 1048.79 1193.98 1279.6</t>
  </si>
  <si>
    <t>Fs_true</t>
  </si>
  <si>
    <t>0.142043 107.474 401.313 601.084 800.304 1000.3 1200.37 1400.7</t>
  </si>
  <si>
    <t>leak_wt</t>
  </si>
  <si>
    <t>SysObs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</si>
  <si>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</si>
  <si>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</si>
  <si>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</si>
  <si>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</si>
  <si>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</si>
  <si>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</si>
  <si>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</si>
  <si>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</si>
  <si>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</si>
  <si>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</si>
  <si>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</si>
  <si>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</si>
  <si>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</si>
  <si>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</si>
  <si>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</si>
  <si>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</si>
  <si>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</si>
  <si>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</si>
  <si>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</si>
  <si>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</si>
  <si>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</si>
  <si>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</si>
  <si>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</si>
  <si>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</si>
  <si>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</si>
  <si>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</si>
  <si>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</si>
  <si>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</si>
  <si>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</si>
  <si>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</si>
  <si>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</si>
  <si>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</si>
  <si>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</si>
  <si>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</si>
  <si>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</si>
  <si>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</si>
  <si>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</si>
  <si>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</si>
  <si>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</si>
  <si>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</si>
  <si>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</si>
  <si>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</si>
  <si>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</si>
  <si>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</si>
  <si>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</si>
  <si>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</si>
  <si>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</si>
  <si>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</si>
  <si>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</si>
  <si>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</si>
  <si>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</si>
  <si>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</si>
  <si>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</si>
  <si>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</si>
  <si>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</si>
  <si>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</si>
  <si>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</si>
  <si>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</si>
  <si>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</si>
  <si>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</si>
  <si>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</si>
  <si>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</si>
  <si>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</si>
  <si>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</si>
  <si>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</si>
  <si>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</si>
  <si>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</si>
  <si>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</si>
  <si>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</si>
  <si>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</si>
  <si>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</si>
  <si>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</si>
  <si>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</si>
  <si>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</si>
  <si>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</si>
  <si>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</si>
  <si>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</si>
  <si>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</si>
  <si>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</si>
  <si>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</si>
  <si>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</si>
  <si>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</si>
  <si>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</si>
  <si>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</si>
  <si>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</si>
  <si>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</si>
  <si>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</si>
  <si>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</si>
  <si>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</si>
  <si>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</si>
  <si>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</si>
  <si>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</si>
  <si>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</si>
  <si>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</si>
  <si>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</si>
  <si>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</si>
  <si>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</si>
  <si>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</si>
  <si>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</si>
  <si>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</si>
  <si>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</si>
  <si>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</si>
  <si>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</si>
  <si>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</si>
  <si>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</si>
  <si>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</si>
  <si>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</si>
  <si>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</si>
  <si>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</si>
  <si>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</si>
  <si>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</si>
  <si>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</si>
  <si>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</si>
  <si>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</si>
  <si>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</si>
  <si>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</si>
  <si>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</si>
  <si>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</si>
  <si>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</si>
  <si>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</si>
  <si>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</si>
  <si>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</si>
  <si>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</si>
  <si>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</si>
  <si>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</si>
  <si>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</si>
  <si>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</si>
  <si>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</si>
  <si>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</si>
  <si>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</si>
  <si>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</si>
  <si>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</si>
  <si>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</si>
  <si>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</si>
  <si>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</si>
  <si>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</si>
  <si>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</si>
  <si>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</si>
  <si>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</si>
  <si>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</si>
  <si>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</si>
  <si>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</si>
  <si>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</si>
  <si>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</si>
  <si>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</si>
  <si>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</si>
  <si>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</si>
  <si>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</si>
  <si>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</si>
  <si>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</si>
  <si>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</si>
  <si>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</si>
  <si>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</si>
  <si>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</si>
  <si>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</si>
  <si>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</si>
  <si>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</si>
  <si>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</si>
  <si>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</si>
  <si>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</si>
  <si>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</si>
  <si>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</si>
  <si>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</si>
  <si>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</si>
  <si>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</si>
  <si>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</si>
  <si>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</si>
  <si>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</si>
  <si>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</si>
  <si>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</si>
  <si>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</si>
  <si>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</si>
  <si>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</si>
  <si>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</si>
  <si>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</si>
  <si>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</si>
  <si>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</si>
  <si>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</si>
  <si>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</si>
  <si>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</si>
  <si>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</si>
  <si>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</si>
  <si>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</si>
  <si>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</si>
  <si>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</si>
  <si>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</si>
  <si>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</si>
  <si>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</si>
  <si>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</si>
  <si>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</si>
  <si>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</si>
  <si>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</si>
  <si>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</si>
  <si>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</si>
  <si>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</si>
  <si>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</si>
  <si>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</si>
  <si>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</si>
  <si>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</si>
  <si>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</si>
  <si>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</si>
  <si>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</si>
  <si>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</si>
  <si>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</si>
  <si>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</si>
  <si>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</si>
  <si>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</si>
  <si>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</si>
  <si>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</si>
  <si>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</si>
  <si>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</si>
  <si>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</si>
  <si>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</si>
  <si>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</si>
  <si>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</si>
  <si>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</si>
  <si>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20210618 12:30:26</t>
  </si>
  <si>
    <t>12:30:26</t>
  </si>
  <si>
    <t>-</t>
  </si>
  <si>
    <t>0: Broadleaf</t>
  </si>
  <si>
    <t>12:28:50</t>
  </si>
  <si>
    <t>3/3</t>
  </si>
  <si>
    <t>20210618 12:40:26</t>
  </si>
  <si>
    <t>12:40:26</t>
  </si>
  <si>
    <t>12:31:35</t>
  </si>
  <si>
    <t>20210618 12:50:27</t>
  </si>
  <si>
    <t>12:50:27</t>
  </si>
  <si>
    <t>12:45:13</t>
  </si>
  <si>
    <t>20210618 13:00:27</t>
  </si>
  <si>
    <t>13:00:27</t>
  </si>
  <si>
    <t>12:56:27</t>
  </si>
  <si>
    <t>20210618 13:10:28</t>
  </si>
  <si>
    <t>13:10:28</t>
  </si>
  <si>
    <t>13:06:36</t>
  </si>
  <si>
    <t>20210618 13:20:29</t>
  </si>
  <si>
    <t>13:20:29</t>
  </si>
  <si>
    <t>13:15:17</t>
  </si>
  <si>
    <t>20210618 13:30:29</t>
  </si>
  <si>
    <t>13:30:29</t>
  </si>
  <si>
    <t>13:22:19</t>
  </si>
  <si>
    <t>20210618 13:40:40</t>
  </si>
  <si>
    <t>13:40:40</t>
  </si>
  <si>
    <t>13:31:40</t>
  </si>
  <si>
    <t>20210618 13:50:41</t>
  </si>
  <si>
    <t>13:50:41</t>
  </si>
  <si>
    <t>13:41:51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</si>
</sst>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Z25"/>
  <sheetViews>
    <sheetView tabSelected="1" workbookViewId="0"/>
  </sheetViews>
  <sheetFormatPr defaultRowHeight="15"/>
  <sheetData>
    <row r="2" spans="1:182">
      <c r="A2" t="s">
        <v>25</v>
      </c>
      <c r="B2" t="s">
        <v>26</v>
      </c>
      <c r="C2" t="s">
        <v>28</v>
      </c>
    </row>
    <row r="3" spans="1:182">
      <c r="B3" t="s">
        <v>27</v>
      </c>
      <c r="C3">
        <v>21</v>
      </c>
    </row>
    <row r="4" spans="1:18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82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8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82">
      <c r="B7">
        <v>0</v>
      </c>
      <c r="C7">
        <v>1</v>
      </c>
      <c r="D7">
        <v>0</v>
      </c>
      <c r="E7">
        <v>0</v>
      </c>
    </row>
    <row r="8" spans="1:18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82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82">
      <c r="B11">
        <v>0</v>
      </c>
      <c r="C11">
        <v>0</v>
      </c>
      <c r="D11">
        <v>0</v>
      </c>
      <c r="E11">
        <v>0</v>
      </c>
      <c r="F11">
        <v>1</v>
      </c>
    </row>
    <row r="12" spans="1:18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82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8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85</v>
      </c>
      <c r="BM14" t="s">
        <v>85</v>
      </c>
      <c r="BN14" t="s">
        <v>85</v>
      </c>
      <c r="BO14" t="s">
        <v>85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  <c r="FU14" t="s">
        <v>94</v>
      </c>
      <c r="FV14" t="s">
        <v>94</v>
      </c>
      <c r="FW14" t="s">
        <v>94</v>
      </c>
      <c r="FX14" t="s">
        <v>94</v>
      </c>
      <c r="FY14" t="s">
        <v>94</v>
      </c>
      <c r="FZ14" t="s">
        <v>94</v>
      </c>
    </row>
    <row r="15" spans="1:18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83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101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96</v>
      </c>
      <c r="DR15" t="s">
        <v>99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  <c r="FU15" t="s">
        <v>267</v>
      </c>
      <c r="FV15" t="s">
        <v>268</v>
      </c>
      <c r="FW15" t="s">
        <v>269</v>
      </c>
      <c r="FX15" t="s">
        <v>270</v>
      </c>
      <c r="FY15" t="s">
        <v>271</v>
      </c>
      <c r="FZ15" t="s">
        <v>272</v>
      </c>
    </row>
    <row r="16" spans="1:182">
      <c r="B16" t="s">
        <v>273</v>
      </c>
      <c r="C16" t="s">
        <v>273</v>
      </c>
      <c r="F16" t="s">
        <v>273</v>
      </c>
      <c r="G16" t="s">
        <v>273</v>
      </c>
      <c r="H16" t="s">
        <v>274</v>
      </c>
      <c r="I16" t="s">
        <v>275</v>
      </c>
      <c r="J16" t="s">
        <v>276</v>
      </c>
      <c r="K16" t="s">
        <v>277</v>
      </c>
      <c r="L16" t="s">
        <v>277</v>
      </c>
      <c r="M16" t="s">
        <v>180</v>
      </c>
      <c r="N16" t="s">
        <v>180</v>
      </c>
      <c r="O16" t="s">
        <v>274</v>
      </c>
      <c r="P16" t="s">
        <v>274</v>
      </c>
      <c r="Q16" t="s">
        <v>274</v>
      </c>
      <c r="R16" t="s">
        <v>274</v>
      </c>
      <c r="S16" t="s">
        <v>278</v>
      </c>
      <c r="T16" t="s">
        <v>279</v>
      </c>
      <c r="U16" t="s">
        <v>279</v>
      </c>
      <c r="V16" t="s">
        <v>280</v>
      </c>
      <c r="W16" t="s">
        <v>281</v>
      </c>
      <c r="X16" t="s">
        <v>280</v>
      </c>
      <c r="Y16" t="s">
        <v>280</v>
      </c>
      <c r="Z16" t="s">
        <v>280</v>
      </c>
      <c r="AA16" t="s">
        <v>278</v>
      </c>
      <c r="AB16" t="s">
        <v>278</v>
      </c>
      <c r="AC16" t="s">
        <v>278</v>
      </c>
      <c r="AD16" t="s">
        <v>278</v>
      </c>
      <c r="AE16" t="s">
        <v>282</v>
      </c>
      <c r="AF16" t="s">
        <v>281</v>
      </c>
      <c r="AH16" t="s">
        <v>281</v>
      </c>
      <c r="AI16" t="s">
        <v>282</v>
      </c>
      <c r="AO16" t="s">
        <v>276</v>
      </c>
      <c r="AV16" t="s">
        <v>276</v>
      </c>
      <c r="AW16" t="s">
        <v>276</v>
      </c>
      <c r="AX16" t="s">
        <v>276</v>
      </c>
      <c r="AY16" t="s">
        <v>283</v>
      </c>
      <c r="BM16" t="s">
        <v>284</v>
      </c>
      <c r="BN16" t="s">
        <v>284</v>
      </c>
      <c r="BO16" t="s">
        <v>284</v>
      </c>
      <c r="BP16" t="s">
        <v>276</v>
      </c>
      <c r="BR16" t="s">
        <v>285</v>
      </c>
      <c r="BT16" t="s">
        <v>276</v>
      </c>
      <c r="BU16" t="s">
        <v>276</v>
      </c>
      <c r="BW16" t="s">
        <v>286</v>
      </c>
      <c r="BX16" t="s">
        <v>287</v>
      </c>
      <c r="CA16" t="s">
        <v>274</v>
      </c>
      <c r="CB16" t="s">
        <v>273</v>
      </c>
      <c r="CC16" t="s">
        <v>277</v>
      </c>
      <c r="CD16" t="s">
        <v>277</v>
      </c>
      <c r="CE16" t="s">
        <v>288</v>
      </c>
      <c r="CF16" t="s">
        <v>288</v>
      </c>
      <c r="CG16" t="s">
        <v>277</v>
      </c>
      <c r="CH16" t="s">
        <v>288</v>
      </c>
      <c r="CI16" t="s">
        <v>282</v>
      </c>
      <c r="CJ16" t="s">
        <v>280</v>
      </c>
      <c r="CK16" t="s">
        <v>280</v>
      </c>
      <c r="CL16" t="s">
        <v>279</v>
      </c>
      <c r="CM16" t="s">
        <v>279</v>
      </c>
      <c r="CN16" t="s">
        <v>279</v>
      </c>
      <c r="CO16" t="s">
        <v>279</v>
      </c>
      <c r="CP16" t="s">
        <v>279</v>
      </c>
      <c r="CQ16" t="s">
        <v>289</v>
      </c>
      <c r="CR16" t="s">
        <v>276</v>
      </c>
      <c r="CS16" t="s">
        <v>276</v>
      </c>
      <c r="CT16" t="s">
        <v>276</v>
      </c>
      <c r="CY16" t="s">
        <v>276</v>
      </c>
      <c r="DB16" t="s">
        <v>279</v>
      </c>
      <c r="DC16" t="s">
        <v>279</v>
      </c>
      <c r="DD16" t="s">
        <v>279</v>
      </c>
      <c r="DE16" t="s">
        <v>279</v>
      </c>
      <c r="DF16" t="s">
        <v>279</v>
      </c>
      <c r="DG16" t="s">
        <v>276</v>
      </c>
      <c r="DH16" t="s">
        <v>276</v>
      </c>
      <c r="DI16" t="s">
        <v>276</v>
      </c>
      <c r="DJ16" t="s">
        <v>273</v>
      </c>
      <c r="DM16" t="s">
        <v>290</v>
      </c>
      <c r="DN16" t="s">
        <v>290</v>
      </c>
      <c r="DP16" t="s">
        <v>273</v>
      </c>
      <c r="DQ16" t="s">
        <v>291</v>
      </c>
      <c r="DS16" t="s">
        <v>273</v>
      </c>
      <c r="DT16" t="s">
        <v>273</v>
      </c>
      <c r="DV16" t="s">
        <v>292</v>
      </c>
      <c r="DW16" t="s">
        <v>293</v>
      </c>
      <c r="DX16" t="s">
        <v>292</v>
      </c>
      <c r="DY16" t="s">
        <v>293</v>
      </c>
      <c r="DZ16" t="s">
        <v>292</v>
      </c>
      <c r="EA16" t="s">
        <v>293</v>
      </c>
      <c r="EB16" t="s">
        <v>281</v>
      </c>
      <c r="EC16" t="s">
        <v>281</v>
      </c>
      <c r="ED16" t="s">
        <v>277</v>
      </c>
      <c r="EE16" t="s">
        <v>294</v>
      </c>
      <c r="EF16" t="s">
        <v>277</v>
      </c>
      <c r="EI16" t="s">
        <v>295</v>
      </c>
      <c r="EL16" t="s">
        <v>288</v>
      </c>
      <c r="EM16" t="s">
        <v>296</v>
      </c>
      <c r="EN16" t="s">
        <v>288</v>
      </c>
      <c r="ES16" t="s">
        <v>281</v>
      </c>
      <c r="ET16" t="s">
        <v>281</v>
      </c>
      <c r="EU16" t="s">
        <v>292</v>
      </c>
      <c r="EV16" t="s">
        <v>293</v>
      </c>
      <c r="EW16" t="s">
        <v>293</v>
      </c>
      <c r="FA16" t="s">
        <v>293</v>
      </c>
      <c r="FE16" t="s">
        <v>277</v>
      </c>
      <c r="FF16" t="s">
        <v>277</v>
      </c>
      <c r="FG16" t="s">
        <v>288</v>
      </c>
      <c r="FH16" t="s">
        <v>288</v>
      </c>
      <c r="FI16" t="s">
        <v>297</v>
      </c>
      <c r="FJ16" t="s">
        <v>297</v>
      </c>
      <c r="FL16" t="s">
        <v>282</v>
      </c>
      <c r="FM16" t="s">
        <v>282</v>
      </c>
      <c r="FN16" t="s">
        <v>279</v>
      </c>
      <c r="FO16" t="s">
        <v>279</v>
      </c>
      <c r="FP16" t="s">
        <v>279</v>
      </c>
      <c r="FQ16" t="s">
        <v>279</v>
      </c>
      <c r="FR16" t="s">
        <v>279</v>
      </c>
      <c r="FS16" t="s">
        <v>281</v>
      </c>
      <c r="FT16" t="s">
        <v>281</v>
      </c>
      <c r="FU16" t="s">
        <v>281</v>
      </c>
      <c r="FV16" t="s">
        <v>279</v>
      </c>
      <c r="FW16" t="s">
        <v>277</v>
      </c>
      <c r="FX16" t="s">
        <v>288</v>
      </c>
      <c r="FY16" t="s">
        <v>281</v>
      </c>
      <c r="FZ16" t="s">
        <v>281</v>
      </c>
    </row>
    <row r="17" spans="1:182">
      <c r="A17">
        <v>1</v>
      </c>
      <c r="B17">
        <v>1624044626</v>
      </c>
      <c r="C17">
        <v>0</v>
      </c>
      <c r="D17" t="s">
        <v>298</v>
      </c>
      <c r="E17" t="s">
        <v>299</v>
      </c>
      <c r="F17">
        <v>15</v>
      </c>
      <c r="G17">
        <v>1624044618.25</v>
      </c>
      <c r="H17">
        <f>(I17)/1000</f>
        <v>0</v>
      </c>
      <c r="I17">
        <f>1000*CI17*AG17*(CE17-CF17)/(100*BX17*(1000-AG17*CE17))</f>
        <v>0</v>
      </c>
      <c r="J17">
        <f>CI17*AG17*(CD17-CC17*(1000-AG17*CF17)/(1000-AG17*CE17))/(100*BX17)</f>
        <v>0</v>
      </c>
      <c r="K17">
        <f>CC17 - IF(AG17&gt;1, J17*BX17*100.0/(AI17*CQ17), 0)</f>
        <v>0</v>
      </c>
      <c r="L17">
        <f>((R17-H17/2)*K17-J17)/(R17+H17/2)</f>
        <v>0</v>
      </c>
      <c r="M17">
        <f>L17*(CJ17+CK17)/1000.0</f>
        <v>0</v>
      </c>
      <c r="N17">
        <f>(CC17 - IF(AG17&gt;1, J17*BX17*100.0/(AI17*CQ17), 0))*(CJ17+CK17)/1000.0</f>
        <v>0</v>
      </c>
      <c r="O17">
        <f>2.0/((1/Q17-1/P17)+SIGN(Q17)*SQRT((1/Q17-1/P17)*(1/Q17-1/P17) + 4*BY17/((BY17+1)*(BY17+1))*(2*1/Q17*1/P17-1/P17*1/P17)))</f>
        <v>0</v>
      </c>
      <c r="P17">
        <f>IF(LEFT(BZ17,1)&lt;&gt;"0",IF(LEFT(BZ17,1)="1",3.0,CA17),$D$5+$E$5*(CQ17*CJ17/($K$5*1000))+$F$5*(CQ17*CJ17/($K$5*1000))*MAX(MIN(BX17,$J$5),$I$5)*MAX(MIN(BX17,$J$5),$I$5)+$G$5*MAX(MIN(BX17,$J$5),$I$5)*(CQ17*CJ17/($K$5*1000))+$H$5*(CQ17*CJ17/($K$5*1000))*(CQ17*CJ17/($K$5*1000)))</f>
        <v>0</v>
      </c>
      <c r="Q17">
        <f>H17*(1000-(1000*0.61365*exp(17.502*U17/(240.97+U17))/(CJ17+CK17)+CE17)/2)/(1000*0.61365*exp(17.502*U17/(240.97+U17))/(CJ17+CK17)-CE17)</f>
        <v>0</v>
      </c>
      <c r="R17">
        <f>1/((BY17+1)/(O17/1.6)+1/(P17/1.37)) + BY17/((BY17+1)/(O17/1.6) + BY17/(P17/1.37))</f>
        <v>0</v>
      </c>
      <c r="S17">
        <f>(BT17*BW17)</f>
        <v>0</v>
      </c>
      <c r="T17">
        <f>(CL17+(S17+2*0.95*5.67E-8*(((CL17+$B$7)+273)^4-(CL17+273)^4)-44100*H17)/(1.84*29.3*P17+8*0.95*5.67E-8*(CL17+273)^3))</f>
        <v>0</v>
      </c>
      <c r="U17">
        <f>($C$7*CM17+$D$7*CN17+$E$7*T17)</f>
        <v>0</v>
      </c>
      <c r="V17">
        <f>0.61365*exp(17.502*U17/(240.97+U17))</f>
        <v>0</v>
      </c>
      <c r="W17">
        <f>(X17/Y17*100)</f>
        <v>0</v>
      </c>
      <c r="X17">
        <f>CE17*(CJ17+CK17)/1000</f>
        <v>0</v>
      </c>
      <c r="Y17">
        <f>0.61365*exp(17.502*CL17/(240.97+CL17))</f>
        <v>0</v>
      </c>
      <c r="Z17">
        <f>(V17-CE17*(CJ17+CK17)/1000)</f>
        <v>0</v>
      </c>
      <c r="AA17">
        <f>(-H17*44100)</f>
        <v>0</v>
      </c>
      <c r="AB17">
        <f>2*29.3*P17*0.92*(CL17-U17)</f>
        <v>0</v>
      </c>
      <c r="AC17">
        <f>2*0.95*5.67E-8*(((CL17+$B$7)+273)^4-(U17+273)^4)</f>
        <v>0</v>
      </c>
      <c r="AD17">
        <f>S17+AC17+AA17+AB17</f>
        <v>0</v>
      </c>
      <c r="AE17">
        <v>12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MAX(0,($B$13+$C$13*CQ17)/(1+$D$13*CQ17)*CJ17/(CL17+273)*$E$13)</f>
        <v>0</v>
      </c>
      <c r="AJ17" t="s">
        <v>300</v>
      </c>
      <c r="AK17" t="s">
        <v>300</v>
      </c>
      <c r="AL17">
        <v>0</v>
      </c>
      <c r="AM17">
        <v>0</v>
      </c>
      <c r="AN17">
        <f>1-AL17/AM17</f>
        <v>0</v>
      </c>
      <c r="AO17">
        <v>0</v>
      </c>
      <c r="AP17" t="s">
        <v>300</v>
      </c>
      <c r="AQ17" t="s">
        <v>300</v>
      </c>
      <c r="AR17">
        <v>0</v>
      </c>
      <c r="AS17">
        <v>0</v>
      </c>
      <c r="AT17">
        <f>1-AR17/AS17</f>
        <v>0</v>
      </c>
      <c r="AU17">
        <v>0.5</v>
      </c>
      <c r="AV17">
        <f>BU17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300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f>$B$11*CR17+$C$11*CS17+$F$11*CT17*(1-CW17)</f>
        <v>0</v>
      </c>
      <c r="BU17">
        <f>BT17*BV17</f>
        <v>0</v>
      </c>
      <c r="BV17">
        <f>($B$11*$D$9+$C$11*$D$9+$F$11*((DG17+CY17)/MAX(DG17+CY17+DH17, 0.1)*$I$9+DH17/MAX(DG17+CY17+DH17, 0.1)*$J$9))/($B$11+$C$11+$F$11)</f>
        <v>0</v>
      </c>
      <c r="BW17">
        <f>($B$11*$K$9+$C$11*$K$9+$F$11*((DG17+CY17)/MAX(DG17+CY17+DH17, 0.1)*$P$9+DH17/MAX(DG17+CY17+DH17, 0.1)*$Q$9))/($B$11+$C$11+$F$11)</f>
        <v>0</v>
      </c>
      <c r="BX17">
        <v>6</v>
      </c>
      <c r="BY17">
        <v>0.5</v>
      </c>
      <c r="BZ17" t="s">
        <v>301</v>
      </c>
      <c r="CA17">
        <v>2</v>
      </c>
      <c r="CB17">
        <v>1624044618.25</v>
      </c>
      <c r="CC17">
        <v>406.0676</v>
      </c>
      <c r="CD17">
        <v>419.874533333333</v>
      </c>
      <c r="CE17">
        <v>5.275921</v>
      </c>
      <c r="CF17">
        <v>0.9590169</v>
      </c>
      <c r="CG17">
        <v>408.118266666667</v>
      </c>
      <c r="CH17">
        <v>5.564797</v>
      </c>
      <c r="CI17">
        <v>799.992366666667</v>
      </c>
      <c r="CJ17">
        <v>100.843333333333</v>
      </c>
      <c r="CK17">
        <v>0.0995773</v>
      </c>
      <c r="CL17">
        <v>16.85164</v>
      </c>
      <c r="CM17">
        <v>16.3970833333333</v>
      </c>
      <c r="CN17">
        <v>999.9</v>
      </c>
      <c r="CO17">
        <v>0</v>
      </c>
      <c r="CP17">
        <v>0</v>
      </c>
      <c r="CQ17">
        <v>10000.865</v>
      </c>
      <c r="CR17">
        <v>0</v>
      </c>
      <c r="CS17">
        <v>2.34055666666667</v>
      </c>
      <c r="CT17">
        <v>600.0107</v>
      </c>
      <c r="CU17">
        <v>0.9330195</v>
      </c>
      <c r="CV17">
        <v>0.06698084</v>
      </c>
      <c r="CW17">
        <v>0</v>
      </c>
      <c r="CX17">
        <v>2.50227333333333</v>
      </c>
      <c r="CY17">
        <v>0</v>
      </c>
      <c r="CZ17">
        <v>6010.69066666667</v>
      </c>
      <c r="DA17">
        <v>3837.62266666667</v>
      </c>
      <c r="DB17">
        <v>35.906</v>
      </c>
      <c r="DC17">
        <v>39.937</v>
      </c>
      <c r="DD17">
        <v>38.3873</v>
      </c>
      <c r="DE17">
        <v>38.7830666666667</v>
      </c>
      <c r="DF17">
        <v>35.9288666666667</v>
      </c>
      <c r="DG17">
        <v>559.822</v>
      </c>
      <c r="DH17">
        <v>40.1913333333333</v>
      </c>
      <c r="DI17">
        <v>0</v>
      </c>
      <c r="DJ17">
        <v>1624044628.2</v>
      </c>
      <c r="DK17">
        <v>0</v>
      </c>
      <c r="DL17">
        <v>2.507552</v>
      </c>
      <c r="DM17">
        <v>0.791069220643785</v>
      </c>
      <c r="DN17">
        <v>-27.9261538334334</v>
      </c>
      <c r="DO17">
        <v>6010.2924</v>
      </c>
      <c r="DP17">
        <v>15</v>
      </c>
      <c r="DQ17">
        <v>1624044530</v>
      </c>
      <c r="DR17" t="s">
        <v>302</v>
      </c>
      <c r="DS17">
        <v>1624044519.5</v>
      </c>
      <c r="DT17">
        <v>1624044530</v>
      </c>
      <c r="DU17">
        <v>1</v>
      </c>
      <c r="DV17">
        <v>-0.069</v>
      </c>
      <c r="DW17">
        <v>-0.058</v>
      </c>
      <c r="DX17">
        <v>-2.055</v>
      </c>
      <c r="DY17">
        <v>-0.271</v>
      </c>
      <c r="DZ17">
        <v>419</v>
      </c>
      <c r="EA17">
        <v>1</v>
      </c>
      <c r="EB17">
        <v>0.1</v>
      </c>
      <c r="EC17">
        <v>0.02</v>
      </c>
      <c r="ED17">
        <v>-13.8112275</v>
      </c>
      <c r="EE17">
        <v>0.0672236397749113</v>
      </c>
      <c r="EF17">
        <v>0.0166202284505961</v>
      </c>
      <c r="EG17">
        <v>1</v>
      </c>
      <c r="EH17">
        <v>2.48862058823529</v>
      </c>
      <c r="EI17">
        <v>0.170731191885044</v>
      </c>
      <c r="EJ17">
        <v>0.189379983381392</v>
      </c>
      <c r="EK17">
        <v>1</v>
      </c>
      <c r="EL17">
        <v>4.319152</v>
      </c>
      <c r="EM17">
        <v>-0.0481035647279558</v>
      </c>
      <c r="EN17">
        <v>0.00469675111114057</v>
      </c>
      <c r="EO17">
        <v>1</v>
      </c>
      <c r="EP17">
        <v>3</v>
      </c>
      <c r="EQ17">
        <v>3</v>
      </c>
      <c r="ER17" t="s">
        <v>303</v>
      </c>
      <c r="ES17">
        <v>100</v>
      </c>
      <c r="ET17">
        <v>100</v>
      </c>
      <c r="EU17">
        <v>-2.05</v>
      </c>
      <c r="EV17">
        <v>-0.2889</v>
      </c>
      <c r="EW17">
        <v>-2.06077234632268</v>
      </c>
      <c r="EX17">
        <v>0.000485247639819423</v>
      </c>
      <c r="EY17">
        <v>-1.36446825205216e-06</v>
      </c>
      <c r="EZ17">
        <v>5.78542989185787e-10</v>
      </c>
      <c r="FA17">
        <v>-0.262877889872932</v>
      </c>
      <c r="FB17">
        <v>-0.0069627603589053</v>
      </c>
      <c r="FC17">
        <v>0.000421879644919607</v>
      </c>
      <c r="FD17">
        <v>-1.84123391875399e-06</v>
      </c>
      <c r="FE17">
        <v>0</v>
      </c>
      <c r="FF17">
        <v>2096</v>
      </c>
      <c r="FG17">
        <v>1</v>
      </c>
      <c r="FH17">
        <v>26</v>
      </c>
      <c r="FI17">
        <v>1.8</v>
      </c>
      <c r="FJ17">
        <v>1.6</v>
      </c>
      <c r="FK17">
        <v>18</v>
      </c>
      <c r="FL17">
        <v>855.533</v>
      </c>
      <c r="FM17">
        <v>562.41</v>
      </c>
      <c r="FN17">
        <v>9.95968</v>
      </c>
      <c r="FO17">
        <v>27.4942</v>
      </c>
      <c r="FP17">
        <v>30.0001</v>
      </c>
      <c r="FQ17">
        <v>27.4441</v>
      </c>
      <c r="FR17">
        <v>27.4192</v>
      </c>
      <c r="FS17">
        <v>26.292</v>
      </c>
      <c r="FT17">
        <v>100</v>
      </c>
      <c r="FU17">
        <v>0</v>
      </c>
      <c r="FV17">
        <v>10</v>
      </c>
      <c r="FW17">
        <v>420</v>
      </c>
      <c r="FX17">
        <v>0</v>
      </c>
      <c r="FY17">
        <v>101.466</v>
      </c>
      <c r="FZ17">
        <v>99.1112</v>
      </c>
    </row>
    <row r="18" spans="1:182">
      <c r="A18">
        <v>2</v>
      </c>
      <c r="B18">
        <v>1624045226.6</v>
      </c>
      <c r="C18">
        <v>600.599999904633</v>
      </c>
      <c r="D18" t="s">
        <v>304</v>
      </c>
      <c r="E18" t="s">
        <v>305</v>
      </c>
      <c r="F18">
        <v>15</v>
      </c>
      <c r="G18">
        <v>1624045218.85</v>
      </c>
      <c r="H18">
        <f>(I18)/1000</f>
        <v>0</v>
      </c>
      <c r="I18">
        <f>1000*CI18*AG18*(CE18-CF18)/(100*BX18*(1000-AG18*CE18))</f>
        <v>0</v>
      </c>
      <c r="J18">
        <f>CI18*AG18*(CD18-CC18*(1000-AG18*CF18)/(1000-AG18*CE18))/(100*BX18)</f>
        <v>0</v>
      </c>
      <c r="K18">
        <f>CC18 - IF(AG18&gt;1, J18*BX18*100.0/(AI18*CQ18), 0)</f>
        <v>0</v>
      </c>
      <c r="L18">
        <f>((R18-H18/2)*K18-J18)/(R18+H18/2)</f>
        <v>0</v>
      </c>
      <c r="M18">
        <f>L18*(CJ18+CK18)/1000.0</f>
        <v>0</v>
      </c>
      <c r="N18">
        <f>(CC18 - IF(AG18&gt;1, J18*BX18*100.0/(AI18*CQ18), 0))*(CJ18+CK18)/1000.0</f>
        <v>0</v>
      </c>
      <c r="O18">
        <f>2.0/((1/Q18-1/P18)+SIGN(Q18)*SQRT((1/Q18-1/P18)*(1/Q18-1/P18) + 4*BY18/((BY18+1)*(BY18+1))*(2*1/Q18*1/P18-1/P18*1/P18)))</f>
        <v>0</v>
      </c>
      <c r="P18">
        <f>IF(LEFT(BZ18,1)&lt;&gt;"0",IF(LEFT(BZ18,1)="1",3.0,CA18),$D$5+$E$5*(CQ18*CJ18/($K$5*1000))+$F$5*(CQ18*CJ18/($K$5*1000))*MAX(MIN(BX18,$J$5),$I$5)*MAX(MIN(BX18,$J$5),$I$5)+$G$5*MAX(MIN(BX18,$J$5),$I$5)*(CQ18*CJ18/($K$5*1000))+$H$5*(CQ18*CJ18/($K$5*1000))*(CQ18*CJ18/($K$5*1000)))</f>
        <v>0</v>
      </c>
      <c r="Q18">
        <f>H18*(1000-(1000*0.61365*exp(17.502*U18/(240.97+U18))/(CJ18+CK18)+CE18)/2)/(1000*0.61365*exp(17.502*U18/(240.97+U18))/(CJ18+CK18)-CE18)</f>
        <v>0</v>
      </c>
      <c r="R18">
        <f>1/((BY18+1)/(O18/1.6)+1/(P18/1.37)) + BY18/((BY18+1)/(O18/1.6) + BY18/(P18/1.37))</f>
        <v>0</v>
      </c>
      <c r="S18">
        <f>(BT18*BW18)</f>
        <v>0</v>
      </c>
      <c r="T18">
        <f>(CL18+(S18+2*0.95*5.67E-8*(((CL18+$B$7)+273)^4-(CL18+273)^4)-44100*H18)/(1.84*29.3*P18+8*0.95*5.67E-8*(CL18+273)^3))</f>
        <v>0</v>
      </c>
      <c r="U18">
        <f>($C$7*CM18+$D$7*CN18+$E$7*T18)</f>
        <v>0</v>
      </c>
      <c r="V18">
        <f>0.61365*exp(17.502*U18/(240.97+U18))</f>
        <v>0</v>
      </c>
      <c r="W18">
        <f>(X18/Y18*100)</f>
        <v>0</v>
      </c>
      <c r="X18">
        <f>CE18*(CJ18+CK18)/1000</f>
        <v>0</v>
      </c>
      <c r="Y18">
        <f>0.61365*exp(17.502*CL18/(240.97+CL18))</f>
        <v>0</v>
      </c>
      <c r="Z18">
        <f>(V18-CE18*(CJ18+CK18)/1000)</f>
        <v>0</v>
      </c>
      <c r="AA18">
        <f>(-H18*44100)</f>
        <v>0</v>
      </c>
      <c r="AB18">
        <f>2*29.3*P18*0.92*(CL18-U18)</f>
        <v>0</v>
      </c>
      <c r="AC18">
        <f>2*0.95*5.67E-8*(((CL18+$B$7)+273)^4-(U18+273)^4)</f>
        <v>0</v>
      </c>
      <c r="AD18">
        <f>S18+AC18+AA18+AB18</f>
        <v>0</v>
      </c>
      <c r="AE18">
        <v>12</v>
      </c>
      <c r="AF18">
        <v>2</v>
      </c>
      <c r="AG18">
        <f>IF(AE18*$H$13&gt;=AI18,1.0,(AI18/(AI18-AE18*$H$13)))</f>
        <v>0</v>
      </c>
      <c r="AH18">
        <f>(AG18-1)*100</f>
        <v>0</v>
      </c>
      <c r="AI18">
        <f>MAX(0,($B$13+$C$13*CQ18)/(1+$D$13*CQ18)*CJ18/(CL18+273)*$E$13)</f>
        <v>0</v>
      </c>
      <c r="AJ18" t="s">
        <v>300</v>
      </c>
      <c r="AK18" t="s">
        <v>300</v>
      </c>
      <c r="AL18">
        <v>0</v>
      </c>
      <c r="AM18">
        <v>0</v>
      </c>
      <c r="AN18">
        <f>1-AL18/AM18</f>
        <v>0</v>
      </c>
      <c r="AO18">
        <v>0</v>
      </c>
      <c r="AP18" t="s">
        <v>300</v>
      </c>
      <c r="AQ18" t="s">
        <v>300</v>
      </c>
      <c r="AR18">
        <v>0</v>
      </c>
      <c r="AS18">
        <v>0</v>
      </c>
      <c r="AT18">
        <f>1-AR18/AS18</f>
        <v>0</v>
      </c>
      <c r="AU18">
        <v>0.5</v>
      </c>
      <c r="AV18">
        <f>BU18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300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f>$B$11*CR18+$C$11*CS18+$F$11*CT18*(1-CW18)</f>
        <v>0</v>
      </c>
      <c r="BU18">
        <f>BT18*BV18</f>
        <v>0</v>
      </c>
      <c r="BV18">
        <f>($B$11*$D$9+$C$11*$D$9+$F$11*((DG18+CY18)/MAX(DG18+CY18+DH18, 0.1)*$I$9+DH18/MAX(DG18+CY18+DH18, 0.1)*$J$9))/($B$11+$C$11+$F$11)</f>
        <v>0</v>
      </c>
      <c r="BW18">
        <f>($B$11*$K$9+$C$11*$K$9+$F$11*((DG18+CY18)/MAX(DG18+CY18+DH18, 0.1)*$P$9+DH18/MAX(DG18+CY18+DH18, 0.1)*$Q$9))/($B$11+$C$11+$F$11)</f>
        <v>0</v>
      </c>
      <c r="BX18">
        <v>6</v>
      </c>
      <c r="BY18">
        <v>0.5</v>
      </c>
      <c r="BZ18" t="s">
        <v>301</v>
      </c>
      <c r="CA18">
        <v>2</v>
      </c>
      <c r="CB18">
        <v>1624045218.85</v>
      </c>
      <c r="CC18">
        <v>404.496366666667</v>
      </c>
      <c r="CD18">
        <v>419.994333333333</v>
      </c>
      <c r="CE18">
        <v>6.59490966666667</v>
      </c>
      <c r="CF18">
        <v>1.81083533333333</v>
      </c>
      <c r="CG18">
        <v>406.525433333333</v>
      </c>
      <c r="CH18">
        <v>6.882213</v>
      </c>
      <c r="CI18">
        <v>799.997</v>
      </c>
      <c r="CJ18">
        <v>100.8385</v>
      </c>
      <c r="CK18">
        <v>0.0997917433333333</v>
      </c>
      <c r="CL18">
        <v>19.4454466666667</v>
      </c>
      <c r="CM18">
        <v>18.7474</v>
      </c>
      <c r="CN18">
        <v>999.9</v>
      </c>
      <c r="CO18">
        <v>0</v>
      </c>
      <c r="CP18">
        <v>0</v>
      </c>
      <c r="CQ18">
        <v>10004.75</v>
      </c>
      <c r="CR18">
        <v>0</v>
      </c>
      <c r="CS18">
        <v>3.08422533333333</v>
      </c>
      <c r="CT18">
        <v>600.0263</v>
      </c>
      <c r="CU18">
        <v>0.9330125</v>
      </c>
      <c r="CV18">
        <v>0.06698772</v>
      </c>
      <c r="CW18">
        <v>0</v>
      </c>
      <c r="CX18">
        <v>2.49781</v>
      </c>
      <c r="CY18">
        <v>0</v>
      </c>
      <c r="CZ18">
        <v>5744.61833333333</v>
      </c>
      <c r="DA18">
        <v>3837.71533333333</v>
      </c>
      <c r="DB18">
        <v>35.4789333333333</v>
      </c>
      <c r="DC18">
        <v>39.4122</v>
      </c>
      <c r="DD18">
        <v>37.8539333333333</v>
      </c>
      <c r="DE18">
        <v>38.3331333333333</v>
      </c>
      <c r="DF18">
        <v>35.7539333333333</v>
      </c>
      <c r="DG18">
        <v>559.832</v>
      </c>
      <c r="DH18">
        <v>40.1906666666667</v>
      </c>
      <c r="DI18">
        <v>0</v>
      </c>
      <c r="DJ18">
        <v>1624045228.8</v>
      </c>
      <c r="DK18">
        <v>0</v>
      </c>
      <c r="DL18">
        <v>2.50122692307692</v>
      </c>
      <c r="DM18">
        <v>-1.23242736296522</v>
      </c>
      <c r="DN18">
        <v>-4.77128204955111</v>
      </c>
      <c r="DO18">
        <v>5744.44384615385</v>
      </c>
      <c r="DP18">
        <v>15</v>
      </c>
      <c r="DQ18">
        <v>1624044695.5</v>
      </c>
      <c r="DR18" t="s">
        <v>306</v>
      </c>
      <c r="DS18">
        <v>1624044674.5</v>
      </c>
      <c r="DT18">
        <v>1624044695.5</v>
      </c>
      <c r="DU18">
        <v>2</v>
      </c>
      <c r="DV18">
        <v>0.021</v>
      </c>
      <c r="DW18">
        <v>0.004</v>
      </c>
      <c r="DX18">
        <v>-2.035</v>
      </c>
      <c r="DY18">
        <v>-0.267</v>
      </c>
      <c r="DZ18">
        <v>420</v>
      </c>
      <c r="EA18">
        <v>1</v>
      </c>
      <c r="EB18">
        <v>0.06</v>
      </c>
      <c r="EC18">
        <v>0.02</v>
      </c>
      <c r="ED18">
        <v>-15.4967325</v>
      </c>
      <c r="EE18">
        <v>-0.0151733583489381</v>
      </c>
      <c r="EF18">
        <v>0.0255622709036188</v>
      </c>
      <c r="EG18">
        <v>1</v>
      </c>
      <c r="EH18">
        <v>2.49508181818182</v>
      </c>
      <c r="EI18">
        <v>-0.318786444688584</v>
      </c>
      <c r="EJ18">
        <v>0.155228175071693</v>
      </c>
      <c r="EK18">
        <v>1</v>
      </c>
      <c r="EL18">
        <v>4.7838865</v>
      </c>
      <c r="EM18">
        <v>-0.00127384615385408</v>
      </c>
      <c r="EN18">
        <v>0.00114988162434227</v>
      </c>
      <c r="EO18">
        <v>1</v>
      </c>
      <c r="EP18">
        <v>3</v>
      </c>
      <c r="EQ18">
        <v>3</v>
      </c>
      <c r="ER18" t="s">
        <v>303</v>
      </c>
      <c r="ES18">
        <v>100</v>
      </c>
      <c r="ET18">
        <v>100</v>
      </c>
      <c r="EU18">
        <v>-2.03</v>
      </c>
      <c r="EV18">
        <v>-0.2873</v>
      </c>
      <c r="EW18">
        <v>-2.0398702963739</v>
      </c>
      <c r="EX18">
        <v>0.000485247639819423</v>
      </c>
      <c r="EY18">
        <v>-1.36446825205216e-06</v>
      </c>
      <c r="EZ18">
        <v>5.78542989185787e-10</v>
      </c>
      <c r="FA18">
        <v>-0.258765534261851</v>
      </c>
      <c r="FB18">
        <v>-0.0069627603589053</v>
      </c>
      <c r="FC18">
        <v>0.000421879644919607</v>
      </c>
      <c r="FD18">
        <v>-1.84123391875399e-06</v>
      </c>
      <c r="FE18">
        <v>0</v>
      </c>
      <c r="FF18">
        <v>2096</v>
      </c>
      <c r="FG18">
        <v>1</v>
      </c>
      <c r="FH18">
        <v>26</v>
      </c>
      <c r="FI18">
        <v>9.2</v>
      </c>
      <c r="FJ18">
        <v>8.9</v>
      </c>
      <c r="FK18">
        <v>18</v>
      </c>
      <c r="FL18">
        <v>855.478</v>
      </c>
      <c r="FM18">
        <v>567.353</v>
      </c>
      <c r="FN18">
        <v>15</v>
      </c>
      <c r="FO18">
        <v>26.845</v>
      </c>
      <c r="FP18">
        <v>29.9999</v>
      </c>
      <c r="FQ18">
        <v>26.9729</v>
      </c>
      <c r="FR18">
        <v>26.9594</v>
      </c>
      <c r="FS18">
        <v>26.4349</v>
      </c>
      <c r="FT18">
        <v>90.5295</v>
      </c>
      <c r="FU18">
        <v>0</v>
      </c>
      <c r="FV18">
        <v>15</v>
      </c>
      <c r="FW18">
        <v>420</v>
      </c>
      <c r="FX18">
        <v>1.88193</v>
      </c>
      <c r="FY18">
        <v>101.528</v>
      </c>
      <c r="FZ18">
        <v>99.1994</v>
      </c>
    </row>
    <row r="19" spans="1:182">
      <c r="A19">
        <v>3</v>
      </c>
      <c r="B19">
        <v>1624045827.1</v>
      </c>
      <c r="C19">
        <v>1201.09999990463</v>
      </c>
      <c r="D19" t="s">
        <v>307</v>
      </c>
      <c r="E19" t="s">
        <v>308</v>
      </c>
      <c r="F19">
        <v>15</v>
      </c>
      <c r="G19">
        <v>1624045819.35</v>
      </c>
      <c r="H19">
        <f>(I19)/1000</f>
        <v>0</v>
      </c>
      <c r="I19">
        <f>1000*CI19*AG19*(CE19-CF19)/(100*BX19*(1000-AG19*CE19))</f>
        <v>0</v>
      </c>
      <c r="J19">
        <f>CI19*AG19*(CD19-CC19*(1000-AG19*CF19)/(1000-AG19*CE19))/(100*BX19)</f>
        <v>0</v>
      </c>
      <c r="K19">
        <f>CC19 - IF(AG19&gt;1, J19*BX19*100.0/(AI19*CQ19), 0)</f>
        <v>0</v>
      </c>
      <c r="L19">
        <f>((R19-H19/2)*K19-J19)/(R19+H19/2)</f>
        <v>0</v>
      </c>
      <c r="M19">
        <f>L19*(CJ19+CK19)/1000.0</f>
        <v>0</v>
      </c>
      <c r="N19">
        <f>(CC19 - IF(AG19&gt;1, J19*BX19*100.0/(AI19*CQ19), 0))*(CJ19+CK19)/1000.0</f>
        <v>0</v>
      </c>
      <c r="O19">
        <f>2.0/((1/Q19-1/P19)+SIGN(Q19)*SQRT((1/Q19-1/P19)*(1/Q19-1/P19) + 4*BY19/((BY19+1)*(BY19+1))*(2*1/Q19*1/P19-1/P19*1/P19)))</f>
        <v>0</v>
      </c>
      <c r="P19">
        <f>IF(LEFT(BZ19,1)&lt;&gt;"0",IF(LEFT(BZ19,1)="1",3.0,CA19),$D$5+$E$5*(CQ19*CJ19/($K$5*1000))+$F$5*(CQ19*CJ19/($K$5*1000))*MAX(MIN(BX19,$J$5),$I$5)*MAX(MIN(BX19,$J$5),$I$5)+$G$5*MAX(MIN(BX19,$J$5),$I$5)*(CQ19*CJ19/($K$5*1000))+$H$5*(CQ19*CJ19/($K$5*1000))*(CQ19*CJ19/($K$5*1000)))</f>
        <v>0</v>
      </c>
      <c r="Q19">
        <f>H19*(1000-(1000*0.61365*exp(17.502*U19/(240.97+U19))/(CJ19+CK19)+CE19)/2)/(1000*0.61365*exp(17.502*U19/(240.97+U19))/(CJ19+CK19)-CE19)</f>
        <v>0</v>
      </c>
      <c r="R19">
        <f>1/((BY19+1)/(O19/1.6)+1/(P19/1.37)) + BY19/((BY19+1)/(O19/1.6) + BY19/(P19/1.37))</f>
        <v>0</v>
      </c>
      <c r="S19">
        <f>(BT19*BW19)</f>
        <v>0</v>
      </c>
      <c r="T19">
        <f>(CL19+(S19+2*0.95*5.67E-8*(((CL19+$B$7)+273)^4-(CL19+273)^4)-44100*H19)/(1.84*29.3*P19+8*0.95*5.67E-8*(CL19+273)^3))</f>
        <v>0</v>
      </c>
      <c r="U19">
        <f>($C$7*CM19+$D$7*CN19+$E$7*T19)</f>
        <v>0</v>
      </c>
      <c r="V19">
        <f>0.61365*exp(17.502*U19/(240.97+U19))</f>
        <v>0</v>
      </c>
      <c r="W19">
        <f>(X19/Y19*100)</f>
        <v>0</v>
      </c>
      <c r="X19">
        <f>CE19*(CJ19+CK19)/1000</f>
        <v>0</v>
      </c>
      <c r="Y19">
        <f>0.61365*exp(17.502*CL19/(240.97+CL19))</f>
        <v>0</v>
      </c>
      <c r="Z19">
        <f>(V19-CE19*(CJ19+CK19)/1000)</f>
        <v>0</v>
      </c>
      <c r="AA19">
        <f>(-H19*44100)</f>
        <v>0</v>
      </c>
      <c r="AB19">
        <f>2*29.3*P19*0.92*(CL19-U19)</f>
        <v>0</v>
      </c>
      <c r="AC19">
        <f>2*0.95*5.67E-8*(((CL19+$B$7)+273)^4-(U19+273)^4)</f>
        <v>0</v>
      </c>
      <c r="AD19">
        <f>S19+AC19+AA19+AB19</f>
        <v>0</v>
      </c>
      <c r="AE19">
        <v>12</v>
      </c>
      <c r="AF19">
        <v>2</v>
      </c>
      <c r="AG19">
        <f>IF(AE19*$H$13&gt;=AI19,1.0,(AI19/(AI19-AE19*$H$13)))</f>
        <v>0</v>
      </c>
      <c r="AH19">
        <f>(AG19-1)*100</f>
        <v>0</v>
      </c>
      <c r="AI19">
        <f>MAX(0,($B$13+$C$13*CQ19)/(1+$D$13*CQ19)*CJ19/(CL19+273)*$E$13)</f>
        <v>0</v>
      </c>
      <c r="AJ19" t="s">
        <v>300</v>
      </c>
      <c r="AK19" t="s">
        <v>300</v>
      </c>
      <c r="AL19">
        <v>0</v>
      </c>
      <c r="AM19">
        <v>0</v>
      </c>
      <c r="AN19">
        <f>1-AL19/AM19</f>
        <v>0</v>
      </c>
      <c r="AO19">
        <v>0</v>
      </c>
      <c r="AP19" t="s">
        <v>300</v>
      </c>
      <c r="AQ19" t="s">
        <v>300</v>
      </c>
      <c r="AR19">
        <v>0</v>
      </c>
      <c r="AS19">
        <v>0</v>
      </c>
      <c r="AT19">
        <f>1-AR19/AS19</f>
        <v>0</v>
      </c>
      <c r="AU19">
        <v>0.5</v>
      </c>
      <c r="AV19">
        <f>BU19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300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f>$B$11*CR19+$C$11*CS19+$F$11*CT19*(1-CW19)</f>
        <v>0</v>
      </c>
      <c r="BU19">
        <f>BT19*BV19</f>
        <v>0</v>
      </c>
      <c r="BV19">
        <f>($B$11*$D$9+$C$11*$D$9+$F$11*((DG19+CY19)/MAX(DG19+CY19+DH19, 0.1)*$I$9+DH19/MAX(DG19+CY19+DH19, 0.1)*$J$9))/($B$11+$C$11+$F$11)</f>
        <v>0</v>
      </c>
      <c r="BW19">
        <f>($B$11*$K$9+$C$11*$K$9+$F$11*((DG19+CY19)/MAX(DG19+CY19+DH19, 0.1)*$P$9+DH19/MAX(DG19+CY19+DH19, 0.1)*$Q$9))/($B$11+$C$11+$F$11)</f>
        <v>0</v>
      </c>
      <c r="BX19">
        <v>6</v>
      </c>
      <c r="BY19">
        <v>0.5</v>
      </c>
      <c r="BZ19" t="s">
        <v>301</v>
      </c>
      <c r="CA19">
        <v>2</v>
      </c>
      <c r="CB19">
        <v>1624045819.35</v>
      </c>
      <c r="CC19">
        <v>402.986166666667</v>
      </c>
      <c r="CD19">
        <v>420.0063</v>
      </c>
      <c r="CE19">
        <v>11.00951</v>
      </c>
      <c r="CF19">
        <v>6.225119</v>
      </c>
      <c r="CG19">
        <v>405.0337</v>
      </c>
      <c r="CH19">
        <v>11.33613</v>
      </c>
      <c r="CI19">
        <v>800.013666666667</v>
      </c>
      <c r="CJ19">
        <v>100.836266666667</v>
      </c>
      <c r="CK19">
        <v>0.100021633333333</v>
      </c>
      <c r="CL19">
        <v>22.63446</v>
      </c>
      <c r="CM19">
        <v>21.7714866666667</v>
      </c>
      <c r="CN19">
        <v>999.9</v>
      </c>
      <c r="CO19">
        <v>0</v>
      </c>
      <c r="CP19">
        <v>0</v>
      </c>
      <c r="CQ19">
        <v>10006.3256666667</v>
      </c>
      <c r="CR19">
        <v>0</v>
      </c>
      <c r="CS19">
        <v>3.03257633333333</v>
      </c>
      <c r="CT19">
        <v>599.998266666667</v>
      </c>
      <c r="CU19">
        <v>0.933017933333333</v>
      </c>
      <c r="CV19">
        <v>0.06698239</v>
      </c>
      <c r="CW19">
        <v>0</v>
      </c>
      <c r="CX19">
        <v>2.4814</v>
      </c>
      <c r="CY19">
        <v>0</v>
      </c>
      <c r="CZ19">
        <v>5783.903</v>
      </c>
      <c r="DA19">
        <v>3837.54133333333</v>
      </c>
      <c r="DB19">
        <v>35.7040333333333</v>
      </c>
      <c r="DC19">
        <v>39.4579333333333</v>
      </c>
      <c r="DD19">
        <v>37.9769333333333</v>
      </c>
      <c r="DE19">
        <v>38.6163666666667</v>
      </c>
      <c r="DF19">
        <v>36.2331666666667</v>
      </c>
      <c r="DG19">
        <v>559.808666666666</v>
      </c>
      <c r="DH19">
        <v>40.193</v>
      </c>
      <c r="DI19">
        <v>0</v>
      </c>
      <c r="DJ19">
        <v>1624045829.4</v>
      </c>
      <c r="DK19">
        <v>0</v>
      </c>
      <c r="DL19">
        <v>2.498488</v>
      </c>
      <c r="DM19">
        <v>-0.30456154273729</v>
      </c>
      <c r="DN19">
        <v>11.3969230457032</v>
      </c>
      <c r="DO19">
        <v>5784.0564</v>
      </c>
      <c r="DP19">
        <v>15</v>
      </c>
      <c r="DQ19">
        <v>1624045513.1</v>
      </c>
      <c r="DR19" t="s">
        <v>309</v>
      </c>
      <c r="DS19">
        <v>1624045506.1</v>
      </c>
      <c r="DT19">
        <v>1624045513.1</v>
      </c>
      <c r="DU19">
        <v>3</v>
      </c>
      <c r="DV19">
        <v>-0.019</v>
      </c>
      <c r="DW19">
        <v>-0.04</v>
      </c>
      <c r="DX19">
        <v>-2.053</v>
      </c>
      <c r="DY19">
        <v>-0.325</v>
      </c>
      <c r="DZ19">
        <v>420</v>
      </c>
      <c r="EA19">
        <v>5</v>
      </c>
      <c r="EB19">
        <v>0.13</v>
      </c>
      <c r="EC19">
        <v>0.02</v>
      </c>
      <c r="ED19">
        <v>-17.0114825</v>
      </c>
      <c r="EE19">
        <v>-0.16678311444648</v>
      </c>
      <c r="EF19">
        <v>0.0327235686279779</v>
      </c>
      <c r="EG19">
        <v>1</v>
      </c>
      <c r="EH19">
        <v>2.48448787878788</v>
      </c>
      <c r="EI19">
        <v>-0.104660672190624</v>
      </c>
      <c r="EJ19">
        <v>0.214617800890646</v>
      </c>
      <c r="EK19">
        <v>1</v>
      </c>
      <c r="EL19">
        <v>4.78290825</v>
      </c>
      <c r="EM19">
        <v>0.025764990619133</v>
      </c>
      <c r="EN19">
        <v>0.00270113669359773</v>
      </c>
      <c r="EO19">
        <v>1</v>
      </c>
      <c r="EP19">
        <v>3</v>
      </c>
      <c r="EQ19">
        <v>3</v>
      </c>
      <c r="ER19" t="s">
        <v>303</v>
      </c>
      <c r="ES19">
        <v>100</v>
      </c>
      <c r="ET19">
        <v>100</v>
      </c>
      <c r="EU19">
        <v>-2.048</v>
      </c>
      <c r="EV19">
        <v>-0.3267</v>
      </c>
      <c r="EW19">
        <v>-2.05869551807542</v>
      </c>
      <c r="EX19">
        <v>0.000485247639819423</v>
      </c>
      <c r="EY19">
        <v>-1.36446825205216e-06</v>
      </c>
      <c r="EZ19">
        <v>5.78542989185787e-10</v>
      </c>
      <c r="FA19">
        <v>-0.299238189378322</v>
      </c>
      <c r="FB19">
        <v>-0.0069627603589053</v>
      </c>
      <c r="FC19">
        <v>0.000421879644919607</v>
      </c>
      <c r="FD19">
        <v>-1.84123391875399e-06</v>
      </c>
      <c r="FE19">
        <v>0</v>
      </c>
      <c r="FF19">
        <v>2096</v>
      </c>
      <c r="FG19">
        <v>1</v>
      </c>
      <c r="FH19">
        <v>26</v>
      </c>
      <c r="FI19">
        <v>5.3</v>
      </c>
      <c r="FJ19">
        <v>5.2</v>
      </c>
      <c r="FK19">
        <v>18</v>
      </c>
      <c r="FL19">
        <v>855.144</v>
      </c>
      <c r="FM19">
        <v>574.567</v>
      </c>
      <c r="FN19">
        <v>20.0005</v>
      </c>
      <c r="FO19">
        <v>26.5788</v>
      </c>
      <c r="FP19">
        <v>30</v>
      </c>
      <c r="FQ19">
        <v>26.6642</v>
      </c>
      <c r="FR19">
        <v>26.65</v>
      </c>
      <c r="FS19">
        <v>26.561</v>
      </c>
      <c r="FT19">
        <v>68.8525</v>
      </c>
      <c r="FU19">
        <v>0</v>
      </c>
      <c r="FV19">
        <v>20</v>
      </c>
      <c r="FW19">
        <v>420</v>
      </c>
      <c r="FX19">
        <v>6.21318</v>
      </c>
      <c r="FY19">
        <v>101.566</v>
      </c>
      <c r="FZ19">
        <v>99.2402</v>
      </c>
    </row>
    <row r="20" spans="1:182">
      <c r="A20">
        <v>4</v>
      </c>
      <c r="B20">
        <v>1624046427.6</v>
      </c>
      <c r="C20">
        <v>1801.59999990463</v>
      </c>
      <c r="D20" t="s">
        <v>310</v>
      </c>
      <c r="E20" t="s">
        <v>311</v>
      </c>
      <c r="F20">
        <v>15</v>
      </c>
      <c r="G20">
        <v>1624046419.85</v>
      </c>
      <c r="H20">
        <f>(I20)/1000</f>
        <v>0</v>
      </c>
      <c r="I20">
        <f>1000*CI20*AG20*(CE20-CF20)/(100*BX20*(1000-AG20*CE20))</f>
        <v>0</v>
      </c>
      <c r="J20">
        <f>CI20*AG20*(CD20-CC20*(1000-AG20*CF20)/(1000-AG20*CE20))/(100*BX20)</f>
        <v>0</v>
      </c>
      <c r="K20">
        <f>CC20 - IF(AG20&gt;1, J20*BX20*100.0/(AI20*CQ20), 0)</f>
        <v>0</v>
      </c>
      <c r="L20">
        <f>((R20-H20/2)*K20-J20)/(R20+H20/2)</f>
        <v>0</v>
      </c>
      <c r="M20">
        <f>L20*(CJ20+CK20)/1000.0</f>
        <v>0</v>
      </c>
      <c r="N20">
        <f>(CC20 - IF(AG20&gt;1, J20*BX20*100.0/(AI20*CQ20), 0))*(CJ20+CK20)/1000.0</f>
        <v>0</v>
      </c>
      <c r="O20">
        <f>2.0/((1/Q20-1/P20)+SIGN(Q20)*SQRT((1/Q20-1/P20)*(1/Q20-1/P20) + 4*BY20/((BY20+1)*(BY20+1))*(2*1/Q20*1/P20-1/P20*1/P20)))</f>
        <v>0</v>
      </c>
      <c r="P20">
        <f>IF(LEFT(BZ20,1)&lt;&gt;"0",IF(LEFT(BZ20,1)="1",3.0,CA20),$D$5+$E$5*(CQ20*CJ20/($K$5*1000))+$F$5*(CQ20*CJ20/($K$5*1000))*MAX(MIN(BX20,$J$5),$I$5)*MAX(MIN(BX20,$J$5),$I$5)+$G$5*MAX(MIN(BX20,$J$5),$I$5)*(CQ20*CJ20/($K$5*1000))+$H$5*(CQ20*CJ20/($K$5*1000))*(CQ20*CJ20/($K$5*1000)))</f>
        <v>0</v>
      </c>
      <c r="Q20">
        <f>H20*(1000-(1000*0.61365*exp(17.502*U20/(240.97+U20))/(CJ20+CK20)+CE20)/2)/(1000*0.61365*exp(17.502*U20/(240.97+U20))/(CJ20+CK20)-CE20)</f>
        <v>0</v>
      </c>
      <c r="R20">
        <f>1/((BY20+1)/(O20/1.6)+1/(P20/1.37)) + BY20/((BY20+1)/(O20/1.6) + BY20/(P20/1.37))</f>
        <v>0</v>
      </c>
      <c r="S20">
        <f>(BT20*BW20)</f>
        <v>0</v>
      </c>
      <c r="T20">
        <f>(CL20+(S20+2*0.95*5.67E-8*(((CL20+$B$7)+273)^4-(CL20+273)^4)-44100*H20)/(1.84*29.3*P20+8*0.95*5.67E-8*(CL20+273)^3))</f>
        <v>0</v>
      </c>
      <c r="U20">
        <f>($C$7*CM20+$D$7*CN20+$E$7*T20)</f>
        <v>0</v>
      </c>
      <c r="V20">
        <f>0.61365*exp(17.502*U20/(240.97+U20))</f>
        <v>0</v>
      </c>
      <c r="W20">
        <f>(X20/Y20*100)</f>
        <v>0</v>
      </c>
      <c r="X20">
        <f>CE20*(CJ20+CK20)/1000</f>
        <v>0</v>
      </c>
      <c r="Y20">
        <f>0.61365*exp(17.502*CL20/(240.97+CL20))</f>
        <v>0</v>
      </c>
      <c r="Z20">
        <f>(V20-CE20*(CJ20+CK20)/1000)</f>
        <v>0</v>
      </c>
      <c r="AA20">
        <f>(-H20*44100)</f>
        <v>0</v>
      </c>
      <c r="AB20">
        <f>2*29.3*P20*0.92*(CL20-U20)</f>
        <v>0</v>
      </c>
      <c r="AC20">
        <f>2*0.95*5.67E-8*(((CL20+$B$7)+273)^4-(U20+273)^4)</f>
        <v>0</v>
      </c>
      <c r="AD20">
        <f>S20+AC20+AA20+AB20</f>
        <v>0</v>
      </c>
      <c r="AE20">
        <v>11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MAX(0,($B$13+$C$13*CQ20)/(1+$D$13*CQ20)*CJ20/(CL20+273)*$E$13)</f>
        <v>0</v>
      </c>
      <c r="AJ20" t="s">
        <v>300</v>
      </c>
      <c r="AK20" t="s">
        <v>300</v>
      </c>
      <c r="AL20">
        <v>0</v>
      </c>
      <c r="AM20">
        <v>0</v>
      </c>
      <c r="AN20">
        <f>1-AL20/AM20</f>
        <v>0</v>
      </c>
      <c r="AO20">
        <v>0</v>
      </c>
      <c r="AP20" t="s">
        <v>300</v>
      </c>
      <c r="AQ20" t="s">
        <v>300</v>
      </c>
      <c r="AR20">
        <v>0</v>
      </c>
      <c r="AS20">
        <v>0</v>
      </c>
      <c r="AT20">
        <f>1-AR20/AS20</f>
        <v>0</v>
      </c>
      <c r="AU20">
        <v>0.5</v>
      </c>
      <c r="AV20">
        <f>BU20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300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f>$B$11*CR20+$C$11*CS20+$F$11*CT20*(1-CW20)</f>
        <v>0</v>
      </c>
      <c r="BU20">
        <f>BT20*BV20</f>
        <v>0</v>
      </c>
      <c r="BV20">
        <f>($B$11*$D$9+$C$11*$D$9+$F$11*((DG20+CY20)/MAX(DG20+CY20+DH20, 0.1)*$I$9+DH20/MAX(DG20+CY20+DH20, 0.1)*$J$9))/($B$11+$C$11+$F$11)</f>
        <v>0</v>
      </c>
      <c r="BW20">
        <f>($B$11*$K$9+$C$11*$K$9+$F$11*((DG20+CY20)/MAX(DG20+CY20+DH20, 0.1)*$P$9+DH20/MAX(DG20+CY20+DH20, 0.1)*$Q$9))/($B$11+$C$11+$F$11)</f>
        <v>0</v>
      </c>
      <c r="BX20">
        <v>6</v>
      </c>
      <c r="BY20">
        <v>0.5</v>
      </c>
      <c r="BZ20" t="s">
        <v>301</v>
      </c>
      <c r="CA20">
        <v>2</v>
      </c>
      <c r="CB20">
        <v>1624046419.85</v>
      </c>
      <c r="CC20">
        <v>402.151966666667</v>
      </c>
      <c r="CD20">
        <v>419.978533333333</v>
      </c>
      <c r="CE20">
        <v>16.65053</v>
      </c>
      <c r="CF20">
        <v>11.94785</v>
      </c>
      <c r="CG20">
        <v>404.169733333333</v>
      </c>
      <c r="CH20">
        <v>16.99628</v>
      </c>
      <c r="CI20">
        <v>800.0022</v>
      </c>
      <c r="CJ20">
        <v>100.826233333333</v>
      </c>
      <c r="CK20">
        <v>0.100171856666667</v>
      </c>
      <c r="CL20">
        <v>26.0802333333333</v>
      </c>
      <c r="CM20">
        <v>25.05257</v>
      </c>
      <c r="CN20">
        <v>999.9</v>
      </c>
      <c r="CO20">
        <v>0</v>
      </c>
      <c r="CP20">
        <v>0</v>
      </c>
      <c r="CQ20">
        <v>9996.83166666667</v>
      </c>
      <c r="CR20">
        <v>0</v>
      </c>
      <c r="CS20">
        <v>2.97762</v>
      </c>
      <c r="CT20">
        <v>599.985266666667</v>
      </c>
      <c r="CU20">
        <v>0.932984666666667</v>
      </c>
      <c r="CV20">
        <v>0.0670152333333333</v>
      </c>
      <c r="CW20">
        <v>0</v>
      </c>
      <c r="CX20">
        <v>2.50983</v>
      </c>
      <c r="CY20">
        <v>0</v>
      </c>
      <c r="CZ20">
        <v>5836.632</v>
      </c>
      <c r="DA20">
        <v>3837.423</v>
      </c>
      <c r="DB20">
        <v>36.2122666666667</v>
      </c>
      <c r="DC20">
        <v>39.7373333333333</v>
      </c>
      <c r="DD20">
        <v>38.3455333333333</v>
      </c>
      <c r="DE20">
        <v>39.0205333333333</v>
      </c>
      <c r="DF20">
        <v>36.9832</v>
      </c>
      <c r="DG20">
        <v>559.777</v>
      </c>
      <c r="DH20">
        <v>40.212</v>
      </c>
      <c r="DI20">
        <v>0</v>
      </c>
      <c r="DJ20">
        <v>1624046429.4</v>
      </c>
      <c r="DK20">
        <v>0</v>
      </c>
      <c r="DL20">
        <v>2.511096</v>
      </c>
      <c r="DM20">
        <v>0.559269226699404</v>
      </c>
      <c r="DN20">
        <v>4.52692293803824</v>
      </c>
      <c r="DO20">
        <v>5836.8416</v>
      </c>
      <c r="DP20">
        <v>15</v>
      </c>
      <c r="DQ20">
        <v>1624046187.6</v>
      </c>
      <c r="DR20" t="s">
        <v>312</v>
      </c>
      <c r="DS20">
        <v>1624046172.6</v>
      </c>
      <c r="DT20">
        <v>1624046187.6</v>
      </c>
      <c r="DU20">
        <v>4</v>
      </c>
      <c r="DV20">
        <v>0.03</v>
      </c>
      <c r="DW20">
        <v>-0.041</v>
      </c>
      <c r="DX20">
        <v>-2.024</v>
      </c>
      <c r="DY20">
        <v>-0.368</v>
      </c>
      <c r="DZ20">
        <v>420</v>
      </c>
      <c r="EA20">
        <v>11</v>
      </c>
      <c r="EB20">
        <v>0.08</v>
      </c>
      <c r="EC20">
        <v>0.02</v>
      </c>
      <c r="ED20">
        <v>-17.8300575</v>
      </c>
      <c r="EE20">
        <v>0.0188859287054761</v>
      </c>
      <c r="EF20">
        <v>0.0241220841502136</v>
      </c>
      <c r="EG20">
        <v>1</v>
      </c>
      <c r="EH20">
        <v>2.48367714285714</v>
      </c>
      <c r="EI20">
        <v>0.528915227034617</v>
      </c>
      <c r="EJ20">
        <v>0.166982895763461</v>
      </c>
      <c r="EK20">
        <v>1</v>
      </c>
      <c r="EL20">
        <v>4.7046845</v>
      </c>
      <c r="EM20">
        <v>0.0380141088180036</v>
      </c>
      <c r="EN20">
        <v>0.0159675965552114</v>
      </c>
      <c r="EO20">
        <v>1</v>
      </c>
      <c r="EP20">
        <v>3</v>
      </c>
      <c r="EQ20">
        <v>3</v>
      </c>
      <c r="ER20" t="s">
        <v>303</v>
      </c>
      <c r="ES20">
        <v>100</v>
      </c>
      <c r="ET20">
        <v>100</v>
      </c>
      <c r="EU20">
        <v>-2.018</v>
      </c>
      <c r="EV20">
        <v>-0.3456</v>
      </c>
      <c r="EW20">
        <v>-2.02919850179749</v>
      </c>
      <c r="EX20">
        <v>0.000485247639819423</v>
      </c>
      <c r="EY20">
        <v>-1.36446825205216e-06</v>
      </c>
      <c r="EZ20">
        <v>5.78542989185787e-10</v>
      </c>
      <c r="FA20">
        <v>-0.340245604609919</v>
      </c>
      <c r="FB20">
        <v>-0.0069627603589053</v>
      </c>
      <c r="FC20">
        <v>0.000421879644919607</v>
      </c>
      <c r="FD20">
        <v>-1.84123391875399e-06</v>
      </c>
      <c r="FE20">
        <v>0</v>
      </c>
      <c r="FF20">
        <v>2096</v>
      </c>
      <c r="FG20">
        <v>1</v>
      </c>
      <c r="FH20">
        <v>26</v>
      </c>
      <c r="FI20">
        <v>4.2</v>
      </c>
      <c r="FJ20">
        <v>4</v>
      </c>
      <c r="FK20">
        <v>18</v>
      </c>
      <c r="FL20">
        <v>856.329</v>
      </c>
      <c r="FM20">
        <v>583.373</v>
      </c>
      <c r="FN20">
        <v>25.0007</v>
      </c>
      <c r="FO20">
        <v>26.6909</v>
      </c>
      <c r="FP20">
        <v>30.0002</v>
      </c>
      <c r="FQ20">
        <v>26.6916</v>
      </c>
      <c r="FR20">
        <v>26.6728</v>
      </c>
      <c r="FS20">
        <v>26.7076</v>
      </c>
      <c r="FT20">
        <v>46.0985</v>
      </c>
      <c r="FU20">
        <v>0</v>
      </c>
      <c r="FV20">
        <v>25</v>
      </c>
      <c r="FW20">
        <v>420</v>
      </c>
      <c r="FX20">
        <v>12.0002</v>
      </c>
      <c r="FY20">
        <v>101.557</v>
      </c>
      <c r="FZ20">
        <v>99.225</v>
      </c>
    </row>
    <row r="21" spans="1:182">
      <c r="A21">
        <v>5</v>
      </c>
      <c r="B21">
        <v>1624047028.5</v>
      </c>
      <c r="C21">
        <v>2402.5</v>
      </c>
      <c r="D21" t="s">
        <v>313</v>
      </c>
      <c r="E21" t="s">
        <v>314</v>
      </c>
      <c r="F21">
        <v>15</v>
      </c>
      <c r="G21">
        <v>1624047020.5</v>
      </c>
      <c r="H21">
        <f>(I21)/1000</f>
        <v>0</v>
      </c>
      <c r="I21">
        <f>1000*CI21*AG21*(CE21-CF21)/(100*BX21*(1000-AG21*CE21))</f>
        <v>0</v>
      </c>
      <c r="J21">
        <f>CI21*AG21*(CD21-CC21*(1000-AG21*CF21)/(1000-AG21*CE21))/(100*BX21)</f>
        <v>0</v>
      </c>
      <c r="K21">
        <f>CC21 - IF(AG21&gt;1, J21*BX21*100.0/(AI21*CQ21), 0)</f>
        <v>0</v>
      </c>
      <c r="L21">
        <f>((R21-H21/2)*K21-J21)/(R21+H21/2)</f>
        <v>0</v>
      </c>
      <c r="M21">
        <f>L21*(CJ21+CK21)/1000.0</f>
        <v>0</v>
      </c>
      <c r="N21">
        <f>(CC21 - IF(AG21&gt;1, J21*BX21*100.0/(AI21*CQ21), 0))*(CJ21+CK21)/1000.0</f>
        <v>0</v>
      </c>
      <c r="O21">
        <f>2.0/((1/Q21-1/P21)+SIGN(Q21)*SQRT((1/Q21-1/P21)*(1/Q21-1/P21) + 4*BY21/((BY21+1)*(BY21+1))*(2*1/Q21*1/P21-1/P21*1/P21)))</f>
        <v>0</v>
      </c>
      <c r="P21">
        <f>IF(LEFT(BZ21,1)&lt;&gt;"0",IF(LEFT(BZ21,1)="1",3.0,CA21),$D$5+$E$5*(CQ21*CJ21/($K$5*1000))+$F$5*(CQ21*CJ21/($K$5*1000))*MAX(MIN(BX21,$J$5),$I$5)*MAX(MIN(BX21,$J$5),$I$5)+$G$5*MAX(MIN(BX21,$J$5),$I$5)*(CQ21*CJ21/($K$5*1000))+$H$5*(CQ21*CJ21/($K$5*1000))*(CQ21*CJ21/($K$5*1000)))</f>
        <v>0</v>
      </c>
      <c r="Q21">
        <f>H21*(1000-(1000*0.61365*exp(17.502*U21/(240.97+U21))/(CJ21+CK21)+CE21)/2)/(1000*0.61365*exp(17.502*U21/(240.97+U21))/(CJ21+CK21)-CE21)</f>
        <v>0</v>
      </c>
      <c r="R21">
        <f>1/((BY21+1)/(O21/1.6)+1/(P21/1.37)) + BY21/((BY21+1)/(O21/1.6) + BY21/(P21/1.37))</f>
        <v>0</v>
      </c>
      <c r="S21">
        <f>(BT21*BW21)</f>
        <v>0</v>
      </c>
      <c r="T21">
        <f>(CL21+(S21+2*0.95*5.67E-8*(((CL21+$B$7)+273)^4-(CL21+273)^4)-44100*H21)/(1.84*29.3*P21+8*0.95*5.67E-8*(CL21+273)^3))</f>
        <v>0</v>
      </c>
      <c r="U21">
        <f>($C$7*CM21+$D$7*CN21+$E$7*T21)</f>
        <v>0</v>
      </c>
      <c r="V21">
        <f>0.61365*exp(17.502*U21/(240.97+U21))</f>
        <v>0</v>
      </c>
      <c r="W21">
        <f>(X21/Y21*100)</f>
        <v>0</v>
      </c>
      <c r="X21">
        <f>CE21*(CJ21+CK21)/1000</f>
        <v>0</v>
      </c>
      <c r="Y21">
        <f>0.61365*exp(17.502*CL21/(240.97+CL21))</f>
        <v>0</v>
      </c>
      <c r="Z21">
        <f>(V21-CE21*(CJ21+CK21)/1000)</f>
        <v>0</v>
      </c>
      <c r="AA21">
        <f>(-H21*44100)</f>
        <v>0</v>
      </c>
      <c r="AB21">
        <f>2*29.3*P21*0.92*(CL21-U21)</f>
        <v>0</v>
      </c>
      <c r="AC21">
        <f>2*0.95*5.67E-8*(((CL21+$B$7)+273)^4-(U21+273)^4)</f>
        <v>0</v>
      </c>
      <c r="AD21">
        <f>S21+AC21+AA21+AB21</f>
        <v>0</v>
      </c>
      <c r="AE21">
        <v>9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MAX(0,($B$13+$C$13*CQ21)/(1+$D$13*CQ21)*CJ21/(CL21+273)*$E$13)</f>
        <v>0</v>
      </c>
      <c r="AJ21" t="s">
        <v>300</v>
      </c>
      <c r="AK21" t="s">
        <v>300</v>
      </c>
      <c r="AL21">
        <v>0</v>
      </c>
      <c r="AM21">
        <v>0</v>
      </c>
      <c r="AN21">
        <f>1-AL21/AM21</f>
        <v>0</v>
      </c>
      <c r="AO21">
        <v>0</v>
      </c>
      <c r="AP21" t="s">
        <v>300</v>
      </c>
      <c r="AQ21" t="s">
        <v>300</v>
      </c>
      <c r="AR21">
        <v>0</v>
      </c>
      <c r="AS21">
        <v>0</v>
      </c>
      <c r="AT21">
        <f>1-AR21/AS21</f>
        <v>0</v>
      </c>
      <c r="AU21">
        <v>0.5</v>
      </c>
      <c r="AV21">
        <f>BU21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300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f>$B$11*CR21+$C$11*CS21+$F$11*CT21*(1-CW21)</f>
        <v>0</v>
      </c>
      <c r="BU21">
        <f>BT21*BV21</f>
        <v>0</v>
      </c>
      <c r="BV21">
        <f>($B$11*$D$9+$C$11*$D$9+$F$11*((DG21+CY21)/MAX(DG21+CY21+DH21, 0.1)*$I$9+DH21/MAX(DG21+CY21+DH21, 0.1)*$J$9))/($B$11+$C$11+$F$11)</f>
        <v>0</v>
      </c>
      <c r="BW21">
        <f>($B$11*$K$9+$C$11*$K$9+$F$11*((DG21+CY21)/MAX(DG21+CY21+DH21, 0.1)*$P$9+DH21/MAX(DG21+CY21+DH21, 0.1)*$Q$9))/($B$11+$C$11+$F$11)</f>
        <v>0</v>
      </c>
      <c r="BX21">
        <v>6</v>
      </c>
      <c r="BY21">
        <v>0.5</v>
      </c>
      <c r="BZ21" t="s">
        <v>301</v>
      </c>
      <c r="CA21">
        <v>2</v>
      </c>
      <c r="CB21">
        <v>1624047020.5</v>
      </c>
      <c r="CC21">
        <v>401.900193548387</v>
      </c>
      <c r="CD21">
        <v>419.993290322581</v>
      </c>
      <c r="CE21">
        <v>23.5917161290323</v>
      </c>
      <c r="CF21">
        <v>18.9278935483871</v>
      </c>
      <c r="CG21">
        <v>403.93364516129</v>
      </c>
      <c r="CH21">
        <v>23.9272419354839</v>
      </c>
      <c r="CI21">
        <v>800.016935483871</v>
      </c>
      <c r="CJ21">
        <v>100.823806451613</v>
      </c>
      <c r="CK21">
        <v>0.100292041935484</v>
      </c>
      <c r="CL21">
        <v>29.5968161290323</v>
      </c>
      <c r="CM21">
        <v>28.4269967741935</v>
      </c>
      <c r="CN21">
        <v>999.9</v>
      </c>
      <c r="CO21">
        <v>0</v>
      </c>
      <c r="CP21">
        <v>0</v>
      </c>
      <c r="CQ21">
        <v>10003.0506451613</v>
      </c>
      <c r="CR21">
        <v>0</v>
      </c>
      <c r="CS21">
        <v>2.97762</v>
      </c>
      <c r="CT21">
        <v>599.995322580645</v>
      </c>
      <c r="CU21">
        <v>0.933004451612903</v>
      </c>
      <c r="CV21">
        <v>0.0669958129032258</v>
      </c>
      <c r="CW21">
        <v>0</v>
      </c>
      <c r="CX21">
        <v>2.47431935483871</v>
      </c>
      <c r="CY21">
        <v>0</v>
      </c>
      <c r="CZ21">
        <v>5741.23967741935</v>
      </c>
      <c r="DA21">
        <v>3837.50806451613</v>
      </c>
      <c r="DB21">
        <v>36.8121935483871</v>
      </c>
      <c r="DC21">
        <v>40.1046774193548</v>
      </c>
      <c r="DD21">
        <v>38.8787741935484</v>
      </c>
      <c r="DE21">
        <v>39.4795483870967</v>
      </c>
      <c r="DF21">
        <v>37.8404838709677</v>
      </c>
      <c r="DG21">
        <v>559.798709677419</v>
      </c>
      <c r="DH21">
        <v>40.1954838709677</v>
      </c>
      <c r="DI21">
        <v>0</v>
      </c>
      <c r="DJ21">
        <v>1624047030.6</v>
      </c>
      <c r="DK21">
        <v>0</v>
      </c>
      <c r="DL21">
        <v>2.485304</v>
      </c>
      <c r="DM21">
        <v>-0.0316076965246695</v>
      </c>
      <c r="DN21">
        <v>-0.491538535048633</v>
      </c>
      <c r="DO21">
        <v>5741.1908</v>
      </c>
      <c r="DP21">
        <v>15</v>
      </c>
      <c r="DQ21">
        <v>1624046796</v>
      </c>
      <c r="DR21" t="s">
        <v>315</v>
      </c>
      <c r="DS21">
        <v>1624046790.5</v>
      </c>
      <c r="DT21">
        <v>1624046796</v>
      </c>
      <c r="DU21">
        <v>5</v>
      </c>
      <c r="DV21">
        <v>-0.016</v>
      </c>
      <c r="DW21">
        <v>-0.045</v>
      </c>
      <c r="DX21">
        <v>-2.04</v>
      </c>
      <c r="DY21">
        <v>-0.383</v>
      </c>
      <c r="DZ21">
        <v>420</v>
      </c>
      <c r="EA21">
        <v>18</v>
      </c>
      <c r="EB21">
        <v>0.08</v>
      </c>
      <c r="EC21">
        <v>0.02</v>
      </c>
      <c r="ED21">
        <v>-18.0741634146341</v>
      </c>
      <c r="EE21">
        <v>-0.403026480836313</v>
      </c>
      <c r="EF21">
        <v>0.0455908407366216</v>
      </c>
      <c r="EG21">
        <v>1</v>
      </c>
      <c r="EH21">
        <v>2.46509714285714</v>
      </c>
      <c r="EI21">
        <v>-0.0750152641878656</v>
      </c>
      <c r="EJ21">
        <v>0.204885794649067</v>
      </c>
      <c r="EK21">
        <v>1</v>
      </c>
      <c r="EL21">
        <v>4.66535926829268</v>
      </c>
      <c r="EM21">
        <v>0.0109197909407738</v>
      </c>
      <c r="EN21">
        <v>0.010808888029775</v>
      </c>
      <c r="EO21">
        <v>1</v>
      </c>
      <c r="EP21">
        <v>3</v>
      </c>
      <c r="EQ21">
        <v>3</v>
      </c>
      <c r="ER21" t="s">
        <v>303</v>
      </c>
      <c r="ES21">
        <v>100</v>
      </c>
      <c r="ET21">
        <v>100</v>
      </c>
      <c r="EU21">
        <v>-2.033</v>
      </c>
      <c r="EV21">
        <v>-0.3352</v>
      </c>
      <c r="EW21">
        <v>-2.04500074551508</v>
      </c>
      <c r="EX21">
        <v>0.000485247639819423</v>
      </c>
      <c r="EY21">
        <v>-1.36446825205216e-06</v>
      </c>
      <c r="EZ21">
        <v>5.78542989185787e-10</v>
      </c>
      <c r="FA21">
        <v>-0.385247404035986</v>
      </c>
      <c r="FB21">
        <v>-0.0069627603589053</v>
      </c>
      <c r="FC21">
        <v>0.000421879644919607</v>
      </c>
      <c r="FD21">
        <v>-1.84123391875399e-06</v>
      </c>
      <c r="FE21">
        <v>0</v>
      </c>
      <c r="FF21">
        <v>2096</v>
      </c>
      <c r="FG21">
        <v>1</v>
      </c>
      <c r="FH21">
        <v>26</v>
      </c>
      <c r="FI21">
        <v>4</v>
      </c>
      <c r="FJ21">
        <v>3.9</v>
      </c>
      <c r="FK21">
        <v>18</v>
      </c>
      <c r="FL21">
        <v>859.091</v>
      </c>
      <c r="FM21">
        <v>594.503</v>
      </c>
      <c r="FN21">
        <v>30.0004</v>
      </c>
      <c r="FO21">
        <v>26.959</v>
      </c>
      <c r="FP21">
        <v>30.0001</v>
      </c>
      <c r="FQ21">
        <v>26.88</v>
      </c>
      <c r="FR21">
        <v>26.8549</v>
      </c>
      <c r="FS21">
        <v>26.8802</v>
      </c>
      <c r="FT21">
        <v>13.6092</v>
      </c>
      <c r="FU21">
        <v>0</v>
      </c>
      <c r="FV21">
        <v>30</v>
      </c>
      <c r="FW21">
        <v>420</v>
      </c>
      <c r="FX21">
        <v>18.9843</v>
      </c>
      <c r="FY21">
        <v>101.529</v>
      </c>
      <c r="FZ21">
        <v>99.1726</v>
      </c>
    </row>
    <row r="22" spans="1:182">
      <c r="A22">
        <v>6</v>
      </c>
      <c r="B22">
        <v>1624047629</v>
      </c>
      <c r="C22">
        <v>3003</v>
      </c>
      <c r="D22" t="s">
        <v>316</v>
      </c>
      <c r="E22" t="s">
        <v>317</v>
      </c>
      <c r="F22">
        <v>15</v>
      </c>
      <c r="G22">
        <v>1624047621.25</v>
      </c>
      <c r="H22">
        <f>(I22)/1000</f>
        <v>0</v>
      </c>
      <c r="I22">
        <f>1000*CI22*AG22*(CE22-CF22)/(100*BX22*(1000-AG22*CE22))</f>
        <v>0</v>
      </c>
      <c r="J22">
        <f>CI22*AG22*(CD22-CC22*(1000-AG22*CF22)/(1000-AG22*CE22))/(100*BX22)</f>
        <v>0</v>
      </c>
      <c r="K22">
        <f>CC22 - IF(AG22&gt;1, J22*BX22*100.0/(AI22*CQ22), 0)</f>
        <v>0</v>
      </c>
      <c r="L22">
        <f>((R22-H22/2)*K22-J22)/(R22+H22/2)</f>
        <v>0</v>
      </c>
      <c r="M22">
        <f>L22*(CJ22+CK22)/1000.0</f>
        <v>0</v>
      </c>
      <c r="N22">
        <f>(CC22 - IF(AG22&gt;1, J22*BX22*100.0/(AI22*CQ22), 0))*(CJ22+CK22)/1000.0</f>
        <v>0</v>
      </c>
      <c r="O22">
        <f>2.0/((1/Q22-1/P22)+SIGN(Q22)*SQRT((1/Q22-1/P22)*(1/Q22-1/P22) + 4*BY22/((BY22+1)*(BY22+1))*(2*1/Q22*1/P22-1/P22*1/P22)))</f>
        <v>0</v>
      </c>
      <c r="P22">
        <f>IF(LEFT(BZ22,1)&lt;&gt;"0",IF(LEFT(BZ22,1)="1",3.0,CA22),$D$5+$E$5*(CQ22*CJ22/($K$5*1000))+$F$5*(CQ22*CJ22/($K$5*1000))*MAX(MIN(BX22,$J$5),$I$5)*MAX(MIN(BX22,$J$5),$I$5)+$G$5*MAX(MIN(BX22,$J$5),$I$5)*(CQ22*CJ22/($K$5*1000))+$H$5*(CQ22*CJ22/($K$5*1000))*(CQ22*CJ22/($K$5*1000)))</f>
        <v>0</v>
      </c>
      <c r="Q22">
        <f>H22*(1000-(1000*0.61365*exp(17.502*U22/(240.97+U22))/(CJ22+CK22)+CE22)/2)/(1000*0.61365*exp(17.502*U22/(240.97+U22))/(CJ22+CK22)-CE22)</f>
        <v>0</v>
      </c>
      <c r="R22">
        <f>1/((BY22+1)/(O22/1.6)+1/(P22/1.37)) + BY22/((BY22+1)/(O22/1.6) + BY22/(P22/1.37))</f>
        <v>0</v>
      </c>
      <c r="S22">
        <f>(BT22*BW22)</f>
        <v>0</v>
      </c>
      <c r="T22">
        <f>(CL22+(S22+2*0.95*5.67E-8*(((CL22+$B$7)+273)^4-(CL22+273)^4)-44100*H22)/(1.84*29.3*P22+8*0.95*5.67E-8*(CL22+273)^3))</f>
        <v>0</v>
      </c>
      <c r="U22">
        <f>($C$7*CM22+$D$7*CN22+$E$7*T22)</f>
        <v>0</v>
      </c>
      <c r="V22">
        <f>0.61365*exp(17.502*U22/(240.97+U22))</f>
        <v>0</v>
      </c>
      <c r="W22">
        <f>(X22/Y22*100)</f>
        <v>0</v>
      </c>
      <c r="X22">
        <f>CE22*(CJ22+CK22)/1000</f>
        <v>0</v>
      </c>
      <c r="Y22">
        <f>0.61365*exp(17.502*CL22/(240.97+CL22))</f>
        <v>0</v>
      </c>
      <c r="Z22">
        <f>(V22-CE22*(CJ22+CK22)/1000)</f>
        <v>0</v>
      </c>
      <c r="AA22">
        <f>(-H22*44100)</f>
        <v>0</v>
      </c>
      <c r="AB22">
        <f>2*29.3*P22*0.92*(CL22-U22)</f>
        <v>0</v>
      </c>
      <c r="AC22">
        <f>2*0.95*5.67E-8*(((CL22+$B$7)+273)^4-(U22+273)^4)</f>
        <v>0</v>
      </c>
      <c r="AD22">
        <f>S22+AC22+AA22+AB22</f>
        <v>0</v>
      </c>
      <c r="AE22">
        <v>6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MAX(0,($B$13+$C$13*CQ22)/(1+$D$13*CQ22)*CJ22/(CL22+273)*$E$13)</f>
        <v>0</v>
      </c>
      <c r="AJ22" t="s">
        <v>300</v>
      </c>
      <c r="AK22" t="s">
        <v>300</v>
      </c>
      <c r="AL22">
        <v>0</v>
      </c>
      <c r="AM22">
        <v>0</v>
      </c>
      <c r="AN22">
        <f>1-AL22/AM22</f>
        <v>0</v>
      </c>
      <c r="AO22">
        <v>0</v>
      </c>
      <c r="AP22" t="s">
        <v>300</v>
      </c>
      <c r="AQ22" t="s">
        <v>300</v>
      </c>
      <c r="AR22">
        <v>0</v>
      </c>
      <c r="AS22">
        <v>0</v>
      </c>
      <c r="AT22">
        <f>1-AR22/AS22</f>
        <v>0</v>
      </c>
      <c r="AU22">
        <v>0.5</v>
      </c>
      <c r="AV22">
        <f>BU22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300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f>$B$11*CR22+$C$11*CS22+$F$11*CT22*(1-CW22)</f>
        <v>0</v>
      </c>
      <c r="BU22">
        <f>BT22*BV22</f>
        <v>0</v>
      </c>
      <c r="BV22">
        <f>($B$11*$D$9+$C$11*$D$9+$F$11*((DG22+CY22)/MAX(DG22+CY22+DH22, 0.1)*$I$9+DH22/MAX(DG22+CY22+DH22, 0.1)*$J$9))/($B$11+$C$11+$F$11)</f>
        <v>0</v>
      </c>
      <c r="BW22">
        <f>($B$11*$K$9+$C$11*$K$9+$F$11*((DG22+CY22)/MAX(DG22+CY22+DH22, 0.1)*$P$9+DH22/MAX(DG22+CY22+DH22, 0.1)*$Q$9))/($B$11+$C$11+$F$11)</f>
        <v>0</v>
      </c>
      <c r="BX22">
        <v>6</v>
      </c>
      <c r="BY22">
        <v>0.5</v>
      </c>
      <c r="BZ22" t="s">
        <v>301</v>
      </c>
      <c r="CA22">
        <v>2</v>
      </c>
      <c r="CB22">
        <v>1624047621.25</v>
      </c>
      <c r="CC22">
        <v>403.096</v>
      </c>
      <c r="CD22">
        <v>419.9491</v>
      </c>
      <c r="CE22">
        <v>31.7300366666667</v>
      </c>
      <c r="CF22">
        <v>26.8167866666667</v>
      </c>
      <c r="CG22">
        <v>405.8754</v>
      </c>
      <c r="CH22">
        <v>32.25251</v>
      </c>
      <c r="CI22">
        <v>800.005666666667</v>
      </c>
      <c r="CJ22">
        <v>100.814933333333</v>
      </c>
      <c r="CK22">
        <v>0.10021546</v>
      </c>
      <c r="CL22">
        <v>33.0891633333333</v>
      </c>
      <c r="CM22">
        <v>31.7714066666667</v>
      </c>
      <c r="CN22">
        <v>999.9</v>
      </c>
      <c r="CO22">
        <v>0</v>
      </c>
      <c r="CP22">
        <v>0</v>
      </c>
      <c r="CQ22">
        <v>9999.24333333333</v>
      </c>
      <c r="CR22">
        <v>0</v>
      </c>
      <c r="CS22">
        <v>3.0879</v>
      </c>
      <c r="CT22">
        <v>599.999133333333</v>
      </c>
      <c r="CU22">
        <v>0.932994633333333</v>
      </c>
      <c r="CV22">
        <v>0.06700555</v>
      </c>
      <c r="CW22">
        <v>0</v>
      </c>
      <c r="CX22">
        <v>2.53630333333333</v>
      </c>
      <c r="CY22">
        <v>0</v>
      </c>
      <c r="CZ22">
        <v>5605.95733333333</v>
      </c>
      <c r="DA22">
        <v>3837.52133333333</v>
      </c>
      <c r="DB22">
        <v>37.4184666666667</v>
      </c>
      <c r="DC22">
        <v>40.4664</v>
      </c>
      <c r="DD22">
        <v>39.3663</v>
      </c>
      <c r="DE22">
        <v>39.9352333333333</v>
      </c>
      <c r="DF22">
        <v>38.6664</v>
      </c>
      <c r="DG22">
        <v>559.797</v>
      </c>
      <c r="DH22">
        <v>40.2033333333333</v>
      </c>
      <c r="DI22">
        <v>0</v>
      </c>
      <c r="DJ22">
        <v>1624047631.3</v>
      </c>
      <c r="DK22">
        <v>0</v>
      </c>
      <c r="DL22">
        <v>2.53126538461538</v>
      </c>
      <c r="DM22">
        <v>0.556304261000766</v>
      </c>
      <c r="DN22">
        <v>-2.13299125718835</v>
      </c>
      <c r="DO22">
        <v>5605.92884615385</v>
      </c>
      <c r="DP22">
        <v>15</v>
      </c>
      <c r="DQ22">
        <v>1624047317</v>
      </c>
      <c r="DR22" t="s">
        <v>318</v>
      </c>
      <c r="DS22">
        <v>1624047309.5</v>
      </c>
      <c r="DT22">
        <v>1624047317</v>
      </c>
      <c r="DU22">
        <v>6</v>
      </c>
      <c r="DV22">
        <v>-0.745</v>
      </c>
      <c r="DW22">
        <v>-0.21</v>
      </c>
      <c r="DX22">
        <v>-2.785</v>
      </c>
      <c r="DY22">
        <v>-0.524</v>
      </c>
      <c r="DZ22">
        <v>420</v>
      </c>
      <c r="EA22">
        <v>25</v>
      </c>
      <c r="EB22">
        <v>0.07</v>
      </c>
      <c r="EC22">
        <v>0.02</v>
      </c>
      <c r="ED22">
        <v>-16.858243902439</v>
      </c>
      <c r="EE22">
        <v>0.198921951219488</v>
      </c>
      <c r="EF22">
        <v>0.0290034484810918</v>
      </c>
      <c r="EG22">
        <v>1</v>
      </c>
      <c r="EH22">
        <v>2.50380588235294</v>
      </c>
      <c r="EI22">
        <v>0.398406593406591</v>
      </c>
      <c r="EJ22">
        <v>0.163957892623787</v>
      </c>
      <c r="EK22">
        <v>1</v>
      </c>
      <c r="EL22">
        <v>4.91152317073171</v>
      </c>
      <c r="EM22">
        <v>0.0412822996515614</v>
      </c>
      <c r="EN22">
        <v>0.00427289610989691</v>
      </c>
      <c r="EO22">
        <v>1</v>
      </c>
      <c r="EP22">
        <v>3</v>
      </c>
      <c r="EQ22">
        <v>3</v>
      </c>
      <c r="ER22" t="s">
        <v>303</v>
      </c>
      <c r="ES22">
        <v>100</v>
      </c>
      <c r="ET22">
        <v>100</v>
      </c>
      <c r="EU22">
        <v>-2.779</v>
      </c>
      <c r="EV22">
        <v>-0.5225</v>
      </c>
      <c r="EW22">
        <v>-2.79044572505809</v>
      </c>
      <c r="EX22">
        <v>0.000485247639819423</v>
      </c>
      <c r="EY22">
        <v>-1.36446825205216e-06</v>
      </c>
      <c r="EZ22">
        <v>5.78542989185787e-10</v>
      </c>
      <c r="FA22">
        <v>-0.522479940568567</v>
      </c>
      <c r="FB22">
        <v>0</v>
      </c>
      <c r="FC22">
        <v>0</v>
      </c>
      <c r="FD22">
        <v>0</v>
      </c>
      <c r="FE22">
        <v>0</v>
      </c>
      <c r="FF22">
        <v>2096</v>
      </c>
      <c r="FG22">
        <v>1</v>
      </c>
      <c r="FH22">
        <v>26</v>
      </c>
      <c r="FI22">
        <v>5.3</v>
      </c>
      <c r="FJ22">
        <v>5.2</v>
      </c>
      <c r="FK22">
        <v>18</v>
      </c>
      <c r="FL22">
        <v>863.27</v>
      </c>
      <c r="FM22">
        <v>610.496</v>
      </c>
      <c r="FN22">
        <v>35.0006</v>
      </c>
      <c r="FO22">
        <v>27.3539</v>
      </c>
      <c r="FP22">
        <v>30.0003</v>
      </c>
      <c r="FQ22">
        <v>27.1831</v>
      </c>
      <c r="FR22">
        <v>27.1488</v>
      </c>
      <c r="FS22">
        <v>27.1402</v>
      </c>
      <c r="FT22">
        <v>9.35461</v>
      </c>
      <c r="FU22">
        <v>93.117</v>
      </c>
      <c r="FV22">
        <v>35</v>
      </c>
      <c r="FW22">
        <v>420</v>
      </c>
      <c r="FX22">
        <v>26.8433</v>
      </c>
      <c r="FY22">
        <v>101.471</v>
      </c>
      <c r="FZ22">
        <v>98.78</v>
      </c>
    </row>
    <row r="23" spans="1:182">
      <c r="A23">
        <v>7</v>
      </c>
      <c r="B23">
        <v>1624048229.5</v>
      </c>
      <c r="C23">
        <v>3603.5</v>
      </c>
      <c r="D23" t="s">
        <v>319</v>
      </c>
      <c r="E23" t="s">
        <v>320</v>
      </c>
      <c r="F23">
        <v>15</v>
      </c>
      <c r="G23">
        <v>1624048221.5</v>
      </c>
      <c r="H23">
        <f>(I23)/1000</f>
        <v>0</v>
      </c>
      <c r="I23">
        <f>1000*CI23*AG23*(CE23-CF23)/(100*BX23*(1000-AG23*CE23))</f>
        <v>0</v>
      </c>
      <c r="J23">
        <f>CI23*AG23*(CD23-CC23*(1000-AG23*CF23)/(1000-AG23*CE23))/(100*BX23)</f>
        <v>0</v>
      </c>
      <c r="K23">
        <f>CC23 - IF(AG23&gt;1, J23*BX23*100.0/(AI23*CQ23), 0)</f>
        <v>0</v>
      </c>
      <c r="L23">
        <f>((R23-H23/2)*K23-J23)/(R23+H23/2)</f>
        <v>0</v>
      </c>
      <c r="M23">
        <f>L23*(CJ23+CK23)/1000.0</f>
        <v>0</v>
      </c>
      <c r="N23">
        <f>(CC23 - IF(AG23&gt;1, J23*BX23*100.0/(AI23*CQ23), 0))*(CJ23+CK23)/1000.0</f>
        <v>0</v>
      </c>
      <c r="O23">
        <f>2.0/((1/Q23-1/P23)+SIGN(Q23)*SQRT((1/Q23-1/P23)*(1/Q23-1/P23) + 4*BY23/((BY23+1)*(BY23+1))*(2*1/Q23*1/P23-1/P23*1/P23)))</f>
        <v>0</v>
      </c>
      <c r="P23">
        <f>IF(LEFT(BZ23,1)&lt;&gt;"0",IF(LEFT(BZ23,1)="1",3.0,CA23),$D$5+$E$5*(CQ23*CJ23/($K$5*1000))+$F$5*(CQ23*CJ23/($K$5*1000))*MAX(MIN(BX23,$J$5),$I$5)*MAX(MIN(BX23,$J$5),$I$5)+$G$5*MAX(MIN(BX23,$J$5),$I$5)*(CQ23*CJ23/($K$5*1000))+$H$5*(CQ23*CJ23/($K$5*1000))*(CQ23*CJ23/($K$5*1000)))</f>
        <v>0</v>
      </c>
      <c r="Q23">
        <f>H23*(1000-(1000*0.61365*exp(17.502*U23/(240.97+U23))/(CJ23+CK23)+CE23)/2)/(1000*0.61365*exp(17.502*U23/(240.97+U23))/(CJ23+CK23)-CE23)</f>
        <v>0</v>
      </c>
      <c r="R23">
        <f>1/((BY23+1)/(O23/1.6)+1/(P23/1.37)) + BY23/((BY23+1)/(O23/1.6) + BY23/(P23/1.37))</f>
        <v>0</v>
      </c>
      <c r="S23">
        <f>(BT23*BW23)</f>
        <v>0</v>
      </c>
      <c r="T23">
        <f>(CL23+(S23+2*0.95*5.67E-8*(((CL23+$B$7)+273)^4-(CL23+273)^4)-44100*H23)/(1.84*29.3*P23+8*0.95*5.67E-8*(CL23+273)^3))</f>
        <v>0</v>
      </c>
      <c r="U23">
        <f>($C$7*CM23+$D$7*CN23+$E$7*T23)</f>
        <v>0</v>
      </c>
      <c r="V23">
        <f>0.61365*exp(17.502*U23/(240.97+U23))</f>
        <v>0</v>
      </c>
      <c r="W23">
        <f>(X23/Y23*100)</f>
        <v>0</v>
      </c>
      <c r="X23">
        <f>CE23*(CJ23+CK23)/1000</f>
        <v>0</v>
      </c>
      <c r="Y23">
        <f>0.61365*exp(17.502*CL23/(240.97+CL23))</f>
        <v>0</v>
      </c>
      <c r="Z23">
        <f>(V23-CE23*(CJ23+CK23)/1000)</f>
        <v>0</v>
      </c>
      <c r="AA23">
        <f>(-H23*44100)</f>
        <v>0</v>
      </c>
      <c r="AB23">
        <f>2*29.3*P23*0.92*(CL23-U23)</f>
        <v>0</v>
      </c>
      <c r="AC23">
        <f>2*0.95*5.67E-8*(((CL23+$B$7)+273)^4-(U23+273)^4)</f>
        <v>0</v>
      </c>
      <c r="AD23">
        <f>S23+AC23+AA23+AB23</f>
        <v>0</v>
      </c>
      <c r="AE23">
        <v>3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MAX(0,($B$13+$C$13*CQ23)/(1+$D$13*CQ23)*CJ23/(CL23+273)*$E$13)</f>
        <v>0</v>
      </c>
      <c r="AJ23" t="s">
        <v>300</v>
      </c>
      <c r="AK23" t="s">
        <v>300</v>
      </c>
      <c r="AL23">
        <v>0</v>
      </c>
      <c r="AM23">
        <v>0</v>
      </c>
      <c r="AN23">
        <f>1-AL23/AM23</f>
        <v>0</v>
      </c>
      <c r="AO23">
        <v>0</v>
      </c>
      <c r="AP23" t="s">
        <v>300</v>
      </c>
      <c r="AQ23" t="s">
        <v>300</v>
      </c>
      <c r="AR23">
        <v>0</v>
      </c>
      <c r="AS23">
        <v>0</v>
      </c>
      <c r="AT23">
        <f>1-AR23/AS23</f>
        <v>0</v>
      </c>
      <c r="AU23">
        <v>0.5</v>
      </c>
      <c r="AV23">
        <f>BU23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300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f>$B$11*CR23+$C$11*CS23+$F$11*CT23*(1-CW23)</f>
        <v>0</v>
      </c>
      <c r="BU23">
        <f>BT23*BV23</f>
        <v>0</v>
      </c>
      <c r="BV23">
        <f>($B$11*$D$9+$C$11*$D$9+$F$11*((DG23+CY23)/MAX(DG23+CY23+DH23, 0.1)*$I$9+DH23/MAX(DG23+CY23+DH23, 0.1)*$J$9))/($B$11+$C$11+$F$11)</f>
        <v>0</v>
      </c>
      <c r="BW23">
        <f>($B$11*$K$9+$C$11*$K$9+$F$11*((DG23+CY23)/MAX(DG23+CY23+DH23, 0.1)*$P$9+DH23/MAX(DG23+CY23+DH23, 0.1)*$Q$9))/($B$11+$C$11+$F$11)</f>
        <v>0</v>
      </c>
      <c r="BX23">
        <v>6</v>
      </c>
      <c r="BY23">
        <v>0.5</v>
      </c>
      <c r="BZ23" t="s">
        <v>301</v>
      </c>
      <c r="CA23">
        <v>2</v>
      </c>
      <c r="CB23">
        <v>1624048221.5</v>
      </c>
      <c r="CC23">
        <v>400.911741935484</v>
      </c>
      <c r="CD23">
        <v>420.007806451613</v>
      </c>
      <c r="CE23">
        <v>33.8979419354839</v>
      </c>
      <c r="CF23">
        <v>27.4866774193548</v>
      </c>
      <c r="CG23">
        <v>406.241290322581</v>
      </c>
      <c r="CH23">
        <v>34.9542903225806</v>
      </c>
      <c r="CI23">
        <v>800.000677419355</v>
      </c>
      <c r="CJ23">
        <v>100.814774193548</v>
      </c>
      <c r="CK23">
        <v>0.100059296774194</v>
      </c>
      <c r="CL23">
        <v>36.2980516129032</v>
      </c>
      <c r="CM23">
        <v>34.4137580645161</v>
      </c>
      <c r="CN23">
        <v>999.9</v>
      </c>
      <c r="CO23">
        <v>0</v>
      </c>
      <c r="CP23">
        <v>0</v>
      </c>
      <c r="CQ23">
        <v>9998.29903225806</v>
      </c>
      <c r="CR23">
        <v>0</v>
      </c>
      <c r="CS23">
        <v>3.2328664516129</v>
      </c>
      <c r="CT23">
        <v>600.012967741935</v>
      </c>
      <c r="CU23">
        <v>0.932997387096774</v>
      </c>
      <c r="CV23">
        <v>0.0670027741935484</v>
      </c>
      <c r="CW23">
        <v>0</v>
      </c>
      <c r="CX23">
        <v>2.52251612903226</v>
      </c>
      <c r="CY23">
        <v>0</v>
      </c>
      <c r="CZ23">
        <v>5521.78612903226</v>
      </c>
      <c r="DA23">
        <v>3837.61193548387</v>
      </c>
      <c r="DB23">
        <v>38.0642580645161</v>
      </c>
      <c r="DC23">
        <v>40.9411290322581</v>
      </c>
      <c r="DD23">
        <v>39.9473870967742</v>
      </c>
      <c r="DE23">
        <v>40.3322903225806</v>
      </c>
      <c r="DF23">
        <v>39.4714193548387</v>
      </c>
      <c r="DG23">
        <v>559.810322580645</v>
      </c>
      <c r="DH23">
        <v>40.2</v>
      </c>
      <c r="DI23">
        <v>0</v>
      </c>
      <c r="DJ23">
        <v>1624048231.9</v>
      </c>
      <c r="DK23">
        <v>0</v>
      </c>
      <c r="DL23">
        <v>2.529756</v>
      </c>
      <c r="DM23">
        <v>-0.604746150158777</v>
      </c>
      <c r="DN23">
        <v>-4.27384614663584</v>
      </c>
      <c r="DO23">
        <v>5521.5588</v>
      </c>
      <c r="DP23">
        <v>15</v>
      </c>
      <c r="DQ23">
        <v>1624047739</v>
      </c>
      <c r="DR23" t="s">
        <v>321</v>
      </c>
      <c r="DS23">
        <v>1624047726.5</v>
      </c>
      <c r="DT23">
        <v>1624047739</v>
      </c>
      <c r="DU23">
        <v>7</v>
      </c>
      <c r="DV23">
        <v>-2.55</v>
      </c>
      <c r="DW23">
        <v>-0.534</v>
      </c>
      <c r="DX23">
        <v>-5.336</v>
      </c>
      <c r="DY23">
        <v>-1.056</v>
      </c>
      <c r="DZ23">
        <v>420</v>
      </c>
      <c r="EA23">
        <v>27</v>
      </c>
      <c r="EB23">
        <v>0.12</v>
      </c>
      <c r="EC23">
        <v>0.06</v>
      </c>
      <c r="ED23">
        <v>-19.0965780487805</v>
      </c>
      <c r="EE23">
        <v>-0.00903763066201109</v>
      </c>
      <c r="EF23">
        <v>0.0258373195033766</v>
      </c>
      <c r="EG23">
        <v>1</v>
      </c>
      <c r="EH23">
        <v>2.52098823529412</v>
      </c>
      <c r="EI23">
        <v>0.0564268808114926</v>
      </c>
      <c r="EJ23">
        <v>0.165761138858628</v>
      </c>
      <c r="EK23">
        <v>1</v>
      </c>
      <c r="EL23">
        <v>6.41277414634146</v>
      </c>
      <c r="EM23">
        <v>-0.0217360975609821</v>
      </c>
      <c r="EN23">
        <v>0.00306622591216594</v>
      </c>
      <c r="EO23">
        <v>1</v>
      </c>
      <c r="EP23">
        <v>3</v>
      </c>
      <c r="EQ23">
        <v>3</v>
      </c>
      <c r="ER23" t="s">
        <v>303</v>
      </c>
      <c r="ES23">
        <v>100</v>
      </c>
      <c r="ET23">
        <v>100</v>
      </c>
      <c r="EU23">
        <v>-5.33</v>
      </c>
      <c r="EV23">
        <v>-1.0564</v>
      </c>
      <c r="EW23">
        <v>-5.34031056415487</v>
      </c>
      <c r="EX23">
        <v>0.000485247639819423</v>
      </c>
      <c r="EY23">
        <v>-1.36446825205216e-06</v>
      </c>
      <c r="EZ23">
        <v>5.78542989185787e-10</v>
      </c>
      <c r="FA23">
        <v>-1.05635714285714</v>
      </c>
      <c r="FB23">
        <v>0</v>
      </c>
      <c r="FC23">
        <v>0</v>
      </c>
      <c r="FD23">
        <v>0</v>
      </c>
      <c r="FE23">
        <v>0</v>
      </c>
      <c r="FF23">
        <v>2096</v>
      </c>
      <c r="FG23">
        <v>1</v>
      </c>
      <c r="FH23">
        <v>26</v>
      </c>
      <c r="FI23">
        <v>8.4</v>
      </c>
      <c r="FJ23">
        <v>8.2</v>
      </c>
      <c r="FK23">
        <v>18</v>
      </c>
      <c r="FL23">
        <v>866.521</v>
      </c>
      <c r="FM23">
        <v>612.939</v>
      </c>
      <c r="FN23">
        <v>39.9995</v>
      </c>
      <c r="FO23">
        <v>27.8581</v>
      </c>
      <c r="FP23">
        <v>30.0002</v>
      </c>
      <c r="FQ23">
        <v>27.5922</v>
      </c>
      <c r="FR23">
        <v>27.5519</v>
      </c>
      <c r="FS23">
        <v>27.2213</v>
      </c>
      <c r="FT23">
        <v>0</v>
      </c>
      <c r="FU23">
        <v>100</v>
      </c>
      <c r="FV23">
        <v>40</v>
      </c>
      <c r="FW23">
        <v>420</v>
      </c>
      <c r="FX23">
        <v>28.754</v>
      </c>
      <c r="FY23">
        <v>101.394</v>
      </c>
      <c r="FZ23">
        <v>98.6338</v>
      </c>
    </row>
    <row r="24" spans="1:182">
      <c r="A24">
        <v>8</v>
      </c>
      <c r="B24">
        <v>1624048840.6</v>
      </c>
      <c r="C24">
        <v>4214.59999990463</v>
      </c>
      <c r="D24" t="s">
        <v>322</v>
      </c>
      <c r="E24" t="s">
        <v>323</v>
      </c>
      <c r="F24">
        <v>15</v>
      </c>
      <c r="G24">
        <v>1624048832.85</v>
      </c>
      <c r="H24">
        <f>(I24)/1000</f>
        <v>0</v>
      </c>
      <c r="I24">
        <f>1000*CI24*AG24*(CE24-CF24)/(100*BX24*(1000-AG24*CE24))</f>
        <v>0</v>
      </c>
      <c r="J24">
        <f>CI24*AG24*(CD24-CC24*(1000-AG24*CF24)/(1000-AG24*CE24))/(100*BX24)</f>
        <v>0</v>
      </c>
      <c r="K24">
        <f>CC24 - IF(AG24&gt;1, J24*BX24*100.0/(AI24*CQ24), 0)</f>
        <v>0</v>
      </c>
      <c r="L24">
        <f>((R24-H24/2)*K24-J24)/(R24+H24/2)</f>
        <v>0</v>
      </c>
      <c r="M24">
        <f>L24*(CJ24+CK24)/1000.0</f>
        <v>0</v>
      </c>
      <c r="N24">
        <f>(CC24 - IF(AG24&gt;1, J24*BX24*100.0/(AI24*CQ24), 0))*(CJ24+CK24)/1000.0</f>
        <v>0</v>
      </c>
      <c r="O24">
        <f>2.0/((1/Q24-1/P24)+SIGN(Q24)*SQRT((1/Q24-1/P24)*(1/Q24-1/P24) + 4*BY24/((BY24+1)*(BY24+1))*(2*1/Q24*1/P24-1/P24*1/P24)))</f>
        <v>0</v>
      </c>
      <c r="P24">
        <f>IF(LEFT(BZ24,1)&lt;&gt;"0",IF(LEFT(BZ24,1)="1",3.0,CA24),$D$5+$E$5*(CQ24*CJ24/($K$5*1000))+$F$5*(CQ24*CJ24/($K$5*1000))*MAX(MIN(BX24,$J$5),$I$5)*MAX(MIN(BX24,$J$5),$I$5)+$G$5*MAX(MIN(BX24,$J$5),$I$5)*(CQ24*CJ24/($K$5*1000))+$H$5*(CQ24*CJ24/($K$5*1000))*(CQ24*CJ24/($K$5*1000)))</f>
        <v>0</v>
      </c>
      <c r="Q24">
        <f>H24*(1000-(1000*0.61365*exp(17.502*U24/(240.97+U24))/(CJ24+CK24)+CE24)/2)/(1000*0.61365*exp(17.502*U24/(240.97+U24))/(CJ24+CK24)-CE24)</f>
        <v>0</v>
      </c>
      <c r="R24">
        <f>1/((BY24+1)/(O24/1.6)+1/(P24/1.37)) + BY24/((BY24+1)/(O24/1.6) + BY24/(P24/1.37))</f>
        <v>0</v>
      </c>
      <c r="S24">
        <f>(BT24*BW24)</f>
        <v>0</v>
      </c>
      <c r="T24">
        <f>(CL24+(S24+2*0.95*5.67E-8*(((CL24+$B$7)+273)^4-(CL24+273)^4)-44100*H24)/(1.84*29.3*P24+8*0.95*5.67E-8*(CL24+273)^3))</f>
        <v>0</v>
      </c>
      <c r="U24">
        <f>($C$7*CM24+$D$7*CN24+$E$7*T24)</f>
        <v>0</v>
      </c>
      <c r="V24">
        <f>0.61365*exp(17.502*U24/(240.97+U24))</f>
        <v>0</v>
      </c>
      <c r="W24">
        <f>(X24/Y24*100)</f>
        <v>0</v>
      </c>
      <c r="X24">
        <f>CE24*(CJ24+CK24)/1000</f>
        <v>0</v>
      </c>
      <c r="Y24">
        <f>0.61365*exp(17.502*CL24/(240.97+CL24))</f>
        <v>0</v>
      </c>
      <c r="Z24">
        <f>(V24-CE24*(CJ24+CK24)/1000)</f>
        <v>0</v>
      </c>
      <c r="AA24">
        <f>(-H24*44100)</f>
        <v>0</v>
      </c>
      <c r="AB24">
        <f>2*29.3*P24*0.92*(CL24-U24)</f>
        <v>0</v>
      </c>
      <c r="AC24">
        <f>2*0.95*5.67E-8*(((CL24+$B$7)+273)^4-(U24+273)^4)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MAX(0,($B$13+$C$13*CQ24)/(1+$D$13*CQ24)*CJ24/(CL24+273)*$E$13)</f>
        <v>0</v>
      </c>
      <c r="AJ24" t="s">
        <v>300</v>
      </c>
      <c r="AK24" t="s">
        <v>300</v>
      </c>
      <c r="AL24">
        <v>0</v>
      </c>
      <c r="AM24">
        <v>0</v>
      </c>
      <c r="AN24">
        <f>1-AL24/AM24</f>
        <v>0</v>
      </c>
      <c r="AO24">
        <v>0</v>
      </c>
      <c r="AP24" t="s">
        <v>300</v>
      </c>
      <c r="AQ24" t="s">
        <v>300</v>
      </c>
      <c r="AR24">
        <v>0</v>
      </c>
      <c r="AS24">
        <v>0</v>
      </c>
      <c r="AT24">
        <f>1-AR24/AS24</f>
        <v>0</v>
      </c>
      <c r="AU24">
        <v>0.5</v>
      </c>
      <c r="AV24">
        <f>BU24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300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f>$B$11*CR24+$C$11*CS24+$F$11*CT24*(1-CW24)</f>
        <v>0</v>
      </c>
      <c r="BU24">
        <f>BT24*BV24</f>
        <v>0</v>
      </c>
      <c r="BV24">
        <f>($B$11*$D$9+$C$11*$D$9+$F$11*((DG24+CY24)/MAX(DG24+CY24+DH24, 0.1)*$I$9+DH24/MAX(DG24+CY24+DH24, 0.1)*$J$9))/($B$11+$C$11+$F$11)</f>
        <v>0</v>
      </c>
      <c r="BW24">
        <f>($B$11*$K$9+$C$11*$K$9+$F$11*((DG24+CY24)/MAX(DG24+CY24+DH24, 0.1)*$P$9+DH24/MAX(DG24+CY24+DH24, 0.1)*$Q$9))/($B$11+$C$11+$F$11)</f>
        <v>0</v>
      </c>
      <c r="BX24">
        <v>6</v>
      </c>
      <c r="BY24">
        <v>0.5</v>
      </c>
      <c r="BZ24" t="s">
        <v>301</v>
      </c>
      <c r="CA24">
        <v>2</v>
      </c>
      <c r="CB24">
        <v>1624048832.85</v>
      </c>
      <c r="CC24">
        <v>400.5639</v>
      </c>
      <c r="CD24">
        <v>420.026966666667</v>
      </c>
      <c r="CE24">
        <v>35.6582433333333</v>
      </c>
      <c r="CF24">
        <v>26.7587</v>
      </c>
      <c r="CG24">
        <v>404.971833333333</v>
      </c>
      <c r="CH24">
        <v>36.5216066666667</v>
      </c>
      <c r="CI24">
        <v>800.000866666667</v>
      </c>
      <c r="CJ24">
        <v>100.801766666667</v>
      </c>
      <c r="CK24">
        <v>0.0999942433333334</v>
      </c>
      <c r="CL24">
        <v>39.3147533333333</v>
      </c>
      <c r="CM24">
        <v>36.77693</v>
      </c>
      <c r="CN24">
        <v>999.9</v>
      </c>
      <c r="CO24">
        <v>0</v>
      </c>
      <c r="CP24">
        <v>0</v>
      </c>
      <c r="CQ24">
        <v>9998.37666666667</v>
      </c>
      <c r="CR24">
        <v>0</v>
      </c>
      <c r="CS24">
        <v>3.63931</v>
      </c>
      <c r="CT24">
        <v>600.016166666667</v>
      </c>
      <c r="CU24">
        <v>0.933005466666667</v>
      </c>
      <c r="CV24">
        <v>0.0669946233333333</v>
      </c>
      <c r="CW24">
        <v>0</v>
      </c>
      <c r="CX24">
        <v>2.53652666666667</v>
      </c>
      <c r="CY24">
        <v>0</v>
      </c>
      <c r="CZ24">
        <v>5476.33866666667</v>
      </c>
      <c r="DA24">
        <v>3837.64166666667</v>
      </c>
      <c r="DB24">
        <v>38.7205333333333</v>
      </c>
      <c r="DC24">
        <v>41.5082666666667</v>
      </c>
      <c r="DD24">
        <v>40.5747333333333</v>
      </c>
      <c r="DE24">
        <v>40.8412666666667</v>
      </c>
      <c r="DF24">
        <v>40.3580666666667</v>
      </c>
      <c r="DG24">
        <v>559.818</v>
      </c>
      <c r="DH24">
        <v>40.2016666666667</v>
      </c>
      <c r="DI24">
        <v>0</v>
      </c>
      <c r="DJ24">
        <v>1624048842.7</v>
      </c>
      <c r="DK24">
        <v>0</v>
      </c>
      <c r="DL24">
        <v>2.512532</v>
      </c>
      <c r="DM24">
        <v>0.761476916071698</v>
      </c>
      <c r="DN24">
        <v>-7.23076924665473</v>
      </c>
      <c r="DO24">
        <v>5476.2288</v>
      </c>
      <c r="DP24">
        <v>15</v>
      </c>
      <c r="DQ24">
        <v>1624048300.6</v>
      </c>
      <c r="DR24" t="s">
        <v>324</v>
      </c>
      <c r="DS24">
        <v>1624048286.6</v>
      </c>
      <c r="DT24">
        <v>1624048300.6</v>
      </c>
      <c r="DU24">
        <v>8</v>
      </c>
      <c r="DV24">
        <v>0.921</v>
      </c>
      <c r="DW24">
        <v>0.193</v>
      </c>
      <c r="DX24">
        <v>-4.415</v>
      </c>
      <c r="DY24">
        <v>-0.863</v>
      </c>
      <c r="DZ24">
        <v>420</v>
      </c>
      <c r="EA24">
        <v>27</v>
      </c>
      <c r="EB24">
        <v>0.06</v>
      </c>
      <c r="EC24">
        <v>0.03</v>
      </c>
      <c r="ED24">
        <v>-19.451343902439</v>
      </c>
      <c r="EE24">
        <v>-0.225717073170719</v>
      </c>
      <c r="EF24">
        <v>0.0344035665251297</v>
      </c>
      <c r="EG24">
        <v>1</v>
      </c>
      <c r="EH24">
        <v>2.51111428571429</v>
      </c>
      <c r="EI24">
        <v>0.312270058708419</v>
      </c>
      <c r="EJ24">
        <v>0.136881331593375</v>
      </c>
      <c r="EK24">
        <v>1</v>
      </c>
      <c r="EL24">
        <v>8.89403097560976</v>
      </c>
      <c r="EM24">
        <v>0.0981604181184792</v>
      </c>
      <c r="EN24">
        <v>0.00971692333242294</v>
      </c>
      <c r="EO24">
        <v>1</v>
      </c>
      <c r="EP24">
        <v>3</v>
      </c>
      <c r="EQ24">
        <v>3</v>
      </c>
      <c r="ER24" t="s">
        <v>303</v>
      </c>
      <c r="ES24">
        <v>100</v>
      </c>
      <c r="ET24">
        <v>100</v>
      </c>
      <c r="EU24">
        <v>-4.407</v>
      </c>
      <c r="EV24">
        <v>-0.8634</v>
      </c>
      <c r="EW24">
        <v>-4.41903245346081</v>
      </c>
      <c r="EX24">
        <v>0.000485247639819423</v>
      </c>
      <c r="EY24">
        <v>-1.36446825205216e-06</v>
      </c>
      <c r="EZ24">
        <v>5.78542989185787e-10</v>
      </c>
      <c r="FA24">
        <v>-0.863361904761909</v>
      </c>
      <c r="FB24">
        <v>0</v>
      </c>
      <c r="FC24">
        <v>0</v>
      </c>
      <c r="FD24">
        <v>0</v>
      </c>
      <c r="FE24">
        <v>0</v>
      </c>
      <c r="FF24">
        <v>2096</v>
      </c>
      <c r="FG24">
        <v>1</v>
      </c>
      <c r="FH24">
        <v>26</v>
      </c>
      <c r="FI24">
        <v>9.2</v>
      </c>
      <c r="FJ24">
        <v>9</v>
      </c>
      <c r="FK24">
        <v>18</v>
      </c>
      <c r="FL24">
        <v>869.649</v>
      </c>
      <c r="FM24">
        <v>611.365</v>
      </c>
      <c r="FN24">
        <v>45.0005</v>
      </c>
      <c r="FO24">
        <v>28.3687</v>
      </c>
      <c r="FP24">
        <v>30.0003</v>
      </c>
      <c r="FQ24">
        <v>28.023</v>
      </c>
      <c r="FR24">
        <v>27.9735</v>
      </c>
      <c r="FS24">
        <v>27.1535</v>
      </c>
      <c r="FT24">
        <v>0</v>
      </c>
      <c r="FU24">
        <v>100</v>
      </c>
      <c r="FV24">
        <v>45</v>
      </c>
      <c r="FW24">
        <v>420</v>
      </c>
      <c r="FX24">
        <v>35.6477</v>
      </c>
      <c r="FY24">
        <v>101.325</v>
      </c>
      <c r="FZ24">
        <v>98.7743</v>
      </c>
    </row>
    <row r="25" spans="1:182">
      <c r="A25">
        <v>9</v>
      </c>
      <c r="B25">
        <v>1624049441.1</v>
      </c>
      <c r="C25">
        <v>4815.09999990463</v>
      </c>
      <c r="D25" t="s">
        <v>325</v>
      </c>
      <c r="E25" t="s">
        <v>326</v>
      </c>
      <c r="F25">
        <v>15</v>
      </c>
      <c r="G25">
        <v>1624049433.1</v>
      </c>
      <c r="H25">
        <f>(I25)/1000</f>
        <v>0</v>
      </c>
      <c r="I25">
        <f>1000*CI25*AG25*(CE25-CF25)/(100*BX25*(1000-AG25*CE25))</f>
        <v>0</v>
      </c>
      <c r="J25">
        <f>CI25*AG25*(CD25-CC25*(1000-AG25*CF25)/(1000-AG25*CE25))/(100*BX25)</f>
        <v>0</v>
      </c>
      <c r="K25">
        <f>CC25 - IF(AG25&gt;1, J25*BX25*100.0/(AI25*CQ25), 0)</f>
        <v>0</v>
      </c>
      <c r="L25">
        <f>((R25-H25/2)*K25-J25)/(R25+H25/2)</f>
        <v>0</v>
      </c>
      <c r="M25">
        <f>L25*(CJ25+CK25)/1000.0</f>
        <v>0</v>
      </c>
      <c r="N25">
        <f>(CC25 - IF(AG25&gt;1, J25*BX25*100.0/(AI25*CQ25), 0))*(CJ25+CK25)/1000.0</f>
        <v>0</v>
      </c>
      <c r="O25">
        <f>2.0/((1/Q25-1/P25)+SIGN(Q25)*SQRT((1/Q25-1/P25)*(1/Q25-1/P25) + 4*BY25/((BY25+1)*(BY25+1))*(2*1/Q25*1/P25-1/P25*1/P25)))</f>
        <v>0</v>
      </c>
      <c r="P25">
        <f>IF(LEFT(BZ25,1)&lt;&gt;"0",IF(LEFT(BZ25,1)="1",3.0,CA25),$D$5+$E$5*(CQ25*CJ25/($K$5*1000))+$F$5*(CQ25*CJ25/($K$5*1000))*MAX(MIN(BX25,$J$5),$I$5)*MAX(MIN(BX25,$J$5),$I$5)+$G$5*MAX(MIN(BX25,$J$5),$I$5)*(CQ25*CJ25/($K$5*1000))+$H$5*(CQ25*CJ25/($K$5*1000))*(CQ25*CJ25/($K$5*1000)))</f>
        <v>0</v>
      </c>
      <c r="Q25">
        <f>H25*(1000-(1000*0.61365*exp(17.502*U25/(240.97+U25))/(CJ25+CK25)+CE25)/2)/(1000*0.61365*exp(17.502*U25/(240.97+U25))/(CJ25+CK25)-CE25)</f>
        <v>0</v>
      </c>
      <c r="R25">
        <f>1/((BY25+1)/(O25/1.6)+1/(P25/1.37)) + BY25/((BY25+1)/(O25/1.6) + BY25/(P25/1.37))</f>
        <v>0</v>
      </c>
      <c r="S25">
        <f>(BT25*BW25)</f>
        <v>0</v>
      </c>
      <c r="T25">
        <f>(CL25+(S25+2*0.95*5.67E-8*(((CL25+$B$7)+273)^4-(CL25+273)^4)-44100*H25)/(1.84*29.3*P25+8*0.95*5.67E-8*(CL25+273)^3))</f>
        <v>0</v>
      </c>
      <c r="U25">
        <f>($C$7*CM25+$D$7*CN25+$E$7*T25)</f>
        <v>0</v>
      </c>
      <c r="V25">
        <f>0.61365*exp(17.502*U25/(240.97+U25))</f>
        <v>0</v>
      </c>
      <c r="W25">
        <f>(X25/Y25*100)</f>
        <v>0</v>
      </c>
      <c r="X25">
        <f>CE25*(CJ25+CK25)/1000</f>
        <v>0</v>
      </c>
      <c r="Y25">
        <f>0.61365*exp(17.502*CL25/(240.97+CL25))</f>
        <v>0</v>
      </c>
      <c r="Z25">
        <f>(V25-CE25*(CJ25+CK25)/1000)</f>
        <v>0</v>
      </c>
      <c r="AA25">
        <f>(-H25*44100)</f>
        <v>0</v>
      </c>
      <c r="AB25">
        <f>2*29.3*P25*0.92*(CL25-U25)</f>
        <v>0</v>
      </c>
      <c r="AC25">
        <f>2*0.95*5.67E-8*(((CL25+$B$7)+273)^4-(U25+273)^4)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MAX(0,($B$13+$C$13*CQ25)/(1+$D$13*CQ25)*CJ25/(CL25+273)*$E$13)</f>
        <v>0</v>
      </c>
      <c r="AJ25" t="s">
        <v>300</v>
      </c>
      <c r="AK25" t="s">
        <v>300</v>
      </c>
      <c r="AL25">
        <v>0</v>
      </c>
      <c r="AM25">
        <v>0</v>
      </c>
      <c r="AN25">
        <f>1-AL25/AM25</f>
        <v>0</v>
      </c>
      <c r="AO25">
        <v>0</v>
      </c>
      <c r="AP25" t="s">
        <v>300</v>
      </c>
      <c r="AQ25" t="s">
        <v>300</v>
      </c>
      <c r="AR25">
        <v>0</v>
      </c>
      <c r="AS25">
        <v>0</v>
      </c>
      <c r="AT25">
        <f>1-AR25/AS25</f>
        <v>0</v>
      </c>
      <c r="AU25">
        <v>0.5</v>
      </c>
      <c r="AV25">
        <f>BU25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300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f>$B$11*CR25+$C$11*CS25+$F$11*CT25*(1-CW25)</f>
        <v>0</v>
      </c>
      <c r="BU25">
        <f>BT25*BV25</f>
        <v>0</v>
      </c>
      <c r="BV25">
        <f>($B$11*$D$9+$C$11*$D$9+$F$11*((DG25+CY25)/MAX(DG25+CY25+DH25, 0.1)*$I$9+DH25/MAX(DG25+CY25+DH25, 0.1)*$J$9))/($B$11+$C$11+$F$11)</f>
        <v>0</v>
      </c>
      <c r="BW25">
        <f>($B$11*$K$9+$C$11*$K$9+$F$11*((DG25+CY25)/MAX(DG25+CY25+DH25, 0.1)*$P$9+DH25/MAX(DG25+CY25+DH25, 0.1)*$Q$9))/($B$11+$C$11+$F$11)</f>
        <v>0</v>
      </c>
      <c r="BX25">
        <v>6</v>
      </c>
      <c r="BY25">
        <v>0.5</v>
      </c>
      <c r="BZ25" t="s">
        <v>301</v>
      </c>
      <c r="CA25">
        <v>2</v>
      </c>
      <c r="CB25">
        <v>1624049433.1</v>
      </c>
      <c r="CC25">
        <v>399.196451612903</v>
      </c>
      <c r="CD25">
        <v>420.00764516129</v>
      </c>
      <c r="CE25">
        <v>36.6929741935484</v>
      </c>
      <c r="CF25">
        <v>22.176835483871</v>
      </c>
      <c r="CG25">
        <v>402.500774193548</v>
      </c>
      <c r="CH25">
        <v>37.3190290322581</v>
      </c>
      <c r="CI25">
        <v>800.002419354839</v>
      </c>
      <c r="CJ25">
        <v>100.780774193548</v>
      </c>
      <c r="CK25">
        <v>0.100085925806452</v>
      </c>
      <c r="CL25">
        <v>42.4727225806452</v>
      </c>
      <c r="CM25">
        <v>39.0911548387097</v>
      </c>
      <c r="CN25">
        <v>999.9</v>
      </c>
      <c r="CO25">
        <v>0</v>
      </c>
      <c r="CP25">
        <v>0</v>
      </c>
      <c r="CQ25">
        <v>10004.3935483871</v>
      </c>
      <c r="CR25">
        <v>0</v>
      </c>
      <c r="CS25">
        <v>4.13558</v>
      </c>
      <c r="CT25">
        <v>600.009935483871</v>
      </c>
      <c r="CU25">
        <v>0.933005064516129</v>
      </c>
      <c r="CV25">
        <v>0.0669950290322581</v>
      </c>
      <c r="CW25">
        <v>0</v>
      </c>
      <c r="CX25">
        <v>2.49626451612903</v>
      </c>
      <c r="CY25">
        <v>0</v>
      </c>
      <c r="CZ25">
        <v>5438.99483870968</v>
      </c>
      <c r="DA25">
        <v>3837.60290322581</v>
      </c>
      <c r="DB25">
        <v>39.3626774193548</v>
      </c>
      <c r="DC25">
        <v>41.9837419354839</v>
      </c>
      <c r="DD25">
        <v>41.0965806451613</v>
      </c>
      <c r="DE25">
        <v>41.388935483871</v>
      </c>
      <c r="DF25">
        <v>41.165064516129</v>
      </c>
      <c r="DG25">
        <v>559.811290322581</v>
      </c>
      <c r="DH25">
        <v>40.1945161290323</v>
      </c>
      <c r="DI25">
        <v>0</v>
      </c>
      <c r="DJ25">
        <v>1624049443.3</v>
      </c>
      <c r="DK25">
        <v>0</v>
      </c>
      <c r="DL25">
        <v>2.49165769230769</v>
      </c>
      <c r="DM25">
        <v>0.338225645788647</v>
      </c>
      <c r="DN25">
        <v>-11.1350426601327</v>
      </c>
      <c r="DO25">
        <v>5438.89923076923</v>
      </c>
      <c r="DP25">
        <v>15</v>
      </c>
      <c r="DQ25">
        <v>1624048911.6</v>
      </c>
      <c r="DR25" t="s">
        <v>327</v>
      </c>
      <c r="DS25">
        <v>1624048897.1</v>
      </c>
      <c r="DT25">
        <v>1624048911.6</v>
      </c>
      <c r="DU25">
        <v>9</v>
      </c>
      <c r="DV25">
        <v>1.103</v>
      </c>
      <c r="DW25">
        <v>0.237</v>
      </c>
      <c r="DX25">
        <v>-3.312</v>
      </c>
      <c r="DY25">
        <v>-0.626</v>
      </c>
      <c r="DZ25">
        <v>420</v>
      </c>
      <c r="EA25">
        <v>27</v>
      </c>
      <c r="EB25">
        <v>0.05</v>
      </c>
      <c r="EC25">
        <v>0.05</v>
      </c>
      <c r="ED25">
        <v>-20.820956097561</v>
      </c>
      <c r="EE25">
        <v>0.0232432055749301</v>
      </c>
      <c r="EF25">
        <v>0.0442586248933912</v>
      </c>
      <c r="EG25">
        <v>1</v>
      </c>
      <c r="EH25">
        <v>2.4943696969697</v>
      </c>
      <c r="EI25">
        <v>0.100377648082157</v>
      </c>
      <c r="EJ25">
        <v>0.159076818654515</v>
      </c>
      <c r="EK25">
        <v>1</v>
      </c>
      <c r="EL25">
        <v>14.5167365853659</v>
      </c>
      <c r="EM25">
        <v>-0.00152195121950049</v>
      </c>
      <c r="EN25">
        <v>0.00430585285722562</v>
      </c>
      <c r="EO25">
        <v>1</v>
      </c>
      <c r="EP25">
        <v>3</v>
      </c>
      <c r="EQ25">
        <v>3</v>
      </c>
      <c r="ER25" t="s">
        <v>303</v>
      </c>
      <c r="ES25">
        <v>100</v>
      </c>
      <c r="ET25">
        <v>100</v>
      </c>
      <c r="EU25">
        <v>-3.304</v>
      </c>
      <c r="EV25">
        <v>-0.6261</v>
      </c>
      <c r="EW25">
        <v>-3.31637088425532</v>
      </c>
      <c r="EX25">
        <v>0.000485247639819423</v>
      </c>
      <c r="EY25">
        <v>-1.36446825205216e-06</v>
      </c>
      <c r="EZ25">
        <v>5.78542989185787e-10</v>
      </c>
      <c r="FA25">
        <v>-0.626052380952384</v>
      </c>
      <c r="FB25">
        <v>0</v>
      </c>
      <c r="FC25">
        <v>0</v>
      </c>
      <c r="FD25">
        <v>0</v>
      </c>
      <c r="FE25">
        <v>0</v>
      </c>
      <c r="FF25">
        <v>2096</v>
      </c>
      <c r="FG25">
        <v>1</v>
      </c>
      <c r="FH25">
        <v>26</v>
      </c>
      <c r="FI25">
        <v>9.1</v>
      </c>
      <c r="FJ25">
        <v>8.8</v>
      </c>
      <c r="FK25">
        <v>18</v>
      </c>
      <c r="FL25">
        <v>874.427</v>
      </c>
      <c r="FM25">
        <v>602.084</v>
      </c>
      <c r="FN25">
        <v>50.0002</v>
      </c>
      <c r="FO25">
        <v>28.8989</v>
      </c>
      <c r="FP25">
        <v>30.0003</v>
      </c>
      <c r="FQ25">
        <v>28.4537</v>
      </c>
      <c r="FR25">
        <v>28.4009</v>
      </c>
      <c r="FS25">
        <v>26.9784</v>
      </c>
      <c r="FT25">
        <v>25.0428</v>
      </c>
      <c r="FU25">
        <v>98.8764</v>
      </c>
      <c r="FV25">
        <v>50</v>
      </c>
      <c r="FW25">
        <v>420</v>
      </c>
      <c r="FX25">
        <v>22.0993</v>
      </c>
      <c r="FY25">
        <v>101.285</v>
      </c>
      <c r="FZ25">
        <v>98.9407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2021-06-18T14:03:48Z</dcterms:created>
  <dcterms:modified xsi:type="dcterms:W3CDTF">2021-06-18T14:03:48Z</dcterms:modified>
</cp:coreProperties>
</file>