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<sst xmlns="http://schemas.openxmlformats.org/spreadsheetml/2006/main" count="725" uniqueCount="329">
  <si>
    <t>File opened</t>
  </si>
  <si>
    <t>2021-06-28 12:11:47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</si>
  <si>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</si>
  <si>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</si>
  <si>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</si>
  <si>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</si>
  <si>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</si>
  <si>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</si>
  <si>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</si>
  <si>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</si>
  <si>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</si>
  <si>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</si>
  <si>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</si>
  <si>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{"h2obspan2": "0", "h2obspan1": "1.00269", "h2oaspanconc2": "0", "tazero": "0.0341759", "flowbzero": "0.31669", "co2bspan1": "1.00151", "oxygen": "21", "co2bspanconc1": "2486", "co2aspan2a": "0.316838", "co2aspanconc1": "2486", "co2bspan2": "-0.0310871", "co2aspanconc2": "305.4", "co2bzero": "0.91356", "flowazero": "0.30875", "chamberpressurezero": "2.71043", "ssb_ref": "32930.3", "co2bspan2a": "0.318485", "ssa_ref": "32011.3", "h2oaspan2a": "0.0699583", "h2obspanconc1": "12.14", "co2aspan2": "-0.0300219", "h2obspanconc2": "0", "h2oaspan1": "1.00803", "co2azero": "0.922313", "h2oazero": "1.06526", "h2oaspanconc1": "12.13", "h2obzero": "1.06088", "h2oaspan2": "0", "co2bspanconc2": "305.4", "flowmeterzero": "0.996996", "co2aspan2b": "0.314238", "h2obspan2a": "0.0707583", "co2aspan1": "1.0013", "tbzero": "0.143333", "h2oaspan2b": "0.0705203", "h2obspan2b": "0.070949", "co2bspan2b": "0.315813"}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</si>
  <si>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</si>
  <si>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</si>
  <si>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</si>
  <si>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</si>
  <si>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</si>
  <si>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</si>
  <si>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</si>
  <si>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</si>
  <si>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</si>
  <si>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12:11:47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</si>
  <si>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</si>
  <si>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</si>
  <si>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</si>
  <si>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</si>
  <si>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</si>
  <si>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</si>
  <si>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</si>
  <si>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</si>
  <si>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</si>
  <si>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</si>
  <si>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</si>
  <si>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</si>
  <si>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</si>
  <si>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</si>
  <si>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</si>
  <si>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</si>
  <si>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</si>
  <si>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</si>
  <si>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</si>
  <si>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</si>
  <si>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</si>
  <si>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</si>
  <si>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</si>
  <si>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</si>
  <si>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</si>
  <si>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</si>
  <si>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</si>
  <si>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</si>
  <si>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</si>
  <si>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</si>
  <si>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</si>
  <si>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</si>
  <si>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</si>
  <si>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</si>
  <si>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</si>
  <si>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</si>
  <si>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</si>
  <si>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</si>
  <si>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</si>
  <si>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</si>
  <si>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</si>
  <si>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</si>
  <si>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</si>
  <si>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</si>
  <si>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</si>
  <si>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</si>
  <si>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</si>
  <si>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</si>
  <si>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</si>
  <si>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</si>
  <si>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</si>
  <si>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</si>
  <si>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</si>
  <si>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2.36815 81.3934 377.924 621.516 862.854 1037.85 1176.85 1260.9</t>
  </si>
  <si>
    <t>Fs_true</t>
  </si>
  <si>
    <t>0.0787364 107.248 401.49 600.629 800.353 1000.94 1200.46 1400.89</t>
  </si>
  <si>
    <t>leak_wt</t>
  </si>
  <si>
    <t>SysObs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</si>
  <si>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</si>
  <si>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</si>
  <si>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</si>
  <si>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</si>
  <si>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</si>
  <si>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</si>
  <si>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</si>
  <si>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</si>
  <si>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</si>
  <si>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</si>
  <si>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</si>
  <si>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</si>
  <si>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</si>
  <si>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</si>
  <si>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</si>
  <si>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</si>
  <si>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</si>
  <si>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</si>
  <si>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</si>
  <si>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</si>
  <si>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</si>
  <si>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</si>
  <si>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</si>
  <si>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</si>
  <si>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</si>
  <si>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</si>
  <si>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</si>
  <si>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</si>
  <si>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</si>
  <si>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</si>
  <si>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</si>
  <si>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</si>
  <si>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</si>
  <si>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</si>
  <si>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</si>
  <si>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</si>
  <si>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</si>
  <si>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</si>
  <si>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</si>
  <si>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</si>
  <si>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</si>
  <si>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</si>
  <si>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</si>
  <si>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</si>
  <si>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</si>
  <si>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</si>
  <si>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</si>
  <si>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</si>
  <si>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</si>
  <si>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</si>
  <si>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</si>
  <si>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</si>
  <si>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</si>
  <si>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</si>
  <si>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</si>
  <si>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</si>
  <si>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</si>
  <si>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</si>
  <si>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</si>
  <si>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</si>
  <si>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</si>
  <si>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</si>
  <si>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</si>
  <si>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</si>
  <si>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</si>
  <si>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</si>
  <si>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</si>
  <si>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</si>
  <si>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</si>
  <si>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</si>
  <si>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</si>
  <si>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</si>
  <si>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</si>
  <si>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</si>
  <si>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</si>
  <si>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</si>
  <si>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</si>
  <si>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</si>
  <si>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</si>
  <si>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</si>
  <si>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</si>
  <si>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</si>
  <si>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</si>
  <si>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</si>
  <si>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</si>
  <si>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</si>
  <si>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</si>
  <si>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</si>
  <si>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</si>
  <si>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</si>
  <si>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</si>
  <si>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</si>
  <si>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</si>
  <si>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</si>
  <si>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</si>
  <si>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</si>
  <si>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</si>
  <si>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</si>
  <si>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</si>
  <si>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</si>
  <si>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</si>
  <si>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</si>
  <si>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</si>
  <si>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</si>
  <si>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</si>
  <si>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</si>
  <si>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</si>
  <si>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</si>
  <si>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</si>
  <si>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</si>
  <si>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</si>
  <si>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</si>
  <si>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</si>
  <si>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</si>
  <si>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</si>
  <si>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</si>
  <si>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</si>
  <si>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</si>
  <si>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</si>
  <si>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</si>
  <si>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</si>
  <si>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</si>
  <si>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</si>
  <si>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</si>
  <si>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</si>
  <si>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</si>
  <si>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</si>
  <si>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</si>
  <si>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</si>
  <si>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</si>
  <si>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</si>
  <si>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</si>
  <si>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</si>
  <si>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</si>
  <si>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</si>
  <si>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</si>
  <si>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</si>
  <si>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</si>
  <si>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</si>
  <si>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</si>
  <si>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</si>
  <si>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</si>
  <si>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</si>
  <si>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</si>
  <si>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</si>
  <si>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</si>
  <si>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</si>
  <si>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</si>
  <si>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</si>
  <si>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</si>
  <si>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</si>
  <si>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</si>
  <si>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</si>
  <si>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</si>
  <si>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</si>
  <si>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</si>
  <si>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</si>
  <si>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</si>
  <si>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</si>
  <si>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</si>
  <si>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</si>
  <si>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</si>
  <si>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</si>
  <si>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</si>
  <si>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</si>
  <si>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</si>
  <si>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</si>
  <si>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</si>
  <si>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</si>
  <si>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</si>
  <si>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</si>
  <si>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</si>
  <si>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</si>
  <si>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</si>
  <si>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</si>
  <si>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</si>
  <si>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</si>
  <si>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</si>
  <si>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</si>
  <si>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</si>
  <si>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</si>
  <si>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</si>
  <si>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</si>
  <si>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</si>
  <si>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</si>
  <si>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</si>
  <si>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</si>
  <si>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</si>
  <si>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</si>
  <si>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</si>
  <si>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</si>
  <si>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</si>
  <si>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</si>
  <si>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</si>
  <si>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</si>
  <si>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</si>
  <si>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</si>
  <si>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</si>
  <si>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</si>
  <si>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</si>
  <si>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</si>
  <si>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</si>
  <si>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</si>
  <si>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</si>
  <si>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</si>
  <si>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</si>
  <si>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</si>
  <si>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</si>
  <si>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</si>
  <si>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</si>
  <si>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</si>
  <si>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</si>
  <si>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</si>
  <si>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</si>
  <si>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</si>
  <si>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</si>
  <si>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20210628 13:05:08</t>
  </si>
  <si>
    <t>13:05:08</t>
  </si>
  <si>
    <t>-</t>
  </si>
  <si>
    <t>0: Broadleaf</t>
  </si>
  <si>
    <t>13:05:49</t>
  </si>
  <si>
    <t>3/3</t>
  </si>
  <si>
    <t>20210628 13:16:58</t>
  </si>
  <si>
    <t>13:16:58</t>
  </si>
  <si>
    <t>13:17:33</t>
  </si>
  <si>
    <t>20210628 13:28:49</t>
  </si>
  <si>
    <t>13:28:49</t>
  </si>
  <si>
    <t>13:29:18</t>
  </si>
  <si>
    <t>20210628 13:40:10</t>
  </si>
  <si>
    <t>13:40:10</t>
  </si>
  <si>
    <t>13:40:40</t>
  </si>
  <si>
    <t>20210628 13:50:49</t>
  </si>
  <si>
    <t>13:50:49</t>
  </si>
  <si>
    <t>13:51:20</t>
  </si>
  <si>
    <t>20210628 14:01:37</t>
  </si>
  <si>
    <t>14:01:37</t>
  </si>
  <si>
    <t>14:02:15</t>
  </si>
  <si>
    <t>20210628 14:12:33</t>
  </si>
  <si>
    <t>14:12:33</t>
  </si>
  <si>
    <t>14:13:13</t>
  </si>
  <si>
    <t>2/3</t>
  </si>
  <si>
    <t>20210628 14:27:21</t>
  </si>
  <si>
    <t>14:27:21</t>
  </si>
  <si>
    <t>14:28:01</t>
  </si>
  <si>
    <t>20210628 14:37:48</t>
  </si>
  <si>
    <t>14:37:48</t>
  </si>
  <si>
    <t>14:38:29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</si>
</sst>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Z25"/>
  <sheetViews>
    <sheetView tabSelected="1" workbookViewId="0"/>
  </sheetViews>
  <sheetFormatPr defaultRowHeight="15"/>
  <sheetData>
    <row r="2" spans="1:182">
      <c r="A2" t="s">
        <v>25</v>
      </c>
      <c r="B2" t="s">
        <v>26</v>
      </c>
      <c r="C2" t="s">
        <v>28</v>
      </c>
    </row>
    <row r="3" spans="1:182">
      <c r="B3" t="s">
        <v>27</v>
      </c>
      <c r="C3">
        <v>21</v>
      </c>
    </row>
    <row r="4" spans="1:18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2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2">
      <c r="B7">
        <v>0</v>
      </c>
      <c r="C7">
        <v>1</v>
      </c>
      <c r="D7">
        <v>0</v>
      </c>
      <c r="E7">
        <v>0</v>
      </c>
    </row>
    <row r="8" spans="1:18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2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2">
      <c r="B11">
        <v>0</v>
      </c>
      <c r="C11">
        <v>0</v>
      </c>
      <c r="D11">
        <v>0</v>
      </c>
      <c r="E11">
        <v>0</v>
      </c>
      <c r="F11">
        <v>1</v>
      </c>
    </row>
    <row r="12" spans="1:18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2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  <c r="FV14" t="s">
        <v>94</v>
      </c>
      <c r="FW14" t="s">
        <v>94</v>
      </c>
      <c r="FX14" t="s">
        <v>94</v>
      </c>
      <c r="FY14" t="s">
        <v>94</v>
      </c>
      <c r="FZ14" t="s">
        <v>94</v>
      </c>
    </row>
    <row r="15" spans="1:18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83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101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96</v>
      </c>
      <c r="DR15" t="s">
        <v>99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  <c r="FV15" t="s">
        <v>268</v>
      </c>
      <c r="FW15" t="s">
        <v>269</v>
      </c>
      <c r="FX15" t="s">
        <v>270</v>
      </c>
      <c r="FY15" t="s">
        <v>271</v>
      </c>
      <c r="FZ15" t="s">
        <v>272</v>
      </c>
    </row>
    <row r="16" spans="1:182">
      <c r="B16" t="s">
        <v>273</v>
      </c>
      <c r="C16" t="s">
        <v>273</v>
      </c>
      <c r="F16" t="s">
        <v>273</v>
      </c>
      <c r="G16" t="s">
        <v>273</v>
      </c>
      <c r="H16" t="s">
        <v>274</v>
      </c>
      <c r="I16" t="s">
        <v>275</v>
      </c>
      <c r="J16" t="s">
        <v>276</v>
      </c>
      <c r="K16" t="s">
        <v>277</v>
      </c>
      <c r="L16" t="s">
        <v>277</v>
      </c>
      <c r="M16" t="s">
        <v>180</v>
      </c>
      <c r="N16" t="s">
        <v>180</v>
      </c>
      <c r="O16" t="s">
        <v>274</v>
      </c>
      <c r="P16" t="s">
        <v>274</v>
      </c>
      <c r="Q16" t="s">
        <v>274</v>
      </c>
      <c r="R16" t="s">
        <v>274</v>
      </c>
      <c r="S16" t="s">
        <v>278</v>
      </c>
      <c r="T16" t="s">
        <v>279</v>
      </c>
      <c r="U16" t="s">
        <v>279</v>
      </c>
      <c r="V16" t="s">
        <v>280</v>
      </c>
      <c r="W16" t="s">
        <v>281</v>
      </c>
      <c r="X16" t="s">
        <v>280</v>
      </c>
      <c r="Y16" t="s">
        <v>280</v>
      </c>
      <c r="Z16" t="s">
        <v>280</v>
      </c>
      <c r="AA16" t="s">
        <v>278</v>
      </c>
      <c r="AB16" t="s">
        <v>278</v>
      </c>
      <c r="AC16" t="s">
        <v>278</v>
      </c>
      <c r="AD16" t="s">
        <v>278</v>
      </c>
      <c r="AE16" t="s">
        <v>282</v>
      </c>
      <c r="AF16" t="s">
        <v>281</v>
      </c>
      <c r="AH16" t="s">
        <v>281</v>
      </c>
      <c r="AI16" t="s">
        <v>282</v>
      </c>
      <c r="AO16" t="s">
        <v>276</v>
      </c>
      <c r="AV16" t="s">
        <v>276</v>
      </c>
      <c r="AW16" t="s">
        <v>276</v>
      </c>
      <c r="AX16" t="s">
        <v>276</v>
      </c>
      <c r="AY16" t="s">
        <v>283</v>
      </c>
      <c r="BM16" t="s">
        <v>284</v>
      </c>
      <c r="BN16" t="s">
        <v>284</v>
      </c>
      <c r="BO16" t="s">
        <v>284</v>
      </c>
      <c r="BP16" t="s">
        <v>276</v>
      </c>
      <c r="BR16" t="s">
        <v>285</v>
      </c>
      <c r="BT16" t="s">
        <v>276</v>
      </c>
      <c r="BU16" t="s">
        <v>276</v>
      </c>
      <c r="BW16" t="s">
        <v>286</v>
      </c>
      <c r="BX16" t="s">
        <v>287</v>
      </c>
      <c r="CA16" t="s">
        <v>274</v>
      </c>
      <c r="CB16" t="s">
        <v>273</v>
      </c>
      <c r="CC16" t="s">
        <v>277</v>
      </c>
      <c r="CD16" t="s">
        <v>277</v>
      </c>
      <c r="CE16" t="s">
        <v>288</v>
      </c>
      <c r="CF16" t="s">
        <v>288</v>
      </c>
      <c r="CG16" t="s">
        <v>277</v>
      </c>
      <c r="CH16" t="s">
        <v>288</v>
      </c>
      <c r="CI16" t="s">
        <v>282</v>
      </c>
      <c r="CJ16" t="s">
        <v>280</v>
      </c>
      <c r="CK16" t="s">
        <v>280</v>
      </c>
      <c r="CL16" t="s">
        <v>279</v>
      </c>
      <c r="CM16" t="s">
        <v>279</v>
      </c>
      <c r="CN16" t="s">
        <v>279</v>
      </c>
      <c r="CO16" t="s">
        <v>279</v>
      </c>
      <c r="CP16" t="s">
        <v>279</v>
      </c>
      <c r="CQ16" t="s">
        <v>289</v>
      </c>
      <c r="CR16" t="s">
        <v>276</v>
      </c>
      <c r="CS16" t="s">
        <v>276</v>
      </c>
      <c r="CT16" t="s">
        <v>276</v>
      </c>
      <c r="CY16" t="s">
        <v>276</v>
      </c>
      <c r="DB16" t="s">
        <v>279</v>
      </c>
      <c r="DC16" t="s">
        <v>279</v>
      </c>
      <c r="DD16" t="s">
        <v>279</v>
      </c>
      <c r="DE16" t="s">
        <v>279</v>
      </c>
      <c r="DF16" t="s">
        <v>279</v>
      </c>
      <c r="DG16" t="s">
        <v>276</v>
      </c>
      <c r="DH16" t="s">
        <v>276</v>
      </c>
      <c r="DI16" t="s">
        <v>276</v>
      </c>
      <c r="DJ16" t="s">
        <v>273</v>
      </c>
      <c r="DM16" t="s">
        <v>290</v>
      </c>
      <c r="DN16" t="s">
        <v>290</v>
      </c>
      <c r="DP16" t="s">
        <v>273</v>
      </c>
      <c r="DQ16" t="s">
        <v>291</v>
      </c>
      <c r="DS16" t="s">
        <v>273</v>
      </c>
      <c r="DT16" t="s">
        <v>273</v>
      </c>
      <c r="DV16" t="s">
        <v>292</v>
      </c>
      <c r="DW16" t="s">
        <v>293</v>
      </c>
      <c r="DX16" t="s">
        <v>292</v>
      </c>
      <c r="DY16" t="s">
        <v>293</v>
      </c>
      <c r="DZ16" t="s">
        <v>292</v>
      </c>
      <c r="EA16" t="s">
        <v>293</v>
      </c>
      <c r="EB16" t="s">
        <v>281</v>
      </c>
      <c r="EC16" t="s">
        <v>281</v>
      </c>
      <c r="ED16" t="s">
        <v>277</v>
      </c>
      <c r="EE16" t="s">
        <v>294</v>
      </c>
      <c r="EF16" t="s">
        <v>277</v>
      </c>
      <c r="EI16" t="s">
        <v>295</v>
      </c>
      <c r="EL16" t="s">
        <v>288</v>
      </c>
      <c r="EM16" t="s">
        <v>296</v>
      </c>
      <c r="EN16" t="s">
        <v>288</v>
      </c>
      <c r="ES16" t="s">
        <v>281</v>
      </c>
      <c r="ET16" t="s">
        <v>281</v>
      </c>
      <c r="EU16" t="s">
        <v>292</v>
      </c>
      <c r="EV16" t="s">
        <v>293</v>
      </c>
      <c r="EW16" t="s">
        <v>293</v>
      </c>
      <c r="FA16" t="s">
        <v>293</v>
      </c>
      <c r="FE16" t="s">
        <v>277</v>
      </c>
      <c r="FF16" t="s">
        <v>277</v>
      </c>
      <c r="FG16" t="s">
        <v>288</v>
      </c>
      <c r="FH16" t="s">
        <v>288</v>
      </c>
      <c r="FI16" t="s">
        <v>297</v>
      </c>
      <c r="FJ16" t="s">
        <v>297</v>
      </c>
      <c r="FL16" t="s">
        <v>282</v>
      </c>
      <c r="FM16" t="s">
        <v>282</v>
      </c>
      <c r="FN16" t="s">
        <v>279</v>
      </c>
      <c r="FO16" t="s">
        <v>279</v>
      </c>
      <c r="FP16" t="s">
        <v>279</v>
      </c>
      <c r="FQ16" t="s">
        <v>279</v>
      </c>
      <c r="FR16" t="s">
        <v>279</v>
      </c>
      <c r="FS16" t="s">
        <v>281</v>
      </c>
      <c r="FT16" t="s">
        <v>281</v>
      </c>
      <c r="FU16" t="s">
        <v>281</v>
      </c>
      <c r="FV16" t="s">
        <v>279</v>
      </c>
      <c r="FW16" t="s">
        <v>277</v>
      </c>
      <c r="FX16" t="s">
        <v>288</v>
      </c>
      <c r="FY16" t="s">
        <v>281</v>
      </c>
      <c r="FZ16" t="s">
        <v>281</v>
      </c>
    </row>
    <row r="17" spans="1:182">
      <c r="A17">
        <v>1</v>
      </c>
      <c r="B17">
        <v>1624910708.6</v>
      </c>
      <c r="C17">
        <v>0</v>
      </c>
      <c r="D17" t="s">
        <v>298</v>
      </c>
      <c r="E17" t="s">
        <v>299</v>
      </c>
      <c r="F17">
        <v>15</v>
      </c>
      <c r="G17">
        <v>1624910700.85</v>
      </c>
      <c r="H17">
        <f>(I17)/1000</f>
        <v>0</v>
      </c>
      <c r="I17">
        <f>1000*CI17*AG17*(CE17-CF17)/(100*BX17*(1000-AG17*CE17))</f>
        <v>0</v>
      </c>
      <c r="J17">
        <f>CI17*AG17*(CD17-CC17*(1000-AG17*CF17)/(1000-AG17*CE17))/(100*BX17)</f>
        <v>0</v>
      </c>
      <c r="K17">
        <f>CC17 - IF(AG17&gt;1, J17*BX17*100.0/(AI17*CQ17), 0)</f>
        <v>0</v>
      </c>
      <c r="L17">
        <f>((R17-H17/2)*K17-J17)/(R17+H17/2)</f>
        <v>0</v>
      </c>
      <c r="M17">
        <f>L17*(CJ17+CK17)/1000.0</f>
        <v>0</v>
      </c>
      <c r="N17">
        <f>(CC17 - IF(AG17&gt;1, J17*BX17*100.0/(AI17*CQ17), 0))*(CJ17+CK17)/1000.0</f>
        <v>0</v>
      </c>
      <c r="O17">
        <f>2.0/((1/Q17-1/P17)+SIGN(Q17)*SQRT((1/Q17-1/P17)*(1/Q17-1/P17) + 4*BY17/((BY17+1)*(BY17+1))*(2*1/Q17*1/P17-1/P17*1/P17)))</f>
        <v>0</v>
      </c>
      <c r="P17">
        <f>IF(LEFT(BZ17,1)&lt;&gt;"0",IF(LEFT(BZ17,1)="1",3.0,CA17),$D$5+$E$5*(CQ17*CJ17/($K$5*1000))+$F$5*(CQ17*CJ17/($K$5*1000))*MAX(MIN(BX17,$J$5),$I$5)*MAX(MIN(BX17,$J$5),$I$5)+$G$5*MAX(MIN(BX17,$J$5),$I$5)*(CQ17*CJ17/($K$5*1000))+$H$5*(CQ17*CJ17/($K$5*1000))*(CQ17*CJ17/($K$5*1000)))</f>
        <v>0</v>
      </c>
      <c r="Q17">
        <f>H17*(1000-(1000*0.61365*exp(17.502*U17/(240.97+U17))/(CJ17+CK17)+CE17)/2)/(1000*0.61365*exp(17.502*U17/(240.97+U17))/(CJ17+CK17)-CE17)</f>
        <v>0</v>
      </c>
      <c r="R17">
        <f>1/((BY17+1)/(O17/1.6)+1/(P17/1.37)) + BY17/((BY17+1)/(O17/1.6) + BY17/(P17/1.37))</f>
        <v>0</v>
      </c>
      <c r="S17">
        <f>(BT17*BW17)</f>
        <v>0</v>
      </c>
      <c r="T17">
        <f>(CL17+(S17+2*0.95*5.67E-8*(((CL17+$B$7)+273)^4-(CL17+273)^4)-44100*H17)/(1.84*29.3*P17+8*0.95*5.67E-8*(CL17+273)^3))</f>
        <v>0</v>
      </c>
      <c r="U17">
        <f>($C$7*CM17+$D$7*CN17+$E$7*T17)</f>
        <v>0</v>
      </c>
      <c r="V17">
        <f>0.61365*exp(17.502*U17/(240.97+U17))</f>
        <v>0</v>
      </c>
      <c r="W17">
        <f>(X17/Y17*100)</f>
        <v>0</v>
      </c>
      <c r="X17">
        <f>CE17*(CJ17+CK17)/1000</f>
        <v>0</v>
      </c>
      <c r="Y17">
        <f>0.61365*exp(17.502*CL17/(240.97+CL17))</f>
        <v>0</v>
      </c>
      <c r="Z17">
        <f>(V17-CE17*(CJ17+CK17)/1000)</f>
        <v>0</v>
      </c>
      <c r="AA17">
        <f>(-H17*44100)</f>
        <v>0</v>
      </c>
      <c r="AB17">
        <f>2*29.3*P17*0.92*(CL17-U17)</f>
        <v>0</v>
      </c>
      <c r="AC17">
        <f>2*0.95*5.67E-8*(((CL17+$B$7)+273)^4-(U17+273)^4)</f>
        <v>0</v>
      </c>
      <c r="AD17">
        <f>S17+AC17+AA17+AB17</f>
        <v>0</v>
      </c>
      <c r="AE17">
        <v>23</v>
      </c>
      <c r="AF17">
        <v>3</v>
      </c>
      <c r="AG17">
        <f>IF(AE17*$H$13&gt;=AI17,1.0,(AI17/(AI17-AE17*$H$13)))</f>
        <v>0</v>
      </c>
      <c r="AH17">
        <f>(AG17-1)*100</f>
        <v>0</v>
      </c>
      <c r="AI17">
        <f>MAX(0,($B$13+$C$13*CQ17)/(1+$D$13*CQ17)*CJ17/(CL17+273)*$E$13)</f>
        <v>0</v>
      </c>
      <c r="AJ17" t="s">
        <v>300</v>
      </c>
      <c r="AK17" t="s">
        <v>300</v>
      </c>
      <c r="AL17">
        <v>0</v>
      </c>
      <c r="AM17">
        <v>0</v>
      </c>
      <c r="AN17">
        <f>1-AL17/AM17</f>
        <v>0</v>
      </c>
      <c r="AO17">
        <v>0</v>
      </c>
      <c r="AP17" t="s">
        <v>300</v>
      </c>
      <c r="AQ17" t="s">
        <v>300</v>
      </c>
      <c r="AR17">
        <v>0</v>
      </c>
      <c r="AS17">
        <v>0</v>
      </c>
      <c r="AT17">
        <f>1-AR17/AS17</f>
        <v>0</v>
      </c>
      <c r="AU17">
        <v>0.5</v>
      </c>
      <c r="AV17">
        <f>BU17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300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$B$11*CR17+$C$11*CS17+$F$11*CT17*(1-CW17)</f>
        <v>0</v>
      </c>
      <c r="BU17">
        <f>BT17*BV17</f>
        <v>0</v>
      </c>
      <c r="BV17">
        <f>($B$11*$D$9+$C$11*$D$9+$F$11*((DG17+CY17)/MAX(DG17+CY17+DH17, 0.1)*$I$9+DH17/MAX(DG17+CY17+DH17, 0.1)*$J$9))/($B$11+$C$11+$F$11)</f>
        <v>0</v>
      </c>
      <c r="BW17">
        <f>($B$11*$K$9+$C$11*$K$9+$F$11*((DG17+CY17)/MAX(DG17+CY17+DH17, 0.1)*$P$9+DH17/MAX(DG17+CY17+DH17, 0.1)*$Q$9))/($B$11+$C$11+$F$11)</f>
        <v>0</v>
      </c>
      <c r="BX17">
        <v>6</v>
      </c>
      <c r="BY17">
        <v>0.5</v>
      </c>
      <c r="BZ17" t="s">
        <v>301</v>
      </c>
      <c r="CA17">
        <v>2</v>
      </c>
      <c r="CB17">
        <v>1624910700.85</v>
      </c>
      <c r="CC17">
        <v>402.860233333333</v>
      </c>
      <c r="CD17">
        <v>420.0044</v>
      </c>
      <c r="CE17">
        <v>5.26753766666667</v>
      </c>
      <c r="CF17">
        <v>0.720887133333333</v>
      </c>
      <c r="CG17">
        <v>410.195233333333</v>
      </c>
      <c r="CH17">
        <v>5.72953766666667</v>
      </c>
      <c r="CI17">
        <v>800.003566666667</v>
      </c>
      <c r="CJ17">
        <v>99.7564033333333</v>
      </c>
      <c r="CK17">
        <v>0.10006209</v>
      </c>
      <c r="CL17">
        <v>16.5160533333333</v>
      </c>
      <c r="CM17">
        <v>15.8822233333333</v>
      </c>
      <c r="CN17">
        <v>999.9</v>
      </c>
      <c r="CO17">
        <v>0</v>
      </c>
      <c r="CP17">
        <v>0</v>
      </c>
      <c r="CQ17">
        <v>10000.202</v>
      </c>
      <c r="CR17">
        <v>0</v>
      </c>
      <c r="CS17">
        <v>2.407094</v>
      </c>
      <c r="CT17">
        <v>600.012333333333</v>
      </c>
      <c r="CU17">
        <v>0.933013</v>
      </c>
      <c r="CV17">
        <v>0.0669865</v>
      </c>
      <c r="CW17">
        <v>0</v>
      </c>
      <c r="CX17">
        <v>1010.386</v>
      </c>
      <c r="CY17">
        <v>4.99912</v>
      </c>
      <c r="CZ17">
        <v>5965.30633333333</v>
      </c>
      <c r="DA17">
        <v>3805.65166666667</v>
      </c>
      <c r="DB17">
        <v>37.0123333333333</v>
      </c>
      <c r="DC17">
        <v>40.4874</v>
      </c>
      <c r="DD17">
        <v>39.1914</v>
      </c>
      <c r="DE17">
        <v>40.3914</v>
      </c>
      <c r="DF17">
        <v>38.6580666666667</v>
      </c>
      <c r="DG17">
        <v>555.155333333333</v>
      </c>
      <c r="DH17">
        <v>39.86</v>
      </c>
      <c r="DI17">
        <v>0</v>
      </c>
      <c r="DJ17">
        <v>1624910708.1</v>
      </c>
      <c r="DK17">
        <v>0</v>
      </c>
      <c r="DL17">
        <v>1010.35884615385</v>
      </c>
      <c r="DM17">
        <v>-5.04512820307945</v>
      </c>
      <c r="DN17">
        <v>-69.1090598031391</v>
      </c>
      <c r="DO17">
        <v>5965.03538461538</v>
      </c>
      <c r="DP17">
        <v>15</v>
      </c>
      <c r="DQ17">
        <v>1624910749.1</v>
      </c>
      <c r="DR17" t="s">
        <v>302</v>
      </c>
      <c r="DS17">
        <v>1624910727.6</v>
      </c>
      <c r="DT17">
        <v>1624906879.6</v>
      </c>
      <c r="DU17">
        <v>10</v>
      </c>
      <c r="DV17">
        <v>0.059</v>
      </c>
      <c r="DW17">
        <v>-0.002</v>
      </c>
      <c r="DX17">
        <v>-7.335</v>
      </c>
      <c r="DY17">
        <v>-0.462</v>
      </c>
      <c r="DZ17">
        <v>420</v>
      </c>
      <c r="EA17">
        <v>1</v>
      </c>
      <c r="EB17">
        <v>0.13</v>
      </c>
      <c r="EC17">
        <v>0.01</v>
      </c>
      <c r="ED17">
        <v>-17.2033390243902</v>
      </c>
      <c r="EE17">
        <v>0.170604878048762</v>
      </c>
      <c r="EF17">
        <v>0.0288878139389282</v>
      </c>
      <c r="EG17">
        <v>1</v>
      </c>
      <c r="EH17">
        <v>1010.722</v>
      </c>
      <c r="EI17">
        <v>-5.40446183953074</v>
      </c>
      <c r="EJ17">
        <v>0.565224607694012</v>
      </c>
      <c r="EK17">
        <v>1</v>
      </c>
      <c r="EL17">
        <v>4.53092097560976</v>
      </c>
      <c r="EM17">
        <v>-0.0749586062717737</v>
      </c>
      <c r="EN17">
        <v>0.00812772875149898</v>
      </c>
      <c r="EO17">
        <v>1</v>
      </c>
      <c r="EP17">
        <v>3</v>
      </c>
      <c r="EQ17">
        <v>3</v>
      </c>
      <c r="ER17" t="s">
        <v>303</v>
      </c>
      <c r="ES17">
        <v>100</v>
      </c>
      <c r="ET17">
        <v>100</v>
      </c>
      <c r="EU17">
        <v>-7.335</v>
      </c>
      <c r="EV17">
        <v>-0.462</v>
      </c>
      <c r="EW17">
        <v>-7.39742813416658</v>
      </c>
      <c r="EX17">
        <v>0.000485247639819423</v>
      </c>
      <c r="EY17">
        <v>-1.36446825205216e-06</v>
      </c>
      <c r="EZ17">
        <v>5.78542989185787e-10</v>
      </c>
      <c r="FA17">
        <v>-0.454854646186911</v>
      </c>
      <c r="FB17">
        <v>-0.0069627603589053</v>
      </c>
      <c r="FC17">
        <v>0.000421879644919607</v>
      </c>
      <c r="FD17">
        <v>-1.84123391875399e-06</v>
      </c>
      <c r="FE17">
        <v>0</v>
      </c>
      <c r="FF17">
        <v>2096</v>
      </c>
      <c r="FG17">
        <v>1</v>
      </c>
      <c r="FH17">
        <v>26</v>
      </c>
      <c r="FI17">
        <v>64</v>
      </c>
      <c r="FJ17">
        <v>63.8</v>
      </c>
      <c r="FK17">
        <v>18</v>
      </c>
      <c r="FL17">
        <v>834.776</v>
      </c>
      <c r="FM17">
        <v>566.948</v>
      </c>
      <c r="FN17">
        <v>9.77778</v>
      </c>
      <c r="FO17">
        <v>27.1583</v>
      </c>
      <c r="FP17">
        <v>30.0002</v>
      </c>
      <c r="FQ17">
        <v>27.08</v>
      </c>
      <c r="FR17">
        <v>27.0568</v>
      </c>
      <c r="FS17">
        <v>26.8425</v>
      </c>
      <c r="FT17">
        <v>100</v>
      </c>
      <c r="FU17">
        <v>0</v>
      </c>
      <c r="FV17">
        <v>0</v>
      </c>
      <c r="FW17">
        <v>420</v>
      </c>
      <c r="FX17">
        <v>0.585832</v>
      </c>
      <c r="FY17">
        <v>101.662</v>
      </c>
      <c r="FZ17">
        <v>98.1644</v>
      </c>
    </row>
    <row r="18" spans="1:182">
      <c r="A18">
        <v>2</v>
      </c>
      <c r="B18">
        <v>1624911418</v>
      </c>
      <c r="C18">
        <v>709.400000095367</v>
      </c>
      <c r="D18" t="s">
        <v>304</v>
      </c>
      <c r="E18" t="s">
        <v>305</v>
      </c>
      <c r="F18">
        <v>15</v>
      </c>
      <c r="G18">
        <v>1624911410.25</v>
      </c>
      <c r="H18">
        <f>(I18)/1000</f>
        <v>0</v>
      </c>
      <c r="I18">
        <f>1000*CI18*AG18*(CE18-CF18)/(100*BX18*(1000-AG18*CE18))</f>
        <v>0</v>
      </c>
      <c r="J18">
        <f>CI18*AG18*(CD18-CC18*(1000-AG18*CF18)/(1000-AG18*CE18))/(100*BX18)</f>
        <v>0</v>
      </c>
      <c r="K18">
        <f>CC18 - IF(AG18&gt;1, J18*BX18*100.0/(AI18*CQ18), 0)</f>
        <v>0</v>
      </c>
      <c r="L18">
        <f>((R18-H18/2)*K18-J18)/(R18+H18/2)</f>
        <v>0</v>
      </c>
      <c r="M18">
        <f>L18*(CJ18+CK18)/1000.0</f>
        <v>0</v>
      </c>
      <c r="N18">
        <f>(CC18 - IF(AG18&gt;1, J18*BX18*100.0/(AI18*CQ18), 0))*(CJ18+CK18)/1000.0</f>
        <v>0</v>
      </c>
      <c r="O18">
        <f>2.0/((1/Q18-1/P18)+SIGN(Q18)*SQRT((1/Q18-1/P18)*(1/Q18-1/P18) + 4*BY18/((BY18+1)*(BY18+1))*(2*1/Q18*1/P18-1/P18*1/P18)))</f>
        <v>0</v>
      </c>
      <c r="P18">
        <f>IF(LEFT(BZ18,1)&lt;&gt;"0",IF(LEFT(BZ18,1)="1",3.0,CA18),$D$5+$E$5*(CQ18*CJ18/($K$5*1000))+$F$5*(CQ18*CJ18/($K$5*1000))*MAX(MIN(BX18,$J$5),$I$5)*MAX(MIN(BX18,$J$5),$I$5)+$G$5*MAX(MIN(BX18,$J$5),$I$5)*(CQ18*CJ18/($K$5*1000))+$H$5*(CQ18*CJ18/($K$5*1000))*(CQ18*CJ18/($K$5*1000)))</f>
        <v>0</v>
      </c>
      <c r="Q18">
        <f>H18*(1000-(1000*0.61365*exp(17.502*U18/(240.97+U18))/(CJ18+CK18)+CE18)/2)/(1000*0.61365*exp(17.502*U18/(240.97+U18))/(CJ18+CK18)-CE18)</f>
        <v>0</v>
      </c>
      <c r="R18">
        <f>1/((BY18+1)/(O18/1.6)+1/(P18/1.37)) + BY18/((BY18+1)/(O18/1.6) + BY18/(P18/1.37))</f>
        <v>0</v>
      </c>
      <c r="S18">
        <f>(BT18*BW18)</f>
        <v>0</v>
      </c>
      <c r="T18">
        <f>(CL18+(S18+2*0.95*5.67E-8*(((CL18+$B$7)+273)^4-(CL18+273)^4)-44100*H18)/(1.84*29.3*P18+8*0.95*5.67E-8*(CL18+273)^3))</f>
        <v>0</v>
      </c>
      <c r="U18">
        <f>($C$7*CM18+$D$7*CN18+$E$7*T18)</f>
        <v>0</v>
      </c>
      <c r="V18">
        <f>0.61365*exp(17.502*U18/(240.97+U18))</f>
        <v>0</v>
      </c>
      <c r="W18">
        <f>(X18/Y18*100)</f>
        <v>0</v>
      </c>
      <c r="X18">
        <f>CE18*(CJ18+CK18)/1000</f>
        <v>0</v>
      </c>
      <c r="Y18">
        <f>0.61365*exp(17.502*CL18/(240.97+CL18))</f>
        <v>0</v>
      </c>
      <c r="Z18">
        <f>(V18-CE18*(CJ18+CK18)/1000)</f>
        <v>0</v>
      </c>
      <c r="AA18">
        <f>(-H18*44100)</f>
        <v>0</v>
      </c>
      <c r="AB18">
        <f>2*29.3*P18*0.92*(CL18-U18)</f>
        <v>0</v>
      </c>
      <c r="AC18">
        <f>2*0.95*5.67E-8*(((CL18+$B$7)+273)^4-(U18+273)^4)</f>
        <v>0</v>
      </c>
      <c r="AD18">
        <f>S18+AC18+AA18+AB18</f>
        <v>0</v>
      </c>
      <c r="AE18">
        <v>23</v>
      </c>
      <c r="AF18">
        <v>3</v>
      </c>
      <c r="AG18">
        <f>IF(AE18*$H$13&gt;=AI18,1.0,(AI18/(AI18-AE18*$H$13)))</f>
        <v>0</v>
      </c>
      <c r="AH18">
        <f>(AG18-1)*100</f>
        <v>0</v>
      </c>
      <c r="AI18">
        <f>MAX(0,($B$13+$C$13*CQ18)/(1+$D$13*CQ18)*CJ18/(CL18+273)*$E$13)</f>
        <v>0</v>
      </c>
      <c r="AJ18" t="s">
        <v>300</v>
      </c>
      <c r="AK18" t="s">
        <v>300</v>
      </c>
      <c r="AL18">
        <v>0</v>
      </c>
      <c r="AM18">
        <v>0</v>
      </c>
      <c r="AN18">
        <f>1-AL18/AM18</f>
        <v>0</v>
      </c>
      <c r="AO18">
        <v>0</v>
      </c>
      <c r="AP18" t="s">
        <v>300</v>
      </c>
      <c r="AQ18" t="s">
        <v>300</v>
      </c>
      <c r="AR18">
        <v>0</v>
      </c>
      <c r="AS18">
        <v>0</v>
      </c>
      <c r="AT18">
        <f>1-AR18/AS18</f>
        <v>0</v>
      </c>
      <c r="AU18">
        <v>0.5</v>
      </c>
      <c r="AV18">
        <f>BU18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300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$B$11*CR18+$C$11*CS18+$F$11*CT18*(1-CW18)</f>
        <v>0</v>
      </c>
      <c r="BU18">
        <f>BT18*BV18</f>
        <v>0</v>
      </c>
      <c r="BV18">
        <f>($B$11*$D$9+$C$11*$D$9+$F$11*((DG18+CY18)/MAX(DG18+CY18+DH18, 0.1)*$I$9+DH18/MAX(DG18+CY18+DH18, 0.1)*$J$9))/($B$11+$C$11+$F$11)</f>
        <v>0</v>
      </c>
      <c r="BW18">
        <f>($B$11*$K$9+$C$11*$K$9+$F$11*((DG18+CY18)/MAX(DG18+CY18+DH18, 0.1)*$P$9+DH18/MAX(DG18+CY18+DH18, 0.1)*$Q$9))/($B$11+$C$11+$F$11)</f>
        <v>0</v>
      </c>
      <c r="BX18">
        <v>6</v>
      </c>
      <c r="BY18">
        <v>0.5</v>
      </c>
      <c r="BZ18" t="s">
        <v>301</v>
      </c>
      <c r="CA18">
        <v>2</v>
      </c>
      <c r="CB18">
        <v>1624911410.25</v>
      </c>
      <c r="CC18">
        <v>401.187366666667</v>
      </c>
      <c r="CD18">
        <v>419.996466666667</v>
      </c>
      <c r="CE18">
        <v>5.76775433333333</v>
      </c>
      <c r="CF18">
        <v>0.7919144</v>
      </c>
      <c r="CG18">
        <v>408.511366666667</v>
      </c>
      <c r="CH18">
        <v>6.22275433333333</v>
      </c>
      <c r="CI18">
        <v>799.998066666667</v>
      </c>
      <c r="CJ18">
        <v>99.7270833333334</v>
      </c>
      <c r="CK18">
        <v>0.09985841</v>
      </c>
      <c r="CL18">
        <v>18.76169</v>
      </c>
      <c r="CM18">
        <v>17.9770533333333</v>
      </c>
      <c r="CN18">
        <v>999.9</v>
      </c>
      <c r="CO18">
        <v>0</v>
      </c>
      <c r="CP18">
        <v>0</v>
      </c>
      <c r="CQ18">
        <v>9999.20366666667</v>
      </c>
      <c r="CR18">
        <v>0</v>
      </c>
      <c r="CS18">
        <v>2.769005</v>
      </c>
      <c r="CT18">
        <v>599.986433333333</v>
      </c>
      <c r="CU18">
        <v>0.9330062</v>
      </c>
      <c r="CV18">
        <v>0.0669934</v>
      </c>
      <c r="CW18">
        <v>0</v>
      </c>
      <c r="CX18">
        <v>1000.2204</v>
      </c>
      <c r="CY18">
        <v>4.99912</v>
      </c>
      <c r="CZ18">
        <v>5914.12166666667</v>
      </c>
      <c r="DA18">
        <v>3805.47833333333</v>
      </c>
      <c r="DB18">
        <v>36.8082</v>
      </c>
      <c r="DC18">
        <v>40.187</v>
      </c>
      <c r="DD18">
        <v>38.8559666666667</v>
      </c>
      <c r="DE18">
        <v>40.1643333333333</v>
      </c>
      <c r="DF18">
        <v>38.5622</v>
      </c>
      <c r="DG18">
        <v>555.126333333333</v>
      </c>
      <c r="DH18">
        <v>39.86</v>
      </c>
      <c r="DI18">
        <v>0</v>
      </c>
      <c r="DJ18">
        <v>1624911417.9</v>
      </c>
      <c r="DK18">
        <v>0</v>
      </c>
      <c r="DL18">
        <v>1000.21456</v>
      </c>
      <c r="DM18">
        <v>-1.40369231360824</v>
      </c>
      <c r="DN18">
        <v>-29.4184615553438</v>
      </c>
      <c r="DO18">
        <v>5913.944</v>
      </c>
      <c r="DP18">
        <v>15</v>
      </c>
      <c r="DQ18">
        <v>1624911453</v>
      </c>
      <c r="DR18" t="s">
        <v>306</v>
      </c>
      <c r="DS18">
        <v>1624911446</v>
      </c>
      <c r="DT18">
        <v>1624911453</v>
      </c>
      <c r="DU18">
        <v>11</v>
      </c>
      <c r="DV18">
        <v>0.011</v>
      </c>
      <c r="DW18">
        <v>0.008</v>
      </c>
      <c r="DX18">
        <v>-7.324</v>
      </c>
      <c r="DY18">
        <v>-0.455</v>
      </c>
      <c r="DZ18">
        <v>420</v>
      </c>
      <c r="EA18">
        <v>1</v>
      </c>
      <c r="EB18">
        <v>0.12</v>
      </c>
      <c r="EC18">
        <v>0.02</v>
      </c>
      <c r="ED18">
        <v>-18.8165780487805</v>
      </c>
      <c r="EE18">
        <v>-0.0438146341463832</v>
      </c>
      <c r="EF18">
        <v>0.031622009255635</v>
      </c>
      <c r="EG18">
        <v>1</v>
      </c>
      <c r="EH18">
        <v>1000.13403030303</v>
      </c>
      <c r="EI18">
        <v>0.371363136991687</v>
      </c>
      <c r="EJ18">
        <v>0.268062575784594</v>
      </c>
      <c r="EK18">
        <v>1</v>
      </c>
      <c r="EL18">
        <v>4.95174609756098</v>
      </c>
      <c r="EM18">
        <v>-0.0496795818815306</v>
      </c>
      <c r="EN18">
        <v>0.00728360198951736</v>
      </c>
      <c r="EO18">
        <v>1</v>
      </c>
      <c r="EP18">
        <v>3</v>
      </c>
      <c r="EQ18">
        <v>3</v>
      </c>
      <c r="ER18" t="s">
        <v>303</v>
      </c>
      <c r="ES18">
        <v>100</v>
      </c>
      <c r="ET18">
        <v>100</v>
      </c>
      <c r="EU18">
        <v>-7.324</v>
      </c>
      <c r="EV18">
        <v>-0.455</v>
      </c>
      <c r="EW18">
        <v>-7.33867233534922</v>
      </c>
      <c r="EX18">
        <v>0.000485247639819423</v>
      </c>
      <c r="EY18">
        <v>-1.36446825205216e-06</v>
      </c>
      <c r="EZ18">
        <v>5.78542989185787e-10</v>
      </c>
      <c r="FA18">
        <v>-0.454854646186911</v>
      </c>
      <c r="FB18">
        <v>-0.0069627603589053</v>
      </c>
      <c r="FC18">
        <v>0.000421879644919607</v>
      </c>
      <c r="FD18">
        <v>-1.84123391875399e-06</v>
      </c>
      <c r="FE18">
        <v>0</v>
      </c>
      <c r="FF18">
        <v>2096</v>
      </c>
      <c r="FG18">
        <v>1</v>
      </c>
      <c r="FH18">
        <v>26</v>
      </c>
      <c r="FI18">
        <v>11.5</v>
      </c>
      <c r="FJ18">
        <v>75.6</v>
      </c>
      <c r="FK18">
        <v>18</v>
      </c>
      <c r="FL18">
        <v>834.999</v>
      </c>
      <c r="FM18">
        <v>571.024</v>
      </c>
      <c r="FN18">
        <v>14.0001</v>
      </c>
      <c r="FO18">
        <v>26.5808</v>
      </c>
      <c r="FP18">
        <v>29.9997</v>
      </c>
      <c r="FQ18">
        <v>26.6903</v>
      </c>
      <c r="FR18">
        <v>26.6777</v>
      </c>
      <c r="FS18">
        <v>26.8183</v>
      </c>
      <c r="FT18">
        <v>100</v>
      </c>
      <c r="FU18">
        <v>0</v>
      </c>
      <c r="FV18">
        <v>14</v>
      </c>
      <c r="FW18">
        <v>420</v>
      </c>
      <c r="FX18">
        <v>0</v>
      </c>
      <c r="FY18">
        <v>101.714</v>
      </c>
      <c r="FZ18">
        <v>98.2383</v>
      </c>
    </row>
    <row r="19" spans="1:182">
      <c r="A19">
        <v>3</v>
      </c>
      <c r="B19">
        <v>1624912129</v>
      </c>
      <c r="C19">
        <v>1420.40000009537</v>
      </c>
      <c r="D19" t="s">
        <v>307</v>
      </c>
      <c r="E19" t="s">
        <v>308</v>
      </c>
      <c r="F19">
        <v>15</v>
      </c>
      <c r="G19">
        <v>1624912121</v>
      </c>
      <c r="H19">
        <f>(I19)/1000</f>
        <v>0</v>
      </c>
      <c r="I19">
        <f>1000*CI19*AG19*(CE19-CF19)/(100*BX19*(1000-AG19*CE19))</f>
        <v>0</v>
      </c>
      <c r="J19">
        <f>CI19*AG19*(CD19-CC19*(1000-AG19*CF19)/(1000-AG19*CE19))/(100*BX19)</f>
        <v>0</v>
      </c>
      <c r="K19">
        <f>CC19 - IF(AG19&gt;1, J19*BX19*100.0/(AI19*CQ19), 0)</f>
        <v>0</v>
      </c>
      <c r="L19">
        <f>((R19-H19/2)*K19-J19)/(R19+H19/2)</f>
        <v>0</v>
      </c>
      <c r="M19">
        <f>L19*(CJ19+CK19)/1000.0</f>
        <v>0</v>
      </c>
      <c r="N19">
        <f>(CC19 - IF(AG19&gt;1, J19*BX19*100.0/(AI19*CQ19), 0))*(CJ19+CK19)/1000.0</f>
        <v>0</v>
      </c>
      <c r="O19">
        <f>2.0/((1/Q19-1/P19)+SIGN(Q19)*SQRT((1/Q19-1/P19)*(1/Q19-1/P19) + 4*BY19/((BY19+1)*(BY19+1))*(2*1/Q19*1/P19-1/P19*1/P19)))</f>
        <v>0</v>
      </c>
      <c r="P19">
        <f>IF(LEFT(BZ19,1)&lt;&gt;"0",IF(LEFT(BZ19,1)="1",3.0,CA19),$D$5+$E$5*(CQ19*CJ19/($K$5*1000))+$F$5*(CQ19*CJ19/($K$5*1000))*MAX(MIN(BX19,$J$5),$I$5)*MAX(MIN(BX19,$J$5),$I$5)+$G$5*MAX(MIN(BX19,$J$5),$I$5)*(CQ19*CJ19/($K$5*1000))+$H$5*(CQ19*CJ19/($K$5*1000))*(CQ19*CJ19/($K$5*1000)))</f>
        <v>0</v>
      </c>
      <c r="Q19">
        <f>H19*(1000-(1000*0.61365*exp(17.502*U19/(240.97+U19))/(CJ19+CK19)+CE19)/2)/(1000*0.61365*exp(17.502*U19/(240.97+U19))/(CJ19+CK19)-CE19)</f>
        <v>0</v>
      </c>
      <c r="R19">
        <f>1/((BY19+1)/(O19/1.6)+1/(P19/1.37)) + BY19/((BY19+1)/(O19/1.6) + BY19/(P19/1.37))</f>
        <v>0</v>
      </c>
      <c r="S19">
        <f>(BT19*BW19)</f>
        <v>0</v>
      </c>
      <c r="T19">
        <f>(CL19+(S19+2*0.95*5.67E-8*(((CL19+$B$7)+273)^4-(CL19+273)^4)-44100*H19)/(1.84*29.3*P19+8*0.95*5.67E-8*(CL19+273)^3))</f>
        <v>0</v>
      </c>
      <c r="U19">
        <f>($C$7*CM19+$D$7*CN19+$E$7*T19)</f>
        <v>0</v>
      </c>
      <c r="V19">
        <f>0.61365*exp(17.502*U19/(240.97+U19))</f>
        <v>0</v>
      </c>
      <c r="W19">
        <f>(X19/Y19*100)</f>
        <v>0</v>
      </c>
      <c r="X19">
        <f>CE19*(CJ19+CK19)/1000</f>
        <v>0</v>
      </c>
      <c r="Y19">
        <f>0.61365*exp(17.502*CL19/(240.97+CL19))</f>
        <v>0</v>
      </c>
      <c r="Z19">
        <f>(V19-CE19*(CJ19+CK19)/1000)</f>
        <v>0</v>
      </c>
      <c r="AA19">
        <f>(-H19*44100)</f>
        <v>0</v>
      </c>
      <c r="AB19">
        <f>2*29.3*P19*0.92*(CL19-U19)</f>
        <v>0</v>
      </c>
      <c r="AC19">
        <f>2*0.95*5.67E-8*(((CL19+$B$7)+273)^4-(U19+273)^4)</f>
        <v>0</v>
      </c>
      <c r="AD19">
        <f>S19+AC19+AA19+AB19</f>
        <v>0</v>
      </c>
      <c r="AE19">
        <v>23</v>
      </c>
      <c r="AF19">
        <v>3</v>
      </c>
      <c r="AG19">
        <f>IF(AE19*$H$13&gt;=AI19,1.0,(AI19/(AI19-AE19*$H$13)))</f>
        <v>0</v>
      </c>
      <c r="AH19">
        <f>(AG19-1)*100</f>
        <v>0</v>
      </c>
      <c r="AI19">
        <f>MAX(0,($B$13+$C$13*CQ19)/(1+$D$13*CQ19)*CJ19/(CL19+273)*$E$13)</f>
        <v>0</v>
      </c>
      <c r="AJ19" t="s">
        <v>300</v>
      </c>
      <c r="AK19" t="s">
        <v>300</v>
      </c>
      <c r="AL19">
        <v>0</v>
      </c>
      <c r="AM19">
        <v>0</v>
      </c>
      <c r="AN19">
        <f>1-AL19/AM19</f>
        <v>0</v>
      </c>
      <c r="AO19">
        <v>0</v>
      </c>
      <c r="AP19" t="s">
        <v>300</v>
      </c>
      <c r="AQ19" t="s">
        <v>300</v>
      </c>
      <c r="AR19">
        <v>0</v>
      </c>
      <c r="AS19">
        <v>0</v>
      </c>
      <c r="AT19">
        <f>1-AR19/AS19</f>
        <v>0</v>
      </c>
      <c r="AU19">
        <v>0.5</v>
      </c>
      <c r="AV19">
        <f>BU19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300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$B$11*CR19+$C$11*CS19+$F$11*CT19*(1-CW19)</f>
        <v>0</v>
      </c>
      <c r="BU19">
        <f>BT19*BV19</f>
        <v>0</v>
      </c>
      <c r="BV19">
        <f>($B$11*$D$9+$C$11*$D$9+$F$11*((DG19+CY19)/MAX(DG19+CY19+DH19, 0.1)*$I$9+DH19/MAX(DG19+CY19+DH19, 0.1)*$J$9))/($B$11+$C$11+$F$11)</f>
        <v>0</v>
      </c>
      <c r="BW19">
        <f>($B$11*$K$9+$C$11*$K$9+$F$11*((DG19+CY19)/MAX(DG19+CY19+DH19, 0.1)*$P$9+DH19/MAX(DG19+CY19+DH19, 0.1)*$Q$9))/($B$11+$C$11+$F$11)</f>
        <v>0</v>
      </c>
      <c r="BX19">
        <v>6</v>
      </c>
      <c r="BY19">
        <v>0.5</v>
      </c>
      <c r="BZ19" t="s">
        <v>301</v>
      </c>
      <c r="CA19">
        <v>2</v>
      </c>
      <c r="CB19">
        <v>1624912121</v>
      </c>
      <c r="CC19">
        <v>399.785387096774</v>
      </c>
      <c r="CD19">
        <v>419.98264516129</v>
      </c>
      <c r="CE19">
        <v>10.1631129032258</v>
      </c>
      <c r="CF19">
        <v>5.19960741935484</v>
      </c>
      <c r="CG19">
        <v>407.094387096774</v>
      </c>
      <c r="CH19">
        <v>10.7601129032258</v>
      </c>
      <c r="CI19">
        <v>800.005516129032</v>
      </c>
      <c r="CJ19">
        <v>99.7239516129032</v>
      </c>
      <c r="CK19">
        <v>0.0999384806451613</v>
      </c>
      <c r="CL19">
        <v>22.1492322580645</v>
      </c>
      <c r="CM19">
        <v>21.2453612903226</v>
      </c>
      <c r="CN19">
        <v>999.9</v>
      </c>
      <c r="CO19">
        <v>0</v>
      </c>
      <c r="CP19">
        <v>0</v>
      </c>
      <c r="CQ19">
        <v>10001.23</v>
      </c>
      <c r="CR19">
        <v>0</v>
      </c>
      <c r="CS19">
        <v>2.63112064516129</v>
      </c>
      <c r="CT19">
        <v>600.003580645161</v>
      </c>
      <c r="CU19">
        <v>0.932978903225806</v>
      </c>
      <c r="CV19">
        <v>0.067021</v>
      </c>
      <c r="CW19">
        <v>0</v>
      </c>
      <c r="CX19">
        <v>1017.40129032258</v>
      </c>
      <c r="CY19">
        <v>4.99912</v>
      </c>
      <c r="CZ19">
        <v>6030.71129032258</v>
      </c>
      <c r="DA19">
        <v>3805.55838709677</v>
      </c>
      <c r="DB19">
        <v>37.1006451612903</v>
      </c>
      <c r="DC19">
        <v>40.3485806451613</v>
      </c>
      <c r="DD19">
        <v>39.0784193548387</v>
      </c>
      <c r="DE19">
        <v>40.3705806451613</v>
      </c>
      <c r="DF19">
        <v>39.1126451612903</v>
      </c>
      <c r="DG19">
        <v>555.127096774194</v>
      </c>
      <c r="DH19">
        <v>39.8796774193548</v>
      </c>
      <c r="DI19">
        <v>0</v>
      </c>
      <c r="DJ19">
        <v>1624912128.3</v>
      </c>
      <c r="DK19">
        <v>0</v>
      </c>
      <c r="DL19">
        <v>1017.4316</v>
      </c>
      <c r="DM19">
        <v>1.05692309660105</v>
      </c>
      <c r="DN19">
        <v>-26.082307785301</v>
      </c>
      <c r="DO19">
        <v>6030.4712</v>
      </c>
      <c r="DP19">
        <v>15</v>
      </c>
      <c r="DQ19">
        <v>1624912158</v>
      </c>
      <c r="DR19" t="s">
        <v>309</v>
      </c>
      <c r="DS19">
        <v>1624912154</v>
      </c>
      <c r="DT19">
        <v>1624912158</v>
      </c>
      <c r="DU19">
        <v>12</v>
      </c>
      <c r="DV19">
        <v>0.015</v>
      </c>
      <c r="DW19">
        <v>-0.123</v>
      </c>
      <c r="DX19">
        <v>-7.309</v>
      </c>
      <c r="DY19">
        <v>-0.597</v>
      </c>
      <c r="DZ19">
        <v>420</v>
      </c>
      <c r="EA19">
        <v>5</v>
      </c>
      <c r="EB19">
        <v>0.06</v>
      </c>
      <c r="EC19">
        <v>0.02</v>
      </c>
      <c r="ED19">
        <v>-20.2048682926829</v>
      </c>
      <c r="EE19">
        <v>0.0482236933797397</v>
      </c>
      <c r="EF19">
        <v>0.0259760531280148</v>
      </c>
      <c r="EG19">
        <v>1</v>
      </c>
      <c r="EH19">
        <v>1017.33294117647</v>
      </c>
      <c r="EI19">
        <v>1.49746838612587</v>
      </c>
      <c r="EJ19">
        <v>0.283170385330151</v>
      </c>
      <c r="EK19">
        <v>1</v>
      </c>
      <c r="EL19">
        <v>5.08229926829268</v>
      </c>
      <c r="EM19">
        <v>0.0402048083623652</v>
      </c>
      <c r="EN19">
        <v>0.00500768939962746</v>
      </c>
      <c r="EO19">
        <v>1</v>
      </c>
      <c r="EP19">
        <v>3</v>
      </c>
      <c r="EQ19">
        <v>3</v>
      </c>
      <c r="ER19" t="s">
        <v>303</v>
      </c>
      <c r="ES19">
        <v>100</v>
      </c>
      <c r="ET19">
        <v>100</v>
      </c>
      <c r="EU19">
        <v>-7.309</v>
      </c>
      <c r="EV19">
        <v>-0.597</v>
      </c>
      <c r="EW19">
        <v>-7.32752508371712</v>
      </c>
      <c r="EX19">
        <v>0.000485247639819423</v>
      </c>
      <c r="EY19">
        <v>-1.36446825205216e-06</v>
      </c>
      <c r="EZ19">
        <v>5.78542989185787e-10</v>
      </c>
      <c r="FA19">
        <v>-0.447334274527253</v>
      </c>
      <c r="FB19">
        <v>-0.0069627603589053</v>
      </c>
      <c r="FC19">
        <v>0.000421879644919607</v>
      </c>
      <c r="FD19">
        <v>-1.84123391875399e-06</v>
      </c>
      <c r="FE19">
        <v>0</v>
      </c>
      <c r="FF19">
        <v>2096</v>
      </c>
      <c r="FG19">
        <v>1</v>
      </c>
      <c r="FH19">
        <v>26</v>
      </c>
      <c r="FI19">
        <v>11.4</v>
      </c>
      <c r="FJ19">
        <v>11.3</v>
      </c>
      <c r="FK19">
        <v>18</v>
      </c>
      <c r="FL19">
        <v>835.031</v>
      </c>
      <c r="FM19">
        <v>577.279</v>
      </c>
      <c r="FN19">
        <v>19.0006</v>
      </c>
      <c r="FO19">
        <v>26.3931</v>
      </c>
      <c r="FP19">
        <v>30</v>
      </c>
      <c r="FQ19">
        <v>26.4674</v>
      </c>
      <c r="FR19">
        <v>26.4564</v>
      </c>
      <c r="FS19">
        <v>26.9092</v>
      </c>
      <c r="FT19">
        <v>65.5151</v>
      </c>
      <c r="FU19">
        <v>0</v>
      </c>
      <c r="FV19">
        <v>19</v>
      </c>
      <c r="FW19">
        <v>420</v>
      </c>
      <c r="FX19">
        <v>5.2302</v>
      </c>
      <c r="FY19">
        <v>101.735</v>
      </c>
      <c r="FZ19">
        <v>98.2576</v>
      </c>
    </row>
    <row r="20" spans="1:182">
      <c r="A20">
        <v>4</v>
      </c>
      <c r="B20">
        <v>1624912810.1</v>
      </c>
      <c r="C20">
        <v>2101.5</v>
      </c>
      <c r="D20" t="s">
        <v>310</v>
      </c>
      <c r="E20" t="s">
        <v>311</v>
      </c>
      <c r="F20">
        <v>15</v>
      </c>
      <c r="G20">
        <v>1624912802.1</v>
      </c>
      <c r="H20">
        <f>(I20)/1000</f>
        <v>0</v>
      </c>
      <c r="I20">
        <f>1000*CI20*AG20*(CE20-CF20)/(100*BX20*(1000-AG20*CE20))</f>
        <v>0</v>
      </c>
      <c r="J20">
        <f>CI20*AG20*(CD20-CC20*(1000-AG20*CF20)/(1000-AG20*CE20))/(100*BX20)</f>
        <v>0</v>
      </c>
      <c r="K20">
        <f>CC20 - IF(AG20&gt;1, J20*BX20*100.0/(AI20*CQ20), 0)</f>
        <v>0</v>
      </c>
      <c r="L20">
        <f>((R20-H20/2)*K20-J20)/(R20+H20/2)</f>
        <v>0</v>
      </c>
      <c r="M20">
        <f>L20*(CJ20+CK20)/1000.0</f>
        <v>0</v>
      </c>
      <c r="N20">
        <f>(CC20 - IF(AG20&gt;1, J20*BX20*100.0/(AI20*CQ20), 0))*(CJ20+CK20)/1000.0</f>
        <v>0</v>
      </c>
      <c r="O20">
        <f>2.0/((1/Q20-1/P20)+SIGN(Q20)*SQRT((1/Q20-1/P20)*(1/Q20-1/P20) + 4*BY20/((BY20+1)*(BY20+1))*(2*1/Q20*1/P20-1/P20*1/P20)))</f>
        <v>0</v>
      </c>
      <c r="P20">
        <f>IF(LEFT(BZ20,1)&lt;&gt;"0",IF(LEFT(BZ20,1)="1",3.0,CA20),$D$5+$E$5*(CQ20*CJ20/($K$5*1000))+$F$5*(CQ20*CJ20/($K$5*1000))*MAX(MIN(BX20,$J$5),$I$5)*MAX(MIN(BX20,$J$5),$I$5)+$G$5*MAX(MIN(BX20,$J$5),$I$5)*(CQ20*CJ20/($K$5*1000))+$H$5*(CQ20*CJ20/($K$5*1000))*(CQ20*CJ20/($K$5*1000)))</f>
        <v>0</v>
      </c>
      <c r="Q20">
        <f>H20*(1000-(1000*0.61365*exp(17.502*U20/(240.97+U20))/(CJ20+CK20)+CE20)/2)/(1000*0.61365*exp(17.502*U20/(240.97+U20))/(CJ20+CK20)-CE20)</f>
        <v>0</v>
      </c>
      <c r="R20">
        <f>1/((BY20+1)/(O20/1.6)+1/(P20/1.37)) + BY20/((BY20+1)/(O20/1.6) + BY20/(P20/1.37))</f>
        <v>0</v>
      </c>
      <c r="S20">
        <f>(BT20*BW20)</f>
        <v>0</v>
      </c>
      <c r="T20">
        <f>(CL20+(S20+2*0.95*5.67E-8*(((CL20+$B$7)+273)^4-(CL20+273)^4)-44100*H20)/(1.84*29.3*P20+8*0.95*5.67E-8*(CL20+273)^3))</f>
        <v>0</v>
      </c>
      <c r="U20">
        <f>($C$7*CM20+$D$7*CN20+$E$7*T20)</f>
        <v>0</v>
      </c>
      <c r="V20">
        <f>0.61365*exp(17.502*U20/(240.97+U20))</f>
        <v>0</v>
      </c>
      <c r="W20">
        <f>(X20/Y20*100)</f>
        <v>0</v>
      </c>
      <c r="X20">
        <f>CE20*(CJ20+CK20)/1000</f>
        <v>0</v>
      </c>
      <c r="Y20">
        <f>0.61365*exp(17.502*CL20/(240.97+CL20))</f>
        <v>0</v>
      </c>
      <c r="Z20">
        <f>(V20-CE20*(CJ20+CK20)/1000)</f>
        <v>0</v>
      </c>
      <c r="AA20">
        <f>(-H20*44100)</f>
        <v>0</v>
      </c>
      <c r="AB20">
        <f>2*29.3*P20*0.92*(CL20-U20)</f>
        <v>0</v>
      </c>
      <c r="AC20">
        <f>2*0.95*5.67E-8*(((CL20+$B$7)+273)^4-(U20+273)^4)</f>
        <v>0</v>
      </c>
      <c r="AD20">
        <f>S20+AC20+AA20+AB20</f>
        <v>0</v>
      </c>
      <c r="AE20">
        <v>22</v>
      </c>
      <c r="AF20">
        <v>3</v>
      </c>
      <c r="AG20">
        <f>IF(AE20*$H$13&gt;=AI20,1.0,(AI20/(AI20-AE20*$H$13)))</f>
        <v>0</v>
      </c>
      <c r="AH20">
        <f>(AG20-1)*100</f>
        <v>0</v>
      </c>
      <c r="AI20">
        <f>MAX(0,($B$13+$C$13*CQ20)/(1+$D$13*CQ20)*CJ20/(CL20+273)*$E$13)</f>
        <v>0</v>
      </c>
      <c r="AJ20" t="s">
        <v>300</v>
      </c>
      <c r="AK20" t="s">
        <v>300</v>
      </c>
      <c r="AL20">
        <v>0</v>
      </c>
      <c r="AM20">
        <v>0</v>
      </c>
      <c r="AN20">
        <f>1-AL20/AM20</f>
        <v>0</v>
      </c>
      <c r="AO20">
        <v>0</v>
      </c>
      <c r="AP20" t="s">
        <v>300</v>
      </c>
      <c r="AQ20" t="s">
        <v>300</v>
      </c>
      <c r="AR20">
        <v>0</v>
      </c>
      <c r="AS20">
        <v>0</v>
      </c>
      <c r="AT20">
        <f>1-AR20/AS20</f>
        <v>0</v>
      </c>
      <c r="AU20">
        <v>0.5</v>
      </c>
      <c r="AV20">
        <f>BU20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300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$B$11*CR20+$C$11*CS20+$F$11*CT20*(1-CW20)</f>
        <v>0</v>
      </c>
      <c r="BU20">
        <f>BT20*BV20</f>
        <v>0</v>
      </c>
      <c r="BV20">
        <f>($B$11*$D$9+$C$11*$D$9+$F$11*((DG20+CY20)/MAX(DG20+CY20+DH20, 0.1)*$I$9+DH20/MAX(DG20+CY20+DH20, 0.1)*$J$9))/($B$11+$C$11+$F$11)</f>
        <v>0</v>
      </c>
      <c r="BW20">
        <f>($B$11*$K$9+$C$11*$K$9+$F$11*((DG20+CY20)/MAX(DG20+CY20+DH20, 0.1)*$P$9+DH20/MAX(DG20+CY20+DH20, 0.1)*$Q$9))/($B$11+$C$11+$F$11)</f>
        <v>0</v>
      </c>
      <c r="BX20">
        <v>6</v>
      </c>
      <c r="BY20">
        <v>0.5</v>
      </c>
      <c r="BZ20" t="s">
        <v>301</v>
      </c>
      <c r="CA20">
        <v>2</v>
      </c>
      <c r="CB20">
        <v>1624912802.1</v>
      </c>
      <c r="CC20">
        <v>399.192419354839</v>
      </c>
      <c r="CD20">
        <v>419.986129032258</v>
      </c>
      <c r="CE20">
        <v>15.7404967741935</v>
      </c>
      <c r="CF20">
        <v>10.7804903225806</v>
      </c>
      <c r="CG20">
        <v>406.578419354839</v>
      </c>
      <c r="CH20">
        <v>16.4364967741935</v>
      </c>
      <c r="CI20">
        <v>800.012838709677</v>
      </c>
      <c r="CJ20">
        <v>99.7104387096774</v>
      </c>
      <c r="CK20">
        <v>0.0999684161290323</v>
      </c>
      <c r="CL20">
        <v>25.5665709677419</v>
      </c>
      <c r="CM20">
        <v>24.5067516129032</v>
      </c>
      <c r="CN20">
        <v>999.9</v>
      </c>
      <c r="CO20">
        <v>0</v>
      </c>
      <c r="CP20">
        <v>0</v>
      </c>
      <c r="CQ20">
        <v>10008.3474193548</v>
      </c>
      <c r="CR20">
        <v>0</v>
      </c>
      <c r="CS20">
        <v>2.78062548387097</v>
      </c>
      <c r="CT20">
        <v>600.025419354839</v>
      </c>
      <c r="CU20">
        <v>0.932992225806451</v>
      </c>
      <c r="CV20">
        <v>0.0670081774193548</v>
      </c>
      <c r="CW20">
        <v>0</v>
      </c>
      <c r="CX20">
        <v>986.019903225806</v>
      </c>
      <c r="CY20">
        <v>4.99912</v>
      </c>
      <c r="CZ20">
        <v>5864.95129032258</v>
      </c>
      <c r="DA20">
        <v>3805.71258064516</v>
      </c>
      <c r="DB20">
        <v>37.6771935483871</v>
      </c>
      <c r="DC20">
        <v>40.8404516129032</v>
      </c>
      <c r="DD20">
        <v>39.5441290322581</v>
      </c>
      <c r="DE20">
        <v>40.8685161290322</v>
      </c>
      <c r="DF20">
        <v>39.8748387096774</v>
      </c>
      <c r="DG20">
        <v>555.154838709678</v>
      </c>
      <c r="DH20">
        <v>39.8712903225806</v>
      </c>
      <c r="DI20">
        <v>0</v>
      </c>
      <c r="DJ20">
        <v>1624912809.9</v>
      </c>
      <c r="DK20">
        <v>0</v>
      </c>
      <c r="DL20">
        <v>986.0378</v>
      </c>
      <c r="DM20">
        <v>-0.859615378319611</v>
      </c>
      <c r="DN20">
        <v>-32.7407691912522</v>
      </c>
      <c r="DO20">
        <v>5864.4492</v>
      </c>
      <c r="DP20">
        <v>15</v>
      </c>
      <c r="DQ20">
        <v>1624912840.1</v>
      </c>
      <c r="DR20" t="s">
        <v>312</v>
      </c>
      <c r="DS20">
        <v>1624912831.1</v>
      </c>
      <c r="DT20">
        <v>1624912840.1</v>
      </c>
      <c r="DU20">
        <v>13</v>
      </c>
      <c r="DV20">
        <v>-0.078</v>
      </c>
      <c r="DW20">
        <v>-0.098</v>
      </c>
      <c r="DX20">
        <v>-7.386</v>
      </c>
      <c r="DY20">
        <v>-0.696</v>
      </c>
      <c r="DZ20">
        <v>420</v>
      </c>
      <c r="EA20">
        <v>11</v>
      </c>
      <c r="EB20">
        <v>0.06</v>
      </c>
      <c r="EC20">
        <v>0.02</v>
      </c>
      <c r="ED20">
        <v>-20.7065175</v>
      </c>
      <c r="EE20">
        <v>-0.108485178236332</v>
      </c>
      <c r="EF20">
        <v>0.0223939153287226</v>
      </c>
      <c r="EG20">
        <v>1</v>
      </c>
      <c r="EH20">
        <v>986.018242424242</v>
      </c>
      <c r="EI20">
        <v>-0.268073929140105</v>
      </c>
      <c r="EJ20">
        <v>0.205889501153001</v>
      </c>
      <c r="EK20">
        <v>1</v>
      </c>
      <c r="EL20">
        <v>5.07353025</v>
      </c>
      <c r="EM20">
        <v>0.0763581613508343</v>
      </c>
      <c r="EN20">
        <v>0.00981446546876088</v>
      </c>
      <c r="EO20">
        <v>1</v>
      </c>
      <c r="EP20">
        <v>3</v>
      </c>
      <c r="EQ20">
        <v>3</v>
      </c>
      <c r="ER20" t="s">
        <v>303</v>
      </c>
      <c r="ES20">
        <v>100</v>
      </c>
      <c r="ET20">
        <v>100</v>
      </c>
      <c r="EU20">
        <v>-7.386</v>
      </c>
      <c r="EV20">
        <v>-0.696</v>
      </c>
      <c r="EW20">
        <v>-7.3122420455819</v>
      </c>
      <c r="EX20">
        <v>0.000485247639819423</v>
      </c>
      <c r="EY20">
        <v>-1.36446825205216e-06</v>
      </c>
      <c r="EZ20">
        <v>5.78542989185787e-10</v>
      </c>
      <c r="FA20">
        <v>-0.570468559826372</v>
      </c>
      <c r="FB20">
        <v>-0.0069627603589053</v>
      </c>
      <c r="FC20">
        <v>0.000421879644919607</v>
      </c>
      <c r="FD20">
        <v>-1.84123391875399e-06</v>
      </c>
      <c r="FE20">
        <v>0</v>
      </c>
      <c r="FF20">
        <v>2096</v>
      </c>
      <c r="FG20">
        <v>1</v>
      </c>
      <c r="FH20">
        <v>26</v>
      </c>
      <c r="FI20">
        <v>10.9</v>
      </c>
      <c r="FJ20">
        <v>10.9</v>
      </c>
      <c r="FK20">
        <v>18</v>
      </c>
      <c r="FL20">
        <v>836.362</v>
      </c>
      <c r="FM20">
        <v>585.874</v>
      </c>
      <c r="FN20">
        <v>24.0007</v>
      </c>
      <c r="FO20">
        <v>26.5801</v>
      </c>
      <c r="FP20">
        <v>30.0001</v>
      </c>
      <c r="FQ20">
        <v>26.5828</v>
      </c>
      <c r="FR20">
        <v>26.5667</v>
      </c>
      <c r="FS20">
        <v>27.0451</v>
      </c>
      <c r="FT20">
        <v>36.2113</v>
      </c>
      <c r="FU20">
        <v>0</v>
      </c>
      <c r="FV20">
        <v>24</v>
      </c>
      <c r="FW20">
        <v>420</v>
      </c>
      <c r="FX20">
        <v>10.822</v>
      </c>
      <c r="FY20">
        <v>101.717</v>
      </c>
      <c r="FZ20">
        <v>98.2146</v>
      </c>
    </row>
    <row r="21" spans="1:182">
      <c r="A21">
        <v>5</v>
      </c>
      <c r="B21">
        <v>1624913449.6</v>
      </c>
      <c r="C21">
        <v>2741</v>
      </c>
      <c r="D21" t="s">
        <v>313</v>
      </c>
      <c r="E21" t="s">
        <v>314</v>
      </c>
      <c r="F21">
        <v>15</v>
      </c>
      <c r="G21">
        <v>1624913441.85</v>
      </c>
      <c r="H21">
        <f>(I21)/1000</f>
        <v>0</v>
      </c>
      <c r="I21">
        <f>1000*CI21*AG21*(CE21-CF21)/(100*BX21*(1000-AG21*CE21))</f>
        <v>0</v>
      </c>
      <c r="J21">
        <f>CI21*AG21*(CD21-CC21*(1000-AG21*CF21)/(1000-AG21*CE21))/(100*BX21)</f>
        <v>0</v>
      </c>
      <c r="K21">
        <f>CC21 - IF(AG21&gt;1, J21*BX21*100.0/(AI21*CQ21), 0)</f>
        <v>0</v>
      </c>
      <c r="L21">
        <f>((R21-H21/2)*K21-J21)/(R21+H21/2)</f>
        <v>0</v>
      </c>
      <c r="M21">
        <f>L21*(CJ21+CK21)/1000.0</f>
        <v>0</v>
      </c>
      <c r="N21">
        <f>(CC21 - IF(AG21&gt;1, J21*BX21*100.0/(AI21*CQ21), 0))*(CJ21+CK21)/1000.0</f>
        <v>0</v>
      </c>
      <c r="O21">
        <f>2.0/((1/Q21-1/P21)+SIGN(Q21)*SQRT((1/Q21-1/P21)*(1/Q21-1/P21) + 4*BY21/((BY21+1)*(BY21+1))*(2*1/Q21*1/P21-1/P21*1/P21)))</f>
        <v>0</v>
      </c>
      <c r="P21">
        <f>IF(LEFT(BZ21,1)&lt;&gt;"0",IF(LEFT(BZ21,1)="1",3.0,CA21),$D$5+$E$5*(CQ21*CJ21/($K$5*1000))+$F$5*(CQ21*CJ21/($K$5*1000))*MAX(MIN(BX21,$J$5),$I$5)*MAX(MIN(BX21,$J$5),$I$5)+$G$5*MAX(MIN(BX21,$J$5),$I$5)*(CQ21*CJ21/($K$5*1000))+$H$5*(CQ21*CJ21/($K$5*1000))*(CQ21*CJ21/($K$5*1000)))</f>
        <v>0</v>
      </c>
      <c r="Q21">
        <f>H21*(1000-(1000*0.61365*exp(17.502*U21/(240.97+U21))/(CJ21+CK21)+CE21)/2)/(1000*0.61365*exp(17.502*U21/(240.97+U21))/(CJ21+CK21)-CE21)</f>
        <v>0</v>
      </c>
      <c r="R21">
        <f>1/((BY21+1)/(O21/1.6)+1/(P21/1.37)) + BY21/((BY21+1)/(O21/1.6) + BY21/(P21/1.37))</f>
        <v>0</v>
      </c>
      <c r="S21">
        <f>(BT21*BW21)</f>
        <v>0</v>
      </c>
      <c r="T21">
        <f>(CL21+(S21+2*0.95*5.67E-8*(((CL21+$B$7)+273)^4-(CL21+273)^4)-44100*H21)/(1.84*29.3*P21+8*0.95*5.67E-8*(CL21+273)^3))</f>
        <v>0</v>
      </c>
      <c r="U21">
        <f>($C$7*CM21+$D$7*CN21+$E$7*T21)</f>
        <v>0</v>
      </c>
      <c r="V21">
        <f>0.61365*exp(17.502*U21/(240.97+U21))</f>
        <v>0</v>
      </c>
      <c r="W21">
        <f>(X21/Y21*100)</f>
        <v>0</v>
      </c>
      <c r="X21">
        <f>CE21*(CJ21+CK21)/1000</f>
        <v>0</v>
      </c>
      <c r="Y21">
        <f>0.61365*exp(17.502*CL21/(240.97+CL21))</f>
        <v>0</v>
      </c>
      <c r="Z21">
        <f>(V21-CE21*(CJ21+CK21)/1000)</f>
        <v>0</v>
      </c>
      <c r="AA21">
        <f>(-H21*44100)</f>
        <v>0</v>
      </c>
      <c r="AB21">
        <f>2*29.3*P21*0.92*(CL21-U21)</f>
        <v>0</v>
      </c>
      <c r="AC21">
        <f>2*0.95*5.67E-8*(((CL21+$B$7)+273)^4-(U21+273)^4)</f>
        <v>0</v>
      </c>
      <c r="AD21">
        <f>S21+AC21+AA21+AB21</f>
        <v>0</v>
      </c>
      <c r="AE21">
        <v>19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MAX(0,($B$13+$C$13*CQ21)/(1+$D$13*CQ21)*CJ21/(CL21+273)*$E$13)</f>
        <v>0</v>
      </c>
      <c r="AJ21" t="s">
        <v>300</v>
      </c>
      <c r="AK21" t="s">
        <v>300</v>
      </c>
      <c r="AL21">
        <v>0</v>
      </c>
      <c r="AM21">
        <v>0</v>
      </c>
      <c r="AN21">
        <f>1-AL21/AM21</f>
        <v>0</v>
      </c>
      <c r="AO21">
        <v>0</v>
      </c>
      <c r="AP21" t="s">
        <v>300</v>
      </c>
      <c r="AQ21" t="s">
        <v>300</v>
      </c>
      <c r="AR21">
        <v>0</v>
      </c>
      <c r="AS21">
        <v>0</v>
      </c>
      <c r="AT21">
        <f>1-AR21/AS21</f>
        <v>0</v>
      </c>
      <c r="AU21">
        <v>0.5</v>
      </c>
      <c r="AV21">
        <f>BU21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300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$B$11*CR21+$C$11*CS21+$F$11*CT21*(1-CW21)</f>
        <v>0</v>
      </c>
      <c r="BU21">
        <f>BT21*BV21</f>
        <v>0</v>
      </c>
      <c r="BV21">
        <f>($B$11*$D$9+$C$11*$D$9+$F$11*((DG21+CY21)/MAX(DG21+CY21+DH21, 0.1)*$I$9+DH21/MAX(DG21+CY21+DH21, 0.1)*$J$9))/($B$11+$C$11+$F$11)</f>
        <v>0</v>
      </c>
      <c r="BW21">
        <f>($B$11*$K$9+$C$11*$K$9+$F$11*((DG21+CY21)/MAX(DG21+CY21+DH21, 0.1)*$P$9+DH21/MAX(DG21+CY21+DH21, 0.1)*$Q$9))/($B$11+$C$11+$F$11)</f>
        <v>0</v>
      </c>
      <c r="BX21">
        <v>6</v>
      </c>
      <c r="BY21">
        <v>0.5</v>
      </c>
      <c r="BZ21" t="s">
        <v>301</v>
      </c>
      <c r="CA21">
        <v>2</v>
      </c>
      <c r="CB21">
        <v>1624913441.85</v>
      </c>
      <c r="CC21">
        <v>398.999366666667</v>
      </c>
      <c r="CD21">
        <v>419.9902</v>
      </c>
      <c r="CE21">
        <v>22.1158566666667</v>
      </c>
      <c r="CF21">
        <v>16.8819933333333</v>
      </c>
      <c r="CG21">
        <v>406.475366666667</v>
      </c>
      <c r="CH21">
        <v>22.8708566666667</v>
      </c>
      <c r="CI21">
        <v>799.999933333333</v>
      </c>
      <c r="CJ21">
        <v>99.71279</v>
      </c>
      <c r="CK21">
        <v>0.100064806666667</v>
      </c>
      <c r="CL21">
        <v>28.9542</v>
      </c>
      <c r="CM21">
        <v>27.68893</v>
      </c>
      <c r="CN21">
        <v>999.9</v>
      </c>
      <c r="CO21">
        <v>0</v>
      </c>
      <c r="CP21">
        <v>0</v>
      </c>
      <c r="CQ21">
        <v>9993.957</v>
      </c>
      <c r="CR21">
        <v>0</v>
      </c>
      <c r="CS21">
        <v>2.82965733333333</v>
      </c>
      <c r="CT21">
        <v>599.969633333333</v>
      </c>
      <c r="CU21">
        <v>0.933008066666666</v>
      </c>
      <c r="CV21">
        <v>0.0669923</v>
      </c>
      <c r="CW21">
        <v>0</v>
      </c>
      <c r="CX21">
        <v>942.786966666667</v>
      </c>
      <c r="CY21">
        <v>4.99912</v>
      </c>
      <c r="CZ21">
        <v>5625.296</v>
      </c>
      <c r="DA21">
        <v>3805.37266666667</v>
      </c>
      <c r="DB21">
        <v>38.3414666666667</v>
      </c>
      <c r="DC21">
        <v>41.2872</v>
      </c>
      <c r="DD21">
        <v>40.1205333333333</v>
      </c>
      <c r="DE21">
        <v>41.3956</v>
      </c>
      <c r="DF21">
        <v>40.7288666666667</v>
      </c>
      <c r="DG21">
        <v>555.112333333333</v>
      </c>
      <c r="DH21">
        <v>39.862</v>
      </c>
      <c r="DI21">
        <v>0</v>
      </c>
      <c r="DJ21">
        <v>1624913448.9</v>
      </c>
      <c r="DK21">
        <v>0</v>
      </c>
      <c r="DL21">
        <v>942.782269230769</v>
      </c>
      <c r="DM21">
        <v>-1.0839999885876</v>
      </c>
      <c r="DN21">
        <v>-15.6150426961959</v>
      </c>
      <c r="DO21">
        <v>5625.27923076923</v>
      </c>
      <c r="DP21">
        <v>15</v>
      </c>
      <c r="DQ21">
        <v>1624913480.6</v>
      </c>
      <c r="DR21" t="s">
        <v>315</v>
      </c>
      <c r="DS21">
        <v>1624913470.6</v>
      </c>
      <c r="DT21">
        <v>1624913480.6</v>
      </c>
      <c r="DU21">
        <v>14</v>
      </c>
      <c r="DV21">
        <v>-0.09</v>
      </c>
      <c r="DW21">
        <v>-0.085</v>
      </c>
      <c r="DX21">
        <v>-7.476</v>
      </c>
      <c r="DY21">
        <v>-0.755</v>
      </c>
      <c r="DZ21">
        <v>420</v>
      </c>
      <c r="EA21">
        <v>17</v>
      </c>
      <c r="EB21">
        <v>0.07</v>
      </c>
      <c r="EC21">
        <v>0.02</v>
      </c>
      <c r="ED21">
        <v>-20.8930325</v>
      </c>
      <c r="EE21">
        <v>0.0131335834897318</v>
      </c>
      <c r="EF21">
        <v>0.0282075733403282</v>
      </c>
      <c r="EG21">
        <v>1</v>
      </c>
      <c r="EH21">
        <v>942.7988</v>
      </c>
      <c r="EI21">
        <v>-0.689612524460132</v>
      </c>
      <c r="EJ21">
        <v>0.227862088616272</v>
      </c>
      <c r="EK21">
        <v>1</v>
      </c>
      <c r="EL21">
        <v>5.3591805</v>
      </c>
      <c r="EM21">
        <v>0.0337283302063705</v>
      </c>
      <c r="EN21">
        <v>0.00632256314717378</v>
      </c>
      <c r="EO21">
        <v>1</v>
      </c>
      <c r="EP21">
        <v>3</v>
      </c>
      <c r="EQ21">
        <v>3</v>
      </c>
      <c r="ER21" t="s">
        <v>303</v>
      </c>
      <c r="ES21">
        <v>100</v>
      </c>
      <c r="ET21">
        <v>100</v>
      </c>
      <c r="EU21">
        <v>-7.476</v>
      </c>
      <c r="EV21">
        <v>-0.755</v>
      </c>
      <c r="EW21">
        <v>-7.38975578903875</v>
      </c>
      <c r="EX21">
        <v>0.000485247639819423</v>
      </c>
      <c r="EY21">
        <v>-1.36446825205216e-06</v>
      </c>
      <c r="EZ21">
        <v>5.78542989185787e-10</v>
      </c>
      <c r="FA21">
        <v>-0.668659903181965</v>
      </c>
      <c r="FB21">
        <v>-0.0069627603589053</v>
      </c>
      <c r="FC21">
        <v>0.000421879644919607</v>
      </c>
      <c r="FD21">
        <v>-1.84123391875399e-06</v>
      </c>
      <c r="FE21">
        <v>0</v>
      </c>
      <c r="FF21">
        <v>2096</v>
      </c>
      <c r="FG21">
        <v>1</v>
      </c>
      <c r="FH21">
        <v>26</v>
      </c>
      <c r="FI21">
        <v>10.3</v>
      </c>
      <c r="FJ21">
        <v>10.2</v>
      </c>
      <c r="FK21">
        <v>18</v>
      </c>
      <c r="FL21">
        <v>839.639</v>
      </c>
      <c r="FM21">
        <v>594.169</v>
      </c>
      <c r="FN21">
        <v>29.0005</v>
      </c>
      <c r="FO21">
        <v>26.9167</v>
      </c>
      <c r="FP21">
        <v>30.0001</v>
      </c>
      <c r="FQ21">
        <v>26.8492</v>
      </c>
      <c r="FR21">
        <v>26.826</v>
      </c>
      <c r="FS21">
        <v>27.1567</v>
      </c>
      <c r="FT21">
        <v>7.67926</v>
      </c>
      <c r="FU21">
        <v>23.4834</v>
      </c>
      <c r="FV21">
        <v>29</v>
      </c>
      <c r="FW21">
        <v>420</v>
      </c>
      <c r="FX21">
        <v>16.8898</v>
      </c>
      <c r="FY21">
        <v>101.681</v>
      </c>
      <c r="FZ21">
        <v>98.1508</v>
      </c>
    </row>
    <row r="22" spans="1:182">
      <c r="A22">
        <v>6</v>
      </c>
      <c r="B22">
        <v>1624914097.6</v>
      </c>
      <c r="C22">
        <v>3389</v>
      </c>
      <c r="D22" t="s">
        <v>316</v>
      </c>
      <c r="E22" t="s">
        <v>317</v>
      </c>
      <c r="F22">
        <v>15</v>
      </c>
      <c r="G22">
        <v>1624914089.6</v>
      </c>
      <c r="H22">
        <f>(I22)/1000</f>
        <v>0</v>
      </c>
      <c r="I22">
        <f>1000*CI22*AG22*(CE22-CF22)/(100*BX22*(1000-AG22*CE22))</f>
        <v>0</v>
      </c>
      <c r="J22">
        <f>CI22*AG22*(CD22-CC22*(1000-AG22*CF22)/(1000-AG22*CE22))/(100*BX22)</f>
        <v>0</v>
      </c>
      <c r="K22">
        <f>CC22 - IF(AG22&gt;1, J22*BX22*100.0/(AI22*CQ22), 0)</f>
        <v>0</v>
      </c>
      <c r="L22">
        <f>((R22-H22/2)*K22-J22)/(R22+H22/2)</f>
        <v>0</v>
      </c>
      <c r="M22">
        <f>L22*(CJ22+CK22)/1000.0</f>
        <v>0</v>
      </c>
      <c r="N22">
        <f>(CC22 - IF(AG22&gt;1, J22*BX22*100.0/(AI22*CQ22), 0))*(CJ22+CK22)/1000.0</f>
        <v>0</v>
      </c>
      <c r="O22">
        <f>2.0/((1/Q22-1/P22)+SIGN(Q22)*SQRT((1/Q22-1/P22)*(1/Q22-1/P22) + 4*BY22/((BY22+1)*(BY22+1))*(2*1/Q22*1/P22-1/P22*1/P22)))</f>
        <v>0</v>
      </c>
      <c r="P22">
        <f>IF(LEFT(BZ22,1)&lt;&gt;"0",IF(LEFT(BZ22,1)="1",3.0,CA22),$D$5+$E$5*(CQ22*CJ22/($K$5*1000))+$F$5*(CQ22*CJ22/($K$5*1000))*MAX(MIN(BX22,$J$5),$I$5)*MAX(MIN(BX22,$J$5),$I$5)+$G$5*MAX(MIN(BX22,$J$5),$I$5)*(CQ22*CJ22/($K$5*1000))+$H$5*(CQ22*CJ22/($K$5*1000))*(CQ22*CJ22/($K$5*1000)))</f>
        <v>0</v>
      </c>
      <c r="Q22">
        <f>H22*(1000-(1000*0.61365*exp(17.502*U22/(240.97+U22))/(CJ22+CK22)+CE22)/2)/(1000*0.61365*exp(17.502*U22/(240.97+U22))/(CJ22+CK22)-CE22)</f>
        <v>0</v>
      </c>
      <c r="R22">
        <f>1/((BY22+1)/(O22/1.6)+1/(P22/1.37)) + BY22/((BY22+1)/(O22/1.6) + BY22/(P22/1.37))</f>
        <v>0</v>
      </c>
      <c r="S22">
        <f>(BT22*BW22)</f>
        <v>0</v>
      </c>
      <c r="T22">
        <f>(CL22+(S22+2*0.95*5.67E-8*(((CL22+$B$7)+273)^4-(CL22+273)^4)-44100*H22)/(1.84*29.3*P22+8*0.95*5.67E-8*(CL22+273)^3))</f>
        <v>0</v>
      </c>
      <c r="U22">
        <f>($C$7*CM22+$D$7*CN22+$E$7*T22)</f>
        <v>0</v>
      </c>
      <c r="V22">
        <f>0.61365*exp(17.502*U22/(240.97+U22))</f>
        <v>0</v>
      </c>
      <c r="W22">
        <f>(X22/Y22*100)</f>
        <v>0</v>
      </c>
      <c r="X22">
        <f>CE22*(CJ22+CK22)/1000</f>
        <v>0</v>
      </c>
      <c r="Y22">
        <f>0.61365*exp(17.502*CL22/(240.97+CL22))</f>
        <v>0</v>
      </c>
      <c r="Z22">
        <f>(V22-CE22*(CJ22+CK22)/1000)</f>
        <v>0</v>
      </c>
      <c r="AA22">
        <f>(-H22*44100)</f>
        <v>0</v>
      </c>
      <c r="AB22">
        <f>2*29.3*P22*0.92*(CL22-U22)</f>
        <v>0</v>
      </c>
      <c r="AC22">
        <f>2*0.95*5.67E-8*(((CL22+$B$7)+273)^4-(U22+273)^4)</f>
        <v>0</v>
      </c>
      <c r="AD22">
        <f>S22+AC22+AA22+AB22</f>
        <v>0</v>
      </c>
      <c r="AE22">
        <v>15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MAX(0,($B$13+$C$13*CQ22)/(1+$D$13*CQ22)*CJ22/(CL22+273)*$E$13)</f>
        <v>0</v>
      </c>
      <c r="AJ22" t="s">
        <v>300</v>
      </c>
      <c r="AK22" t="s">
        <v>300</v>
      </c>
      <c r="AL22">
        <v>0</v>
      </c>
      <c r="AM22">
        <v>0</v>
      </c>
      <c r="AN22">
        <f>1-AL22/AM22</f>
        <v>0</v>
      </c>
      <c r="AO22">
        <v>0</v>
      </c>
      <c r="AP22" t="s">
        <v>300</v>
      </c>
      <c r="AQ22" t="s">
        <v>300</v>
      </c>
      <c r="AR22">
        <v>0</v>
      </c>
      <c r="AS22">
        <v>0</v>
      </c>
      <c r="AT22">
        <f>1-AR22/AS22</f>
        <v>0</v>
      </c>
      <c r="AU22">
        <v>0.5</v>
      </c>
      <c r="AV22">
        <f>BU22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300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$B$11*CR22+$C$11*CS22+$F$11*CT22*(1-CW22)</f>
        <v>0</v>
      </c>
      <c r="BU22">
        <f>BT22*BV22</f>
        <v>0</v>
      </c>
      <c r="BV22">
        <f>($B$11*$D$9+$C$11*$D$9+$F$11*((DG22+CY22)/MAX(DG22+CY22+DH22, 0.1)*$I$9+DH22/MAX(DG22+CY22+DH22, 0.1)*$J$9))/($B$11+$C$11+$F$11)</f>
        <v>0</v>
      </c>
      <c r="BW22">
        <f>($B$11*$K$9+$C$11*$K$9+$F$11*((DG22+CY22)/MAX(DG22+CY22+DH22, 0.1)*$P$9+DH22/MAX(DG22+CY22+DH22, 0.1)*$Q$9))/($B$11+$C$11+$F$11)</f>
        <v>0</v>
      </c>
      <c r="BX22">
        <v>6</v>
      </c>
      <c r="BY22">
        <v>0.5</v>
      </c>
      <c r="BZ22" t="s">
        <v>301</v>
      </c>
      <c r="CA22">
        <v>2</v>
      </c>
      <c r="CB22">
        <v>1624914089.6</v>
      </c>
      <c r="CC22">
        <v>399.136935483871</v>
      </c>
      <c r="CD22">
        <v>420.000580645161</v>
      </c>
      <c r="CE22">
        <v>29.7473419354839</v>
      </c>
      <c r="CF22">
        <v>23.8881419354839</v>
      </c>
      <c r="CG22">
        <v>406.927935483871</v>
      </c>
      <c r="CH22">
        <v>30.5333419354839</v>
      </c>
      <c r="CI22">
        <v>800.001483870968</v>
      </c>
      <c r="CJ22">
        <v>99.7096032258064</v>
      </c>
      <c r="CK22">
        <v>0.0997319193548387</v>
      </c>
      <c r="CL22">
        <v>32.3902451612903</v>
      </c>
      <c r="CM22">
        <v>30.9401612903226</v>
      </c>
      <c r="CN22">
        <v>999.9</v>
      </c>
      <c r="CO22">
        <v>0</v>
      </c>
      <c r="CP22">
        <v>0</v>
      </c>
      <c r="CQ22">
        <v>10004.3738709677</v>
      </c>
      <c r="CR22">
        <v>0</v>
      </c>
      <c r="CS22">
        <v>2.81731290322581</v>
      </c>
      <c r="CT22">
        <v>599.987419354839</v>
      </c>
      <c r="CU22">
        <v>0.932986193548387</v>
      </c>
      <c r="CV22">
        <v>0.0670141741935484</v>
      </c>
      <c r="CW22">
        <v>0</v>
      </c>
      <c r="CX22">
        <v>911.097709677419</v>
      </c>
      <c r="CY22">
        <v>4.99912</v>
      </c>
      <c r="CZ22">
        <v>5451.7635483871</v>
      </c>
      <c r="DA22">
        <v>3805.46322580645</v>
      </c>
      <c r="DB22">
        <v>39.0542258064516</v>
      </c>
      <c r="DC22">
        <v>41.766</v>
      </c>
      <c r="DD22">
        <v>40.7477096774194</v>
      </c>
      <c r="DE22">
        <v>41.9432580645161</v>
      </c>
      <c r="DF22">
        <v>41.7154516129032</v>
      </c>
      <c r="DG22">
        <v>555.115161290323</v>
      </c>
      <c r="DH22">
        <v>39.87</v>
      </c>
      <c r="DI22">
        <v>0</v>
      </c>
      <c r="DJ22">
        <v>1624914096.9</v>
      </c>
      <c r="DK22">
        <v>0</v>
      </c>
      <c r="DL22">
        <v>911.092</v>
      </c>
      <c r="DM22">
        <v>-1.4767863293459</v>
      </c>
      <c r="DN22">
        <v>-3.12136753454132</v>
      </c>
      <c r="DO22">
        <v>5451.77846153846</v>
      </c>
      <c r="DP22">
        <v>15</v>
      </c>
      <c r="DQ22">
        <v>1624914135.6</v>
      </c>
      <c r="DR22" t="s">
        <v>318</v>
      </c>
      <c r="DS22">
        <v>1624914123.6</v>
      </c>
      <c r="DT22">
        <v>1624914135.6</v>
      </c>
      <c r="DU22">
        <v>15</v>
      </c>
      <c r="DV22">
        <v>-0.315</v>
      </c>
      <c r="DW22">
        <v>-0.091</v>
      </c>
      <c r="DX22">
        <v>-7.791</v>
      </c>
      <c r="DY22">
        <v>-0.786</v>
      </c>
      <c r="DZ22">
        <v>420</v>
      </c>
      <c r="EA22">
        <v>24</v>
      </c>
      <c r="EB22">
        <v>0.15</v>
      </c>
      <c r="EC22">
        <v>0.01</v>
      </c>
      <c r="ED22">
        <v>-20.53746</v>
      </c>
      <c r="EE22">
        <v>-0.113639774859234</v>
      </c>
      <c r="EF22">
        <v>0.0226527018256104</v>
      </c>
      <c r="EG22">
        <v>1</v>
      </c>
      <c r="EH22">
        <v>911.098942857143</v>
      </c>
      <c r="EI22">
        <v>-0.714340508805433</v>
      </c>
      <c r="EJ22">
        <v>0.174833299027905</v>
      </c>
      <c r="EK22">
        <v>1</v>
      </c>
      <c r="EL22">
        <v>5.96329475</v>
      </c>
      <c r="EM22">
        <v>0.0182031894934182</v>
      </c>
      <c r="EN22">
        <v>0.00552167818126887</v>
      </c>
      <c r="EO22">
        <v>1</v>
      </c>
      <c r="EP22">
        <v>3</v>
      </c>
      <c r="EQ22">
        <v>3</v>
      </c>
      <c r="ER22" t="s">
        <v>303</v>
      </c>
      <c r="ES22">
        <v>100</v>
      </c>
      <c r="ET22">
        <v>100</v>
      </c>
      <c r="EU22">
        <v>-7.791</v>
      </c>
      <c r="EV22">
        <v>-0.786</v>
      </c>
      <c r="EW22">
        <v>-7.47937323499466</v>
      </c>
      <c r="EX22">
        <v>0.000485247639819423</v>
      </c>
      <c r="EY22">
        <v>-1.36446825205216e-06</v>
      </c>
      <c r="EZ22">
        <v>5.78542989185787e-10</v>
      </c>
      <c r="FA22">
        <v>-0.680888408043432</v>
      </c>
      <c r="FB22">
        <v>0</v>
      </c>
      <c r="FC22">
        <v>0</v>
      </c>
      <c r="FD22">
        <v>0</v>
      </c>
      <c r="FE22">
        <v>0</v>
      </c>
      <c r="FF22">
        <v>2096</v>
      </c>
      <c r="FG22">
        <v>1</v>
      </c>
      <c r="FH22">
        <v>26</v>
      </c>
      <c r="FI22">
        <v>10.4</v>
      </c>
      <c r="FJ22">
        <v>10.3</v>
      </c>
      <c r="FK22">
        <v>18</v>
      </c>
      <c r="FL22">
        <v>844.287</v>
      </c>
      <c r="FM22">
        <v>608.088</v>
      </c>
      <c r="FN22">
        <v>34.0003</v>
      </c>
      <c r="FO22">
        <v>27.3568</v>
      </c>
      <c r="FP22">
        <v>30.0004</v>
      </c>
      <c r="FQ22">
        <v>27.2102</v>
      </c>
      <c r="FR22">
        <v>27.18</v>
      </c>
      <c r="FS22">
        <v>27.3655</v>
      </c>
      <c r="FT22">
        <v>13.5035</v>
      </c>
      <c r="FU22">
        <v>95.2467</v>
      </c>
      <c r="FV22">
        <v>34</v>
      </c>
      <c r="FW22">
        <v>420</v>
      </c>
      <c r="FX22">
        <v>24.0054</v>
      </c>
      <c r="FY22">
        <v>101.623</v>
      </c>
      <c r="FZ22">
        <v>98.0065</v>
      </c>
    </row>
    <row r="23" spans="1:182">
      <c r="A23">
        <v>7</v>
      </c>
      <c r="B23">
        <v>1624914753</v>
      </c>
      <c r="C23">
        <v>4044.40000009537</v>
      </c>
      <c r="D23" t="s">
        <v>319</v>
      </c>
      <c r="E23" t="s">
        <v>320</v>
      </c>
      <c r="F23">
        <v>15</v>
      </c>
      <c r="G23">
        <v>1624914745</v>
      </c>
      <c r="H23">
        <f>(I23)/1000</f>
        <v>0</v>
      </c>
      <c r="I23">
        <f>1000*CI23*AG23*(CE23-CF23)/(100*BX23*(1000-AG23*CE23))</f>
        <v>0</v>
      </c>
      <c r="J23">
        <f>CI23*AG23*(CD23-CC23*(1000-AG23*CF23)/(1000-AG23*CE23))/(100*BX23)</f>
        <v>0</v>
      </c>
      <c r="K23">
        <f>CC23 - IF(AG23&gt;1, J23*BX23*100.0/(AI23*CQ23), 0)</f>
        <v>0</v>
      </c>
      <c r="L23">
        <f>((R23-H23/2)*K23-J23)/(R23+H23/2)</f>
        <v>0</v>
      </c>
      <c r="M23">
        <f>L23*(CJ23+CK23)/1000.0</f>
        <v>0</v>
      </c>
      <c r="N23">
        <f>(CC23 - IF(AG23&gt;1, J23*BX23*100.0/(AI23*CQ23), 0))*(CJ23+CK23)/1000.0</f>
        <v>0</v>
      </c>
      <c r="O23">
        <f>2.0/((1/Q23-1/P23)+SIGN(Q23)*SQRT((1/Q23-1/P23)*(1/Q23-1/P23) + 4*BY23/((BY23+1)*(BY23+1))*(2*1/Q23*1/P23-1/P23*1/P23)))</f>
        <v>0</v>
      </c>
      <c r="P23">
        <f>IF(LEFT(BZ23,1)&lt;&gt;"0",IF(LEFT(BZ23,1)="1",3.0,CA23),$D$5+$E$5*(CQ23*CJ23/($K$5*1000))+$F$5*(CQ23*CJ23/($K$5*1000))*MAX(MIN(BX23,$J$5),$I$5)*MAX(MIN(BX23,$J$5),$I$5)+$G$5*MAX(MIN(BX23,$J$5),$I$5)*(CQ23*CJ23/($K$5*1000))+$H$5*(CQ23*CJ23/($K$5*1000))*(CQ23*CJ23/($K$5*1000)))</f>
        <v>0</v>
      </c>
      <c r="Q23">
        <f>H23*(1000-(1000*0.61365*exp(17.502*U23/(240.97+U23))/(CJ23+CK23)+CE23)/2)/(1000*0.61365*exp(17.502*U23/(240.97+U23))/(CJ23+CK23)-CE23)</f>
        <v>0</v>
      </c>
      <c r="R23">
        <f>1/((BY23+1)/(O23/1.6)+1/(P23/1.37)) + BY23/((BY23+1)/(O23/1.6) + BY23/(P23/1.37))</f>
        <v>0</v>
      </c>
      <c r="S23">
        <f>(BT23*BW23)</f>
        <v>0</v>
      </c>
      <c r="T23">
        <f>(CL23+(S23+2*0.95*5.67E-8*(((CL23+$B$7)+273)^4-(CL23+273)^4)-44100*H23)/(1.84*29.3*P23+8*0.95*5.67E-8*(CL23+273)^3))</f>
        <v>0</v>
      </c>
      <c r="U23">
        <f>($C$7*CM23+$D$7*CN23+$E$7*T23)</f>
        <v>0</v>
      </c>
      <c r="V23">
        <f>0.61365*exp(17.502*U23/(240.97+U23))</f>
        <v>0</v>
      </c>
      <c r="W23">
        <f>(X23/Y23*100)</f>
        <v>0</v>
      </c>
      <c r="X23">
        <f>CE23*(CJ23+CK23)/1000</f>
        <v>0</v>
      </c>
      <c r="Y23">
        <f>0.61365*exp(17.502*CL23/(240.97+CL23))</f>
        <v>0</v>
      </c>
      <c r="Z23">
        <f>(V23-CE23*(CJ23+CK23)/1000)</f>
        <v>0</v>
      </c>
      <c r="AA23">
        <f>(-H23*44100)</f>
        <v>0</v>
      </c>
      <c r="AB23">
        <f>2*29.3*P23*0.92*(CL23-U23)</f>
        <v>0</v>
      </c>
      <c r="AC23">
        <f>2*0.95*5.67E-8*(((CL23+$B$7)+273)^4-(U23+273)^4)</f>
        <v>0</v>
      </c>
      <c r="AD23">
        <f>S23+AC23+AA23+AB23</f>
        <v>0</v>
      </c>
      <c r="AE23">
        <v>10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MAX(0,($B$13+$C$13*CQ23)/(1+$D$13*CQ23)*CJ23/(CL23+273)*$E$13)</f>
        <v>0</v>
      </c>
      <c r="AJ23" t="s">
        <v>300</v>
      </c>
      <c r="AK23" t="s">
        <v>300</v>
      </c>
      <c r="AL23">
        <v>0</v>
      </c>
      <c r="AM23">
        <v>0</v>
      </c>
      <c r="AN23">
        <f>1-AL23/AM23</f>
        <v>0</v>
      </c>
      <c r="AO23">
        <v>0</v>
      </c>
      <c r="AP23" t="s">
        <v>300</v>
      </c>
      <c r="AQ23" t="s">
        <v>300</v>
      </c>
      <c r="AR23">
        <v>0</v>
      </c>
      <c r="AS23">
        <v>0</v>
      </c>
      <c r="AT23">
        <f>1-AR23/AS23</f>
        <v>0</v>
      </c>
      <c r="AU23">
        <v>0.5</v>
      </c>
      <c r="AV23">
        <f>BU23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300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$B$11*CR23+$C$11*CS23+$F$11*CT23*(1-CW23)</f>
        <v>0</v>
      </c>
      <c r="BU23">
        <f>BT23*BV23</f>
        <v>0</v>
      </c>
      <c r="BV23">
        <f>($B$11*$D$9+$C$11*$D$9+$F$11*((DG23+CY23)/MAX(DG23+CY23+DH23, 0.1)*$I$9+DH23/MAX(DG23+CY23+DH23, 0.1)*$J$9))/($B$11+$C$11+$F$11)</f>
        <v>0</v>
      </c>
      <c r="BW23">
        <f>($B$11*$K$9+$C$11*$K$9+$F$11*((DG23+CY23)/MAX(DG23+CY23+DH23, 0.1)*$P$9+DH23/MAX(DG23+CY23+DH23, 0.1)*$Q$9))/($B$11+$C$11+$F$11)</f>
        <v>0</v>
      </c>
      <c r="BX23">
        <v>6</v>
      </c>
      <c r="BY23">
        <v>0.5</v>
      </c>
      <c r="BZ23" t="s">
        <v>301</v>
      </c>
      <c r="CA23">
        <v>2</v>
      </c>
      <c r="CB23">
        <v>1624914745</v>
      </c>
      <c r="CC23">
        <v>398.901806451613</v>
      </c>
      <c r="CD23">
        <v>420.002483870968</v>
      </c>
      <c r="CE23">
        <v>33.8940903225807</v>
      </c>
      <c r="CF23">
        <v>25.5230838709677</v>
      </c>
      <c r="CG23">
        <v>406.941806451613</v>
      </c>
      <c r="CH23">
        <v>34.7430903225806</v>
      </c>
      <c r="CI23">
        <v>800.002935483871</v>
      </c>
      <c r="CJ23">
        <v>99.7017129032258</v>
      </c>
      <c r="CK23">
        <v>0.100137577419355</v>
      </c>
      <c r="CL23">
        <v>35.6937096774194</v>
      </c>
      <c r="CM23">
        <v>33.7790967741935</v>
      </c>
      <c r="CN23">
        <v>999.9</v>
      </c>
      <c r="CO23">
        <v>0</v>
      </c>
      <c r="CP23">
        <v>0</v>
      </c>
      <c r="CQ23">
        <v>10000.7638709677</v>
      </c>
      <c r="CR23">
        <v>0</v>
      </c>
      <c r="CS23">
        <v>2.82553870967742</v>
      </c>
      <c r="CT23">
        <v>600.000870967742</v>
      </c>
      <c r="CU23">
        <v>0.932994967741936</v>
      </c>
      <c r="CV23">
        <v>0.0670052709677419</v>
      </c>
      <c r="CW23">
        <v>0</v>
      </c>
      <c r="CX23">
        <v>898.203903225807</v>
      </c>
      <c r="CY23">
        <v>4.99912</v>
      </c>
      <c r="CZ23">
        <v>5387.06064516129</v>
      </c>
      <c r="DA23">
        <v>3805.55903225806</v>
      </c>
      <c r="DB23">
        <v>39.790064516129</v>
      </c>
      <c r="DC23">
        <v>42.2215483870968</v>
      </c>
      <c r="DD23">
        <v>41.4170967741935</v>
      </c>
      <c r="DE23">
        <v>42.544064516129</v>
      </c>
      <c r="DF23">
        <v>42.6649677419355</v>
      </c>
      <c r="DG23">
        <v>555.134516129032</v>
      </c>
      <c r="DH23">
        <v>39.8719354838709</v>
      </c>
      <c r="DI23">
        <v>0</v>
      </c>
      <c r="DJ23">
        <v>1624914752.7</v>
      </c>
      <c r="DK23">
        <v>0</v>
      </c>
      <c r="DL23">
        <v>898.19856</v>
      </c>
      <c r="DM23">
        <v>-1.02238461381701</v>
      </c>
      <c r="DN23">
        <v>-16.3530769198264</v>
      </c>
      <c r="DO23">
        <v>5386.6148</v>
      </c>
      <c r="DP23">
        <v>15</v>
      </c>
      <c r="DQ23">
        <v>1624914793.5</v>
      </c>
      <c r="DR23" t="s">
        <v>321</v>
      </c>
      <c r="DS23">
        <v>1624914775</v>
      </c>
      <c r="DT23">
        <v>1624914793.5</v>
      </c>
      <c r="DU23">
        <v>16</v>
      </c>
      <c r="DV23">
        <v>-0.249</v>
      </c>
      <c r="DW23">
        <v>-0.077</v>
      </c>
      <c r="DX23">
        <v>-8.04</v>
      </c>
      <c r="DY23">
        <v>-0.849</v>
      </c>
      <c r="DZ23">
        <v>420</v>
      </c>
      <c r="EA23">
        <v>25</v>
      </c>
      <c r="EB23">
        <v>0.06</v>
      </c>
      <c r="EC23">
        <v>0.03</v>
      </c>
      <c r="ED23">
        <v>-20.846656097561</v>
      </c>
      <c r="EE23">
        <v>0.132388850174188</v>
      </c>
      <c r="EF23">
        <v>0.0221961439057138</v>
      </c>
      <c r="EG23">
        <v>1</v>
      </c>
      <c r="EH23">
        <v>898.249676470588</v>
      </c>
      <c r="EI23">
        <v>-0.988884192731377</v>
      </c>
      <c r="EJ23">
        <v>0.227936487617809</v>
      </c>
      <c r="EK23">
        <v>1</v>
      </c>
      <c r="EL23">
        <v>8.44121512195122</v>
      </c>
      <c r="EM23">
        <v>0.156935121951216</v>
      </c>
      <c r="EN23">
        <v>0.015554016048244</v>
      </c>
      <c r="EO23">
        <v>0</v>
      </c>
      <c r="EP23">
        <v>2</v>
      </c>
      <c r="EQ23">
        <v>3</v>
      </c>
      <c r="ER23" t="s">
        <v>322</v>
      </c>
      <c r="ES23">
        <v>100</v>
      </c>
      <c r="ET23">
        <v>100</v>
      </c>
      <c r="EU23">
        <v>-8.04</v>
      </c>
      <c r="EV23">
        <v>-0.849</v>
      </c>
      <c r="EW23">
        <v>-7.79443843493128</v>
      </c>
      <c r="EX23">
        <v>0.000485247639819423</v>
      </c>
      <c r="EY23">
        <v>-1.36446825205216e-06</v>
      </c>
      <c r="EZ23">
        <v>5.78542989185787e-10</v>
      </c>
      <c r="FA23">
        <v>-0.771926871608482</v>
      </c>
      <c r="FB23">
        <v>0</v>
      </c>
      <c r="FC23">
        <v>0</v>
      </c>
      <c r="FD23">
        <v>0</v>
      </c>
      <c r="FE23">
        <v>0</v>
      </c>
      <c r="FF23">
        <v>2096</v>
      </c>
      <c r="FG23">
        <v>1</v>
      </c>
      <c r="FH23">
        <v>26</v>
      </c>
      <c r="FI23">
        <v>10.5</v>
      </c>
      <c r="FJ23">
        <v>10.3</v>
      </c>
      <c r="FK23">
        <v>18</v>
      </c>
      <c r="FL23">
        <v>850.124</v>
      </c>
      <c r="FM23">
        <v>610.7</v>
      </c>
      <c r="FN23">
        <v>39.0007</v>
      </c>
      <c r="FO23">
        <v>27.8399</v>
      </c>
      <c r="FP23">
        <v>30.0001</v>
      </c>
      <c r="FQ23">
        <v>27.5987</v>
      </c>
      <c r="FR23">
        <v>27.5602</v>
      </c>
      <c r="FS23">
        <v>27.4453</v>
      </c>
      <c r="FT23">
        <v>0</v>
      </c>
      <c r="FU23">
        <v>100</v>
      </c>
      <c r="FV23">
        <v>39</v>
      </c>
      <c r="FW23">
        <v>420</v>
      </c>
      <c r="FX23">
        <v>26.6091</v>
      </c>
      <c r="FY23">
        <v>101.551</v>
      </c>
      <c r="FZ23">
        <v>97.8573</v>
      </c>
    </row>
    <row r="24" spans="1:182">
      <c r="A24">
        <v>8</v>
      </c>
      <c r="B24">
        <v>1624915641</v>
      </c>
      <c r="C24">
        <v>4932.40000009537</v>
      </c>
      <c r="D24" t="s">
        <v>323</v>
      </c>
      <c r="E24" t="s">
        <v>324</v>
      </c>
      <c r="F24">
        <v>15</v>
      </c>
      <c r="G24">
        <v>1624915633.25</v>
      </c>
      <c r="H24">
        <f>(I24)/1000</f>
        <v>0</v>
      </c>
      <c r="I24">
        <f>1000*CI24*AG24*(CE24-CF24)/(100*BX24*(1000-AG24*CE24))</f>
        <v>0</v>
      </c>
      <c r="J24">
        <f>CI24*AG24*(CD24-CC24*(1000-AG24*CF24)/(1000-AG24*CE24))/(100*BX24)</f>
        <v>0</v>
      </c>
      <c r="K24">
        <f>CC24 - IF(AG24&gt;1, J24*BX24*100.0/(AI24*CQ24), 0)</f>
        <v>0</v>
      </c>
      <c r="L24">
        <f>((R24-H24/2)*K24-J24)/(R24+H24/2)</f>
        <v>0</v>
      </c>
      <c r="M24">
        <f>L24*(CJ24+CK24)/1000.0</f>
        <v>0</v>
      </c>
      <c r="N24">
        <f>(CC24 - IF(AG24&gt;1, J24*BX24*100.0/(AI24*CQ24), 0))*(CJ24+CK24)/1000.0</f>
        <v>0</v>
      </c>
      <c r="O24">
        <f>2.0/((1/Q24-1/P24)+SIGN(Q24)*SQRT((1/Q24-1/P24)*(1/Q24-1/P24) + 4*BY24/((BY24+1)*(BY24+1))*(2*1/Q24*1/P24-1/P24*1/P24)))</f>
        <v>0</v>
      </c>
      <c r="P24">
        <f>IF(LEFT(BZ24,1)&lt;&gt;"0",IF(LEFT(BZ24,1)="1",3.0,CA24),$D$5+$E$5*(CQ24*CJ24/($K$5*1000))+$F$5*(CQ24*CJ24/($K$5*1000))*MAX(MIN(BX24,$J$5),$I$5)*MAX(MIN(BX24,$J$5),$I$5)+$G$5*MAX(MIN(BX24,$J$5),$I$5)*(CQ24*CJ24/($K$5*1000))+$H$5*(CQ24*CJ24/($K$5*1000))*(CQ24*CJ24/($K$5*1000)))</f>
        <v>0</v>
      </c>
      <c r="Q24">
        <f>H24*(1000-(1000*0.61365*exp(17.502*U24/(240.97+U24))/(CJ24+CK24)+CE24)/2)/(1000*0.61365*exp(17.502*U24/(240.97+U24))/(CJ24+CK24)-CE24)</f>
        <v>0</v>
      </c>
      <c r="R24">
        <f>1/((BY24+1)/(O24/1.6)+1/(P24/1.37)) + BY24/((BY24+1)/(O24/1.6) + BY24/(P24/1.37))</f>
        <v>0</v>
      </c>
      <c r="S24">
        <f>(BT24*BW24)</f>
        <v>0</v>
      </c>
      <c r="T24">
        <f>(CL24+(S24+2*0.95*5.67E-8*(((CL24+$B$7)+273)^4-(CL24+273)^4)-44100*H24)/(1.84*29.3*P24+8*0.95*5.67E-8*(CL24+273)^3))</f>
        <v>0</v>
      </c>
      <c r="U24">
        <f>($C$7*CM24+$D$7*CN24+$E$7*T24)</f>
        <v>0</v>
      </c>
      <c r="V24">
        <f>0.61365*exp(17.502*U24/(240.97+U24))</f>
        <v>0</v>
      </c>
      <c r="W24">
        <f>(X24/Y24*100)</f>
        <v>0</v>
      </c>
      <c r="X24">
        <f>CE24*(CJ24+CK24)/1000</f>
        <v>0</v>
      </c>
      <c r="Y24">
        <f>0.61365*exp(17.502*CL24/(240.97+CL24))</f>
        <v>0</v>
      </c>
      <c r="Z24">
        <f>(V24-CE24*(CJ24+CK24)/1000)</f>
        <v>0</v>
      </c>
      <c r="AA24">
        <f>(-H24*44100)</f>
        <v>0</v>
      </c>
      <c r="AB24">
        <f>2*29.3*P24*0.92*(CL24-U24)</f>
        <v>0</v>
      </c>
      <c r="AC24">
        <f>2*0.95*5.67E-8*(((CL24+$B$7)+273)^4-(U24+273)^4)</f>
        <v>0</v>
      </c>
      <c r="AD24">
        <f>S24+AC24+AA24+AB24</f>
        <v>0</v>
      </c>
      <c r="AE24">
        <v>5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MAX(0,($B$13+$C$13*CQ24)/(1+$D$13*CQ24)*CJ24/(CL24+273)*$E$13)</f>
        <v>0</v>
      </c>
      <c r="AJ24" t="s">
        <v>300</v>
      </c>
      <c r="AK24" t="s">
        <v>300</v>
      </c>
      <c r="AL24">
        <v>0</v>
      </c>
      <c r="AM24">
        <v>0</v>
      </c>
      <c r="AN24">
        <f>1-AL24/AM24</f>
        <v>0</v>
      </c>
      <c r="AO24">
        <v>0</v>
      </c>
      <c r="AP24" t="s">
        <v>300</v>
      </c>
      <c r="AQ24" t="s">
        <v>300</v>
      </c>
      <c r="AR24">
        <v>0</v>
      </c>
      <c r="AS24">
        <v>0</v>
      </c>
      <c r="AT24">
        <f>1-AR24/AS24</f>
        <v>0</v>
      </c>
      <c r="AU24">
        <v>0.5</v>
      </c>
      <c r="AV24">
        <f>BU24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300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$B$11*CR24+$C$11*CS24+$F$11*CT24*(1-CW24)</f>
        <v>0</v>
      </c>
      <c r="BU24">
        <f>BT24*BV24</f>
        <v>0</v>
      </c>
      <c r="BV24">
        <f>($B$11*$D$9+$C$11*$D$9+$F$11*((DG24+CY24)/MAX(DG24+CY24+DH24, 0.1)*$I$9+DH24/MAX(DG24+CY24+DH24, 0.1)*$J$9))/($B$11+$C$11+$F$11)</f>
        <v>0</v>
      </c>
      <c r="BW24">
        <f>($B$11*$K$9+$C$11*$K$9+$F$11*((DG24+CY24)/MAX(DG24+CY24+DH24, 0.1)*$P$9+DH24/MAX(DG24+CY24+DH24, 0.1)*$Q$9))/($B$11+$C$11+$F$11)</f>
        <v>0</v>
      </c>
      <c r="BX24">
        <v>6</v>
      </c>
      <c r="BY24">
        <v>0.5</v>
      </c>
      <c r="BZ24" t="s">
        <v>301</v>
      </c>
      <c r="CA24">
        <v>2</v>
      </c>
      <c r="CB24">
        <v>1624915633.25</v>
      </c>
      <c r="CC24">
        <v>398.289066666667</v>
      </c>
      <c r="CD24">
        <v>420.0155</v>
      </c>
      <c r="CE24">
        <v>36.25429</v>
      </c>
      <c r="CF24">
        <v>24.6330766666667</v>
      </c>
      <c r="CG24">
        <v>406.176066666667</v>
      </c>
      <c r="CH24">
        <v>37.11629</v>
      </c>
      <c r="CI24">
        <v>800.0037</v>
      </c>
      <c r="CJ24">
        <v>99.6813</v>
      </c>
      <c r="CK24">
        <v>0.100187163333333</v>
      </c>
      <c r="CL24">
        <v>38.82854</v>
      </c>
      <c r="CM24">
        <v>36.1502433333333</v>
      </c>
      <c r="CN24">
        <v>999.9</v>
      </c>
      <c r="CO24">
        <v>0</v>
      </c>
      <c r="CP24">
        <v>0</v>
      </c>
      <c r="CQ24">
        <v>9997.99833333333</v>
      </c>
      <c r="CR24">
        <v>0</v>
      </c>
      <c r="CS24">
        <v>2.75407</v>
      </c>
      <c r="CT24">
        <v>599.9741</v>
      </c>
      <c r="CU24">
        <v>0.933001</v>
      </c>
      <c r="CV24">
        <v>0.06699915</v>
      </c>
      <c r="CW24">
        <v>0</v>
      </c>
      <c r="CX24">
        <v>894.652233333333</v>
      </c>
      <c r="CY24">
        <v>4.99912</v>
      </c>
      <c r="CZ24">
        <v>5375.979</v>
      </c>
      <c r="DA24">
        <v>3805.395</v>
      </c>
      <c r="DB24">
        <v>40.7413666666667</v>
      </c>
      <c r="DC24">
        <v>42.8288</v>
      </c>
      <c r="DD24">
        <v>42.2684666666667</v>
      </c>
      <c r="DE24">
        <v>43.3227333333333</v>
      </c>
      <c r="DF24">
        <v>43.8101666666667</v>
      </c>
      <c r="DG24">
        <v>555.112333333333</v>
      </c>
      <c r="DH24">
        <v>39.8613333333333</v>
      </c>
      <c r="DI24">
        <v>0</v>
      </c>
      <c r="DJ24">
        <v>1624915640.7</v>
      </c>
      <c r="DK24">
        <v>0</v>
      </c>
      <c r="DL24">
        <v>894.64276</v>
      </c>
      <c r="DM24">
        <v>-0.18930769831521</v>
      </c>
      <c r="DN24">
        <v>-18.8915385032446</v>
      </c>
      <c r="DO24">
        <v>5375.7504</v>
      </c>
      <c r="DP24">
        <v>15</v>
      </c>
      <c r="DQ24">
        <v>1624915681.5</v>
      </c>
      <c r="DR24" t="s">
        <v>325</v>
      </c>
      <c r="DS24">
        <v>1624915670</v>
      </c>
      <c r="DT24">
        <v>1624915681.5</v>
      </c>
      <c r="DU24">
        <v>17</v>
      </c>
      <c r="DV24">
        <v>0.153</v>
      </c>
      <c r="DW24">
        <v>-0.007</v>
      </c>
      <c r="DX24">
        <v>-7.887</v>
      </c>
      <c r="DY24">
        <v>-0.862</v>
      </c>
      <c r="DZ24">
        <v>420</v>
      </c>
      <c r="EA24">
        <v>25</v>
      </c>
      <c r="EB24">
        <v>0.09</v>
      </c>
      <c r="EC24">
        <v>0.03</v>
      </c>
      <c r="ED24">
        <v>-21.8717756097561</v>
      </c>
      <c r="EE24">
        <v>-0.107962369338015</v>
      </c>
      <c r="EF24">
        <v>0.0210164254054613</v>
      </c>
      <c r="EG24">
        <v>1</v>
      </c>
      <c r="EH24">
        <v>894.645636363636</v>
      </c>
      <c r="EI24">
        <v>0.133268076777475</v>
      </c>
      <c r="EJ24">
        <v>0.175101843643586</v>
      </c>
      <c r="EK24">
        <v>1</v>
      </c>
      <c r="EL24">
        <v>11.6305</v>
      </c>
      <c r="EM24">
        <v>0.0928160278745754</v>
      </c>
      <c r="EN24">
        <v>0.00920400231076605</v>
      </c>
      <c r="EO24">
        <v>1</v>
      </c>
      <c r="EP24">
        <v>3</v>
      </c>
      <c r="EQ24">
        <v>3</v>
      </c>
      <c r="ER24" t="s">
        <v>303</v>
      </c>
      <c r="ES24">
        <v>100</v>
      </c>
      <c r="ET24">
        <v>100</v>
      </c>
      <c r="EU24">
        <v>-7.887</v>
      </c>
      <c r="EV24">
        <v>-0.862</v>
      </c>
      <c r="EW24">
        <v>-8.04349743228182</v>
      </c>
      <c r="EX24">
        <v>0.000485247639819423</v>
      </c>
      <c r="EY24">
        <v>-1.36446825205216e-06</v>
      </c>
      <c r="EZ24">
        <v>5.78542989185787e-10</v>
      </c>
      <c r="FA24">
        <v>-0.848547619047618</v>
      </c>
      <c r="FB24">
        <v>0</v>
      </c>
      <c r="FC24">
        <v>0</v>
      </c>
      <c r="FD24">
        <v>0</v>
      </c>
      <c r="FE24">
        <v>0</v>
      </c>
      <c r="FF24">
        <v>2096</v>
      </c>
      <c r="FG24">
        <v>1</v>
      </c>
      <c r="FH24">
        <v>26</v>
      </c>
      <c r="FI24">
        <v>14.4</v>
      </c>
      <c r="FJ24">
        <v>14.1</v>
      </c>
      <c r="FK24">
        <v>18</v>
      </c>
      <c r="FL24">
        <v>856.602</v>
      </c>
      <c r="FM24">
        <v>609.048</v>
      </c>
      <c r="FN24">
        <v>44.0005</v>
      </c>
      <c r="FO24">
        <v>28.3494</v>
      </c>
      <c r="FP24">
        <v>30.0004</v>
      </c>
      <c r="FQ24">
        <v>28.0397</v>
      </c>
      <c r="FR24">
        <v>27.9937</v>
      </c>
      <c r="FS24">
        <v>27.4235</v>
      </c>
      <c r="FT24">
        <v>0</v>
      </c>
      <c r="FU24">
        <v>100</v>
      </c>
      <c r="FV24">
        <v>44</v>
      </c>
      <c r="FW24">
        <v>420</v>
      </c>
      <c r="FX24">
        <v>32.5211</v>
      </c>
      <c r="FY24">
        <v>101.46</v>
      </c>
      <c r="FZ24">
        <v>97.8245</v>
      </c>
    </row>
    <row r="25" spans="1:182">
      <c r="A25">
        <v>9</v>
      </c>
      <c r="B25">
        <v>1624916268.6</v>
      </c>
      <c r="C25">
        <v>5560</v>
      </c>
      <c r="D25" t="s">
        <v>326</v>
      </c>
      <c r="E25" t="s">
        <v>327</v>
      </c>
      <c r="F25">
        <v>15</v>
      </c>
      <c r="G25">
        <v>1624916260.85</v>
      </c>
      <c r="H25">
        <f>(I25)/1000</f>
        <v>0</v>
      </c>
      <c r="I25">
        <f>1000*CI25*AG25*(CE25-CF25)/(100*BX25*(1000-AG25*CE25))</f>
        <v>0</v>
      </c>
      <c r="J25">
        <f>CI25*AG25*(CD25-CC25*(1000-AG25*CF25)/(1000-AG25*CE25))/(100*BX25)</f>
        <v>0</v>
      </c>
      <c r="K25">
        <f>CC25 - IF(AG25&gt;1, J25*BX25*100.0/(AI25*CQ25), 0)</f>
        <v>0</v>
      </c>
      <c r="L25">
        <f>((R25-H25/2)*K25-J25)/(R25+H25/2)</f>
        <v>0</v>
      </c>
      <c r="M25">
        <f>L25*(CJ25+CK25)/1000.0</f>
        <v>0</v>
      </c>
      <c r="N25">
        <f>(CC25 - IF(AG25&gt;1, J25*BX25*100.0/(AI25*CQ25), 0))*(CJ25+CK25)/1000.0</f>
        <v>0</v>
      </c>
      <c r="O25">
        <f>2.0/((1/Q25-1/P25)+SIGN(Q25)*SQRT((1/Q25-1/P25)*(1/Q25-1/P25) + 4*BY25/((BY25+1)*(BY25+1))*(2*1/Q25*1/P25-1/P25*1/P25)))</f>
        <v>0</v>
      </c>
      <c r="P25">
        <f>IF(LEFT(BZ25,1)&lt;&gt;"0",IF(LEFT(BZ25,1)="1",3.0,CA25),$D$5+$E$5*(CQ25*CJ25/($K$5*1000))+$F$5*(CQ25*CJ25/($K$5*1000))*MAX(MIN(BX25,$J$5),$I$5)*MAX(MIN(BX25,$J$5),$I$5)+$G$5*MAX(MIN(BX25,$J$5),$I$5)*(CQ25*CJ25/($K$5*1000))+$H$5*(CQ25*CJ25/($K$5*1000))*(CQ25*CJ25/($K$5*1000)))</f>
        <v>0</v>
      </c>
      <c r="Q25">
        <f>H25*(1000-(1000*0.61365*exp(17.502*U25/(240.97+U25))/(CJ25+CK25)+CE25)/2)/(1000*0.61365*exp(17.502*U25/(240.97+U25))/(CJ25+CK25)-CE25)</f>
        <v>0</v>
      </c>
      <c r="R25">
        <f>1/((BY25+1)/(O25/1.6)+1/(P25/1.37)) + BY25/((BY25+1)/(O25/1.6) + BY25/(P25/1.37))</f>
        <v>0</v>
      </c>
      <c r="S25">
        <f>(BT25*BW25)</f>
        <v>0</v>
      </c>
      <c r="T25">
        <f>(CL25+(S25+2*0.95*5.67E-8*(((CL25+$B$7)+273)^4-(CL25+273)^4)-44100*H25)/(1.84*29.3*P25+8*0.95*5.67E-8*(CL25+273)^3))</f>
        <v>0</v>
      </c>
      <c r="U25">
        <f>($C$7*CM25+$D$7*CN25+$E$7*T25)</f>
        <v>0</v>
      </c>
      <c r="V25">
        <f>0.61365*exp(17.502*U25/(240.97+U25))</f>
        <v>0</v>
      </c>
      <c r="W25">
        <f>(X25/Y25*100)</f>
        <v>0</v>
      </c>
      <c r="X25">
        <f>CE25*(CJ25+CK25)/1000</f>
        <v>0</v>
      </c>
      <c r="Y25">
        <f>0.61365*exp(17.502*CL25/(240.97+CL25))</f>
        <v>0</v>
      </c>
      <c r="Z25">
        <f>(V25-CE25*(CJ25+CK25)/1000)</f>
        <v>0</v>
      </c>
      <c r="AA25">
        <f>(-H25*44100)</f>
        <v>0</v>
      </c>
      <c r="AB25">
        <f>2*29.3*P25*0.92*(CL25-U25)</f>
        <v>0</v>
      </c>
      <c r="AC25">
        <f>2*0.95*5.67E-8*(((CL25+$B$7)+273)^4-(U25+273)^4)</f>
        <v>0</v>
      </c>
      <c r="AD25">
        <f>S25+AC25+AA25+AB25</f>
        <v>0</v>
      </c>
      <c r="AE25">
        <v>3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MAX(0,($B$13+$C$13*CQ25)/(1+$D$13*CQ25)*CJ25/(CL25+273)*$E$13)</f>
        <v>0</v>
      </c>
      <c r="AJ25" t="s">
        <v>300</v>
      </c>
      <c r="AK25" t="s">
        <v>300</v>
      </c>
      <c r="AL25">
        <v>0</v>
      </c>
      <c r="AM25">
        <v>0</v>
      </c>
      <c r="AN25">
        <f>1-AL25/AM25</f>
        <v>0</v>
      </c>
      <c r="AO25">
        <v>0</v>
      </c>
      <c r="AP25" t="s">
        <v>300</v>
      </c>
      <c r="AQ25" t="s">
        <v>300</v>
      </c>
      <c r="AR25">
        <v>0</v>
      </c>
      <c r="AS25">
        <v>0</v>
      </c>
      <c r="AT25">
        <f>1-AR25/AS25</f>
        <v>0</v>
      </c>
      <c r="AU25">
        <v>0.5</v>
      </c>
      <c r="AV25">
        <f>BU25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300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$B$11*CR25+$C$11*CS25+$F$11*CT25*(1-CW25)</f>
        <v>0</v>
      </c>
      <c r="BU25">
        <f>BT25*BV25</f>
        <v>0</v>
      </c>
      <c r="BV25">
        <f>($B$11*$D$9+$C$11*$D$9+$F$11*((DG25+CY25)/MAX(DG25+CY25+DH25, 0.1)*$I$9+DH25/MAX(DG25+CY25+DH25, 0.1)*$J$9))/($B$11+$C$11+$F$11)</f>
        <v>0</v>
      </c>
      <c r="BW25">
        <f>($B$11*$K$9+$C$11*$K$9+$F$11*((DG25+CY25)/MAX(DG25+CY25+DH25, 0.1)*$P$9+DH25/MAX(DG25+CY25+DH25, 0.1)*$Q$9))/($B$11+$C$11+$F$11)</f>
        <v>0</v>
      </c>
      <c r="BX25">
        <v>6</v>
      </c>
      <c r="BY25">
        <v>0.5</v>
      </c>
      <c r="BZ25" t="s">
        <v>301</v>
      </c>
      <c r="CA25">
        <v>2</v>
      </c>
      <c r="CB25">
        <v>1624916260.85</v>
      </c>
      <c r="CC25">
        <v>398.961866666667</v>
      </c>
      <c r="CD25">
        <v>420.003866666667</v>
      </c>
      <c r="CE25">
        <v>37.2231666666667</v>
      </c>
      <c r="CF25">
        <v>24.3557033333333</v>
      </c>
      <c r="CG25">
        <v>406.946866666667</v>
      </c>
      <c r="CH25">
        <v>38.1021666666667</v>
      </c>
      <c r="CI25">
        <v>800.0094</v>
      </c>
      <c r="CJ25">
        <v>99.6628933333333</v>
      </c>
      <c r="CK25">
        <v>0.10003217</v>
      </c>
      <c r="CL25">
        <v>41.8565166666667</v>
      </c>
      <c r="CM25">
        <v>38.4258066666667</v>
      </c>
      <c r="CN25">
        <v>999.9</v>
      </c>
      <c r="CO25">
        <v>0</v>
      </c>
      <c r="CP25">
        <v>0</v>
      </c>
      <c r="CQ25">
        <v>10002.4196666667</v>
      </c>
      <c r="CR25">
        <v>0</v>
      </c>
      <c r="CS25">
        <v>2.79372466666667</v>
      </c>
      <c r="CT25">
        <v>599.995</v>
      </c>
      <c r="CU25">
        <v>0.933008933333333</v>
      </c>
      <c r="CV25">
        <v>0.0669911</v>
      </c>
      <c r="CW25">
        <v>0</v>
      </c>
      <c r="CX25">
        <v>896.390666666667</v>
      </c>
      <c r="CY25">
        <v>4.99912</v>
      </c>
      <c r="CZ25">
        <v>5394.355</v>
      </c>
      <c r="DA25">
        <v>3805.535</v>
      </c>
      <c r="DB25">
        <v>41.2747333333333</v>
      </c>
      <c r="DC25">
        <v>43.2248</v>
      </c>
      <c r="DD25">
        <v>42.7456666666667</v>
      </c>
      <c r="DE25">
        <v>43.7914</v>
      </c>
      <c r="DF25">
        <v>44.6122666666667</v>
      </c>
      <c r="DG25">
        <v>555.136666666667</v>
      </c>
      <c r="DH25">
        <v>39.8613333333333</v>
      </c>
      <c r="DI25">
        <v>0</v>
      </c>
      <c r="DJ25">
        <v>1624916268.3</v>
      </c>
      <c r="DK25">
        <v>0</v>
      </c>
      <c r="DL25">
        <v>896.41228</v>
      </c>
      <c r="DM25">
        <v>0.626384620936724</v>
      </c>
      <c r="DN25">
        <v>-20.8523076750417</v>
      </c>
      <c r="DO25">
        <v>5394.0952</v>
      </c>
      <c r="DP25">
        <v>15</v>
      </c>
      <c r="DQ25">
        <v>1624916309.1</v>
      </c>
      <c r="DR25" t="s">
        <v>328</v>
      </c>
      <c r="DS25">
        <v>1624916296.6</v>
      </c>
      <c r="DT25">
        <v>1624916309.1</v>
      </c>
      <c r="DU25">
        <v>18</v>
      </c>
      <c r="DV25">
        <v>-0.097</v>
      </c>
      <c r="DW25">
        <v>-0.015</v>
      </c>
      <c r="DX25">
        <v>-7.985</v>
      </c>
      <c r="DY25">
        <v>-0.879</v>
      </c>
      <c r="DZ25">
        <v>420</v>
      </c>
      <c r="EA25">
        <v>24</v>
      </c>
      <c r="EB25">
        <v>0.08</v>
      </c>
      <c r="EC25">
        <v>0.03</v>
      </c>
      <c r="ED25">
        <v>-20.9362512195122</v>
      </c>
      <c r="EE25">
        <v>-0.138777700348393</v>
      </c>
      <c r="EF25">
        <v>0.0356932057615618</v>
      </c>
      <c r="EG25">
        <v>1</v>
      </c>
      <c r="EH25">
        <v>896.434545454546</v>
      </c>
      <c r="EI25">
        <v>-0.504405566934745</v>
      </c>
      <c r="EJ25">
        <v>0.223763009225209</v>
      </c>
      <c r="EK25">
        <v>1</v>
      </c>
      <c r="EL25">
        <v>12.8853390243902</v>
      </c>
      <c r="EM25">
        <v>0.0993114982578478</v>
      </c>
      <c r="EN25">
        <v>0.00985440047919111</v>
      </c>
      <c r="EO25">
        <v>1</v>
      </c>
      <c r="EP25">
        <v>3</v>
      </c>
      <c r="EQ25">
        <v>3</v>
      </c>
      <c r="ER25" t="s">
        <v>303</v>
      </c>
      <c r="ES25">
        <v>100</v>
      </c>
      <c r="ET25">
        <v>100</v>
      </c>
      <c r="EU25">
        <v>-7.985</v>
      </c>
      <c r="EV25">
        <v>-0.879</v>
      </c>
      <c r="EW25">
        <v>-7.8904707834181</v>
      </c>
      <c r="EX25">
        <v>0.000485247639819423</v>
      </c>
      <c r="EY25">
        <v>-1.36446825205216e-06</v>
      </c>
      <c r="EZ25">
        <v>5.78542989185787e-10</v>
      </c>
      <c r="FA25">
        <v>-0.855721464337036</v>
      </c>
      <c r="FB25">
        <v>0</v>
      </c>
      <c r="FC25">
        <v>0</v>
      </c>
      <c r="FD25">
        <v>0</v>
      </c>
      <c r="FE25">
        <v>0</v>
      </c>
      <c r="FF25">
        <v>2096</v>
      </c>
      <c r="FG25">
        <v>1</v>
      </c>
      <c r="FH25">
        <v>26</v>
      </c>
      <c r="FI25">
        <v>10</v>
      </c>
      <c r="FJ25">
        <v>9.8</v>
      </c>
      <c r="FK25">
        <v>18</v>
      </c>
      <c r="FL25">
        <v>858.383</v>
      </c>
      <c r="FM25">
        <v>608.414</v>
      </c>
      <c r="FN25">
        <v>49.0003</v>
      </c>
      <c r="FO25">
        <v>28.8267</v>
      </c>
      <c r="FP25">
        <v>30.0005</v>
      </c>
      <c r="FQ25">
        <v>28.4651</v>
      </c>
      <c r="FR25">
        <v>28.4163</v>
      </c>
      <c r="FS25">
        <v>27.4257</v>
      </c>
      <c r="FT25">
        <v>0</v>
      </c>
      <c r="FU25">
        <v>100</v>
      </c>
      <c r="FV25">
        <v>49</v>
      </c>
      <c r="FW25">
        <v>420</v>
      </c>
      <c r="FX25">
        <v>26.8719</v>
      </c>
      <c r="FY25">
        <v>101.418</v>
      </c>
      <c r="FZ25">
        <v>97.7709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2021-06-28T14:38:45Z</dcterms:created>
  <dcterms:modified xsi:type="dcterms:W3CDTF">2021-06-28T14:38:45Z</dcterms:modified>
</cp:coreProperties>
</file>