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<sst xmlns="http://schemas.openxmlformats.org/spreadsheetml/2006/main" count="725" uniqueCount="328">
  <si>
    <t>File opened</t>
  </si>
  <si>
    <t>2021-06-28 14:52:05</t>
  </si>
  <si>
    <t>Console s/n</t>
  </si>
  <si>
    <t>68C-812019</t>
  </si>
  <si>
    <t>Console ver</t>
  </si>
  <si>
    <t>Bluestem v.1.5.02</t>
  </si>
  <si>
    <t>Scripts ver</t>
  </si>
  <si>
    <t>2021.03  1.5.02, Feb 2021</t>
  </si>
  <si>
    <t>Head s/n</t>
  </si>
  <si>
    <t>68H-712009</t>
  </si>
  <si>
    <t>Head ver</t>
  </si>
  <si>
    <t>1.4.5</t>
  </si>
  <si>
    <t>Head cal</t>
  </si>
  <si>
    <t>{"h2obspan2": "0", "h2obspan1": "1.00269", "h2oaspanconc2": "0", "tazero": "0.0341759", "flowbzero": "0.31669", "co2bspan1": "1.00151", "oxygen": "21", "co2bspanconc1": "2486", "co2aspan2a": "0.316838", "co2aspanconc1": "2486", "co2bspan2": "-0.0310871", "co2aspanconc2": "305.4", "co2bzero": "0.91356", "flowazero": "0.30875", "chamberpressurezero": "2.71043", "ssb_ref": "32930.3", "co2bspan2a": "0.318485", "ssa_ref": "32011.3", "h2oaspan2a": "0.0699583", "h2obspanconc1": "12.14", "co2aspan2": "-0.0300219", "h2obspanconc2": "0", "h2oaspan1": "1.00803", "co2azero": "0.922313", "h2oazero": "1.06526", "h2oaspanconc1": "12.13", "h2obzero": "1.06088", "h2oaspan2": "0", "co2bspanconc2": "305.4", "flowmeterzero": "0.996996", "co2aspan2b": "0.314238", "h2obspan2a": "0.0707583", "co2aspan1": "1.0013", "tbzero": "0.143333", "h2oaspan2b": "0.0705203", "h2obspan2b": "0.070949", "co2bspan2b": "0.315813"}</t>
  </si>
  <si>
    <t>Chamber type</t>
  </si>
  <si>
    <t>6800-01A</t>
  </si>
  <si>
    <t>Chamber s/n</t>
  </si>
  <si>
    <t>MPF-831789</t>
  </si>
  <si>
    <t>Chamber rev</t>
  </si>
  <si>
    <t>0</t>
  </si>
  <si>
    <t>Chamber cal</t>
  </si>
  <si>
    <t>Fluorometer</t>
  </si>
  <si>
    <t>Flr. Version</t>
  </si>
  <si>
    <t>14:52:05</t>
  </si>
  <si>
    <t>Stability Definition:	F (FlrLS): Slp&lt;10 Per=20	ΔH2O (Meas2): Slp&lt;0.1 Per=20	ΔCO2 (Meas2): Slp&lt;0.5 Per=20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</si>
  <si>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</si>
  <si>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</si>
  <si>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</si>
  <si>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</si>
  <si>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</si>
  <si>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</si>
  <si>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</si>
  <si>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</si>
  <si>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</si>
  <si>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</si>
  <si>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</si>
  <si>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</si>
  <si>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</si>
  <si>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</si>
  <si>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</si>
  <si>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</si>
  <si>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</si>
  <si>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</si>
  <si>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</si>
  <si>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</si>
  <si>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</si>
  <si>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</si>
  <si>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</si>
  <si>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</si>
  <si>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</si>
  <si>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</si>
  <si>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</si>
  <si>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</si>
  <si>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</si>
  <si>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</si>
  <si>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</si>
  <si>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</si>
  <si>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</si>
  <si>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</si>
  <si>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</si>
  <si>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</si>
  <si>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</si>
  <si>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</si>
  <si>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</si>
  <si>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</si>
  <si>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</si>
  <si>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</si>
  <si>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</si>
  <si>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</si>
  <si>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</si>
  <si>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</si>
  <si>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</si>
  <si>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</si>
  <si>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</si>
  <si>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</si>
  <si>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</si>
  <si>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</si>
  <si>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2.36815 81.3934 377.924 621.516 862.854 1037.85 1176.85 1260.9</t>
  </si>
  <si>
    <t>Fs_true</t>
  </si>
  <si>
    <t>0.0787364 107.248 401.49 600.629 800.353 1000.94 1200.46 1400.89</t>
  </si>
  <si>
    <t>leak_wt</t>
  </si>
  <si>
    <t>SysObs</t>
  </si>
  <si>
    <t>GasEx</t>
  </si>
  <si>
    <t>Leak</t>
  </si>
  <si>
    <t>FLR</t>
  </si>
  <si>
    <t>MPF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</si>
  <si>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</si>
  <si>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</si>
  <si>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</si>
  <si>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</si>
  <si>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</si>
  <si>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</si>
  <si>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</si>
  <si>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</si>
  <si>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</si>
  <si>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</si>
  <si>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</si>
  <si>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</si>
  <si>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</si>
  <si>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</si>
  <si>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averaging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</si>
  <si>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</si>
  <si>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</si>
  <si>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</si>
  <si>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</si>
  <si>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</si>
  <si>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</si>
  <si>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</si>
  <si>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</si>
  <si>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</si>
  <si>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</si>
  <si>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</si>
  <si>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</si>
  <si>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</si>
  <si>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</si>
  <si>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</si>
  <si>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</si>
  <si>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</si>
  <si>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</si>
  <si>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</si>
  <si>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</si>
  <si>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</si>
  <si>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</si>
  <si>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</si>
  <si>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</si>
  <si>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</si>
  <si>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</si>
  <si>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</si>
  <si>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</si>
  <si>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</si>
  <si>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</si>
  <si>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</si>
  <si>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</si>
  <si>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</si>
  <si>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</si>
  <si>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</si>
  <si>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</si>
  <si>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</si>
  <si>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</si>
  <si>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</si>
  <si>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</si>
  <si>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</si>
  <si>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</si>
  <si>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</si>
  <si>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</si>
  <si>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</si>
  <si>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 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</si>
  <si>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</si>
  <si>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</si>
  <si>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</si>
  <si>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</si>
  <si>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</si>
  <si>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</si>
  <si>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</si>
  <si>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</si>
  <si>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</si>
  <si>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</si>
  <si>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</si>
  <si>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</si>
  <si>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P2_dur</t>
  </si>
  <si>
    <t>P3_dur</t>
  </si>
  <si>
    <t>P1_Qmax</t>
  </si>
  <si>
    <t>P1_Fmax</t>
  </si>
  <si>
    <t>P2_dQdt</t>
  </si>
  <si>
    <t>P3_ΔF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</si>
  <si>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</si>
  <si>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</si>
  <si>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</si>
  <si>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</si>
  <si>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</si>
  <si>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</si>
  <si>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</si>
  <si>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</si>
  <si>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</si>
  <si>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</si>
  <si>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</si>
  <si>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</si>
  <si>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</si>
  <si>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</si>
  <si>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</si>
  <si>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</si>
  <si>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</si>
  <si>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</si>
  <si>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</si>
  <si>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</si>
  <si>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</si>
  <si>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</si>
  <si>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</si>
  <si>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</si>
  <si>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</si>
  <si>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</si>
  <si>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</si>
  <si>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</si>
  <si>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</si>
  <si>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</si>
  <si>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</si>
  <si>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</si>
  <si>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</si>
  <si>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</si>
  <si>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</si>
  <si>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</si>
  <si>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</si>
  <si>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</si>
  <si>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</si>
  <si>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</si>
  <si>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</si>
  <si>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</si>
  <si>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</si>
  <si>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</si>
  <si>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</si>
  <si>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</si>
  <si>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</si>
  <si>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</si>
  <si>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</si>
  <si>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</si>
  <si>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</si>
  <si>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</si>
  <si>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</si>
  <si>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</si>
  <si>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</si>
  <si>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</si>
  <si>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</si>
  <si>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</si>
  <si>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</si>
  <si>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</si>
  <si>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</si>
  <si>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</si>
  <si>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</si>
  <si>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</si>
  <si>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</si>
  <si>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</si>
  <si>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</si>
  <si>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</si>
  <si>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</si>
  <si>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</si>
  <si>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</si>
  <si>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</si>
  <si>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</si>
  <si>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</si>
  <si>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</si>
  <si>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</si>
  <si>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</si>
  <si>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</si>
  <si>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</si>
  <si>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</si>
  <si>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</si>
  <si>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</si>
  <si>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</si>
  <si>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</si>
  <si>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</si>
  <si>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</si>
  <si>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</si>
  <si>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</si>
  <si>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</si>
  <si>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</si>
  <si>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</si>
  <si>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</si>
  <si>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</si>
  <si>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</si>
  <si>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</si>
  <si>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</si>
  <si>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</si>
  <si>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</si>
  <si>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</si>
  <si>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</si>
  <si>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</si>
  <si>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</si>
  <si>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</si>
  <si>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</si>
  <si>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</si>
  <si>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</si>
  <si>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</si>
  <si>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</si>
  <si>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</si>
  <si>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</si>
  <si>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</si>
  <si>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</si>
  <si>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</si>
  <si>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</si>
  <si>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</si>
  <si>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</si>
  <si>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</si>
  <si>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</si>
  <si>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</si>
  <si>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ms</t>
  </si>
  <si>
    <t>mol m⁻² s⁻²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</si>
  <si>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</si>
  <si>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</si>
  <si>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</si>
  <si>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</si>
  <si>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</si>
  <si>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</si>
  <si>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</si>
  <si>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</si>
  <si>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</si>
  <si>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</si>
  <si>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</si>
  <si>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min</t>
  </si>
  <si>
    <t>20210628 15:30:19</t>
  </si>
  <si>
    <t>15:30:19</t>
  </si>
  <si>
    <t>-</t>
  </si>
  <si>
    <t>0: Broadleaf</t>
  </si>
  <si>
    <t>15:30:58</t>
  </si>
  <si>
    <t>3/3</t>
  </si>
  <si>
    <t>20210628 15:42:01</t>
  </si>
  <si>
    <t>15:42:01</t>
  </si>
  <si>
    <t>15:42:41</t>
  </si>
  <si>
    <t>20210628 15:52:40</t>
  </si>
  <si>
    <t>15:52:40</t>
  </si>
  <si>
    <t>15:53:19</t>
  </si>
  <si>
    <t>20210628 16:03:09</t>
  </si>
  <si>
    <t>16:03:09</t>
  </si>
  <si>
    <t>16:03:46</t>
  </si>
  <si>
    <t>20210628 16:14:40</t>
  </si>
  <si>
    <t>16:14:40</t>
  </si>
  <si>
    <t>16:15:20</t>
  </si>
  <si>
    <t>20210628 16:25:16</t>
  </si>
  <si>
    <t>16:25:16</t>
  </si>
  <si>
    <t>16:25:50</t>
  </si>
  <si>
    <t>20210628 16:38:22</t>
  </si>
  <si>
    <t>16:38:22</t>
  </si>
  <si>
    <t>16:38:57</t>
  </si>
  <si>
    <t>20210628 16:50:45</t>
  </si>
  <si>
    <t>16:50:45</t>
  </si>
  <si>
    <t>16:51:19</t>
  </si>
  <si>
    <t>20210628 17:01:18</t>
  </si>
  <si>
    <t>17:01:18</t>
  </si>
  <si>
    <t>17:01:58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</si>
</sst>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Z25"/>
  <sheetViews>
    <sheetView tabSelected="1" workbookViewId="0"/>
  </sheetViews>
  <sheetFormatPr defaultRowHeight="15"/>
  <sheetData>
    <row r="2" spans="1:182">
      <c r="A2" t="s">
        <v>25</v>
      </c>
      <c r="B2" t="s">
        <v>26</v>
      </c>
      <c r="C2" t="s">
        <v>28</v>
      </c>
    </row>
    <row r="3" spans="1:182">
      <c r="B3" t="s">
        <v>27</v>
      </c>
      <c r="C3">
        <v>21</v>
      </c>
    </row>
    <row r="4" spans="1:182">
      <c r="A4" t="s">
        <v>29</v>
      </c>
      <c r="B4" t="s">
        <v>30</v>
      </c>
      <c r="C4" t="s">
        <v>31</v>
      </c>
      <c r="D4" t="s">
        <v>33</v>
      </c>
      <c r="E4" t="s">
        <v>34</v>
      </c>
      <c r="F4" t="s">
        <v>35</v>
      </c>
      <c r="G4" t="s">
        <v>36</v>
      </c>
      <c r="H4" t="s">
        <v>37</v>
      </c>
      <c r="I4" t="s">
        <v>38</v>
      </c>
      <c r="J4" t="s">
        <v>39</v>
      </c>
      <c r="K4" t="s">
        <v>40</v>
      </c>
    </row>
    <row r="5" spans="1:182">
      <c r="B5" t="s">
        <v>15</v>
      </c>
      <c r="C5" t="s">
        <v>32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182">
      <c r="A6" t="s">
        <v>41</v>
      </c>
      <c r="B6" t="s">
        <v>42</v>
      </c>
      <c r="C6" t="s">
        <v>43</v>
      </c>
      <c r="D6" t="s">
        <v>44</v>
      </c>
      <c r="E6" t="s">
        <v>45</v>
      </c>
    </row>
    <row r="7" spans="1:182">
      <c r="B7">
        <v>0</v>
      </c>
      <c r="C7">
        <v>1</v>
      </c>
      <c r="D7">
        <v>0</v>
      </c>
      <c r="E7">
        <v>0</v>
      </c>
    </row>
    <row r="8" spans="1:182">
      <c r="A8" t="s">
        <v>46</v>
      </c>
      <c r="B8" t="s">
        <v>47</v>
      </c>
      <c r="C8" t="s">
        <v>49</v>
      </c>
      <c r="D8" t="s">
        <v>51</v>
      </c>
      <c r="E8" t="s">
        <v>52</v>
      </c>
      <c r="F8" t="s">
        <v>53</v>
      </c>
      <c r="G8" t="s">
        <v>54</v>
      </c>
      <c r="H8" t="s">
        <v>55</v>
      </c>
      <c r="I8" t="s">
        <v>56</v>
      </c>
      <c r="J8" t="s">
        <v>57</v>
      </c>
      <c r="K8" t="s">
        <v>58</v>
      </c>
      <c r="L8" t="s">
        <v>59</v>
      </c>
      <c r="M8" t="s">
        <v>60</v>
      </c>
      <c r="N8" t="s">
        <v>61</v>
      </c>
      <c r="O8" t="s">
        <v>62</v>
      </c>
      <c r="P8" t="s">
        <v>63</v>
      </c>
      <c r="Q8" t="s">
        <v>64</v>
      </c>
    </row>
    <row r="9" spans="1:182">
      <c r="B9" t="s">
        <v>48</v>
      </c>
      <c r="C9" t="s">
        <v>50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0.1911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182">
      <c r="A10" t="s">
        <v>65</v>
      </c>
      <c r="B10" t="s">
        <v>66</v>
      </c>
      <c r="C10" t="s">
        <v>67</v>
      </c>
      <c r="D10" t="s">
        <v>68</v>
      </c>
      <c r="E10" t="s">
        <v>69</v>
      </c>
      <c r="F10" t="s">
        <v>70</v>
      </c>
    </row>
    <row r="11" spans="1:182">
      <c r="B11">
        <v>0</v>
      </c>
      <c r="C11">
        <v>0</v>
      </c>
      <c r="D11">
        <v>0</v>
      </c>
      <c r="E11">
        <v>0</v>
      </c>
      <c r="F11">
        <v>1</v>
      </c>
    </row>
    <row r="12" spans="1:182">
      <c r="A12" t="s">
        <v>71</v>
      </c>
      <c r="B12" t="s">
        <v>72</v>
      </c>
      <c r="C12" t="s">
        <v>73</v>
      </c>
      <c r="D12" t="s">
        <v>74</v>
      </c>
      <c r="E12" t="s">
        <v>75</v>
      </c>
      <c r="F12" t="s">
        <v>76</v>
      </c>
      <c r="G12" t="s">
        <v>78</v>
      </c>
      <c r="H12" t="s">
        <v>80</v>
      </c>
    </row>
    <row r="13" spans="1:182">
      <c r="B13">
        <v>-6276</v>
      </c>
      <c r="C13">
        <v>6.6</v>
      </c>
      <c r="D13">
        <v>1.709e-05</v>
      </c>
      <c r="E13">
        <v>3.11</v>
      </c>
      <c r="F13" t="s">
        <v>77</v>
      </c>
      <c r="G13" t="s">
        <v>79</v>
      </c>
      <c r="H13">
        <v>0</v>
      </c>
    </row>
    <row r="14" spans="1:182">
      <c r="A14" t="s">
        <v>81</v>
      </c>
      <c r="B14" t="s">
        <v>81</v>
      </c>
      <c r="C14" t="s">
        <v>81</v>
      </c>
      <c r="D14" t="s">
        <v>81</v>
      </c>
      <c r="E14" t="s">
        <v>81</v>
      </c>
      <c r="F14" t="s">
        <v>81</v>
      </c>
      <c r="G14" t="s">
        <v>82</v>
      </c>
      <c r="H14" t="s">
        <v>82</v>
      </c>
      <c r="I14" t="s">
        <v>82</v>
      </c>
      <c r="J14" t="s">
        <v>82</v>
      </c>
      <c r="K14" t="s">
        <v>82</v>
      </c>
      <c r="L14" t="s">
        <v>82</v>
      </c>
      <c r="M14" t="s">
        <v>82</v>
      </c>
      <c r="N14" t="s">
        <v>82</v>
      </c>
      <c r="O14" t="s">
        <v>82</v>
      </c>
      <c r="P14" t="s">
        <v>82</v>
      </c>
      <c r="Q14" t="s">
        <v>82</v>
      </c>
      <c r="R14" t="s">
        <v>82</v>
      </c>
      <c r="S14" t="s">
        <v>82</v>
      </c>
      <c r="T14" t="s">
        <v>82</v>
      </c>
      <c r="U14" t="s">
        <v>82</v>
      </c>
      <c r="V14" t="s">
        <v>82</v>
      </c>
      <c r="W14" t="s">
        <v>82</v>
      </c>
      <c r="X14" t="s">
        <v>82</v>
      </c>
      <c r="Y14" t="s">
        <v>82</v>
      </c>
      <c r="Z14" t="s">
        <v>82</v>
      </c>
      <c r="AA14" t="s">
        <v>82</v>
      </c>
      <c r="AB14" t="s">
        <v>82</v>
      </c>
      <c r="AC14" t="s">
        <v>82</v>
      </c>
      <c r="AD14" t="s">
        <v>82</v>
      </c>
      <c r="AE14" t="s">
        <v>83</v>
      </c>
      <c r="AF14" t="s">
        <v>83</v>
      </c>
      <c r="AG14" t="s">
        <v>83</v>
      </c>
      <c r="AH14" t="s">
        <v>83</v>
      </c>
      <c r="AI14" t="s">
        <v>83</v>
      </c>
      <c r="AJ14" t="s">
        <v>84</v>
      </c>
      <c r="AK14" t="s">
        <v>84</v>
      </c>
      <c r="AL14" t="s">
        <v>84</v>
      </c>
      <c r="AM14" t="s">
        <v>84</v>
      </c>
      <c r="AN14" t="s">
        <v>84</v>
      </c>
      <c r="AO14" t="s">
        <v>84</v>
      </c>
      <c r="AP14" t="s">
        <v>84</v>
      </c>
      <c r="AQ14" t="s">
        <v>84</v>
      </c>
      <c r="AR14" t="s">
        <v>84</v>
      </c>
      <c r="AS14" t="s">
        <v>84</v>
      </c>
      <c r="AT14" t="s">
        <v>84</v>
      </c>
      <c r="AU14" t="s">
        <v>84</v>
      </c>
      <c r="AV14" t="s">
        <v>84</v>
      </c>
      <c r="AW14" t="s">
        <v>84</v>
      </c>
      <c r="AX14" t="s">
        <v>84</v>
      </c>
      <c r="AY14" t="s">
        <v>84</v>
      </c>
      <c r="AZ14" t="s">
        <v>84</v>
      </c>
      <c r="BA14" t="s">
        <v>84</v>
      </c>
      <c r="BB14" t="s">
        <v>84</v>
      </c>
      <c r="BC14" t="s">
        <v>84</v>
      </c>
      <c r="BD14" t="s">
        <v>84</v>
      </c>
      <c r="BE14" t="s">
        <v>84</v>
      </c>
      <c r="BF14" t="s">
        <v>84</v>
      </c>
      <c r="BG14" t="s">
        <v>84</v>
      </c>
      <c r="BH14" t="s">
        <v>84</v>
      </c>
      <c r="BI14" t="s">
        <v>84</v>
      </c>
      <c r="BJ14" t="s">
        <v>84</v>
      </c>
      <c r="BK14" t="s">
        <v>84</v>
      </c>
      <c r="BL14" t="s">
        <v>85</v>
      </c>
      <c r="BM14" t="s">
        <v>85</v>
      </c>
      <c r="BN14" t="s">
        <v>85</v>
      </c>
      <c r="BO14" t="s">
        <v>85</v>
      </c>
      <c r="BP14" t="s">
        <v>85</v>
      </c>
      <c r="BQ14" t="s">
        <v>85</v>
      </c>
      <c r="BR14" t="s">
        <v>85</v>
      </c>
      <c r="BS14" t="s">
        <v>85</v>
      </c>
      <c r="BT14" t="s">
        <v>86</v>
      </c>
      <c r="BU14" t="s">
        <v>86</v>
      </c>
      <c r="BV14" t="s">
        <v>86</v>
      </c>
      <c r="BW14" t="s">
        <v>86</v>
      </c>
      <c r="BX14" t="s">
        <v>87</v>
      </c>
      <c r="BY14" t="s">
        <v>87</v>
      </c>
      <c r="BZ14" t="s">
        <v>87</v>
      </c>
      <c r="CA14" t="s">
        <v>87</v>
      </c>
      <c r="CB14" t="s">
        <v>88</v>
      </c>
      <c r="CC14" t="s">
        <v>88</v>
      </c>
      <c r="CD14" t="s">
        <v>88</v>
      </c>
      <c r="CE14" t="s">
        <v>88</v>
      </c>
      <c r="CF14" t="s">
        <v>88</v>
      </c>
      <c r="CG14" t="s">
        <v>88</v>
      </c>
      <c r="CH14" t="s">
        <v>88</v>
      </c>
      <c r="CI14" t="s">
        <v>88</v>
      </c>
      <c r="CJ14" t="s">
        <v>88</v>
      </c>
      <c r="CK14" t="s">
        <v>88</v>
      </c>
      <c r="CL14" t="s">
        <v>88</v>
      </c>
      <c r="CM14" t="s">
        <v>88</v>
      </c>
      <c r="CN14" t="s">
        <v>88</v>
      </c>
      <c r="CO14" t="s">
        <v>88</v>
      </c>
      <c r="CP14" t="s">
        <v>88</v>
      </c>
      <c r="CQ14" t="s">
        <v>88</v>
      </c>
      <c r="CR14" t="s">
        <v>88</v>
      </c>
      <c r="CS14" t="s">
        <v>88</v>
      </c>
      <c r="CT14" t="s">
        <v>89</v>
      </c>
      <c r="CU14" t="s">
        <v>89</v>
      </c>
      <c r="CV14" t="s">
        <v>89</v>
      </c>
      <c r="CW14" t="s">
        <v>89</v>
      </c>
      <c r="CX14" t="s">
        <v>89</v>
      </c>
      <c r="CY14" t="s">
        <v>89</v>
      </c>
      <c r="CZ14" t="s">
        <v>89</v>
      </c>
      <c r="DA14" t="s">
        <v>89</v>
      </c>
      <c r="DB14" t="s">
        <v>89</v>
      </c>
      <c r="DC14" t="s">
        <v>89</v>
      </c>
      <c r="DD14" t="s">
        <v>89</v>
      </c>
      <c r="DE14" t="s">
        <v>89</v>
      </c>
      <c r="DF14" t="s">
        <v>89</v>
      </c>
      <c r="DG14" t="s">
        <v>89</v>
      </c>
      <c r="DH14" t="s">
        <v>89</v>
      </c>
      <c r="DI14" t="s">
        <v>89</v>
      </c>
      <c r="DJ14" t="s">
        <v>89</v>
      </c>
      <c r="DK14" t="s">
        <v>89</v>
      </c>
      <c r="DL14" t="s">
        <v>90</v>
      </c>
      <c r="DM14" t="s">
        <v>90</v>
      </c>
      <c r="DN14" t="s">
        <v>90</v>
      </c>
      <c r="DO14" t="s">
        <v>90</v>
      </c>
      <c r="DP14" t="s">
        <v>90</v>
      </c>
      <c r="DQ14" t="s">
        <v>91</v>
      </c>
      <c r="DR14" t="s">
        <v>91</v>
      </c>
      <c r="DS14" t="s">
        <v>91</v>
      </c>
      <c r="DT14" t="s">
        <v>91</v>
      </c>
      <c r="DU14" t="s">
        <v>91</v>
      </c>
      <c r="DV14" t="s">
        <v>91</v>
      </c>
      <c r="DW14" t="s">
        <v>91</v>
      </c>
      <c r="DX14" t="s">
        <v>91</v>
      </c>
      <c r="DY14" t="s">
        <v>91</v>
      </c>
      <c r="DZ14" t="s">
        <v>91</v>
      </c>
      <c r="EA14" t="s">
        <v>91</v>
      </c>
      <c r="EB14" t="s">
        <v>91</v>
      </c>
      <c r="EC14" t="s">
        <v>91</v>
      </c>
      <c r="ED14" t="s">
        <v>92</v>
      </c>
      <c r="EE14" t="s">
        <v>92</v>
      </c>
      <c r="EF14" t="s">
        <v>92</v>
      </c>
      <c r="EG14" t="s">
        <v>92</v>
      </c>
      <c r="EH14" t="s">
        <v>92</v>
      </c>
      <c r="EI14" t="s">
        <v>92</v>
      </c>
      <c r="EJ14" t="s">
        <v>92</v>
      </c>
      <c r="EK14" t="s">
        <v>92</v>
      </c>
      <c r="EL14" t="s">
        <v>92</v>
      </c>
      <c r="EM14" t="s">
        <v>92</v>
      </c>
      <c r="EN14" t="s">
        <v>92</v>
      </c>
      <c r="EO14" t="s">
        <v>92</v>
      </c>
      <c r="EP14" t="s">
        <v>92</v>
      </c>
      <c r="EQ14" t="s">
        <v>92</v>
      </c>
      <c r="ER14" t="s">
        <v>92</v>
      </c>
      <c r="ES14" t="s">
        <v>93</v>
      </c>
      <c r="ET14" t="s">
        <v>93</v>
      </c>
      <c r="EU14" t="s">
        <v>93</v>
      </c>
      <c r="EV14" t="s">
        <v>93</v>
      </c>
      <c r="EW14" t="s">
        <v>93</v>
      </c>
      <c r="EX14" t="s">
        <v>93</v>
      </c>
      <c r="EY14" t="s">
        <v>93</v>
      </c>
      <c r="EZ14" t="s">
        <v>93</v>
      </c>
      <c r="FA14" t="s">
        <v>93</v>
      </c>
      <c r="FB14" t="s">
        <v>93</v>
      </c>
      <c r="FC14" t="s">
        <v>93</v>
      </c>
      <c r="FD14" t="s">
        <v>93</v>
      </c>
      <c r="FE14" t="s">
        <v>93</v>
      </c>
      <c r="FF14" t="s">
        <v>93</v>
      </c>
      <c r="FG14" t="s">
        <v>93</v>
      </c>
      <c r="FH14" t="s">
        <v>93</v>
      </c>
      <c r="FI14" t="s">
        <v>93</v>
      </c>
      <c r="FJ14" t="s">
        <v>93</v>
      </c>
      <c r="FK14" t="s">
        <v>94</v>
      </c>
      <c r="FL14" t="s">
        <v>94</v>
      </c>
      <c r="FM14" t="s">
        <v>94</v>
      </c>
      <c r="FN14" t="s">
        <v>94</v>
      </c>
      <c r="FO14" t="s">
        <v>94</v>
      </c>
      <c r="FP14" t="s">
        <v>94</v>
      </c>
      <c r="FQ14" t="s">
        <v>94</v>
      </c>
      <c r="FR14" t="s">
        <v>94</v>
      </c>
      <c r="FS14" t="s">
        <v>94</v>
      </c>
      <c r="FT14" t="s">
        <v>94</v>
      </c>
      <c r="FU14" t="s">
        <v>94</v>
      </c>
      <c r="FV14" t="s">
        <v>94</v>
      </c>
      <c r="FW14" t="s">
        <v>94</v>
      </c>
      <c r="FX14" t="s">
        <v>94</v>
      </c>
      <c r="FY14" t="s">
        <v>94</v>
      </c>
      <c r="FZ14" t="s">
        <v>94</v>
      </c>
    </row>
    <row r="15" spans="1:182">
      <c r="A15" t="s">
        <v>95</v>
      </c>
      <c r="B15" t="s">
        <v>96</v>
      </c>
      <c r="C15" t="s">
        <v>97</v>
      </c>
      <c r="D15" t="s">
        <v>98</v>
      </c>
      <c r="E15" t="s">
        <v>99</v>
      </c>
      <c r="F15" t="s">
        <v>100</v>
      </c>
      <c r="G15" t="s">
        <v>101</v>
      </c>
      <c r="H15" t="s">
        <v>102</v>
      </c>
      <c r="I15" t="s">
        <v>103</v>
      </c>
      <c r="J15" t="s">
        <v>104</v>
      </c>
      <c r="K15" t="s">
        <v>105</v>
      </c>
      <c r="L15" t="s">
        <v>106</v>
      </c>
      <c r="M15" t="s">
        <v>107</v>
      </c>
      <c r="N15" t="s">
        <v>108</v>
      </c>
      <c r="O15" t="s">
        <v>109</v>
      </c>
      <c r="P15" t="s">
        <v>110</v>
      </c>
      <c r="Q15" t="s">
        <v>111</v>
      </c>
      <c r="R15" t="s">
        <v>112</v>
      </c>
      <c r="S15" t="s">
        <v>113</v>
      </c>
      <c r="T15" t="s">
        <v>114</v>
      </c>
      <c r="U15" t="s">
        <v>115</v>
      </c>
      <c r="V15" t="s">
        <v>116</v>
      </c>
      <c r="W15" t="s">
        <v>117</v>
      </c>
      <c r="X15" t="s">
        <v>118</v>
      </c>
      <c r="Y15" t="s">
        <v>119</v>
      </c>
      <c r="Z15" t="s">
        <v>120</v>
      </c>
      <c r="AA15" t="s">
        <v>121</v>
      </c>
      <c r="AB15" t="s">
        <v>122</v>
      </c>
      <c r="AC15" t="s">
        <v>123</v>
      </c>
      <c r="AD15" t="s">
        <v>124</v>
      </c>
      <c r="AE15" t="s">
        <v>83</v>
      </c>
      <c r="AF15" t="s">
        <v>125</v>
      </c>
      <c r="AG15" t="s">
        <v>126</v>
      </c>
      <c r="AH15" t="s">
        <v>127</v>
      </c>
      <c r="AI15" t="s">
        <v>128</v>
      </c>
      <c r="AJ15" t="s">
        <v>129</v>
      </c>
      <c r="AK15" t="s">
        <v>130</v>
      </c>
      <c r="AL15" t="s">
        <v>131</v>
      </c>
      <c r="AM15" t="s">
        <v>132</v>
      </c>
      <c r="AN15" t="s">
        <v>133</v>
      </c>
      <c r="AO15" t="s">
        <v>134</v>
      </c>
      <c r="AP15" t="s">
        <v>135</v>
      </c>
      <c r="AQ15" t="s">
        <v>136</v>
      </c>
      <c r="AR15" t="s">
        <v>137</v>
      </c>
      <c r="AS15" t="s">
        <v>138</v>
      </c>
      <c r="AT15" t="s">
        <v>139</v>
      </c>
      <c r="AU15" t="s">
        <v>140</v>
      </c>
      <c r="AV15" t="s">
        <v>141</v>
      </c>
      <c r="AW15" t="s">
        <v>142</v>
      </c>
      <c r="AX15" t="s">
        <v>143</v>
      </c>
      <c r="AY15" t="s">
        <v>144</v>
      </c>
      <c r="AZ15" t="s">
        <v>145</v>
      </c>
      <c r="BA15" t="s">
        <v>146</v>
      </c>
      <c r="BB15" t="s">
        <v>147</v>
      </c>
      <c r="BC15" t="s">
        <v>148</v>
      </c>
      <c r="BD15" t="s">
        <v>149</v>
      </c>
      <c r="BE15" t="s">
        <v>150</v>
      </c>
      <c r="BF15" t="s">
        <v>151</v>
      </c>
      <c r="BG15" t="s">
        <v>152</v>
      </c>
      <c r="BH15" t="s">
        <v>153</v>
      </c>
      <c r="BI15" t="s">
        <v>154</v>
      </c>
      <c r="BJ15" t="s">
        <v>155</v>
      </c>
      <c r="BK15" t="s">
        <v>156</v>
      </c>
      <c r="BL15" t="s">
        <v>157</v>
      </c>
      <c r="BM15" t="s">
        <v>158</v>
      </c>
      <c r="BN15" t="s">
        <v>159</v>
      </c>
      <c r="BO15" t="s">
        <v>160</v>
      </c>
      <c r="BP15" t="s">
        <v>161</v>
      </c>
      <c r="BQ15" t="s">
        <v>162</v>
      </c>
      <c r="BR15" t="s">
        <v>163</v>
      </c>
      <c r="BS15" t="s">
        <v>164</v>
      </c>
      <c r="BT15" t="s">
        <v>165</v>
      </c>
      <c r="BU15" t="s">
        <v>166</v>
      </c>
      <c r="BV15" t="s">
        <v>167</v>
      </c>
      <c r="BW15" t="s">
        <v>168</v>
      </c>
      <c r="BX15" t="s">
        <v>169</v>
      </c>
      <c r="BY15" t="s">
        <v>170</v>
      </c>
      <c r="BZ15" t="s">
        <v>171</v>
      </c>
      <c r="CA15" t="s">
        <v>172</v>
      </c>
      <c r="CB15" t="s">
        <v>101</v>
      </c>
      <c r="CC15" t="s">
        <v>173</v>
      </c>
      <c r="CD15" t="s">
        <v>174</v>
      </c>
      <c r="CE15" t="s">
        <v>175</v>
      </c>
      <c r="CF15" t="s">
        <v>176</v>
      </c>
      <c r="CG15" t="s">
        <v>177</v>
      </c>
      <c r="CH15" t="s">
        <v>178</v>
      </c>
      <c r="CI15" t="s">
        <v>179</v>
      </c>
      <c r="CJ15" t="s">
        <v>180</v>
      </c>
      <c r="CK15" t="s">
        <v>181</v>
      </c>
      <c r="CL15" t="s">
        <v>182</v>
      </c>
      <c r="CM15" t="s">
        <v>183</v>
      </c>
      <c r="CN15" t="s">
        <v>184</v>
      </c>
      <c r="CO15" t="s">
        <v>185</v>
      </c>
      <c r="CP15" t="s">
        <v>186</v>
      </c>
      <c r="CQ15" t="s">
        <v>187</v>
      </c>
      <c r="CR15" t="s">
        <v>188</v>
      </c>
      <c r="CS15" t="s">
        <v>189</v>
      </c>
      <c r="CT15" t="s">
        <v>190</v>
      </c>
      <c r="CU15" t="s">
        <v>191</v>
      </c>
      <c r="CV15" t="s">
        <v>192</v>
      </c>
      <c r="CW15" t="s">
        <v>193</v>
      </c>
      <c r="CX15" t="s">
        <v>194</v>
      </c>
      <c r="CY15" t="s">
        <v>195</v>
      </c>
      <c r="CZ15" t="s">
        <v>196</v>
      </c>
      <c r="DA15" t="s">
        <v>197</v>
      </c>
      <c r="DB15" t="s">
        <v>198</v>
      </c>
      <c r="DC15" t="s">
        <v>199</v>
      </c>
      <c r="DD15" t="s">
        <v>200</v>
      </c>
      <c r="DE15" t="s">
        <v>201</v>
      </c>
      <c r="DF15" t="s">
        <v>202</v>
      </c>
      <c r="DG15" t="s">
        <v>203</v>
      </c>
      <c r="DH15" t="s">
        <v>204</v>
      </c>
      <c r="DI15" t="s">
        <v>205</v>
      </c>
      <c r="DJ15" t="s">
        <v>206</v>
      </c>
      <c r="DK15" t="s">
        <v>207</v>
      </c>
      <c r="DL15" t="s">
        <v>208</v>
      </c>
      <c r="DM15" t="s">
        <v>209</v>
      </c>
      <c r="DN15" t="s">
        <v>210</v>
      </c>
      <c r="DO15" t="s">
        <v>211</v>
      </c>
      <c r="DP15" t="s">
        <v>212</v>
      </c>
      <c r="DQ15" t="s">
        <v>96</v>
      </c>
      <c r="DR15" t="s">
        <v>99</v>
      </c>
      <c r="DS15" t="s">
        <v>213</v>
      </c>
      <c r="DT15" t="s">
        <v>214</v>
      </c>
      <c r="DU15" t="s">
        <v>215</v>
      </c>
      <c r="DV15" t="s">
        <v>216</v>
      </c>
      <c r="DW15" t="s">
        <v>217</v>
      </c>
      <c r="DX15" t="s">
        <v>218</v>
      </c>
      <c r="DY15" t="s">
        <v>219</v>
      </c>
      <c r="DZ15" t="s">
        <v>220</v>
      </c>
      <c r="EA15" t="s">
        <v>221</v>
      </c>
      <c r="EB15" t="s">
        <v>222</v>
      </c>
      <c r="EC15" t="s">
        <v>223</v>
      </c>
      <c r="ED15" t="s">
        <v>224</v>
      </c>
      <c r="EE15" t="s">
        <v>225</v>
      </c>
      <c r="EF15" t="s">
        <v>226</v>
      </c>
      <c r="EG15" t="s">
        <v>227</v>
      </c>
      <c r="EH15" t="s">
        <v>228</v>
      </c>
      <c r="EI15" t="s">
        <v>229</v>
      </c>
      <c r="EJ15" t="s">
        <v>230</v>
      </c>
      <c r="EK15" t="s">
        <v>231</v>
      </c>
      <c r="EL15" t="s">
        <v>232</v>
      </c>
      <c r="EM15" t="s">
        <v>233</v>
      </c>
      <c r="EN15" t="s">
        <v>234</v>
      </c>
      <c r="EO15" t="s">
        <v>235</v>
      </c>
      <c r="EP15" t="s">
        <v>236</v>
      </c>
      <c r="EQ15" t="s">
        <v>237</v>
      </c>
      <c r="ER15" t="s">
        <v>238</v>
      </c>
      <c r="ES15" t="s">
        <v>239</v>
      </c>
      <c r="ET15" t="s">
        <v>240</v>
      </c>
      <c r="EU15" t="s">
        <v>241</v>
      </c>
      <c r="EV15" t="s">
        <v>242</v>
      </c>
      <c r="EW15" t="s">
        <v>243</v>
      </c>
      <c r="EX15" t="s">
        <v>244</v>
      </c>
      <c r="EY15" t="s">
        <v>245</v>
      </c>
      <c r="EZ15" t="s">
        <v>246</v>
      </c>
      <c r="FA15" t="s">
        <v>247</v>
      </c>
      <c r="FB15" t="s">
        <v>248</v>
      </c>
      <c r="FC15" t="s">
        <v>249</v>
      </c>
      <c r="FD15" t="s">
        <v>250</v>
      </c>
      <c r="FE15" t="s">
        <v>251</v>
      </c>
      <c r="FF15" t="s">
        <v>252</v>
      </c>
      <c r="FG15" t="s">
        <v>253</v>
      </c>
      <c r="FH15" t="s">
        <v>254</v>
      </c>
      <c r="FI15" t="s">
        <v>255</v>
      </c>
      <c r="FJ15" t="s">
        <v>256</v>
      </c>
      <c r="FK15" t="s">
        <v>257</v>
      </c>
      <c r="FL15" t="s">
        <v>258</v>
      </c>
      <c r="FM15" t="s">
        <v>259</v>
      </c>
      <c r="FN15" t="s">
        <v>260</v>
      </c>
      <c r="FO15" t="s">
        <v>261</v>
      </c>
      <c r="FP15" t="s">
        <v>262</v>
      </c>
      <c r="FQ15" t="s">
        <v>263</v>
      </c>
      <c r="FR15" t="s">
        <v>264</v>
      </c>
      <c r="FS15" t="s">
        <v>265</v>
      </c>
      <c r="FT15" t="s">
        <v>266</v>
      </c>
      <c r="FU15" t="s">
        <v>267</v>
      </c>
      <c r="FV15" t="s">
        <v>268</v>
      </c>
      <c r="FW15" t="s">
        <v>269</v>
      </c>
      <c r="FX15" t="s">
        <v>270</v>
      </c>
      <c r="FY15" t="s">
        <v>271</v>
      </c>
      <c r="FZ15" t="s">
        <v>272</v>
      </c>
    </row>
    <row r="16" spans="1:182">
      <c r="B16" t="s">
        <v>273</v>
      </c>
      <c r="C16" t="s">
        <v>273</v>
      </c>
      <c r="F16" t="s">
        <v>273</v>
      </c>
      <c r="G16" t="s">
        <v>273</v>
      </c>
      <c r="H16" t="s">
        <v>274</v>
      </c>
      <c r="I16" t="s">
        <v>275</v>
      </c>
      <c r="J16" t="s">
        <v>276</v>
      </c>
      <c r="K16" t="s">
        <v>277</v>
      </c>
      <c r="L16" t="s">
        <v>277</v>
      </c>
      <c r="M16" t="s">
        <v>180</v>
      </c>
      <c r="N16" t="s">
        <v>180</v>
      </c>
      <c r="O16" t="s">
        <v>274</v>
      </c>
      <c r="P16" t="s">
        <v>274</v>
      </c>
      <c r="Q16" t="s">
        <v>274</v>
      </c>
      <c r="R16" t="s">
        <v>274</v>
      </c>
      <c r="S16" t="s">
        <v>278</v>
      </c>
      <c r="T16" t="s">
        <v>279</v>
      </c>
      <c r="U16" t="s">
        <v>279</v>
      </c>
      <c r="V16" t="s">
        <v>280</v>
      </c>
      <c r="W16" t="s">
        <v>281</v>
      </c>
      <c r="X16" t="s">
        <v>280</v>
      </c>
      <c r="Y16" t="s">
        <v>280</v>
      </c>
      <c r="Z16" t="s">
        <v>280</v>
      </c>
      <c r="AA16" t="s">
        <v>278</v>
      </c>
      <c r="AB16" t="s">
        <v>278</v>
      </c>
      <c r="AC16" t="s">
        <v>278</v>
      </c>
      <c r="AD16" t="s">
        <v>278</v>
      </c>
      <c r="AE16" t="s">
        <v>282</v>
      </c>
      <c r="AF16" t="s">
        <v>281</v>
      </c>
      <c r="AH16" t="s">
        <v>281</v>
      </c>
      <c r="AI16" t="s">
        <v>282</v>
      </c>
      <c r="AO16" t="s">
        <v>276</v>
      </c>
      <c r="AV16" t="s">
        <v>276</v>
      </c>
      <c r="AW16" t="s">
        <v>276</v>
      </c>
      <c r="AX16" t="s">
        <v>276</v>
      </c>
      <c r="AY16" t="s">
        <v>283</v>
      </c>
      <c r="BM16" t="s">
        <v>284</v>
      </c>
      <c r="BN16" t="s">
        <v>284</v>
      </c>
      <c r="BO16" t="s">
        <v>284</v>
      </c>
      <c r="BP16" t="s">
        <v>276</v>
      </c>
      <c r="BR16" t="s">
        <v>285</v>
      </c>
      <c r="BT16" t="s">
        <v>276</v>
      </c>
      <c r="BU16" t="s">
        <v>276</v>
      </c>
      <c r="BW16" t="s">
        <v>286</v>
      </c>
      <c r="BX16" t="s">
        <v>287</v>
      </c>
      <c r="CA16" t="s">
        <v>274</v>
      </c>
      <c r="CB16" t="s">
        <v>273</v>
      </c>
      <c r="CC16" t="s">
        <v>277</v>
      </c>
      <c r="CD16" t="s">
        <v>277</v>
      </c>
      <c r="CE16" t="s">
        <v>288</v>
      </c>
      <c r="CF16" t="s">
        <v>288</v>
      </c>
      <c r="CG16" t="s">
        <v>277</v>
      </c>
      <c r="CH16" t="s">
        <v>288</v>
      </c>
      <c r="CI16" t="s">
        <v>282</v>
      </c>
      <c r="CJ16" t="s">
        <v>280</v>
      </c>
      <c r="CK16" t="s">
        <v>280</v>
      </c>
      <c r="CL16" t="s">
        <v>279</v>
      </c>
      <c r="CM16" t="s">
        <v>279</v>
      </c>
      <c r="CN16" t="s">
        <v>279</v>
      </c>
      <c r="CO16" t="s">
        <v>279</v>
      </c>
      <c r="CP16" t="s">
        <v>279</v>
      </c>
      <c r="CQ16" t="s">
        <v>289</v>
      </c>
      <c r="CR16" t="s">
        <v>276</v>
      </c>
      <c r="CS16" t="s">
        <v>276</v>
      </c>
      <c r="CT16" t="s">
        <v>276</v>
      </c>
      <c r="CY16" t="s">
        <v>276</v>
      </c>
      <c r="DB16" t="s">
        <v>279</v>
      </c>
      <c r="DC16" t="s">
        <v>279</v>
      </c>
      <c r="DD16" t="s">
        <v>279</v>
      </c>
      <c r="DE16" t="s">
        <v>279</v>
      </c>
      <c r="DF16" t="s">
        <v>279</v>
      </c>
      <c r="DG16" t="s">
        <v>276</v>
      </c>
      <c r="DH16" t="s">
        <v>276</v>
      </c>
      <c r="DI16" t="s">
        <v>276</v>
      </c>
      <c r="DJ16" t="s">
        <v>273</v>
      </c>
      <c r="DM16" t="s">
        <v>290</v>
      </c>
      <c r="DN16" t="s">
        <v>290</v>
      </c>
      <c r="DP16" t="s">
        <v>273</v>
      </c>
      <c r="DQ16" t="s">
        <v>291</v>
      </c>
      <c r="DS16" t="s">
        <v>273</v>
      </c>
      <c r="DT16" t="s">
        <v>273</v>
      </c>
      <c r="DV16" t="s">
        <v>292</v>
      </c>
      <c r="DW16" t="s">
        <v>293</v>
      </c>
      <c r="DX16" t="s">
        <v>292</v>
      </c>
      <c r="DY16" t="s">
        <v>293</v>
      </c>
      <c r="DZ16" t="s">
        <v>292</v>
      </c>
      <c r="EA16" t="s">
        <v>293</v>
      </c>
      <c r="EB16" t="s">
        <v>281</v>
      </c>
      <c r="EC16" t="s">
        <v>281</v>
      </c>
      <c r="ED16" t="s">
        <v>277</v>
      </c>
      <c r="EE16" t="s">
        <v>294</v>
      </c>
      <c r="EF16" t="s">
        <v>277</v>
      </c>
      <c r="EI16" t="s">
        <v>295</v>
      </c>
      <c r="EL16" t="s">
        <v>288</v>
      </c>
      <c r="EM16" t="s">
        <v>296</v>
      </c>
      <c r="EN16" t="s">
        <v>288</v>
      </c>
      <c r="ES16" t="s">
        <v>281</v>
      </c>
      <c r="ET16" t="s">
        <v>281</v>
      </c>
      <c r="EU16" t="s">
        <v>292</v>
      </c>
      <c r="EV16" t="s">
        <v>293</v>
      </c>
      <c r="EW16" t="s">
        <v>293</v>
      </c>
      <c r="FA16" t="s">
        <v>293</v>
      </c>
      <c r="FE16" t="s">
        <v>277</v>
      </c>
      <c r="FF16" t="s">
        <v>277</v>
      </c>
      <c r="FG16" t="s">
        <v>288</v>
      </c>
      <c r="FH16" t="s">
        <v>288</v>
      </c>
      <c r="FI16" t="s">
        <v>297</v>
      </c>
      <c r="FJ16" t="s">
        <v>297</v>
      </c>
      <c r="FL16" t="s">
        <v>282</v>
      </c>
      <c r="FM16" t="s">
        <v>282</v>
      </c>
      <c r="FN16" t="s">
        <v>279</v>
      </c>
      <c r="FO16" t="s">
        <v>279</v>
      </c>
      <c r="FP16" t="s">
        <v>279</v>
      </c>
      <c r="FQ16" t="s">
        <v>279</v>
      </c>
      <c r="FR16" t="s">
        <v>279</v>
      </c>
      <c r="FS16" t="s">
        <v>281</v>
      </c>
      <c r="FT16" t="s">
        <v>281</v>
      </c>
      <c r="FU16" t="s">
        <v>281</v>
      </c>
      <c r="FV16" t="s">
        <v>279</v>
      </c>
      <c r="FW16" t="s">
        <v>277</v>
      </c>
      <c r="FX16" t="s">
        <v>288</v>
      </c>
      <c r="FY16" t="s">
        <v>281</v>
      </c>
      <c r="FZ16" t="s">
        <v>281</v>
      </c>
    </row>
    <row r="17" spans="1:182">
      <c r="A17">
        <v>1</v>
      </c>
      <c r="B17">
        <v>1624919419.6</v>
      </c>
      <c r="C17">
        <v>0</v>
      </c>
      <c r="D17" t="s">
        <v>298</v>
      </c>
      <c r="E17" t="s">
        <v>299</v>
      </c>
      <c r="F17">
        <v>15</v>
      </c>
      <c r="G17">
        <v>1624919411.85806</v>
      </c>
      <c r="H17">
        <f>(I17)/1000</f>
        <v>0</v>
      </c>
      <c r="I17">
        <f>1000*CI17*AG17*(CE17-CF17)/(100*BX17*(1000-AG17*CE17))</f>
        <v>0</v>
      </c>
      <c r="J17">
        <f>CI17*AG17*(CD17-CC17*(1000-AG17*CF17)/(1000-AG17*CE17))/(100*BX17)</f>
        <v>0</v>
      </c>
      <c r="K17">
        <f>CC17 - IF(AG17&gt;1, J17*BX17*100.0/(AI17*CQ17), 0)</f>
        <v>0</v>
      </c>
      <c r="L17">
        <f>((R17-H17/2)*K17-J17)/(R17+H17/2)</f>
        <v>0</v>
      </c>
      <c r="M17">
        <f>L17*(CJ17+CK17)/1000.0</f>
        <v>0</v>
      </c>
      <c r="N17">
        <f>(CC17 - IF(AG17&gt;1, J17*BX17*100.0/(AI17*CQ17), 0))*(CJ17+CK17)/1000.0</f>
        <v>0</v>
      </c>
      <c r="O17">
        <f>2.0/((1/Q17-1/P17)+SIGN(Q17)*SQRT((1/Q17-1/P17)*(1/Q17-1/P17) + 4*BY17/((BY17+1)*(BY17+1))*(2*1/Q17*1/P17-1/P17*1/P17)))</f>
        <v>0</v>
      </c>
      <c r="P17">
        <f>IF(LEFT(BZ17,1)&lt;&gt;"0",IF(LEFT(BZ17,1)="1",3.0,CA17),$D$5+$E$5*(CQ17*CJ17/($K$5*1000))+$F$5*(CQ17*CJ17/($K$5*1000))*MAX(MIN(BX17,$J$5),$I$5)*MAX(MIN(BX17,$J$5),$I$5)+$G$5*MAX(MIN(BX17,$J$5),$I$5)*(CQ17*CJ17/($K$5*1000))+$H$5*(CQ17*CJ17/($K$5*1000))*(CQ17*CJ17/($K$5*1000)))</f>
        <v>0</v>
      </c>
      <c r="Q17">
        <f>H17*(1000-(1000*0.61365*exp(17.502*U17/(240.97+U17))/(CJ17+CK17)+CE17)/2)/(1000*0.61365*exp(17.502*U17/(240.97+U17))/(CJ17+CK17)-CE17)</f>
        <v>0</v>
      </c>
      <c r="R17">
        <f>1/((BY17+1)/(O17/1.6)+1/(P17/1.37)) + BY17/((BY17+1)/(O17/1.6) + BY17/(P17/1.37))</f>
        <v>0</v>
      </c>
      <c r="S17">
        <f>(BT17*BW17)</f>
        <v>0</v>
      </c>
      <c r="T17">
        <f>(CL17+(S17+2*0.95*5.67E-8*(((CL17+$B$7)+273)^4-(CL17+273)^4)-44100*H17)/(1.84*29.3*P17+8*0.95*5.67E-8*(CL17+273)^3))</f>
        <v>0</v>
      </c>
      <c r="U17">
        <f>($C$7*CM17+$D$7*CN17+$E$7*T17)</f>
        <v>0</v>
      </c>
      <c r="V17">
        <f>0.61365*exp(17.502*U17/(240.97+U17))</f>
        <v>0</v>
      </c>
      <c r="W17">
        <f>(X17/Y17*100)</f>
        <v>0</v>
      </c>
      <c r="X17">
        <f>CE17*(CJ17+CK17)/1000</f>
        <v>0</v>
      </c>
      <c r="Y17">
        <f>0.61365*exp(17.502*CL17/(240.97+CL17))</f>
        <v>0</v>
      </c>
      <c r="Z17">
        <f>(V17-CE17*(CJ17+CK17)/1000)</f>
        <v>0</v>
      </c>
      <c r="AA17">
        <f>(-H17*44100)</f>
        <v>0</v>
      </c>
      <c r="AB17">
        <f>2*29.3*P17*0.92*(CL17-U17)</f>
        <v>0</v>
      </c>
      <c r="AC17">
        <f>2*0.95*5.67E-8*(((CL17+$B$7)+273)^4-(U17+273)^4)</f>
        <v>0</v>
      </c>
      <c r="AD17">
        <f>S17+AC17+AA17+AB17</f>
        <v>0</v>
      </c>
      <c r="AE17">
        <v>4</v>
      </c>
      <c r="AF17">
        <v>0</v>
      </c>
      <c r="AG17">
        <f>IF(AE17*$H$13&gt;=AI17,1.0,(AI17/(AI17-AE17*$H$13)))</f>
        <v>0</v>
      </c>
      <c r="AH17">
        <f>(AG17-1)*100</f>
        <v>0</v>
      </c>
      <c r="AI17">
        <f>MAX(0,($B$13+$C$13*CQ17)/(1+$D$13*CQ17)*CJ17/(CL17+273)*$E$13)</f>
        <v>0</v>
      </c>
      <c r="AJ17" t="s">
        <v>300</v>
      </c>
      <c r="AK17" t="s">
        <v>300</v>
      </c>
      <c r="AL17">
        <v>0</v>
      </c>
      <c r="AM17">
        <v>0</v>
      </c>
      <c r="AN17">
        <f>1-AL17/AM17</f>
        <v>0</v>
      </c>
      <c r="AO17">
        <v>0</v>
      </c>
      <c r="AP17" t="s">
        <v>300</v>
      </c>
      <c r="AQ17" t="s">
        <v>300</v>
      </c>
      <c r="AR17">
        <v>0</v>
      </c>
      <c r="AS17">
        <v>0</v>
      </c>
      <c r="AT17">
        <f>1-AR17/AS17</f>
        <v>0</v>
      </c>
      <c r="AU17">
        <v>0.5</v>
      </c>
      <c r="AV17">
        <f>BU17</f>
        <v>0</v>
      </c>
      <c r="AW17">
        <f>J17</f>
        <v>0</v>
      </c>
      <c r="AX17">
        <f>AT17*AU17*AV17</f>
        <v>0</v>
      </c>
      <c r="AY17">
        <f>(AW17-AO17)/AV17</f>
        <v>0</v>
      </c>
      <c r="AZ17">
        <f>(AM17-AS17)/AS17</f>
        <v>0</v>
      </c>
      <c r="BA17">
        <f>AL17/(AN17+AL17/AS17)</f>
        <v>0</v>
      </c>
      <c r="BB17" t="s">
        <v>300</v>
      </c>
      <c r="BC17">
        <v>0</v>
      </c>
      <c r="BD17">
        <f>IF(BC17&lt;&gt;0, BC17, BA17)</f>
        <v>0</v>
      </c>
      <c r="BE17">
        <f>1-BD17/AS17</f>
        <v>0</v>
      </c>
      <c r="BF17">
        <f>(AS17-AR17)/(AS17-BD17)</f>
        <v>0</v>
      </c>
      <c r="BG17">
        <f>(AM17-AS17)/(AM17-BD17)</f>
        <v>0</v>
      </c>
      <c r="BH17">
        <f>(AS17-AR17)/(AS17-AL17)</f>
        <v>0</v>
      </c>
      <c r="BI17">
        <f>(AM17-AS17)/(AM17-AL17)</f>
        <v>0</v>
      </c>
      <c r="BJ17">
        <f>(BF17*BD17/AR17)</f>
        <v>0</v>
      </c>
      <c r="BK17">
        <f>(1-BJ17)</f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f>$B$11*CR17+$C$11*CS17+$F$11*CT17*(1-CW17)</f>
        <v>0</v>
      </c>
      <c r="BU17">
        <f>BT17*BV17</f>
        <v>0</v>
      </c>
      <c r="BV17">
        <f>($B$11*$D$9+$C$11*$D$9+$F$11*((DG17+CY17)/MAX(DG17+CY17+DH17, 0.1)*$I$9+DH17/MAX(DG17+CY17+DH17, 0.1)*$J$9))/($B$11+$C$11+$F$11)</f>
        <v>0</v>
      </c>
      <c r="BW17">
        <f>($B$11*$K$9+$C$11*$K$9+$F$11*((DG17+CY17)/MAX(DG17+CY17+DH17, 0.1)*$P$9+DH17/MAX(DG17+CY17+DH17, 0.1)*$Q$9))/($B$11+$C$11+$F$11)</f>
        <v>0</v>
      </c>
      <c r="BX17">
        <v>6</v>
      </c>
      <c r="BY17">
        <v>0.5</v>
      </c>
      <c r="BZ17" t="s">
        <v>301</v>
      </c>
      <c r="CA17">
        <v>2</v>
      </c>
      <c r="CB17">
        <v>1624919411.85806</v>
      </c>
      <c r="CC17">
        <v>403.572419354839</v>
      </c>
      <c r="CD17">
        <v>420.014677419355</v>
      </c>
      <c r="CE17">
        <v>7.28675548387097</v>
      </c>
      <c r="CF17">
        <v>1.25682709677419</v>
      </c>
      <c r="CG17">
        <v>411.444419354839</v>
      </c>
      <c r="CH17">
        <v>7.82475548387097</v>
      </c>
      <c r="CI17">
        <v>799.992806451613</v>
      </c>
      <c r="CJ17">
        <v>99.6349741935484</v>
      </c>
      <c r="CK17">
        <v>0.0996208548387097</v>
      </c>
      <c r="CL17">
        <v>16.9471032258065</v>
      </c>
      <c r="CM17">
        <v>16.3195709677419</v>
      </c>
      <c r="CN17">
        <v>999.9</v>
      </c>
      <c r="CO17">
        <v>0</v>
      </c>
      <c r="CP17">
        <v>0</v>
      </c>
      <c r="CQ17">
        <v>9999.97032258065</v>
      </c>
      <c r="CR17">
        <v>0</v>
      </c>
      <c r="CS17">
        <v>2.46636387096774</v>
      </c>
      <c r="CT17">
        <v>599.976290322581</v>
      </c>
      <c r="CU17">
        <v>0.932987612903226</v>
      </c>
      <c r="CV17">
        <v>0.0670125451612903</v>
      </c>
      <c r="CW17">
        <v>0</v>
      </c>
      <c r="CX17">
        <v>1030.01806451613</v>
      </c>
      <c r="CY17">
        <v>4.99912</v>
      </c>
      <c r="CZ17">
        <v>6100.04419354839</v>
      </c>
      <c r="DA17">
        <v>3805.39290322581</v>
      </c>
      <c r="DB17">
        <v>37.2780967741935</v>
      </c>
      <c r="DC17">
        <v>40.6930967741935</v>
      </c>
      <c r="DD17">
        <v>39.4170967741935</v>
      </c>
      <c r="DE17">
        <v>40.5905806451613</v>
      </c>
      <c r="DF17">
        <v>38.8828387096774</v>
      </c>
      <c r="DG17">
        <v>555.106451612903</v>
      </c>
      <c r="DH17">
        <v>39.871935483871</v>
      </c>
      <c r="DI17">
        <v>0</v>
      </c>
      <c r="DJ17">
        <v>1624919419.6</v>
      </c>
      <c r="DK17">
        <v>0</v>
      </c>
      <c r="DL17">
        <v>1030.0196</v>
      </c>
      <c r="DM17">
        <v>-3.12846154698444</v>
      </c>
      <c r="DN17">
        <v>-63.3269230990595</v>
      </c>
      <c r="DO17">
        <v>6099.6048</v>
      </c>
      <c r="DP17">
        <v>15</v>
      </c>
      <c r="DQ17">
        <v>1624919458.1</v>
      </c>
      <c r="DR17" t="s">
        <v>302</v>
      </c>
      <c r="DS17">
        <v>1624919445.6</v>
      </c>
      <c r="DT17">
        <v>1624919458.1</v>
      </c>
      <c r="DU17">
        <v>19</v>
      </c>
      <c r="DV17">
        <v>0.112</v>
      </c>
      <c r="DW17">
        <v>0.415</v>
      </c>
      <c r="DX17">
        <v>-7.872</v>
      </c>
      <c r="DY17">
        <v>-0.538</v>
      </c>
      <c r="DZ17">
        <v>420</v>
      </c>
      <c r="EA17">
        <v>1</v>
      </c>
      <c r="EB17">
        <v>0.11</v>
      </c>
      <c r="EC17">
        <v>0.02</v>
      </c>
      <c r="ED17">
        <v>-16.5527</v>
      </c>
      <c r="EE17">
        <v>0.0954128028902053</v>
      </c>
      <c r="EF17">
        <v>0.0239417993496221</v>
      </c>
      <c r="EG17">
        <v>1</v>
      </c>
      <c r="EH17">
        <v>1030.16970588235</v>
      </c>
      <c r="EI17">
        <v>-3.28416782664473</v>
      </c>
      <c r="EJ17">
        <v>0.394151995869304</v>
      </c>
      <c r="EK17">
        <v>1</v>
      </c>
      <c r="EL17">
        <v>5.59754219512195</v>
      </c>
      <c r="EM17">
        <v>-0.03892802704704</v>
      </c>
      <c r="EN17">
        <v>0.00433643807536087</v>
      </c>
      <c r="EO17">
        <v>1</v>
      </c>
      <c r="EP17">
        <v>3</v>
      </c>
      <c r="EQ17">
        <v>3</v>
      </c>
      <c r="ER17" t="s">
        <v>303</v>
      </c>
      <c r="ES17">
        <v>100</v>
      </c>
      <c r="ET17">
        <v>100</v>
      </c>
      <c r="EU17">
        <v>-7.872</v>
      </c>
      <c r="EV17">
        <v>-0.538</v>
      </c>
      <c r="EW17">
        <v>-7.98782292207074</v>
      </c>
      <c r="EX17">
        <v>0.000485247639819423</v>
      </c>
      <c r="EY17">
        <v>-1.36446825205216e-06</v>
      </c>
      <c r="EZ17">
        <v>5.78542989185787e-10</v>
      </c>
      <c r="FA17">
        <v>-0.942661723664439</v>
      </c>
      <c r="FB17">
        <v>-0.0069627603589053</v>
      </c>
      <c r="FC17">
        <v>0.000421879644919607</v>
      </c>
      <c r="FD17">
        <v>-1.84123391875399e-06</v>
      </c>
      <c r="FE17">
        <v>0</v>
      </c>
      <c r="FF17">
        <v>2096</v>
      </c>
      <c r="FG17">
        <v>1</v>
      </c>
      <c r="FH17">
        <v>26</v>
      </c>
      <c r="FI17">
        <v>52</v>
      </c>
      <c r="FJ17">
        <v>51.8</v>
      </c>
      <c r="FK17">
        <v>18</v>
      </c>
      <c r="FL17">
        <v>857.395</v>
      </c>
      <c r="FM17">
        <v>568.762</v>
      </c>
      <c r="FN17">
        <v>10.0862</v>
      </c>
      <c r="FO17">
        <v>27.179</v>
      </c>
      <c r="FP17">
        <v>30</v>
      </c>
      <c r="FQ17">
        <v>27.0685</v>
      </c>
      <c r="FR17">
        <v>27.0431</v>
      </c>
      <c r="FS17">
        <v>26.8413</v>
      </c>
      <c r="FT17">
        <v>96.5143</v>
      </c>
      <c r="FU17">
        <v>0</v>
      </c>
      <c r="FV17">
        <v>10.28</v>
      </c>
      <c r="FW17">
        <v>420</v>
      </c>
      <c r="FX17">
        <v>1.1769</v>
      </c>
      <c r="FY17">
        <v>101.602</v>
      </c>
      <c r="FZ17">
        <v>97.9771</v>
      </c>
    </row>
    <row r="18" spans="1:182">
      <c r="A18">
        <v>2</v>
      </c>
      <c r="B18">
        <v>1624920121.1</v>
      </c>
      <c r="C18">
        <v>701.5</v>
      </c>
      <c r="D18" t="s">
        <v>304</v>
      </c>
      <c r="E18" t="s">
        <v>305</v>
      </c>
      <c r="F18">
        <v>15</v>
      </c>
      <c r="G18">
        <v>1624920113.1</v>
      </c>
      <c r="H18">
        <f>(I18)/1000</f>
        <v>0</v>
      </c>
      <c r="I18">
        <f>1000*CI18*AG18*(CE18-CF18)/(100*BX18*(1000-AG18*CE18))</f>
        <v>0</v>
      </c>
      <c r="J18">
        <f>CI18*AG18*(CD18-CC18*(1000-AG18*CF18)/(1000-AG18*CE18))/(100*BX18)</f>
        <v>0</v>
      </c>
      <c r="K18">
        <f>CC18 - IF(AG18&gt;1, J18*BX18*100.0/(AI18*CQ18), 0)</f>
        <v>0</v>
      </c>
      <c r="L18">
        <f>((R18-H18/2)*K18-J18)/(R18+H18/2)</f>
        <v>0</v>
      </c>
      <c r="M18">
        <f>L18*(CJ18+CK18)/1000.0</f>
        <v>0</v>
      </c>
      <c r="N18">
        <f>(CC18 - IF(AG18&gt;1, J18*BX18*100.0/(AI18*CQ18), 0))*(CJ18+CK18)/1000.0</f>
        <v>0</v>
      </c>
      <c r="O18">
        <f>2.0/((1/Q18-1/P18)+SIGN(Q18)*SQRT((1/Q18-1/P18)*(1/Q18-1/P18) + 4*BY18/((BY18+1)*(BY18+1))*(2*1/Q18*1/P18-1/P18*1/P18)))</f>
        <v>0</v>
      </c>
      <c r="P18">
        <f>IF(LEFT(BZ18,1)&lt;&gt;"0",IF(LEFT(BZ18,1)="1",3.0,CA18),$D$5+$E$5*(CQ18*CJ18/($K$5*1000))+$F$5*(CQ18*CJ18/($K$5*1000))*MAX(MIN(BX18,$J$5),$I$5)*MAX(MIN(BX18,$J$5),$I$5)+$G$5*MAX(MIN(BX18,$J$5),$I$5)*(CQ18*CJ18/($K$5*1000))+$H$5*(CQ18*CJ18/($K$5*1000))*(CQ18*CJ18/($K$5*1000)))</f>
        <v>0</v>
      </c>
      <c r="Q18">
        <f>H18*(1000-(1000*0.61365*exp(17.502*U18/(240.97+U18))/(CJ18+CK18)+CE18)/2)/(1000*0.61365*exp(17.502*U18/(240.97+U18))/(CJ18+CK18)-CE18)</f>
        <v>0</v>
      </c>
      <c r="R18">
        <f>1/((BY18+1)/(O18/1.6)+1/(P18/1.37)) + BY18/((BY18+1)/(O18/1.6) + BY18/(P18/1.37))</f>
        <v>0</v>
      </c>
      <c r="S18">
        <f>(BT18*BW18)</f>
        <v>0</v>
      </c>
      <c r="T18">
        <f>(CL18+(S18+2*0.95*5.67E-8*(((CL18+$B$7)+273)^4-(CL18+273)^4)-44100*H18)/(1.84*29.3*P18+8*0.95*5.67E-8*(CL18+273)^3))</f>
        <v>0</v>
      </c>
      <c r="U18">
        <f>($C$7*CM18+$D$7*CN18+$E$7*T18)</f>
        <v>0</v>
      </c>
      <c r="V18">
        <f>0.61365*exp(17.502*U18/(240.97+U18))</f>
        <v>0</v>
      </c>
      <c r="W18">
        <f>(X18/Y18*100)</f>
        <v>0</v>
      </c>
      <c r="X18">
        <f>CE18*(CJ18+CK18)/1000</f>
        <v>0</v>
      </c>
      <c r="Y18">
        <f>0.61365*exp(17.502*CL18/(240.97+CL18))</f>
        <v>0</v>
      </c>
      <c r="Z18">
        <f>(V18-CE18*(CJ18+CK18)/1000)</f>
        <v>0</v>
      </c>
      <c r="AA18">
        <f>(-H18*44100)</f>
        <v>0</v>
      </c>
      <c r="AB18">
        <f>2*29.3*P18*0.92*(CL18-U18)</f>
        <v>0</v>
      </c>
      <c r="AC18">
        <f>2*0.95*5.67E-8*(((CL18+$B$7)+273)^4-(U18+273)^4)</f>
        <v>0</v>
      </c>
      <c r="AD18">
        <f>S18+AC18+AA18+AB18</f>
        <v>0</v>
      </c>
      <c r="AE18">
        <v>3</v>
      </c>
      <c r="AF18">
        <v>0</v>
      </c>
      <c r="AG18">
        <f>IF(AE18*$H$13&gt;=AI18,1.0,(AI18/(AI18-AE18*$H$13)))</f>
        <v>0</v>
      </c>
      <c r="AH18">
        <f>(AG18-1)*100</f>
        <v>0</v>
      </c>
      <c r="AI18">
        <f>MAX(0,($B$13+$C$13*CQ18)/(1+$D$13*CQ18)*CJ18/(CL18+273)*$E$13)</f>
        <v>0</v>
      </c>
      <c r="AJ18" t="s">
        <v>300</v>
      </c>
      <c r="AK18" t="s">
        <v>300</v>
      </c>
      <c r="AL18">
        <v>0</v>
      </c>
      <c r="AM18">
        <v>0</v>
      </c>
      <c r="AN18">
        <f>1-AL18/AM18</f>
        <v>0</v>
      </c>
      <c r="AO18">
        <v>0</v>
      </c>
      <c r="AP18" t="s">
        <v>300</v>
      </c>
      <c r="AQ18" t="s">
        <v>300</v>
      </c>
      <c r="AR18">
        <v>0</v>
      </c>
      <c r="AS18">
        <v>0</v>
      </c>
      <c r="AT18">
        <f>1-AR18/AS18</f>
        <v>0</v>
      </c>
      <c r="AU18">
        <v>0.5</v>
      </c>
      <c r="AV18">
        <f>BU18</f>
        <v>0</v>
      </c>
      <c r="AW18">
        <f>J18</f>
        <v>0</v>
      </c>
      <c r="AX18">
        <f>AT18*AU18*AV18</f>
        <v>0</v>
      </c>
      <c r="AY18">
        <f>(AW18-AO18)/AV18</f>
        <v>0</v>
      </c>
      <c r="AZ18">
        <f>(AM18-AS18)/AS18</f>
        <v>0</v>
      </c>
      <c r="BA18">
        <f>AL18/(AN18+AL18/AS18)</f>
        <v>0</v>
      </c>
      <c r="BB18" t="s">
        <v>300</v>
      </c>
      <c r="BC18">
        <v>0</v>
      </c>
      <c r="BD18">
        <f>IF(BC18&lt;&gt;0, BC18, BA18)</f>
        <v>0</v>
      </c>
      <c r="BE18">
        <f>1-BD18/AS18</f>
        <v>0</v>
      </c>
      <c r="BF18">
        <f>(AS18-AR18)/(AS18-BD18)</f>
        <v>0</v>
      </c>
      <c r="BG18">
        <f>(AM18-AS18)/(AM18-BD18)</f>
        <v>0</v>
      </c>
      <c r="BH18">
        <f>(AS18-AR18)/(AS18-AL18)</f>
        <v>0</v>
      </c>
      <c r="BI18">
        <f>(AM18-AS18)/(AM18-AL18)</f>
        <v>0</v>
      </c>
      <c r="BJ18">
        <f>(BF18*BD18/AR18)</f>
        <v>0</v>
      </c>
      <c r="BK18">
        <f>(1-BJ18)</f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f>$B$11*CR18+$C$11*CS18+$F$11*CT18*(1-CW18)</f>
        <v>0</v>
      </c>
      <c r="BU18">
        <f>BT18*BV18</f>
        <v>0</v>
      </c>
      <c r="BV18">
        <f>($B$11*$D$9+$C$11*$D$9+$F$11*((DG18+CY18)/MAX(DG18+CY18+DH18, 0.1)*$I$9+DH18/MAX(DG18+CY18+DH18, 0.1)*$J$9))/($B$11+$C$11+$F$11)</f>
        <v>0</v>
      </c>
      <c r="BW18">
        <f>($B$11*$K$9+$C$11*$K$9+$F$11*((DG18+CY18)/MAX(DG18+CY18+DH18, 0.1)*$P$9+DH18/MAX(DG18+CY18+DH18, 0.1)*$Q$9))/($B$11+$C$11+$F$11)</f>
        <v>0</v>
      </c>
      <c r="BX18">
        <v>6</v>
      </c>
      <c r="BY18">
        <v>0.5</v>
      </c>
      <c r="BZ18" t="s">
        <v>301</v>
      </c>
      <c r="CA18">
        <v>2</v>
      </c>
      <c r="CB18">
        <v>1624920113.1</v>
      </c>
      <c r="CC18">
        <v>401.545870967742</v>
      </c>
      <c r="CD18">
        <v>419.989</v>
      </c>
      <c r="CE18">
        <v>8.02678161290323</v>
      </c>
      <c r="CF18">
        <v>1.09382935483871</v>
      </c>
      <c r="CG18">
        <v>409.395870967742</v>
      </c>
      <c r="CH18">
        <v>8.56478161290323</v>
      </c>
      <c r="CI18">
        <v>800.01235483871</v>
      </c>
      <c r="CJ18">
        <v>99.6209677419355</v>
      </c>
      <c r="CK18">
        <v>0.100301412903226</v>
      </c>
      <c r="CL18">
        <v>19.3589709677419</v>
      </c>
      <c r="CM18">
        <v>18.5253</v>
      </c>
      <c r="CN18">
        <v>999.9</v>
      </c>
      <c r="CO18">
        <v>0</v>
      </c>
      <c r="CP18">
        <v>0</v>
      </c>
      <c r="CQ18">
        <v>10000.5577419355</v>
      </c>
      <c r="CR18">
        <v>0</v>
      </c>
      <c r="CS18">
        <v>2.46760870967742</v>
      </c>
      <c r="CT18">
        <v>600.047709677419</v>
      </c>
      <c r="CU18">
        <v>0.932989322580645</v>
      </c>
      <c r="CV18">
        <v>0.0670107838709677</v>
      </c>
      <c r="CW18">
        <v>0</v>
      </c>
      <c r="CX18">
        <v>981.915064516129</v>
      </c>
      <c r="CY18">
        <v>4.99912</v>
      </c>
      <c r="CZ18">
        <v>5819.07483870968</v>
      </c>
      <c r="DA18">
        <v>3805.85322580645</v>
      </c>
      <c r="DB18">
        <v>36.925064516129</v>
      </c>
      <c r="DC18">
        <v>40.312</v>
      </c>
      <c r="DD18">
        <v>38.9836129032258</v>
      </c>
      <c r="DE18">
        <v>40.3202903225806</v>
      </c>
      <c r="DF18">
        <v>38.7133548387097</v>
      </c>
      <c r="DG18">
        <v>555.174516129032</v>
      </c>
      <c r="DH18">
        <v>39.8774193548387</v>
      </c>
      <c r="DI18">
        <v>0</v>
      </c>
      <c r="DJ18">
        <v>1624920121</v>
      </c>
      <c r="DK18">
        <v>0</v>
      </c>
      <c r="DL18">
        <v>981.8955</v>
      </c>
      <c r="DM18">
        <v>0.207555553385087</v>
      </c>
      <c r="DN18">
        <v>-38.8646152940102</v>
      </c>
      <c r="DO18">
        <v>5818.94730769231</v>
      </c>
      <c r="DP18">
        <v>15</v>
      </c>
      <c r="DQ18">
        <v>1624920161.6</v>
      </c>
      <c r="DR18" t="s">
        <v>306</v>
      </c>
      <c r="DS18">
        <v>1624920148.6</v>
      </c>
      <c r="DT18">
        <v>1624919458.1</v>
      </c>
      <c r="DU18">
        <v>20</v>
      </c>
      <c r="DV18">
        <v>0.023</v>
      </c>
      <c r="DW18">
        <v>0.415</v>
      </c>
      <c r="DX18">
        <v>-7.85</v>
      </c>
      <c r="DY18">
        <v>-0.538</v>
      </c>
      <c r="DZ18">
        <v>420</v>
      </c>
      <c r="EA18">
        <v>1</v>
      </c>
      <c r="EB18">
        <v>0.06</v>
      </c>
      <c r="EC18">
        <v>0.02</v>
      </c>
      <c r="ED18">
        <v>-18.4611075</v>
      </c>
      <c r="EE18">
        <v>0.0086803001876507</v>
      </c>
      <c r="EF18">
        <v>0.0278602529376528</v>
      </c>
      <c r="EG18">
        <v>1</v>
      </c>
      <c r="EH18">
        <v>981.908818181818</v>
      </c>
      <c r="EI18">
        <v>-0.170300232888243</v>
      </c>
      <c r="EJ18">
        <v>0.210106387848815</v>
      </c>
      <c r="EK18">
        <v>1</v>
      </c>
      <c r="EL18">
        <v>6.913359</v>
      </c>
      <c r="EM18">
        <v>0.00789410881799301</v>
      </c>
      <c r="EN18">
        <v>0.0010103929928498</v>
      </c>
      <c r="EO18">
        <v>1</v>
      </c>
      <c r="EP18">
        <v>3</v>
      </c>
      <c r="EQ18">
        <v>3</v>
      </c>
      <c r="ER18" t="s">
        <v>303</v>
      </c>
      <c r="ES18">
        <v>100</v>
      </c>
      <c r="ET18">
        <v>100</v>
      </c>
      <c r="EU18">
        <v>-7.85</v>
      </c>
      <c r="EV18">
        <v>-0.538</v>
      </c>
      <c r="EW18">
        <v>-7.87552484991609</v>
      </c>
      <c r="EX18">
        <v>0.000485247639819423</v>
      </c>
      <c r="EY18">
        <v>-1.36446825205216e-06</v>
      </c>
      <c r="EZ18">
        <v>5.78542989185787e-10</v>
      </c>
      <c r="FA18">
        <v>-0.527373731354228</v>
      </c>
      <c r="FB18">
        <v>-0.0069627603589053</v>
      </c>
      <c r="FC18">
        <v>0.000421879644919607</v>
      </c>
      <c r="FD18">
        <v>-1.84123391875399e-06</v>
      </c>
      <c r="FE18">
        <v>0</v>
      </c>
      <c r="FF18">
        <v>2096</v>
      </c>
      <c r="FG18">
        <v>1</v>
      </c>
      <c r="FH18">
        <v>26</v>
      </c>
      <c r="FI18">
        <v>11.3</v>
      </c>
      <c r="FJ18">
        <v>11.1</v>
      </c>
      <c r="FK18">
        <v>18</v>
      </c>
      <c r="FL18">
        <v>858.344</v>
      </c>
      <c r="FM18">
        <v>573.453</v>
      </c>
      <c r="FN18">
        <v>15.0003</v>
      </c>
      <c r="FO18">
        <v>26.5456</v>
      </c>
      <c r="FP18">
        <v>30</v>
      </c>
      <c r="FQ18">
        <v>26.6584</v>
      </c>
      <c r="FR18">
        <v>26.6471</v>
      </c>
      <c r="FS18">
        <v>26.8241</v>
      </c>
      <c r="FT18">
        <v>100</v>
      </c>
      <c r="FU18">
        <v>0</v>
      </c>
      <c r="FV18">
        <v>15</v>
      </c>
      <c r="FW18">
        <v>420</v>
      </c>
      <c r="FX18">
        <v>0.564659</v>
      </c>
      <c r="FY18">
        <v>101.667</v>
      </c>
      <c r="FZ18">
        <v>98.0516</v>
      </c>
    </row>
    <row r="19" spans="1:182">
      <c r="A19">
        <v>3</v>
      </c>
      <c r="B19">
        <v>1624920760.6</v>
      </c>
      <c r="C19">
        <v>1341</v>
      </c>
      <c r="D19" t="s">
        <v>307</v>
      </c>
      <c r="E19" t="s">
        <v>308</v>
      </c>
      <c r="F19">
        <v>15</v>
      </c>
      <c r="G19">
        <v>1624920752.6</v>
      </c>
      <c r="H19">
        <f>(I19)/1000</f>
        <v>0</v>
      </c>
      <c r="I19">
        <f>1000*CI19*AG19*(CE19-CF19)/(100*BX19*(1000-AG19*CE19))</f>
        <v>0</v>
      </c>
      <c r="J19">
        <f>CI19*AG19*(CD19-CC19*(1000-AG19*CF19)/(1000-AG19*CE19))/(100*BX19)</f>
        <v>0</v>
      </c>
      <c r="K19">
        <f>CC19 - IF(AG19&gt;1, J19*BX19*100.0/(AI19*CQ19), 0)</f>
        <v>0</v>
      </c>
      <c r="L19">
        <f>((R19-H19/2)*K19-J19)/(R19+H19/2)</f>
        <v>0</v>
      </c>
      <c r="M19">
        <f>L19*(CJ19+CK19)/1000.0</f>
        <v>0</v>
      </c>
      <c r="N19">
        <f>(CC19 - IF(AG19&gt;1, J19*BX19*100.0/(AI19*CQ19), 0))*(CJ19+CK19)/1000.0</f>
        <v>0</v>
      </c>
      <c r="O19">
        <f>2.0/((1/Q19-1/P19)+SIGN(Q19)*SQRT((1/Q19-1/P19)*(1/Q19-1/P19) + 4*BY19/((BY19+1)*(BY19+1))*(2*1/Q19*1/P19-1/P19*1/P19)))</f>
        <v>0</v>
      </c>
      <c r="P19">
        <f>IF(LEFT(BZ19,1)&lt;&gt;"0",IF(LEFT(BZ19,1)="1",3.0,CA19),$D$5+$E$5*(CQ19*CJ19/($K$5*1000))+$F$5*(CQ19*CJ19/($K$5*1000))*MAX(MIN(BX19,$J$5),$I$5)*MAX(MIN(BX19,$J$5),$I$5)+$G$5*MAX(MIN(BX19,$J$5),$I$5)*(CQ19*CJ19/($K$5*1000))+$H$5*(CQ19*CJ19/($K$5*1000))*(CQ19*CJ19/($K$5*1000)))</f>
        <v>0</v>
      </c>
      <c r="Q19">
        <f>H19*(1000-(1000*0.61365*exp(17.502*U19/(240.97+U19))/(CJ19+CK19)+CE19)/2)/(1000*0.61365*exp(17.502*U19/(240.97+U19))/(CJ19+CK19)-CE19)</f>
        <v>0</v>
      </c>
      <c r="R19">
        <f>1/((BY19+1)/(O19/1.6)+1/(P19/1.37)) + BY19/((BY19+1)/(O19/1.6) + BY19/(P19/1.37))</f>
        <v>0</v>
      </c>
      <c r="S19">
        <f>(BT19*BW19)</f>
        <v>0</v>
      </c>
      <c r="T19">
        <f>(CL19+(S19+2*0.95*5.67E-8*(((CL19+$B$7)+273)^4-(CL19+273)^4)-44100*H19)/(1.84*29.3*P19+8*0.95*5.67E-8*(CL19+273)^3))</f>
        <v>0</v>
      </c>
      <c r="U19">
        <f>($C$7*CM19+$D$7*CN19+$E$7*T19)</f>
        <v>0</v>
      </c>
      <c r="V19">
        <f>0.61365*exp(17.502*U19/(240.97+U19))</f>
        <v>0</v>
      </c>
      <c r="W19">
        <f>(X19/Y19*100)</f>
        <v>0</v>
      </c>
      <c r="X19">
        <f>CE19*(CJ19+CK19)/1000</f>
        <v>0</v>
      </c>
      <c r="Y19">
        <f>0.61365*exp(17.502*CL19/(240.97+CL19))</f>
        <v>0</v>
      </c>
      <c r="Z19">
        <f>(V19-CE19*(CJ19+CK19)/1000)</f>
        <v>0</v>
      </c>
      <c r="AA19">
        <f>(-H19*44100)</f>
        <v>0</v>
      </c>
      <c r="AB19">
        <f>2*29.3*P19*0.92*(CL19-U19)</f>
        <v>0</v>
      </c>
      <c r="AC19">
        <f>2*0.95*5.67E-8*(((CL19+$B$7)+273)^4-(U19+273)^4)</f>
        <v>0</v>
      </c>
      <c r="AD19">
        <f>S19+AC19+AA19+AB19</f>
        <v>0</v>
      </c>
      <c r="AE19">
        <v>3</v>
      </c>
      <c r="AF19">
        <v>0</v>
      </c>
      <c r="AG19">
        <f>IF(AE19*$H$13&gt;=AI19,1.0,(AI19/(AI19-AE19*$H$13)))</f>
        <v>0</v>
      </c>
      <c r="AH19">
        <f>(AG19-1)*100</f>
        <v>0</v>
      </c>
      <c r="AI19">
        <f>MAX(0,($B$13+$C$13*CQ19)/(1+$D$13*CQ19)*CJ19/(CL19+273)*$E$13)</f>
        <v>0</v>
      </c>
      <c r="AJ19" t="s">
        <v>300</v>
      </c>
      <c r="AK19" t="s">
        <v>300</v>
      </c>
      <c r="AL19">
        <v>0</v>
      </c>
      <c r="AM19">
        <v>0</v>
      </c>
      <c r="AN19">
        <f>1-AL19/AM19</f>
        <v>0</v>
      </c>
      <c r="AO19">
        <v>0</v>
      </c>
      <c r="AP19" t="s">
        <v>300</v>
      </c>
      <c r="AQ19" t="s">
        <v>300</v>
      </c>
      <c r="AR19">
        <v>0</v>
      </c>
      <c r="AS19">
        <v>0</v>
      </c>
      <c r="AT19">
        <f>1-AR19/AS19</f>
        <v>0</v>
      </c>
      <c r="AU19">
        <v>0.5</v>
      </c>
      <c r="AV19">
        <f>BU19</f>
        <v>0</v>
      </c>
      <c r="AW19">
        <f>J19</f>
        <v>0</v>
      </c>
      <c r="AX19">
        <f>AT19*AU19*AV19</f>
        <v>0</v>
      </c>
      <c r="AY19">
        <f>(AW19-AO19)/AV19</f>
        <v>0</v>
      </c>
      <c r="AZ19">
        <f>(AM19-AS19)/AS19</f>
        <v>0</v>
      </c>
      <c r="BA19">
        <f>AL19/(AN19+AL19/AS19)</f>
        <v>0</v>
      </c>
      <c r="BB19" t="s">
        <v>300</v>
      </c>
      <c r="BC19">
        <v>0</v>
      </c>
      <c r="BD19">
        <f>IF(BC19&lt;&gt;0, BC19, BA19)</f>
        <v>0</v>
      </c>
      <c r="BE19">
        <f>1-BD19/AS19</f>
        <v>0</v>
      </c>
      <c r="BF19">
        <f>(AS19-AR19)/(AS19-BD19)</f>
        <v>0</v>
      </c>
      <c r="BG19">
        <f>(AM19-AS19)/(AM19-BD19)</f>
        <v>0</v>
      </c>
      <c r="BH19">
        <f>(AS19-AR19)/(AS19-AL19)</f>
        <v>0</v>
      </c>
      <c r="BI19">
        <f>(AM19-AS19)/(AM19-AL19)</f>
        <v>0</v>
      </c>
      <c r="BJ19">
        <f>(BF19*BD19/AR19)</f>
        <v>0</v>
      </c>
      <c r="BK19">
        <f>(1-BJ19)</f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f>$B$11*CR19+$C$11*CS19+$F$11*CT19*(1-CW19)</f>
        <v>0</v>
      </c>
      <c r="BU19">
        <f>BT19*BV19</f>
        <v>0</v>
      </c>
      <c r="BV19">
        <f>($B$11*$D$9+$C$11*$D$9+$F$11*((DG19+CY19)/MAX(DG19+CY19+DH19, 0.1)*$I$9+DH19/MAX(DG19+CY19+DH19, 0.1)*$J$9))/($B$11+$C$11+$F$11)</f>
        <v>0</v>
      </c>
      <c r="BW19">
        <f>($B$11*$K$9+$C$11*$K$9+$F$11*((DG19+CY19)/MAX(DG19+CY19+DH19, 0.1)*$P$9+DH19/MAX(DG19+CY19+DH19, 0.1)*$Q$9))/($B$11+$C$11+$F$11)</f>
        <v>0</v>
      </c>
      <c r="BX19">
        <v>6</v>
      </c>
      <c r="BY19">
        <v>0.5</v>
      </c>
      <c r="BZ19" t="s">
        <v>301</v>
      </c>
      <c r="CA19">
        <v>2</v>
      </c>
      <c r="CB19">
        <v>1624920752.6</v>
      </c>
      <c r="CC19">
        <v>399.58</v>
      </c>
      <c r="CD19">
        <v>419.991516129032</v>
      </c>
      <c r="CE19">
        <v>9.61386129032258</v>
      </c>
      <c r="CF19">
        <v>1.60155903225806</v>
      </c>
      <c r="CG19">
        <v>407.35</v>
      </c>
      <c r="CH19">
        <v>10.1678612903226</v>
      </c>
      <c r="CI19">
        <v>800.005387096774</v>
      </c>
      <c r="CJ19">
        <v>99.6042225806451</v>
      </c>
      <c r="CK19">
        <v>0.0998331483870968</v>
      </c>
      <c r="CL19">
        <v>22.5956</v>
      </c>
      <c r="CM19">
        <v>21.5469387096774</v>
      </c>
      <c r="CN19">
        <v>999.9</v>
      </c>
      <c r="CO19">
        <v>0</v>
      </c>
      <c r="CP19">
        <v>0</v>
      </c>
      <c r="CQ19">
        <v>10004.11</v>
      </c>
      <c r="CR19">
        <v>0</v>
      </c>
      <c r="CS19">
        <v>2.42558709677419</v>
      </c>
      <c r="CT19">
        <v>599.999322580645</v>
      </c>
      <c r="CU19">
        <v>0.932985451612903</v>
      </c>
      <c r="CV19">
        <v>0.0670146548387097</v>
      </c>
      <c r="CW19">
        <v>0</v>
      </c>
      <c r="CX19">
        <v>992.046838709678</v>
      </c>
      <c r="CY19">
        <v>4.99912</v>
      </c>
      <c r="CZ19">
        <v>5890.70838709677</v>
      </c>
      <c r="DA19">
        <v>3805.53806451613</v>
      </c>
      <c r="DB19">
        <v>37.2961612903226</v>
      </c>
      <c r="DC19">
        <v>40.518</v>
      </c>
      <c r="DD19">
        <v>39.2377096774193</v>
      </c>
      <c r="DE19">
        <v>40.6166451612903</v>
      </c>
      <c r="DF19">
        <v>39.3182903225806</v>
      </c>
      <c r="DG19">
        <v>555.126129032258</v>
      </c>
      <c r="DH19">
        <v>39.8712903225806</v>
      </c>
      <c r="DI19">
        <v>0</v>
      </c>
      <c r="DJ19">
        <v>1624920760.6</v>
      </c>
      <c r="DK19">
        <v>0</v>
      </c>
      <c r="DL19">
        <v>992.065692307692</v>
      </c>
      <c r="DM19">
        <v>0.810188033762712</v>
      </c>
      <c r="DN19">
        <v>-22.0338461999784</v>
      </c>
      <c r="DO19">
        <v>5890.48653846154</v>
      </c>
      <c r="DP19">
        <v>15</v>
      </c>
      <c r="DQ19">
        <v>1624920799.6</v>
      </c>
      <c r="DR19" t="s">
        <v>309</v>
      </c>
      <c r="DS19">
        <v>1624920782.6</v>
      </c>
      <c r="DT19">
        <v>1624920799.6</v>
      </c>
      <c r="DU19">
        <v>21</v>
      </c>
      <c r="DV19">
        <v>0.08</v>
      </c>
      <c r="DW19">
        <v>-0.014</v>
      </c>
      <c r="DX19">
        <v>-7.77</v>
      </c>
      <c r="DY19">
        <v>-0.554</v>
      </c>
      <c r="DZ19">
        <v>420</v>
      </c>
      <c r="EA19">
        <v>2</v>
      </c>
      <c r="EB19">
        <v>0.12</v>
      </c>
      <c r="EC19">
        <v>0.01</v>
      </c>
      <c r="ED19">
        <v>-20.4831175</v>
      </c>
      <c r="EE19">
        <v>-0.109342964352717</v>
      </c>
      <c r="EF19">
        <v>0.0286142175107061</v>
      </c>
      <c r="EG19">
        <v>1</v>
      </c>
      <c r="EH19">
        <v>991.985757575758</v>
      </c>
      <c r="EI19">
        <v>1.29912701766156</v>
      </c>
      <c r="EJ19">
        <v>0.232707519679396</v>
      </c>
      <c r="EK19">
        <v>1</v>
      </c>
      <c r="EL19">
        <v>8.010986</v>
      </c>
      <c r="EM19">
        <v>-0.0446172607879961</v>
      </c>
      <c r="EN19">
        <v>0.00495612590639092</v>
      </c>
      <c r="EO19">
        <v>1</v>
      </c>
      <c r="EP19">
        <v>3</v>
      </c>
      <c r="EQ19">
        <v>3</v>
      </c>
      <c r="ER19" t="s">
        <v>303</v>
      </c>
      <c r="ES19">
        <v>100</v>
      </c>
      <c r="ET19">
        <v>100</v>
      </c>
      <c r="EU19">
        <v>-7.77</v>
      </c>
      <c r="EV19">
        <v>-0.554</v>
      </c>
      <c r="EW19">
        <v>-7.85307783088752</v>
      </c>
      <c r="EX19">
        <v>0.000485247639819423</v>
      </c>
      <c r="EY19">
        <v>-1.36446825205216e-06</v>
      </c>
      <c r="EZ19">
        <v>5.78542989185787e-10</v>
      </c>
      <c r="FA19">
        <v>-0.527373731354228</v>
      </c>
      <c r="FB19">
        <v>-0.0069627603589053</v>
      </c>
      <c r="FC19">
        <v>0.000421879644919607</v>
      </c>
      <c r="FD19">
        <v>-1.84123391875399e-06</v>
      </c>
      <c r="FE19">
        <v>0</v>
      </c>
      <c r="FF19">
        <v>2096</v>
      </c>
      <c r="FG19">
        <v>1</v>
      </c>
      <c r="FH19">
        <v>26</v>
      </c>
      <c r="FI19">
        <v>10.2</v>
      </c>
      <c r="FJ19">
        <v>21.7</v>
      </c>
      <c r="FK19">
        <v>18</v>
      </c>
      <c r="FL19">
        <v>858.569</v>
      </c>
      <c r="FM19">
        <v>573.999</v>
      </c>
      <c r="FN19">
        <v>20.0008</v>
      </c>
      <c r="FO19">
        <v>26.4087</v>
      </c>
      <c r="FP19">
        <v>29.9999</v>
      </c>
      <c r="FQ19">
        <v>26.4764</v>
      </c>
      <c r="FR19">
        <v>26.4651</v>
      </c>
      <c r="FS19">
        <v>26.8371</v>
      </c>
      <c r="FT19">
        <v>92.9098</v>
      </c>
      <c r="FU19">
        <v>0</v>
      </c>
      <c r="FV19">
        <v>20</v>
      </c>
      <c r="FW19">
        <v>420</v>
      </c>
      <c r="FX19">
        <v>1.65841</v>
      </c>
      <c r="FY19">
        <v>101.684</v>
      </c>
      <c r="FZ19">
        <v>98.0827</v>
      </c>
    </row>
    <row r="20" spans="1:182">
      <c r="A20">
        <v>4</v>
      </c>
      <c r="B20">
        <v>1624921389</v>
      </c>
      <c r="C20">
        <v>1969.40000009537</v>
      </c>
      <c r="D20" t="s">
        <v>310</v>
      </c>
      <c r="E20" t="s">
        <v>311</v>
      </c>
      <c r="F20">
        <v>15</v>
      </c>
      <c r="G20">
        <v>1624921381.25</v>
      </c>
      <c r="H20">
        <f>(I20)/1000</f>
        <v>0</v>
      </c>
      <c r="I20">
        <f>1000*CI20*AG20*(CE20-CF20)/(100*BX20*(1000-AG20*CE20))</f>
        <v>0</v>
      </c>
      <c r="J20">
        <f>CI20*AG20*(CD20-CC20*(1000-AG20*CF20)/(1000-AG20*CE20))/(100*BX20)</f>
        <v>0</v>
      </c>
      <c r="K20">
        <f>CC20 - IF(AG20&gt;1, J20*BX20*100.0/(AI20*CQ20), 0)</f>
        <v>0</v>
      </c>
      <c r="L20">
        <f>((R20-H20/2)*K20-J20)/(R20+H20/2)</f>
        <v>0</v>
      </c>
      <c r="M20">
        <f>L20*(CJ20+CK20)/1000.0</f>
        <v>0</v>
      </c>
      <c r="N20">
        <f>(CC20 - IF(AG20&gt;1, J20*BX20*100.0/(AI20*CQ20), 0))*(CJ20+CK20)/1000.0</f>
        <v>0</v>
      </c>
      <c r="O20">
        <f>2.0/((1/Q20-1/P20)+SIGN(Q20)*SQRT((1/Q20-1/P20)*(1/Q20-1/P20) + 4*BY20/((BY20+1)*(BY20+1))*(2*1/Q20*1/P20-1/P20*1/P20)))</f>
        <v>0</v>
      </c>
      <c r="P20">
        <f>IF(LEFT(BZ20,1)&lt;&gt;"0",IF(LEFT(BZ20,1)="1",3.0,CA20),$D$5+$E$5*(CQ20*CJ20/($K$5*1000))+$F$5*(CQ20*CJ20/($K$5*1000))*MAX(MIN(BX20,$J$5),$I$5)*MAX(MIN(BX20,$J$5),$I$5)+$G$5*MAX(MIN(BX20,$J$5),$I$5)*(CQ20*CJ20/($K$5*1000))+$H$5*(CQ20*CJ20/($K$5*1000))*(CQ20*CJ20/($K$5*1000)))</f>
        <v>0</v>
      </c>
      <c r="Q20">
        <f>H20*(1000-(1000*0.61365*exp(17.502*U20/(240.97+U20))/(CJ20+CK20)+CE20)/2)/(1000*0.61365*exp(17.502*U20/(240.97+U20))/(CJ20+CK20)-CE20)</f>
        <v>0</v>
      </c>
      <c r="R20">
        <f>1/((BY20+1)/(O20/1.6)+1/(P20/1.37)) + BY20/((BY20+1)/(O20/1.6) + BY20/(P20/1.37))</f>
        <v>0</v>
      </c>
      <c r="S20">
        <f>(BT20*BW20)</f>
        <v>0</v>
      </c>
      <c r="T20">
        <f>(CL20+(S20+2*0.95*5.67E-8*(((CL20+$B$7)+273)^4-(CL20+273)^4)-44100*H20)/(1.84*29.3*P20+8*0.95*5.67E-8*(CL20+273)^3))</f>
        <v>0</v>
      </c>
      <c r="U20">
        <f>($C$7*CM20+$D$7*CN20+$E$7*T20)</f>
        <v>0</v>
      </c>
      <c r="V20">
        <f>0.61365*exp(17.502*U20/(240.97+U20))</f>
        <v>0</v>
      </c>
      <c r="W20">
        <f>(X20/Y20*100)</f>
        <v>0</v>
      </c>
      <c r="X20">
        <f>CE20*(CJ20+CK20)/1000</f>
        <v>0</v>
      </c>
      <c r="Y20">
        <f>0.61365*exp(17.502*CL20/(240.97+CL20))</f>
        <v>0</v>
      </c>
      <c r="Z20">
        <f>(V20-CE20*(CJ20+CK20)/1000)</f>
        <v>0</v>
      </c>
      <c r="AA20">
        <f>(-H20*44100)</f>
        <v>0</v>
      </c>
      <c r="AB20">
        <f>2*29.3*P20*0.92*(CL20-U20)</f>
        <v>0</v>
      </c>
      <c r="AC20">
        <f>2*0.95*5.67E-8*(((CL20+$B$7)+273)^4-(U20+273)^4)</f>
        <v>0</v>
      </c>
      <c r="AD20">
        <f>S20+AC20+AA20+AB20</f>
        <v>0</v>
      </c>
      <c r="AE20">
        <v>3</v>
      </c>
      <c r="AF20">
        <v>0</v>
      </c>
      <c r="AG20">
        <f>IF(AE20*$H$13&gt;=AI20,1.0,(AI20/(AI20-AE20*$H$13)))</f>
        <v>0</v>
      </c>
      <c r="AH20">
        <f>(AG20-1)*100</f>
        <v>0</v>
      </c>
      <c r="AI20">
        <f>MAX(0,($B$13+$C$13*CQ20)/(1+$D$13*CQ20)*CJ20/(CL20+273)*$E$13)</f>
        <v>0</v>
      </c>
      <c r="AJ20" t="s">
        <v>300</v>
      </c>
      <c r="AK20" t="s">
        <v>300</v>
      </c>
      <c r="AL20">
        <v>0</v>
      </c>
      <c r="AM20">
        <v>0</v>
      </c>
      <c r="AN20">
        <f>1-AL20/AM20</f>
        <v>0</v>
      </c>
      <c r="AO20">
        <v>0</v>
      </c>
      <c r="AP20" t="s">
        <v>300</v>
      </c>
      <c r="AQ20" t="s">
        <v>300</v>
      </c>
      <c r="AR20">
        <v>0</v>
      </c>
      <c r="AS20">
        <v>0</v>
      </c>
      <c r="AT20">
        <f>1-AR20/AS20</f>
        <v>0</v>
      </c>
      <c r="AU20">
        <v>0.5</v>
      </c>
      <c r="AV20">
        <f>BU20</f>
        <v>0</v>
      </c>
      <c r="AW20">
        <f>J20</f>
        <v>0</v>
      </c>
      <c r="AX20">
        <f>AT20*AU20*AV20</f>
        <v>0</v>
      </c>
      <c r="AY20">
        <f>(AW20-AO20)/AV20</f>
        <v>0</v>
      </c>
      <c r="AZ20">
        <f>(AM20-AS20)/AS20</f>
        <v>0</v>
      </c>
      <c r="BA20">
        <f>AL20/(AN20+AL20/AS20)</f>
        <v>0</v>
      </c>
      <c r="BB20" t="s">
        <v>300</v>
      </c>
      <c r="BC20">
        <v>0</v>
      </c>
      <c r="BD20">
        <f>IF(BC20&lt;&gt;0, BC20, BA20)</f>
        <v>0</v>
      </c>
      <c r="BE20">
        <f>1-BD20/AS20</f>
        <v>0</v>
      </c>
      <c r="BF20">
        <f>(AS20-AR20)/(AS20-BD20)</f>
        <v>0</v>
      </c>
      <c r="BG20">
        <f>(AM20-AS20)/(AM20-BD20)</f>
        <v>0</v>
      </c>
      <c r="BH20">
        <f>(AS20-AR20)/(AS20-AL20)</f>
        <v>0</v>
      </c>
      <c r="BI20">
        <f>(AM20-AS20)/(AM20-AL20)</f>
        <v>0</v>
      </c>
      <c r="BJ20">
        <f>(BF20*BD20/AR20)</f>
        <v>0</v>
      </c>
      <c r="BK20">
        <f>(1-BJ20)</f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f>$B$11*CR20+$C$11*CS20+$F$11*CT20*(1-CW20)</f>
        <v>0</v>
      </c>
      <c r="BU20">
        <f>BT20*BV20</f>
        <v>0</v>
      </c>
      <c r="BV20">
        <f>($B$11*$D$9+$C$11*$D$9+$F$11*((DG20+CY20)/MAX(DG20+CY20+DH20, 0.1)*$I$9+DH20/MAX(DG20+CY20+DH20, 0.1)*$J$9))/($B$11+$C$11+$F$11)</f>
        <v>0</v>
      </c>
      <c r="BW20">
        <f>($B$11*$K$9+$C$11*$K$9+$F$11*((DG20+CY20)/MAX(DG20+CY20+DH20, 0.1)*$P$9+DH20/MAX(DG20+CY20+DH20, 0.1)*$Q$9))/($B$11+$C$11+$F$11)</f>
        <v>0</v>
      </c>
      <c r="BX20">
        <v>6</v>
      </c>
      <c r="BY20">
        <v>0.5</v>
      </c>
      <c r="BZ20" t="s">
        <v>301</v>
      </c>
      <c r="CA20">
        <v>2</v>
      </c>
      <c r="CB20">
        <v>1624921381.25</v>
      </c>
      <c r="CC20">
        <v>398.306633333333</v>
      </c>
      <c r="CD20">
        <v>419.9901</v>
      </c>
      <c r="CE20">
        <v>11.7003033333333</v>
      </c>
      <c r="CF20">
        <v>2.68614033333333</v>
      </c>
      <c r="CG20">
        <v>406.048633333333</v>
      </c>
      <c r="CH20">
        <v>12.2993033333333</v>
      </c>
      <c r="CI20">
        <v>800.023233333333</v>
      </c>
      <c r="CJ20">
        <v>99.5986333333333</v>
      </c>
      <c r="CK20">
        <v>0.100628296666667</v>
      </c>
      <c r="CL20">
        <v>25.93059</v>
      </c>
      <c r="CM20">
        <v>24.65927</v>
      </c>
      <c r="CN20">
        <v>999.9</v>
      </c>
      <c r="CO20">
        <v>0</v>
      </c>
      <c r="CP20">
        <v>0</v>
      </c>
      <c r="CQ20">
        <v>10004.7716666667</v>
      </c>
      <c r="CR20">
        <v>0</v>
      </c>
      <c r="CS20">
        <v>2.42652966666667</v>
      </c>
      <c r="CT20">
        <v>600.001233333333</v>
      </c>
      <c r="CU20">
        <v>0.933000733333333</v>
      </c>
      <c r="CV20">
        <v>0.0669991933333333</v>
      </c>
      <c r="CW20">
        <v>0</v>
      </c>
      <c r="CX20">
        <v>995.0841</v>
      </c>
      <c r="CY20">
        <v>4.99912</v>
      </c>
      <c r="CZ20">
        <v>5925.55566666667</v>
      </c>
      <c r="DA20">
        <v>3805.568</v>
      </c>
      <c r="DB20">
        <v>37.8288666666667</v>
      </c>
      <c r="DC20">
        <v>40.8915333333333</v>
      </c>
      <c r="DD20">
        <v>39.7247333333333</v>
      </c>
      <c r="DE20">
        <v>41.0789333333333</v>
      </c>
      <c r="DF20">
        <v>40.0915333333333</v>
      </c>
      <c r="DG20">
        <v>555.138333333333</v>
      </c>
      <c r="DH20">
        <v>39.8606666666667</v>
      </c>
      <c r="DI20">
        <v>0</v>
      </c>
      <c r="DJ20">
        <v>1624921388.8</v>
      </c>
      <c r="DK20">
        <v>0</v>
      </c>
      <c r="DL20">
        <v>995.08416</v>
      </c>
      <c r="DM20">
        <v>0.384230776319304</v>
      </c>
      <c r="DN20">
        <v>-28.8207692051646</v>
      </c>
      <c r="DO20">
        <v>5925.3148</v>
      </c>
      <c r="DP20">
        <v>15</v>
      </c>
      <c r="DQ20">
        <v>1624921426</v>
      </c>
      <c r="DR20" t="s">
        <v>312</v>
      </c>
      <c r="DS20">
        <v>1624921412.5</v>
      </c>
      <c r="DT20">
        <v>1624921426</v>
      </c>
      <c r="DU20">
        <v>22</v>
      </c>
      <c r="DV20">
        <v>0.028</v>
      </c>
      <c r="DW20">
        <v>-0.04</v>
      </c>
      <c r="DX20">
        <v>-7.742</v>
      </c>
      <c r="DY20">
        <v>-0.599</v>
      </c>
      <c r="DZ20">
        <v>420</v>
      </c>
      <c r="EA20">
        <v>3</v>
      </c>
      <c r="EB20">
        <v>0.06</v>
      </c>
      <c r="EC20">
        <v>0.01</v>
      </c>
      <c r="ED20">
        <v>-21.6981975</v>
      </c>
      <c r="EE20">
        <v>-0.0300821763601452</v>
      </c>
      <c r="EF20">
        <v>0.0290938695217734</v>
      </c>
      <c r="EG20">
        <v>1</v>
      </c>
      <c r="EH20">
        <v>995.026857142857</v>
      </c>
      <c r="EI20">
        <v>0.63806653620318</v>
      </c>
      <c r="EJ20">
        <v>0.224002314127995</v>
      </c>
      <c r="EK20">
        <v>1</v>
      </c>
      <c r="EL20">
        <v>9.0459035</v>
      </c>
      <c r="EM20">
        <v>0.0149759099436922</v>
      </c>
      <c r="EN20">
        <v>0.0025434204823427</v>
      </c>
      <c r="EO20">
        <v>1</v>
      </c>
      <c r="EP20">
        <v>3</v>
      </c>
      <c r="EQ20">
        <v>3</v>
      </c>
      <c r="ER20" t="s">
        <v>303</v>
      </c>
      <c r="ES20">
        <v>100</v>
      </c>
      <c r="ET20">
        <v>100</v>
      </c>
      <c r="EU20">
        <v>-7.742</v>
      </c>
      <c r="EV20">
        <v>-0.599</v>
      </c>
      <c r="EW20">
        <v>-7.77331530588509</v>
      </c>
      <c r="EX20">
        <v>0.000485247639819423</v>
      </c>
      <c r="EY20">
        <v>-1.36446825205216e-06</v>
      </c>
      <c r="EZ20">
        <v>5.78542989185787e-10</v>
      </c>
      <c r="FA20">
        <v>-0.541239696336076</v>
      </c>
      <c r="FB20">
        <v>-0.0069627603589053</v>
      </c>
      <c r="FC20">
        <v>0.000421879644919607</v>
      </c>
      <c r="FD20">
        <v>-1.84123391875399e-06</v>
      </c>
      <c r="FE20">
        <v>0</v>
      </c>
      <c r="FF20">
        <v>2096</v>
      </c>
      <c r="FG20">
        <v>1</v>
      </c>
      <c r="FH20">
        <v>26</v>
      </c>
      <c r="FI20">
        <v>10.1</v>
      </c>
      <c r="FJ20">
        <v>9.8</v>
      </c>
      <c r="FK20">
        <v>18</v>
      </c>
      <c r="FL20">
        <v>858.97</v>
      </c>
      <c r="FM20">
        <v>574.873</v>
      </c>
      <c r="FN20">
        <v>25.0007</v>
      </c>
      <c r="FO20">
        <v>26.5832</v>
      </c>
      <c r="FP20">
        <v>30.0002</v>
      </c>
      <c r="FQ20">
        <v>26.5742</v>
      </c>
      <c r="FR20">
        <v>26.5575</v>
      </c>
      <c r="FS20">
        <v>26.8642</v>
      </c>
      <c r="FT20">
        <v>83.6008</v>
      </c>
      <c r="FU20">
        <v>0</v>
      </c>
      <c r="FV20">
        <v>25</v>
      </c>
      <c r="FW20">
        <v>420</v>
      </c>
      <c r="FX20">
        <v>2.75235</v>
      </c>
      <c r="FY20">
        <v>101.668</v>
      </c>
      <c r="FZ20">
        <v>98.0654</v>
      </c>
    </row>
    <row r="21" spans="1:182">
      <c r="A21">
        <v>5</v>
      </c>
      <c r="B21">
        <v>1624922080</v>
      </c>
      <c r="C21">
        <v>2660.40000009537</v>
      </c>
      <c r="D21" t="s">
        <v>313</v>
      </c>
      <c r="E21" t="s">
        <v>314</v>
      </c>
      <c r="F21">
        <v>15</v>
      </c>
      <c r="G21">
        <v>1624922072</v>
      </c>
      <c r="H21">
        <f>(I21)/1000</f>
        <v>0</v>
      </c>
      <c r="I21">
        <f>1000*CI21*AG21*(CE21-CF21)/(100*BX21*(1000-AG21*CE21))</f>
        <v>0</v>
      </c>
      <c r="J21">
        <f>CI21*AG21*(CD21-CC21*(1000-AG21*CF21)/(1000-AG21*CE21))/(100*BX21)</f>
        <v>0</v>
      </c>
      <c r="K21">
        <f>CC21 - IF(AG21&gt;1, J21*BX21*100.0/(AI21*CQ21), 0)</f>
        <v>0</v>
      </c>
      <c r="L21">
        <f>((R21-H21/2)*K21-J21)/(R21+H21/2)</f>
        <v>0</v>
      </c>
      <c r="M21">
        <f>L21*(CJ21+CK21)/1000.0</f>
        <v>0</v>
      </c>
      <c r="N21">
        <f>(CC21 - IF(AG21&gt;1, J21*BX21*100.0/(AI21*CQ21), 0))*(CJ21+CK21)/1000.0</f>
        <v>0</v>
      </c>
      <c r="O21">
        <f>2.0/((1/Q21-1/P21)+SIGN(Q21)*SQRT((1/Q21-1/P21)*(1/Q21-1/P21) + 4*BY21/((BY21+1)*(BY21+1))*(2*1/Q21*1/P21-1/P21*1/P21)))</f>
        <v>0</v>
      </c>
      <c r="P21">
        <f>IF(LEFT(BZ21,1)&lt;&gt;"0",IF(LEFT(BZ21,1)="1",3.0,CA21),$D$5+$E$5*(CQ21*CJ21/($K$5*1000))+$F$5*(CQ21*CJ21/($K$5*1000))*MAX(MIN(BX21,$J$5),$I$5)*MAX(MIN(BX21,$J$5),$I$5)+$G$5*MAX(MIN(BX21,$J$5),$I$5)*(CQ21*CJ21/($K$5*1000))+$H$5*(CQ21*CJ21/($K$5*1000))*(CQ21*CJ21/($K$5*1000)))</f>
        <v>0</v>
      </c>
      <c r="Q21">
        <f>H21*(1000-(1000*0.61365*exp(17.502*U21/(240.97+U21))/(CJ21+CK21)+CE21)/2)/(1000*0.61365*exp(17.502*U21/(240.97+U21))/(CJ21+CK21)-CE21)</f>
        <v>0</v>
      </c>
      <c r="R21">
        <f>1/((BY21+1)/(O21/1.6)+1/(P21/1.37)) + BY21/((BY21+1)/(O21/1.6) + BY21/(P21/1.37))</f>
        <v>0</v>
      </c>
      <c r="S21">
        <f>(BT21*BW21)</f>
        <v>0</v>
      </c>
      <c r="T21">
        <f>(CL21+(S21+2*0.95*5.67E-8*(((CL21+$B$7)+273)^4-(CL21+273)^4)-44100*H21)/(1.84*29.3*P21+8*0.95*5.67E-8*(CL21+273)^3))</f>
        <v>0</v>
      </c>
      <c r="U21">
        <f>($C$7*CM21+$D$7*CN21+$E$7*T21)</f>
        <v>0</v>
      </c>
      <c r="V21">
        <f>0.61365*exp(17.502*U21/(240.97+U21))</f>
        <v>0</v>
      </c>
      <c r="W21">
        <f>(X21/Y21*100)</f>
        <v>0</v>
      </c>
      <c r="X21">
        <f>CE21*(CJ21+CK21)/1000</f>
        <v>0</v>
      </c>
      <c r="Y21">
        <f>0.61365*exp(17.502*CL21/(240.97+CL21))</f>
        <v>0</v>
      </c>
      <c r="Z21">
        <f>(V21-CE21*(CJ21+CK21)/1000)</f>
        <v>0</v>
      </c>
      <c r="AA21">
        <f>(-H21*44100)</f>
        <v>0</v>
      </c>
      <c r="AB21">
        <f>2*29.3*P21*0.92*(CL21-U21)</f>
        <v>0</v>
      </c>
      <c r="AC21">
        <f>2*0.95*5.67E-8*(((CL21+$B$7)+273)^4-(U21+273)^4)</f>
        <v>0</v>
      </c>
      <c r="AD21">
        <f>S21+AC21+AA21+AB21</f>
        <v>0</v>
      </c>
      <c r="AE21">
        <v>1</v>
      </c>
      <c r="AF21">
        <v>0</v>
      </c>
      <c r="AG21">
        <f>IF(AE21*$H$13&gt;=AI21,1.0,(AI21/(AI21-AE21*$H$13)))</f>
        <v>0</v>
      </c>
      <c r="AH21">
        <f>(AG21-1)*100</f>
        <v>0</v>
      </c>
      <c r="AI21">
        <f>MAX(0,($B$13+$C$13*CQ21)/(1+$D$13*CQ21)*CJ21/(CL21+273)*$E$13)</f>
        <v>0</v>
      </c>
      <c r="AJ21" t="s">
        <v>300</v>
      </c>
      <c r="AK21" t="s">
        <v>300</v>
      </c>
      <c r="AL21">
        <v>0</v>
      </c>
      <c r="AM21">
        <v>0</v>
      </c>
      <c r="AN21">
        <f>1-AL21/AM21</f>
        <v>0</v>
      </c>
      <c r="AO21">
        <v>0</v>
      </c>
      <c r="AP21" t="s">
        <v>300</v>
      </c>
      <c r="AQ21" t="s">
        <v>300</v>
      </c>
      <c r="AR21">
        <v>0</v>
      </c>
      <c r="AS21">
        <v>0</v>
      </c>
      <c r="AT21">
        <f>1-AR21/AS21</f>
        <v>0</v>
      </c>
      <c r="AU21">
        <v>0.5</v>
      </c>
      <c r="AV21">
        <f>BU21</f>
        <v>0</v>
      </c>
      <c r="AW21">
        <f>J21</f>
        <v>0</v>
      </c>
      <c r="AX21">
        <f>AT21*AU21*AV21</f>
        <v>0</v>
      </c>
      <c r="AY21">
        <f>(AW21-AO21)/AV21</f>
        <v>0</v>
      </c>
      <c r="AZ21">
        <f>(AM21-AS21)/AS21</f>
        <v>0</v>
      </c>
      <c r="BA21">
        <f>AL21/(AN21+AL21/AS21)</f>
        <v>0</v>
      </c>
      <c r="BB21" t="s">
        <v>300</v>
      </c>
      <c r="BC21">
        <v>0</v>
      </c>
      <c r="BD21">
        <f>IF(BC21&lt;&gt;0, BC21, BA21)</f>
        <v>0</v>
      </c>
      <c r="BE21">
        <f>1-BD21/AS21</f>
        <v>0</v>
      </c>
      <c r="BF21">
        <f>(AS21-AR21)/(AS21-BD21)</f>
        <v>0</v>
      </c>
      <c r="BG21">
        <f>(AM21-AS21)/(AM21-BD21)</f>
        <v>0</v>
      </c>
      <c r="BH21">
        <f>(AS21-AR21)/(AS21-AL21)</f>
        <v>0</v>
      </c>
      <c r="BI21">
        <f>(AM21-AS21)/(AM21-AL21)</f>
        <v>0</v>
      </c>
      <c r="BJ21">
        <f>(BF21*BD21/AR21)</f>
        <v>0</v>
      </c>
      <c r="BK21">
        <f>(1-BJ21)</f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f>$B$11*CR21+$C$11*CS21+$F$11*CT21*(1-CW21)</f>
        <v>0</v>
      </c>
      <c r="BU21">
        <f>BT21*BV21</f>
        <v>0</v>
      </c>
      <c r="BV21">
        <f>($B$11*$D$9+$C$11*$D$9+$F$11*((DG21+CY21)/MAX(DG21+CY21+DH21, 0.1)*$I$9+DH21/MAX(DG21+CY21+DH21, 0.1)*$J$9))/($B$11+$C$11+$F$11)</f>
        <v>0</v>
      </c>
      <c r="BW21">
        <f>($B$11*$K$9+$C$11*$K$9+$F$11*((DG21+CY21)/MAX(DG21+CY21+DH21, 0.1)*$P$9+DH21/MAX(DG21+CY21+DH21, 0.1)*$Q$9))/($B$11+$C$11+$F$11)</f>
        <v>0</v>
      </c>
      <c r="BX21">
        <v>6</v>
      </c>
      <c r="BY21">
        <v>0.5</v>
      </c>
      <c r="BZ21" t="s">
        <v>301</v>
      </c>
      <c r="CA21">
        <v>2</v>
      </c>
      <c r="CB21">
        <v>1624922072</v>
      </c>
      <c r="CC21">
        <v>397.752516129032</v>
      </c>
      <c r="CD21">
        <v>420.010096774194</v>
      </c>
      <c r="CE21">
        <v>14.2595032258065</v>
      </c>
      <c r="CF21">
        <v>4.30927322580645</v>
      </c>
      <c r="CG21">
        <v>405.531516129032</v>
      </c>
      <c r="CH21">
        <v>14.9145032258065</v>
      </c>
      <c r="CI21">
        <v>800.003806451613</v>
      </c>
      <c r="CJ21">
        <v>99.5856387096774</v>
      </c>
      <c r="CK21">
        <v>0.0999239903225807</v>
      </c>
      <c r="CL21">
        <v>29.3276612903226</v>
      </c>
      <c r="CM21">
        <v>27.824564516129</v>
      </c>
      <c r="CN21">
        <v>999.9</v>
      </c>
      <c r="CO21">
        <v>0</v>
      </c>
      <c r="CP21">
        <v>0</v>
      </c>
      <c r="CQ21">
        <v>9998.65</v>
      </c>
      <c r="CR21">
        <v>0</v>
      </c>
      <c r="CS21">
        <v>2.36430774193548</v>
      </c>
      <c r="CT21">
        <v>599.995677419355</v>
      </c>
      <c r="CU21">
        <v>0.933008387096774</v>
      </c>
      <c r="CV21">
        <v>0.0669916516129032</v>
      </c>
      <c r="CW21">
        <v>0</v>
      </c>
      <c r="CX21">
        <v>974.892451612903</v>
      </c>
      <c r="CY21">
        <v>4.99912</v>
      </c>
      <c r="CZ21">
        <v>5825.73290322581</v>
      </c>
      <c r="DA21">
        <v>3805.54032258065</v>
      </c>
      <c r="DB21">
        <v>38.5179032258064</v>
      </c>
      <c r="DC21">
        <v>41.437</v>
      </c>
      <c r="DD21">
        <v>40.3505806451613</v>
      </c>
      <c r="DE21">
        <v>41.5924516129032</v>
      </c>
      <c r="DF21">
        <v>40.9675161290322</v>
      </c>
      <c r="DG21">
        <v>555.137741935484</v>
      </c>
      <c r="DH21">
        <v>39.8570967741935</v>
      </c>
      <c r="DI21">
        <v>0</v>
      </c>
      <c r="DJ21">
        <v>1624922080</v>
      </c>
      <c r="DK21">
        <v>0</v>
      </c>
      <c r="DL21">
        <v>974.9018</v>
      </c>
      <c r="DM21">
        <v>-0.311000004488061</v>
      </c>
      <c r="DN21">
        <v>-41.3484615730746</v>
      </c>
      <c r="DO21">
        <v>5825.4876</v>
      </c>
      <c r="DP21">
        <v>15</v>
      </c>
      <c r="DQ21">
        <v>1624922120.5</v>
      </c>
      <c r="DR21" t="s">
        <v>315</v>
      </c>
      <c r="DS21">
        <v>1624922104</v>
      </c>
      <c r="DT21">
        <v>1624922120.5</v>
      </c>
      <c r="DU21">
        <v>23</v>
      </c>
      <c r="DV21">
        <v>-0.037</v>
      </c>
      <c r="DW21">
        <v>-0.049</v>
      </c>
      <c r="DX21">
        <v>-7.779</v>
      </c>
      <c r="DY21">
        <v>-0.655</v>
      </c>
      <c r="DZ21">
        <v>420</v>
      </c>
      <c r="EA21">
        <v>4</v>
      </c>
      <c r="EB21">
        <v>0.12</v>
      </c>
      <c r="EC21">
        <v>0.01</v>
      </c>
      <c r="ED21">
        <v>-22.21196</v>
      </c>
      <c r="EE21">
        <v>-0.0499136960599929</v>
      </c>
      <c r="EF21">
        <v>0.0201970393869992</v>
      </c>
      <c r="EG21">
        <v>1</v>
      </c>
      <c r="EH21">
        <v>974.915852941176</v>
      </c>
      <c r="EI21">
        <v>-0.234598478447001</v>
      </c>
      <c r="EJ21">
        <v>0.221601806686328</v>
      </c>
      <c r="EK21">
        <v>1</v>
      </c>
      <c r="EL21">
        <v>10.00879</v>
      </c>
      <c r="EM21">
        <v>-0.00350544090056485</v>
      </c>
      <c r="EN21">
        <v>0.00201243633439668</v>
      </c>
      <c r="EO21">
        <v>1</v>
      </c>
      <c r="EP21">
        <v>3</v>
      </c>
      <c r="EQ21">
        <v>3</v>
      </c>
      <c r="ER21" t="s">
        <v>303</v>
      </c>
      <c r="ES21">
        <v>100</v>
      </c>
      <c r="ET21">
        <v>100</v>
      </c>
      <c r="EU21">
        <v>-7.779</v>
      </c>
      <c r="EV21">
        <v>-0.655</v>
      </c>
      <c r="EW21">
        <v>-7.74489466957364</v>
      </c>
      <c r="EX21">
        <v>0.000485247639819423</v>
      </c>
      <c r="EY21">
        <v>-1.36446825205216e-06</v>
      </c>
      <c r="EZ21">
        <v>5.78542989185787e-10</v>
      </c>
      <c r="FA21">
        <v>-0.580873572107178</v>
      </c>
      <c r="FB21">
        <v>-0.0069627603589053</v>
      </c>
      <c r="FC21">
        <v>0.000421879644919607</v>
      </c>
      <c r="FD21">
        <v>-1.84123391875399e-06</v>
      </c>
      <c r="FE21">
        <v>0</v>
      </c>
      <c r="FF21">
        <v>2096</v>
      </c>
      <c r="FG21">
        <v>1</v>
      </c>
      <c r="FH21">
        <v>26</v>
      </c>
      <c r="FI21">
        <v>11.1</v>
      </c>
      <c r="FJ21">
        <v>10.9</v>
      </c>
      <c r="FK21">
        <v>18</v>
      </c>
      <c r="FL21">
        <v>861.428</v>
      </c>
      <c r="FM21">
        <v>575.53</v>
      </c>
      <c r="FN21">
        <v>30.0007</v>
      </c>
      <c r="FO21">
        <v>27.0172</v>
      </c>
      <c r="FP21">
        <v>30.0004</v>
      </c>
      <c r="FQ21">
        <v>26.923</v>
      </c>
      <c r="FR21">
        <v>26.9017</v>
      </c>
      <c r="FS21">
        <v>26.9104</v>
      </c>
      <c r="FT21">
        <v>72.861</v>
      </c>
      <c r="FU21">
        <v>0</v>
      </c>
      <c r="FV21">
        <v>30</v>
      </c>
      <c r="FW21">
        <v>420</v>
      </c>
      <c r="FX21">
        <v>4.39433</v>
      </c>
      <c r="FY21">
        <v>101.626</v>
      </c>
      <c r="FZ21">
        <v>98.0048</v>
      </c>
    </row>
    <row r="22" spans="1:182">
      <c r="A22">
        <v>6</v>
      </c>
      <c r="B22">
        <v>1624922716</v>
      </c>
      <c r="C22">
        <v>3296.40000009537</v>
      </c>
      <c r="D22" t="s">
        <v>316</v>
      </c>
      <c r="E22" t="s">
        <v>317</v>
      </c>
      <c r="F22">
        <v>15</v>
      </c>
      <c r="G22">
        <v>1624922708.25</v>
      </c>
      <c r="H22">
        <f>(I22)/1000</f>
        <v>0</v>
      </c>
      <c r="I22">
        <f>1000*CI22*AG22*(CE22-CF22)/(100*BX22*(1000-AG22*CE22))</f>
        <v>0</v>
      </c>
      <c r="J22">
        <f>CI22*AG22*(CD22-CC22*(1000-AG22*CF22)/(1000-AG22*CE22))/(100*BX22)</f>
        <v>0</v>
      </c>
      <c r="K22">
        <f>CC22 - IF(AG22&gt;1, J22*BX22*100.0/(AI22*CQ22), 0)</f>
        <v>0</v>
      </c>
      <c r="L22">
        <f>((R22-H22/2)*K22-J22)/(R22+H22/2)</f>
        <v>0</v>
      </c>
      <c r="M22">
        <f>L22*(CJ22+CK22)/1000.0</f>
        <v>0</v>
      </c>
      <c r="N22">
        <f>(CC22 - IF(AG22&gt;1, J22*BX22*100.0/(AI22*CQ22), 0))*(CJ22+CK22)/1000.0</f>
        <v>0</v>
      </c>
      <c r="O22">
        <f>2.0/((1/Q22-1/P22)+SIGN(Q22)*SQRT((1/Q22-1/P22)*(1/Q22-1/P22) + 4*BY22/((BY22+1)*(BY22+1))*(2*1/Q22*1/P22-1/P22*1/P22)))</f>
        <v>0</v>
      </c>
      <c r="P22">
        <f>IF(LEFT(BZ22,1)&lt;&gt;"0",IF(LEFT(BZ22,1)="1",3.0,CA22),$D$5+$E$5*(CQ22*CJ22/($K$5*1000))+$F$5*(CQ22*CJ22/($K$5*1000))*MAX(MIN(BX22,$J$5),$I$5)*MAX(MIN(BX22,$J$5),$I$5)+$G$5*MAX(MIN(BX22,$J$5),$I$5)*(CQ22*CJ22/($K$5*1000))+$H$5*(CQ22*CJ22/($K$5*1000))*(CQ22*CJ22/($K$5*1000)))</f>
        <v>0</v>
      </c>
      <c r="Q22">
        <f>H22*(1000-(1000*0.61365*exp(17.502*U22/(240.97+U22))/(CJ22+CK22)+CE22)/2)/(1000*0.61365*exp(17.502*U22/(240.97+U22))/(CJ22+CK22)-CE22)</f>
        <v>0</v>
      </c>
      <c r="R22">
        <f>1/((BY22+1)/(O22/1.6)+1/(P22/1.37)) + BY22/((BY22+1)/(O22/1.6) + BY22/(P22/1.37))</f>
        <v>0</v>
      </c>
      <c r="S22">
        <f>(BT22*BW22)</f>
        <v>0</v>
      </c>
      <c r="T22">
        <f>(CL22+(S22+2*0.95*5.67E-8*(((CL22+$B$7)+273)^4-(CL22+273)^4)-44100*H22)/(1.84*29.3*P22+8*0.95*5.67E-8*(CL22+273)^3))</f>
        <v>0</v>
      </c>
      <c r="U22">
        <f>($C$7*CM22+$D$7*CN22+$E$7*T22)</f>
        <v>0</v>
      </c>
      <c r="V22">
        <f>0.61365*exp(17.502*U22/(240.97+U22))</f>
        <v>0</v>
      </c>
      <c r="W22">
        <f>(X22/Y22*100)</f>
        <v>0</v>
      </c>
      <c r="X22">
        <f>CE22*(CJ22+CK22)/1000</f>
        <v>0</v>
      </c>
      <c r="Y22">
        <f>0.61365*exp(17.502*CL22/(240.97+CL22))</f>
        <v>0</v>
      </c>
      <c r="Z22">
        <f>(V22-CE22*(CJ22+CK22)/1000)</f>
        <v>0</v>
      </c>
      <c r="AA22">
        <f>(-H22*44100)</f>
        <v>0</v>
      </c>
      <c r="AB22">
        <f>2*29.3*P22*0.92*(CL22-U22)</f>
        <v>0</v>
      </c>
      <c r="AC22">
        <f>2*0.95*5.67E-8*(((CL22+$B$7)+273)^4-(U22+273)^4)</f>
        <v>0</v>
      </c>
      <c r="AD22">
        <f>S22+AC22+AA22+AB22</f>
        <v>0</v>
      </c>
      <c r="AE22">
        <v>0</v>
      </c>
      <c r="AF22">
        <v>0</v>
      </c>
      <c r="AG22">
        <f>IF(AE22*$H$13&gt;=AI22,1.0,(AI22/(AI22-AE22*$H$13)))</f>
        <v>0</v>
      </c>
      <c r="AH22">
        <f>(AG22-1)*100</f>
        <v>0</v>
      </c>
      <c r="AI22">
        <f>MAX(0,($B$13+$C$13*CQ22)/(1+$D$13*CQ22)*CJ22/(CL22+273)*$E$13)</f>
        <v>0</v>
      </c>
      <c r="AJ22" t="s">
        <v>300</v>
      </c>
      <c r="AK22" t="s">
        <v>300</v>
      </c>
      <c r="AL22">
        <v>0</v>
      </c>
      <c r="AM22">
        <v>0</v>
      </c>
      <c r="AN22">
        <f>1-AL22/AM22</f>
        <v>0</v>
      </c>
      <c r="AO22">
        <v>0</v>
      </c>
      <c r="AP22" t="s">
        <v>300</v>
      </c>
      <c r="AQ22" t="s">
        <v>300</v>
      </c>
      <c r="AR22">
        <v>0</v>
      </c>
      <c r="AS22">
        <v>0</v>
      </c>
      <c r="AT22">
        <f>1-AR22/AS22</f>
        <v>0</v>
      </c>
      <c r="AU22">
        <v>0.5</v>
      </c>
      <c r="AV22">
        <f>BU22</f>
        <v>0</v>
      </c>
      <c r="AW22">
        <f>J22</f>
        <v>0</v>
      </c>
      <c r="AX22">
        <f>AT22*AU22*AV22</f>
        <v>0</v>
      </c>
      <c r="AY22">
        <f>(AW22-AO22)/AV22</f>
        <v>0</v>
      </c>
      <c r="AZ22">
        <f>(AM22-AS22)/AS22</f>
        <v>0</v>
      </c>
      <c r="BA22">
        <f>AL22/(AN22+AL22/AS22)</f>
        <v>0</v>
      </c>
      <c r="BB22" t="s">
        <v>300</v>
      </c>
      <c r="BC22">
        <v>0</v>
      </c>
      <c r="BD22">
        <f>IF(BC22&lt;&gt;0, BC22, BA22)</f>
        <v>0</v>
      </c>
      <c r="BE22">
        <f>1-BD22/AS22</f>
        <v>0</v>
      </c>
      <c r="BF22">
        <f>(AS22-AR22)/(AS22-BD22)</f>
        <v>0</v>
      </c>
      <c r="BG22">
        <f>(AM22-AS22)/(AM22-BD22)</f>
        <v>0</v>
      </c>
      <c r="BH22">
        <f>(AS22-AR22)/(AS22-AL22)</f>
        <v>0</v>
      </c>
      <c r="BI22">
        <f>(AM22-AS22)/(AM22-AL22)</f>
        <v>0</v>
      </c>
      <c r="BJ22">
        <f>(BF22*BD22/AR22)</f>
        <v>0</v>
      </c>
      <c r="BK22">
        <f>(1-BJ22)</f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f>$B$11*CR22+$C$11*CS22+$F$11*CT22*(1-CW22)</f>
        <v>0</v>
      </c>
      <c r="BU22">
        <f>BT22*BV22</f>
        <v>0</v>
      </c>
      <c r="BV22">
        <f>($B$11*$D$9+$C$11*$D$9+$F$11*((DG22+CY22)/MAX(DG22+CY22+DH22, 0.1)*$I$9+DH22/MAX(DG22+CY22+DH22, 0.1)*$J$9))/($B$11+$C$11+$F$11)</f>
        <v>0</v>
      </c>
      <c r="BW22">
        <f>($B$11*$K$9+$C$11*$K$9+$F$11*((DG22+CY22)/MAX(DG22+CY22+DH22, 0.1)*$P$9+DH22/MAX(DG22+CY22+DH22, 0.1)*$Q$9))/($B$11+$C$11+$F$11)</f>
        <v>0</v>
      </c>
      <c r="BX22">
        <v>6</v>
      </c>
      <c r="BY22">
        <v>0.5</v>
      </c>
      <c r="BZ22" t="s">
        <v>301</v>
      </c>
      <c r="CA22">
        <v>2</v>
      </c>
      <c r="CB22">
        <v>1624922708.25</v>
      </c>
      <c r="CC22">
        <v>397.822566666667</v>
      </c>
      <c r="CD22">
        <v>419.994766666667</v>
      </c>
      <c r="CE22">
        <v>17.2417233333333</v>
      </c>
      <c r="CF22">
        <v>6.417955</v>
      </c>
      <c r="CG22">
        <v>405.629566666667</v>
      </c>
      <c r="CH22">
        <v>17.9537233333333</v>
      </c>
      <c r="CI22">
        <v>800.0042</v>
      </c>
      <c r="CJ22">
        <v>99.5618266666667</v>
      </c>
      <c r="CK22">
        <v>0.0999243</v>
      </c>
      <c r="CL22">
        <v>32.64818</v>
      </c>
      <c r="CM22">
        <v>30.8801266666667</v>
      </c>
      <c r="CN22">
        <v>999.9</v>
      </c>
      <c r="CO22">
        <v>0</v>
      </c>
      <c r="CP22">
        <v>0</v>
      </c>
      <c r="CQ22">
        <v>9999.31633333333</v>
      </c>
      <c r="CR22">
        <v>0</v>
      </c>
      <c r="CS22">
        <v>2.29364</v>
      </c>
      <c r="CT22">
        <v>599.990666666667</v>
      </c>
      <c r="CU22">
        <v>0.933022333333334</v>
      </c>
      <c r="CV22">
        <v>0.06697794</v>
      </c>
      <c r="CW22">
        <v>0</v>
      </c>
      <c r="CX22">
        <v>949.891366666667</v>
      </c>
      <c r="CY22">
        <v>4.99912</v>
      </c>
      <c r="CZ22">
        <v>5694.53766666667</v>
      </c>
      <c r="DA22">
        <v>3805.52333333333</v>
      </c>
      <c r="DB22">
        <v>39.2038666666667</v>
      </c>
      <c r="DC22">
        <v>41.9412</v>
      </c>
      <c r="DD22">
        <v>40.9872</v>
      </c>
      <c r="DE22">
        <v>42.1371333333333</v>
      </c>
      <c r="DF22">
        <v>41.8706</v>
      </c>
      <c r="DG22">
        <v>555.139333333333</v>
      </c>
      <c r="DH22">
        <v>39.848</v>
      </c>
      <c r="DI22">
        <v>0</v>
      </c>
      <c r="DJ22">
        <v>1624922716</v>
      </c>
      <c r="DK22">
        <v>0</v>
      </c>
      <c r="DL22">
        <v>949.88716</v>
      </c>
      <c r="DM22">
        <v>-1.20084615385896</v>
      </c>
      <c r="DN22">
        <v>-23.0846154459973</v>
      </c>
      <c r="DO22">
        <v>5694.1372</v>
      </c>
      <c r="DP22">
        <v>15</v>
      </c>
      <c r="DQ22">
        <v>1624922750</v>
      </c>
      <c r="DR22" t="s">
        <v>318</v>
      </c>
      <c r="DS22">
        <v>1624922736</v>
      </c>
      <c r="DT22">
        <v>1624922750</v>
      </c>
      <c r="DU22">
        <v>24</v>
      </c>
      <c r="DV22">
        <v>-0.028</v>
      </c>
      <c r="DW22">
        <v>-0.053</v>
      </c>
      <c r="DX22">
        <v>-7.807</v>
      </c>
      <c r="DY22">
        <v>-0.712</v>
      </c>
      <c r="DZ22">
        <v>420</v>
      </c>
      <c r="EA22">
        <v>6</v>
      </c>
      <c r="EB22">
        <v>0.07</v>
      </c>
      <c r="EC22">
        <v>0.01</v>
      </c>
      <c r="ED22">
        <v>-22.1382675</v>
      </c>
      <c r="EE22">
        <v>0.078176735459705</v>
      </c>
      <c r="EF22">
        <v>0.0272205105343378</v>
      </c>
      <c r="EG22">
        <v>1</v>
      </c>
      <c r="EH22">
        <v>949.953</v>
      </c>
      <c r="EI22">
        <v>-1.43794590025337</v>
      </c>
      <c r="EJ22">
        <v>0.204417249185847</v>
      </c>
      <c r="EK22">
        <v>1</v>
      </c>
      <c r="EL22">
        <v>10.9125925</v>
      </c>
      <c r="EM22">
        <v>-0.0708191369606018</v>
      </c>
      <c r="EN22">
        <v>0.0131344658722766</v>
      </c>
      <c r="EO22">
        <v>1</v>
      </c>
      <c r="EP22">
        <v>3</v>
      </c>
      <c r="EQ22">
        <v>3</v>
      </c>
      <c r="ER22" t="s">
        <v>303</v>
      </c>
      <c r="ES22">
        <v>100</v>
      </c>
      <c r="ET22">
        <v>100</v>
      </c>
      <c r="EU22">
        <v>-7.807</v>
      </c>
      <c r="EV22">
        <v>-0.712</v>
      </c>
      <c r="EW22">
        <v>-7.78166197007762</v>
      </c>
      <c r="EX22">
        <v>0.000485247639819423</v>
      </c>
      <c r="EY22">
        <v>-1.36446825205216e-06</v>
      </c>
      <c r="EZ22">
        <v>5.78542989185787e-10</v>
      </c>
      <c r="FA22">
        <v>-0.630245832276145</v>
      </c>
      <c r="FB22">
        <v>-0.0069627603589053</v>
      </c>
      <c r="FC22">
        <v>0.000421879644919607</v>
      </c>
      <c r="FD22">
        <v>-1.84123391875399e-06</v>
      </c>
      <c r="FE22">
        <v>0</v>
      </c>
      <c r="FF22">
        <v>2096</v>
      </c>
      <c r="FG22">
        <v>1</v>
      </c>
      <c r="FH22">
        <v>26</v>
      </c>
      <c r="FI22">
        <v>10.2</v>
      </c>
      <c r="FJ22">
        <v>9.9</v>
      </c>
      <c r="FK22">
        <v>18</v>
      </c>
      <c r="FL22">
        <v>863.585</v>
      </c>
      <c r="FM22">
        <v>577.807</v>
      </c>
      <c r="FN22">
        <v>35.0007</v>
      </c>
      <c r="FO22">
        <v>27.4966</v>
      </c>
      <c r="FP22">
        <v>30.0003</v>
      </c>
      <c r="FQ22">
        <v>27.3279</v>
      </c>
      <c r="FR22">
        <v>27.2991</v>
      </c>
      <c r="FS22">
        <v>26.9678</v>
      </c>
      <c r="FT22">
        <v>61.2814</v>
      </c>
      <c r="FU22">
        <v>0</v>
      </c>
      <c r="FV22">
        <v>35</v>
      </c>
      <c r="FW22">
        <v>420</v>
      </c>
      <c r="FX22">
        <v>6.40691</v>
      </c>
      <c r="FY22">
        <v>101.575</v>
      </c>
      <c r="FZ22">
        <v>97.9462</v>
      </c>
    </row>
    <row r="23" spans="1:182">
      <c r="A23">
        <v>7</v>
      </c>
      <c r="B23">
        <v>1624923502.6</v>
      </c>
      <c r="C23">
        <v>4083</v>
      </c>
      <c r="D23" t="s">
        <v>319</v>
      </c>
      <c r="E23" t="s">
        <v>320</v>
      </c>
      <c r="F23">
        <v>15</v>
      </c>
      <c r="G23">
        <v>1624923494.85</v>
      </c>
      <c r="H23">
        <f>(I23)/1000</f>
        <v>0</v>
      </c>
      <c r="I23">
        <f>1000*CI23*AG23*(CE23-CF23)/(100*BX23*(1000-AG23*CE23))</f>
        <v>0</v>
      </c>
      <c r="J23">
        <f>CI23*AG23*(CD23-CC23*(1000-AG23*CF23)/(1000-AG23*CE23))/(100*BX23)</f>
        <v>0</v>
      </c>
      <c r="K23">
        <f>CC23 - IF(AG23&gt;1, J23*BX23*100.0/(AI23*CQ23), 0)</f>
        <v>0</v>
      </c>
      <c r="L23">
        <f>((R23-H23/2)*K23-J23)/(R23+H23/2)</f>
        <v>0</v>
      </c>
      <c r="M23">
        <f>L23*(CJ23+CK23)/1000.0</f>
        <v>0</v>
      </c>
      <c r="N23">
        <f>(CC23 - IF(AG23&gt;1, J23*BX23*100.0/(AI23*CQ23), 0))*(CJ23+CK23)/1000.0</f>
        <v>0</v>
      </c>
      <c r="O23">
        <f>2.0/((1/Q23-1/P23)+SIGN(Q23)*SQRT((1/Q23-1/P23)*(1/Q23-1/P23) + 4*BY23/((BY23+1)*(BY23+1))*(2*1/Q23*1/P23-1/P23*1/P23)))</f>
        <v>0</v>
      </c>
      <c r="P23">
        <f>IF(LEFT(BZ23,1)&lt;&gt;"0",IF(LEFT(BZ23,1)="1",3.0,CA23),$D$5+$E$5*(CQ23*CJ23/($K$5*1000))+$F$5*(CQ23*CJ23/($K$5*1000))*MAX(MIN(BX23,$J$5),$I$5)*MAX(MIN(BX23,$J$5),$I$5)+$G$5*MAX(MIN(BX23,$J$5),$I$5)*(CQ23*CJ23/($K$5*1000))+$H$5*(CQ23*CJ23/($K$5*1000))*(CQ23*CJ23/($K$5*1000)))</f>
        <v>0</v>
      </c>
      <c r="Q23">
        <f>H23*(1000-(1000*0.61365*exp(17.502*U23/(240.97+U23))/(CJ23+CK23)+CE23)/2)/(1000*0.61365*exp(17.502*U23/(240.97+U23))/(CJ23+CK23)-CE23)</f>
        <v>0</v>
      </c>
      <c r="R23">
        <f>1/((BY23+1)/(O23/1.6)+1/(P23/1.37)) + BY23/((BY23+1)/(O23/1.6) + BY23/(P23/1.37))</f>
        <v>0</v>
      </c>
      <c r="S23">
        <f>(BT23*BW23)</f>
        <v>0</v>
      </c>
      <c r="T23">
        <f>(CL23+(S23+2*0.95*5.67E-8*(((CL23+$B$7)+273)^4-(CL23+273)^4)-44100*H23)/(1.84*29.3*P23+8*0.95*5.67E-8*(CL23+273)^3))</f>
        <v>0</v>
      </c>
      <c r="U23">
        <f>($C$7*CM23+$D$7*CN23+$E$7*T23)</f>
        <v>0</v>
      </c>
      <c r="V23">
        <f>0.61365*exp(17.502*U23/(240.97+U23))</f>
        <v>0</v>
      </c>
      <c r="W23">
        <f>(X23/Y23*100)</f>
        <v>0</v>
      </c>
      <c r="X23">
        <f>CE23*(CJ23+CK23)/1000</f>
        <v>0</v>
      </c>
      <c r="Y23">
        <f>0.61365*exp(17.502*CL23/(240.97+CL23))</f>
        <v>0</v>
      </c>
      <c r="Z23">
        <f>(V23-CE23*(CJ23+CK23)/1000)</f>
        <v>0</v>
      </c>
      <c r="AA23">
        <f>(-H23*44100)</f>
        <v>0</v>
      </c>
      <c r="AB23">
        <f>2*29.3*P23*0.92*(CL23-U23)</f>
        <v>0</v>
      </c>
      <c r="AC23">
        <f>2*0.95*5.67E-8*(((CL23+$B$7)+273)^4-(U23+273)^4)</f>
        <v>0</v>
      </c>
      <c r="AD23">
        <f>S23+AC23+AA23+AB23</f>
        <v>0</v>
      </c>
      <c r="AE23">
        <v>0</v>
      </c>
      <c r="AF23">
        <v>0</v>
      </c>
      <c r="AG23">
        <f>IF(AE23*$H$13&gt;=AI23,1.0,(AI23/(AI23-AE23*$H$13)))</f>
        <v>0</v>
      </c>
      <c r="AH23">
        <f>(AG23-1)*100</f>
        <v>0</v>
      </c>
      <c r="AI23">
        <f>MAX(0,($B$13+$C$13*CQ23)/(1+$D$13*CQ23)*CJ23/(CL23+273)*$E$13)</f>
        <v>0</v>
      </c>
      <c r="AJ23" t="s">
        <v>300</v>
      </c>
      <c r="AK23" t="s">
        <v>300</v>
      </c>
      <c r="AL23">
        <v>0</v>
      </c>
      <c r="AM23">
        <v>0</v>
      </c>
      <c r="AN23">
        <f>1-AL23/AM23</f>
        <v>0</v>
      </c>
      <c r="AO23">
        <v>0</v>
      </c>
      <c r="AP23" t="s">
        <v>300</v>
      </c>
      <c r="AQ23" t="s">
        <v>300</v>
      </c>
      <c r="AR23">
        <v>0</v>
      </c>
      <c r="AS23">
        <v>0</v>
      </c>
      <c r="AT23">
        <f>1-AR23/AS23</f>
        <v>0</v>
      </c>
      <c r="AU23">
        <v>0.5</v>
      </c>
      <c r="AV23">
        <f>BU23</f>
        <v>0</v>
      </c>
      <c r="AW23">
        <f>J23</f>
        <v>0</v>
      </c>
      <c r="AX23">
        <f>AT23*AU23*AV23</f>
        <v>0</v>
      </c>
      <c r="AY23">
        <f>(AW23-AO23)/AV23</f>
        <v>0</v>
      </c>
      <c r="AZ23">
        <f>(AM23-AS23)/AS23</f>
        <v>0</v>
      </c>
      <c r="BA23">
        <f>AL23/(AN23+AL23/AS23)</f>
        <v>0</v>
      </c>
      <c r="BB23" t="s">
        <v>300</v>
      </c>
      <c r="BC23">
        <v>0</v>
      </c>
      <c r="BD23">
        <f>IF(BC23&lt;&gt;0, BC23, BA23)</f>
        <v>0</v>
      </c>
      <c r="BE23">
        <f>1-BD23/AS23</f>
        <v>0</v>
      </c>
      <c r="BF23">
        <f>(AS23-AR23)/(AS23-BD23)</f>
        <v>0</v>
      </c>
      <c r="BG23">
        <f>(AM23-AS23)/(AM23-BD23)</f>
        <v>0</v>
      </c>
      <c r="BH23">
        <f>(AS23-AR23)/(AS23-AL23)</f>
        <v>0</v>
      </c>
      <c r="BI23">
        <f>(AM23-AS23)/(AM23-AL23)</f>
        <v>0</v>
      </c>
      <c r="BJ23">
        <f>(BF23*BD23/AR23)</f>
        <v>0</v>
      </c>
      <c r="BK23">
        <f>(1-BJ23)</f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f>$B$11*CR23+$C$11*CS23+$F$11*CT23*(1-CW23)</f>
        <v>0</v>
      </c>
      <c r="BU23">
        <f>BT23*BV23</f>
        <v>0</v>
      </c>
      <c r="BV23">
        <f>($B$11*$D$9+$C$11*$D$9+$F$11*((DG23+CY23)/MAX(DG23+CY23+DH23, 0.1)*$I$9+DH23/MAX(DG23+CY23+DH23, 0.1)*$J$9))/($B$11+$C$11+$F$11)</f>
        <v>0</v>
      </c>
      <c r="BW23">
        <f>($B$11*$K$9+$C$11*$K$9+$F$11*((DG23+CY23)/MAX(DG23+CY23+DH23, 0.1)*$P$9+DH23/MAX(DG23+CY23+DH23, 0.1)*$Q$9))/($B$11+$C$11+$F$11)</f>
        <v>0</v>
      </c>
      <c r="BX23">
        <v>6</v>
      </c>
      <c r="BY23">
        <v>0.5</v>
      </c>
      <c r="BZ23" t="s">
        <v>301</v>
      </c>
      <c r="CA23">
        <v>2</v>
      </c>
      <c r="CB23">
        <v>1624923494.85</v>
      </c>
      <c r="CC23">
        <v>398.3953</v>
      </c>
      <c r="CD23">
        <v>419.979733333333</v>
      </c>
      <c r="CE23">
        <v>20.8702733333333</v>
      </c>
      <c r="CF23">
        <v>9.188116</v>
      </c>
      <c r="CG23">
        <v>406.2423</v>
      </c>
      <c r="CH23">
        <v>21.6392733333333</v>
      </c>
      <c r="CI23">
        <v>799.999733333333</v>
      </c>
      <c r="CJ23">
        <v>99.5345766666667</v>
      </c>
      <c r="CK23">
        <v>0.100378973333333</v>
      </c>
      <c r="CL23">
        <v>36.08164</v>
      </c>
      <c r="CM23">
        <v>34.0453133333333</v>
      </c>
      <c r="CN23">
        <v>999.9</v>
      </c>
      <c r="CO23">
        <v>0</v>
      </c>
      <c r="CP23">
        <v>0</v>
      </c>
      <c r="CQ23">
        <v>9991.856</v>
      </c>
      <c r="CR23">
        <v>0</v>
      </c>
      <c r="CS23">
        <v>2.16038366666667</v>
      </c>
      <c r="CT23">
        <v>600.0244</v>
      </c>
      <c r="CU23">
        <v>0.933003166666667</v>
      </c>
      <c r="CV23">
        <v>0.0669968933333333</v>
      </c>
      <c r="CW23">
        <v>0</v>
      </c>
      <c r="CX23">
        <v>926.4343</v>
      </c>
      <c r="CY23">
        <v>4.99912</v>
      </c>
      <c r="CZ23">
        <v>5571.23266666667</v>
      </c>
      <c r="DA23">
        <v>3805.71733333333</v>
      </c>
      <c r="DB23">
        <v>40.1061333333333</v>
      </c>
      <c r="DC23">
        <v>42.562</v>
      </c>
      <c r="DD23">
        <v>41.7706333333333</v>
      </c>
      <c r="DE23">
        <v>42.8893333333333</v>
      </c>
      <c r="DF23">
        <v>42.9892666666667</v>
      </c>
      <c r="DG23">
        <v>555.160333333333</v>
      </c>
      <c r="DH23">
        <v>39.8633333333333</v>
      </c>
      <c r="DI23">
        <v>0</v>
      </c>
      <c r="DJ23">
        <v>1624923502.6</v>
      </c>
      <c r="DK23">
        <v>0</v>
      </c>
      <c r="DL23">
        <v>926.429961538461</v>
      </c>
      <c r="DM23">
        <v>-0.95996581601362</v>
      </c>
      <c r="DN23">
        <v>-17.0017094164043</v>
      </c>
      <c r="DO23">
        <v>5570.54307692308</v>
      </c>
      <c r="DP23">
        <v>15</v>
      </c>
      <c r="DQ23">
        <v>1624923537.6</v>
      </c>
      <c r="DR23" t="s">
        <v>321</v>
      </c>
      <c r="DS23">
        <v>1624923533.6</v>
      </c>
      <c r="DT23">
        <v>1624923537.6</v>
      </c>
      <c r="DU23">
        <v>25</v>
      </c>
      <c r="DV23">
        <v>-0.041</v>
      </c>
      <c r="DW23">
        <v>-0.057</v>
      </c>
      <c r="DX23">
        <v>-7.847</v>
      </c>
      <c r="DY23">
        <v>-0.769</v>
      </c>
      <c r="DZ23">
        <v>420</v>
      </c>
      <c r="EA23">
        <v>9</v>
      </c>
      <c r="EB23">
        <v>0.1</v>
      </c>
      <c r="EC23">
        <v>0.01</v>
      </c>
      <c r="ED23">
        <v>-21.5557170731707</v>
      </c>
      <c r="EE23">
        <v>0.26918048780485</v>
      </c>
      <c r="EF23">
        <v>0.0454494943621503</v>
      </c>
      <c r="EG23">
        <v>1</v>
      </c>
      <c r="EH23">
        <v>926.489363636364</v>
      </c>
      <c r="EI23">
        <v>-1.37003086506361</v>
      </c>
      <c r="EJ23">
        <v>0.250358024628465</v>
      </c>
      <c r="EK23">
        <v>1</v>
      </c>
      <c r="EL23">
        <v>11.795887804878</v>
      </c>
      <c r="EM23">
        <v>0.00117282229964749</v>
      </c>
      <c r="EN23">
        <v>0.00329450356169563</v>
      </c>
      <c r="EO23">
        <v>1</v>
      </c>
      <c r="EP23">
        <v>3</v>
      </c>
      <c r="EQ23">
        <v>3</v>
      </c>
      <c r="ER23" t="s">
        <v>303</v>
      </c>
      <c r="ES23">
        <v>100</v>
      </c>
      <c r="ET23">
        <v>100</v>
      </c>
      <c r="EU23">
        <v>-7.847</v>
      </c>
      <c r="EV23">
        <v>-0.769</v>
      </c>
      <c r="EW23">
        <v>-7.80990486063208</v>
      </c>
      <c r="EX23">
        <v>0.000485247639819423</v>
      </c>
      <c r="EY23">
        <v>-1.36446825205216e-06</v>
      </c>
      <c r="EZ23">
        <v>5.78542989185787e-10</v>
      </c>
      <c r="FA23">
        <v>-0.683210640531479</v>
      </c>
      <c r="FB23">
        <v>-0.0069627603589053</v>
      </c>
      <c r="FC23">
        <v>0.000421879644919607</v>
      </c>
      <c r="FD23">
        <v>-1.84123391875399e-06</v>
      </c>
      <c r="FE23">
        <v>0</v>
      </c>
      <c r="FF23">
        <v>2096</v>
      </c>
      <c r="FG23">
        <v>1</v>
      </c>
      <c r="FH23">
        <v>26</v>
      </c>
      <c r="FI23">
        <v>12.8</v>
      </c>
      <c r="FJ23">
        <v>12.5</v>
      </c>
      <c r="FK23">
        <v>18</v>
      </c>
      <c r="FL23">
        <v>866.34</v>
      </c>
      <c r="FM23">
        <v>580.501</v>
      </c>
      <c r="FN23">
        <v>40.0001</v>
      </c>
      <c r="FO23">
        <v>28.0521</v>
      </c>
      <c r="FP23">
        <v>30.0003</v>
      </c>
      <c r="FQ23">
        <v>27.7967</v>
      </c>
      <c r="FR23">
        <v>27.7599</v>
      </c>
      <c r="FS23">
        <v>27.0466</v>
      </c>
      <c r="FT23">
        <v>46.3739</v>
      </c>
      <c r="FU23">
        <v>0</v>
      </c>
      <c r="FV23">
        <v>40</v>
      </c>
      <c r="FW23">
        <v>420</v>
      </c>
      <c r="FX23">
        <v>9.24185</v>
      </c>
      <c r="FY23">
        <v>101.519</v>
      </c>
      <c r="FZ23">
        <v>97.8689</v>
      </c>
    </row>
    <row r="24" spans="1:182">
      <c r="A24">
        <v>8</v>
      </c>
      <c r="B24">
        <v>1624924245.1</v>
      </c>
      <c r="C24">
        <v>4825.5</v>
      </c>
      <c r="D24" t="s">
        <v>322</v>
      </c>
      <c r="E24" t="s">
        <v>323</v>
      </c>
      <c r="F24">
        <v>15</v>
      </c>
      <c r="G24">
        <v>1624924237.35</v>
      </c>
      <c r="H24">
        <f>(I24)/1000</f>
        <v>0</v>
      </c>
      <c r="I24">
        <f>1000*CI24*AG24*(CE24-CF24)/(100*BX24*(1000-AG24*CE24))</f>
        <v>0</v>
      </c>
      <c r="J24">
        <f>CI24*AG24*(CD24-CC24*(1000-AG24*CF24)/(1000-AG24*CE24))/(100*BX24)</f>
        <v>0</v>
      </c>
      <c r="K24">
        <f>CC24 - IF(AG24&gt;1, J24*BX24*100.0/(AI24*CQ24), 0)</f>
        <v>0</v>
      </c>
      <c r="L24">
        <f>((R24-H24/2)*K24-J24)/(R24+H24/2)</f>
        <v>0</v>
      </c>
      <c r="M24">
        <f>L24*(CJ24+CK24)/1000.0</f>
        <v>0</v>
      </c>
      <c r="N24">
        <f>(CC24 - IF(AG24&gt;1, J24*BX24*100.0/(AI24*CQ24), 0))*(CJ24+CK24)/1000.0</f>
        <v>0</v>
      </c>
      <c r="O24">
        <f>2.0/((1/Q24-1/P24)+SIGN(Q24)*SQRT((1/Q24-1/P24)*(1/Q24-1/P24) + 4*BY24/((BY24+1)*(BY24+1))*(2*1/Q24*1/P24-1/P24*1/P24)))</f>
        <v>0</v>
      </c>
      <c r="P24">
        <f>IF(LEFT(BZ24,1)&lt;&gt;"0",IF(LEFT(BZ24,1)="1",3.0,CA24),$D$5+$E$5*(CQ24*CJ24/($K$5*1000))+$F$5*(CQ24*CJ24/($K$5*1000))*MAX(MIN(BX24,$J$5),$I$5)*MAX(MIN(BX24,$J$5),$I$5)+$G$5*MAX(MIN(BX24,$J$5),$I$5)*(CQ24*CJ24/($K$5*1000))+$H$5*(CQ24*CJ24/($K$5*1000))*(CQ24*CJ24/($K$5*1000)))</f>
        <v>0</v>
      </c>
      <c r="Q24">
        <f>H24*(1000-(1000*0.61365*exp(17.502*U24/(240.97+U24))/(CJ24+CK24)+CE24)/2)/(1000*0.61365*exp(17.502*U24/(240.97+U24))/(CJ24+CK24)-CE24)</f>
        <v>0</v>
      </c>
      <c r="R24">
        <f>1/((BY24+1)/(O24/1.6)+1/(P24/1.37)) + BY24/((BY24+1)/(O24/1.6) + BY24/(P24/1.37))</f>
        <v>0</v>
      </c>
      <c r="S24">
        <f>(BT24*BW24)</f>
        <v>0</v>
      </c>
      <c r="T24">
        <f>(CL24+(S24+2*0.95*5.67E-8*(((CL24+$B$7)+273)^4-(CL24+273)^4)-44100*H24)/(1.84*29.3*P24+8*0.95*5.67E-8*(CL24+273)^3))</f>
        <v>0</v>
      </c>
      <c r="U24">
        <f>($C$7*CM24+$D$7*CN24+$E$7*T24)</f>
        <v>0</v>
      </c>
      <c r="V24">
        <f>0.61365*exp(17.502*U24/(240.97+U24))</f>
        <v>0</v>
      </c>
      <c r="W24">
        <f>(X24/Y24*100)</f>
        <v>0</v>
      </c>
      <c r="X24">
        <f>CE24*(CJ24+CK24)/1000</f>
        <v>0</v>
      </c>
      <c r="Y24">
        <f>0.61365*exp(17.502*CL24/(240.97+CL24))</f>
        <v>0</v>
      </c>
      <c r="Z24">
        <f>(V24-CE24*(CJ24+CK24)/1000)</f>
        <v>0</v>
      </c>
      <c r="AA24">
        <f>(-H24*44100)</f>
        <v>0</v>
      </c>
      <c r="AB24">
        <f>2*29.3*P24*0.92*(CL24-U24)</f>
        <v>0</v>
      </c>
      <c r="AC24">
        <f>2*0.95*5.67E-8*(((CL24+$B$7)+273)^4-(U24+273)^4)</f>
        <v>0</v>
      </c>
      <c r="AD24">
        <f>S24+AC24+AA24+AB24</f>
        <v>0</v>
      </c>
      <c r="AE24">
        <v>0</v>
      </c>
      <c r="AF24">
        <v>0</v>
      </c>
      <c r="AG24">
        <f>IF(AE24*$H$13&gt;=AI24,1.0,(AI24/(AI24-AE24*$H$13)))</f>
        <v>0</v>
      </c>
      <c r="AH24">
        <f>(AG24-1)*100</f>
        <v>0</v>
      </c>
      <c r="AI24">
        <f>MAX(0,($B$13+$C$13*CQ24)/(1+$D$13*CQ24)*CJ24/(CL24+273)*$E$13)</f>
        <v>0</v>
      </c>
      <c r="AJ24" t="s">
        <v>300</v>
      </c>
      <c r="AK24" t="s">
        <v>300</v>
      </c>
      <c r="AL24">
        <v>0</v>
      </c>
      <c r="AM24">
        <v>0</v>
      </c>
      <c r="AN24">
        <f>1-AL24/AM24</f>
        <v>0</v>
      </c>
      <c r="AO24">
        <v>0</v>
      </c>
      <c r="AP24" t="s">
        <v>300</v>
      </c>
      <c r="AQ24" t="s">
        <v>300</v>
      </c>
      <c r="AR24">
        <v>0</v>
      </c>
      <c r="AS24">
        <v>0</v>
      </c>
      <c r="AT24">
        <f>1-AR24/AS24</f>
        <v>0</v>
      </c>
      <c r="AU24">
        <v>0.5</v>
      </c>
      <c r="AV24">
        <f>BU24</f>
        <v>0</v>
      </c>
      <c r="AW24">
        <f>J24</f>
        <v>0</v>
      </c>
      <c r="AX24">
        <f>AT24*AU24*AV24</f>
        <v>0</v>
      </c>
      <c r="AY24">
        <f>(AW24-AO24)/AV24</f>
        <v>0</v>
      </c>
      <c r="AZ24">
        <f>(AM24-AS24)/AS24</f>
        <v>0</v>
      </c>
      <c r="BA24">
        <f>AL24/(AN24+AL24/AS24)</f>
        <v>0</v>
      </c>
      <c r="BB24" t="s">
        <v>300</v>
      </c>
      <c r="BC24">
        <v>0</v>
      </c>
      <c r="BD24">
        <f>IF(BC24&lt;&gt;0, BC24, BA24)</f>
        <v>0</v>
      </c>
      <c r="BE24">
        <f>1-BD24/AS24</f>
        <v>0</v>
      </c>
      <c r="BF24">
        <f>(AS24-AR24)/(AS24-BD24)</f>
        <v>0</v>
      </c>
      <c r="BG24">
        <f>(AM24-AS24)/(AM24-BD24)</f>
        <v>0</v>
      </c>
      <c r="BH24">
        <f>(AS24-AR24)/(AS24-AL24)</f>
        <v>0</v>
      </c>
      <c r="BI24">
        <f>(AM24-AS24)/(AM24-AL24)</f>
        <v>0</v>
      </c>
      <c r="BJ24">
        <f>(BF24*BD24/AR24)</f>
        <v>0</v>
      </c>
      <c r="BK24">
        <f>(1-BJ24)</f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f>$B$11*CR24+$C$11*CS24+$F$11*CT24*(1-CW24)</f>
        <v>0</v>
      </c>
      <c r="BU24">
        <f>BT24*BV24</f>
        <v>0</v>
      </c>
      <c r="BV24">
        <f>($B$11*$D$9+$C$11*$D$9+$F$11*((DG24+CY24)/MAX(DG24+CY24+DH24, 0.1)*$I$9+DH24/MAX(DG24+CY24+DH24, 0.1)*$J$9))/($B$11+$C$11+$F$11)</f>
        <v>0</v>
      </c>
      <c r="BW24">
        <f>($B$11*$K$9+$C$11*$K$9+$F$11*((DG24+CY24)/MAX(DG24+CY24+DH24, 0.1)*$P$9+DH24/MAX(DG24+CY24+DH24, 0.1)*$Q$9))/($B$11+$C$11+$F$11)</f>
        <v>0</v>
      </c>
      <c r="BX24">
        <v>6</v>
      </c>
      <c r="BY24">
        <v>0.5</v>
      </c>
      <c r="BZ24" t="s">
        <v>301</v>
      </c>
      <c r="CA24">
        <v>2</v>
      </c>
      <c r="CB24">
        <v>1624924237.35</v>
      </c>
      <c r="CC24">
        <v>399.409566666667</v>
      </c>
      <c r="CD24">
        <v>420.007066666667</v>
      </c>
      <c r="CE24">
        <v>24.9490366666667</v>
      </c>
      <c r="CF24">
        <v>12.4048533333333</v>
      </c>
      <c r="CG24">
        <v>407.351566666667</v>
      </c>
      <c r="CH24">
        <v>25.7700366666667</v>
      </c>
      <c r="CI24">
        <v>800.006566666667</v>
      </c>
      <c r="CJ24">
        <v>99.52456</v>
      </c>
      <c r="CK24">
        <v>0.0998768566666667</v>
      </c>
      <c r="CL24">
        <v>39.39826</v>
      </c>
      <c r="CM24">
        <v>37.0585366666667</v>
      </c>
      <c r="CN24">
        <v>999.9</v>
      </c>
      <c r="CO24">
        <v>0</v>
      </c>
      <c r="CP24">
        <v>0</v>
      </c>
      <c r="CQ24">
        <v>10008.1856666667</v>
      </c>
      <c r="CR24">
        <v>0</v>
      </c>
      <c r="CS24">
        <v>2.181658</v>
      </c>
      <c r="CT24">
        <v>599.9991</v>
      </c>
      <c r="CU24">
        <v>0.932999566666667</v>
      </c>
      <c r="CV24">
        <v>0.0670004633333333</v>
      </c>
      <c r="CW24">
        <v>0</v>
      </c>
      <c r="CX24">
        <v>913.151633333333</v>
      </c>
      <c r="CY24">
        <v>4.99912</v>
      </c>
      <c r="CZ24">
        <v>5501.90933333333</v>
      </c>
      <c r="DA24">
        <v>3805.55233333333</v>
      </c>
      <c r="DB24">
        <v>40.8872666666667</v>
      </c>
      <c r="DC24">
        <v>43.1208</v>
      </c>
      <c r="DD24">
        <v>42.4622666666667</v>
      </c>
      <c r="DE24">
        <v>43.5496666666667</v>
      </c>
      <c r="DF24">
        <v>44.0289333333333</v>
      </c>
      <c r="DG24">
        <v>555.134333333333</v>
      </c>
      <c r="DH24">
        <v>39.864</v>
      </c>
      <c r="DI24">
        <v>0</v>
      </c>
      <c r="DJ24">
        <v>1624924244.8</v>
      </c>
      <c r="DK24">
        <v>0</v>
      </c>
      <c r="DL24">
        <v>913.144</v>
      </c>
      <c r="DM24">
        <v>0.299923072227844</v>
      </c>
      <c r="DN24">
        <v>-22.9246153991045</v>
      </c>
      <c r="DO24">
        <v>5501.726</v>
      </c>
      <c r="DP24">
        <v>15</v>
      </c>
      <c r="DQ24">
        <v>1624924279.1</v>
      </c>
      <c r="DR24" t="s">
        <v>324</v>
      </c>
      <c r="DS24">
        <v>1624924266.1</v>
      </c>
      <c r="DT24">
        <v>1624924279.1</v>
      </c>
      <c r="DU24">
        <v>26</v>
      </c>
      <c r="DV24">
        <v>-0.094</v>
      </c>
      <c r="DW24">
        <v>-0.059</v>
      </c>
      <c r="DX24">
        <v>-7.942</v>
      </c>
      <c r="DY24">
        <v>-0.821</v>
      </c>
      <c r="DZ24">
        <v>420</v>
      </c>
      <c r="EA24">
        <v>12</v>
      </c>
      <c r="EB24">
        <v>0.12</v>
      </c>
      <c r="EC24">
        <v>0.01</v>
      </c>
      <c r="ED24">
        <v>-20.4946463414634</v>
      </c>
      <c r="EE24">
        <v>-0.0438606271777483</v>
      </c>
      <c r="EF24">
        <v>0.0157617334932637</v>
      </c>
      <c r="EG24">
        <v>1</v>
      </c>
      <c r="EH24">
        <v>913.175914285714</v>
      </c>
      <c r="EI24">
        <v>-0.282927592954646</v>
      </c>
      <c r="EJ24">
        <v>0.164115006962202</v>
      </c>
      <c r="EK24">
        <v>1</v>
      </c>
      <c r="EL24">
        <v>12.6941634146341</v>
      </c>
      <c r="EM24">
        <v>-0.00206759581882585</v>
      </c>
      <c r="EN24">
        <v>0.00170347651663087</v>
      </c>
      <c r="EO24">
        <v>1</v>
      </c>
      <c r="EP24">
        <v>3</v>
      </c>
      <c r="EQ24">
        <v>3</v>
      </c>
      <c r="ER24" t="s">
        <v>303</v>
      </c>
      <c r="ES24">
        <v>100</v>
      </c>
      <c r="ET24">
        <v>100</v>
      </c>
      <c r="EU24">
        <v>-7.942</v>
      </c>
      <c r="EV24">
        <v>-0.821</v>
      </c>
      <c r="EW24">
        <v>-7.85048983809456</v>
      </c>
      <c r="EX24">
        <v>0.000485247639819423</v>
      </c>
      <c r="EY24">
        <v>-1.36446825205216e-06</v>
      </c>
      <c r="EZ24">
        <v>5.78542989185787e-10</v>
      </c>
      <c r="FA24">
        <v>-0.740007116575438</v>
      </c>
      <c r="FB24">
        <v>-0.0069627603589053</v>
      </c>
      <c r="FC24">
        <v>0.000421879644919607</v>
      </c>
      <c r="FD24">
        <v>-1.84123391875399e-06</v>
      </c>
      <c r="FE24">
        <v>0</v>
      </c>
      <c r="FF24">
        <v>2096</v>
      </c>
      <c r="FG24">
        <v>1</v>
      </c>
      <c r="FH24">
        <v>26</v>
      </c>
      <c r="FI24">
        <v>11.9</v>
      </c>
      <c r="FJ24">
        <v>11.8</v>
      </c>
      <c r="FK24">
        <v>18</v>
      </c>
      <c r="FL24">
        <v>868.798</v>
      </c>
      <c r="FM24">
        <v>583.858</v>
      </c>
      <c r="FN24">
        <v>45.0001</v>
      </c>
      <c r="FO24">
        <v>28.662</v>
      </c>
      <c r="FP24">
        <v>30.0003</v>
      </c>
      <c r="FQ24">
        <v>28.3188</v>
      </c>
      <c r="FR24">
        <v>28.2739</v>
      </c>
      <c r="FS24">
        <v>27.1364</v>
      </c>
      <c r="FT24">
        <v>28.8147</v>
      </c>
      <c r="FU24">
        <v>0</v>
      </c>
      <c r="FV24">
        <v>45</v>
      </c>
      <c r="FW24">
        <v>420</v>
      </c>
      <c r="FX24">
        <v>12.4528</v>
      </c>
      <c r="FY24">
        <v>101.458</v>
      </c>
      <c r="FZ24">
        <v>97.7902</v>
      </c>
    </row>
    <row r="25" spans="1:182">
      <c r="A25">
        <v>9</v>
      </c>
      <c r="B25">
        <v>1624924878.5</v>
      </c>
      <c r="C25">
        <v>5458.90000009537</v>
      </c>
      <c r="D25" t="s">
        <v>325</v>
      </c>
      <c r="E25" t="s">
        <v>326</v>
      </c>
      <c r="F25">
        <v>15</v>
      </c>
      <c r="G25">
        <v>1624924870.5</v>
      </c>
      <c r="H25">
        <f>(I25)/1000</f>
        <v>0</v>
      </c>
      <c r="I25">
        <f>1000*CI25*AG25*(CE25-CF25)/(100*BX25*(1000-AG25*CE25))</f>
        <v>0</v>
      </c>
      <c r="J25">
        <f>CI25*AG25*(CD25-CC25*(1000-AG25*CF25)/(1000-AG25*CE25))/(100*BX25)</f>
        <v>0</v>
      </c>
      <c r="K25">
        <f>CC25 - IF(AG25&gt;1, J25*BX25*100.0/(AI25*CQ25), 0)</f>
        <v>0</v>
      </c>
      <c r="L25">
        <f>((R25-H25/2)*K25-J25)/(R25+H25/2)</f>
        <v>0</v>
      </c>
      <c r="M25">
        <f>L25*(CJ25+CK25)/1000.0</f>
        <v>0</v>
      </c>
      <c r="N25">
        <f>(CC25 - IF(AG25&gt;1, J25*BX25*100.0/(AI25*CQ25), 0))*(CJ25+CK25)/1000.0</f>
        <v>0</v>
      </c>
      <c r="O25">
        <f>2.0/((1/Q25-1/P25)+SIGN(Q25)*SQRT((1/Q25-1/P25)*(1/Q25-1/P25) + 4*BY25/((BY25+1)*(BY25+1))*(2*1/Q25*1/P25-1/P25*1/P25)))</f>
        <v>0</v>
      </c>
      <c r="P25">
        <f>IF(LEFT(BZ25,1)&lt;&gt;"0",IF(LEFT(BZ25,1)="1",3.0,CA25),$D$5+$E$5*(CQ25*CJ25/($K$5*1000))+$F$5*(CQ25*CJ25/($K$5*1000))*MAX(MIN(BX25,$J$5),$I$5)*MAX(MIN(BX25,$J$5),$I$5)+$G$5*MAX(MIN(BX25,$J$5),$I$5)*(CQ25*CJ25/($K$5*1000))+$H$5*(CQ25*CJ25/($K$5*1000))*(CQ25*CJ25/($K$5*1000)))</f>
        <v>0</v>
      </c>
      <c r="Q25">
        <f>H25*(1000-(1000*0.61365*exp(17.502*U25/(240.97+U25))/(CJ25+CK25)+CE25)/2)/(1000*0.61365*exp(17.502*U25/(240.97+U25))/(CJ25+CK25)-CE25)</f>
        <v>0</v>
      </c>
      <c r="R25">
        <f>1/((BY25+1)/(O25/1.6)+1/(P25/1.37)) + BY25/((BY25+1)/(O25/1.6) + BY25/(P25/1.37))</f>
        <v>0</v>
      </c>
      <c r="S25">
        <f>(BT25*BW25)</f>
        <v>0</v>
      </c>
      <c r="T25">
        <f>(CL25+(S25+2*0.95*5.67E-8*(((CL25+$B$7)+273)^4-(CL25+273)^4)-44100*H25)/(1.84*29.3*P25+8*0.95*5.67E-8*(CL25+273)^3))</f>
        <v>0</v>
      </c>
      <c r="U25">
        <f>($C$7*CM25+$D$7*CN25+$E$7*T25)</f>
        <v>0</v>
      </c>
      <c r="V25">
        <f>0.61365*exp(17.502*U25/(240.97+U25))</f>
        <v>0</v>
      </c>
      <c r="W25">
        <f>(X25/Y25*100)</f>
        <v>0</v>
      </c>
      <c r="X25">
        <f>CE25*(CJ25+CK25)/1000</f>
        <v>0</v>
      </c>
      <c r="Y25">
        <f>0.61365*exp(17.502*CL25/(240.97+CL25))</f>
        <v>0</v>
      </c>
      <c r="Z25">
        <f>(V25-CE25*(CJ25+CK25)/1000)</f>
        <v>0</v>
      </c>
      <c r="AA25">
        <f>(-H25*44100)</f>
        <v>0</v>
      </c>
      <c r="AB25">
        <f>2*29.3*P25*0.92*(CL25-U25)</f>
        <v>0</v>
      </c>
      <c r="AC25">
        <f>2*0.95*5.67E-8*(((CL25+$B$7)+273)^4-(U25+273)^4)</f>
        <v>0</v>
      </c>
      <c r="AD25">
        <f>S25+AC25+AA25+AB25</f>
        <v>0</v>
      </c>
      <c r="AE25">
        <v>0</v>
      </c>
      <c r="AF25">
        <v>0</v>
      </c>
      <c r="AG25">
        <f>IF(AE25*$H$13&gt;=AI25,1.0,(AI25/(AI25-AE25*$H$13)))</f>
        <v>0</v>
      </c>
      <c r="AH25">
        <f>(AG25-1)*100</f>
        <v>0</v>
      </c>
      <c r="AI25">
        <f>MAX(0,($B$13+$C$13*CQ25)/(1+$D$13*CQ25)*CJ25/(CL25+273)*$E$13)</f>
        <v>0</v>
      </c>
      <c r="AJ25" t="s">
        <v>300</v>
      </c>
      <c r="AK25" t="s">
        <v>300</v>
      </c>
      <c r="AL25">
        <v>0</v>
      </c>
      <c r="AM25">
        <v>0</v>
      </c>
      <c r="AN25">
        <f>1-AL25/AM25</f>
        <v>0</v>
      </c>
      <c r="AO25">
        <v>0</v>
      </c>
      <c r="AP25" t="s">
        <v>300</v>
      </c>
      <c r="AQ25" t="s">
        <v>300</v>
      </c>
      <c r="AR25">
        <v>0</v>
      </c>
      <c r="AS25">
        <v>0</v>
      </c>
      <c r="AT25">
        <f>1-AR25/AS25</f>
        <v>0</v>
      </c>
      <c r="AU25">
        <v>0.5</v>
      </c>
      <c r="AV25">
        <f>BU25</f>
        <v>0</v>
      </c>
      <c r="AW25">
        <f>J25</f>
        <v>0</v>
      </c>
      <c r="AX25">
        <f>AT25*AU25*AV25</f>
        <v>0</v>
      </c>
      <c r="AY25">
        <f>(AW25-AO25)/AV25</f>
        <v>0</v>
      </c>
      <c r="AZ25">
        <f>(AM25-AS25)/AS25</f>
        <v>0</v>
      </c>
      <c r="BA25">
        <f>AL25/(AN25+AL25/AS25)</f>
        <v>0</v>
      </c>
      <c r="BB25" t="s">
        <v>300</v>
      </c>
      <c r="BC25">
        <v>0</v>
      </c>
      <c r="BD25">
        <f>IF(BC25&lt;&gt;0, BC25, BA25)</f>
        <v>0</v>
      </c>
      <c r="BE25">
        <f>1-BD25/AS25</f>
        <v>0</v>
      </c>
      <c r="BF25">
        <f>(AS25-AR25)/(AS25-BD25)</f>
        <v>0</v>
      </c>
      <c r="BG25">
        <f>(AM25-AS25)/(AM25-BD25)</f>
        <v>0</v>
      </c>
      <c r="BH25">
        <f>(AS25-AR25)/(AS25-AL25)</f>
        <v>0</v>
      </c>
      <c r="BI25">
        <f>(AM25-AS25)/(AM25-AL25)</f>
        <v>0</v>
      </c>
      <c r="BJ25">
        <f>(BF25*BD25/AR25)</f>
        <v>0</v>
      </c>
      <c r="BK25">
        <f>(1-BJ25)</f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f>$B$11*CR25+$C$11*CS25+$F$11*CT25*(1-CW25)</f>
        <v>0</v>
      </c>
      <c r="BU25">
        <f>BT25*BV25</f>
        <v>0</v>
      </c>
      <c r="BV25">
        <f>($B$11*$D$9+$C$11*$D$9+$F$11*((DG25+CY25)/MAX(DG25+CY25+DH25, 0.1)*$I$9+DH25/MAX(DG25+CY25+DH25, 0.1)*$J$9))/($B$11+$C$11+$F$11)</f>
        <v>0</v>
      </c>
      <c r="BW25">
        <f>($B$11*$K$9+$C$11*$K$9+$F$11*((DG25+CY25)/MAX(DG25+CY25+DH25, 0.1)*$P$9+DH25/MAX(DG25+CY25+DH25, 0.1)*$Q$9))/($B$11+$C$11+$F$11)</f>
        <v>0</v>
      </c>
      <c r="BX25">
        <v>6</v>
      </c>
      <c r="BY25">
        <v>0.5</v>
      </c>
      <c r="BZ25" t="s">
        <v>301</v>
      </c>
      <c r="CA25">
        <v>2</v>
      </c>
      <c r="CB25">
        <v>1624924870.5</v>
      </c>
      <c r="CC25">
        <v>400.46535483871</v>
      </c>
      <c r="CD25">
        <v>420.022451612903</v>
      </c>
      <c r="CE25">
        <v>29.1688387096774</v>
      </c>
      <c r="CF25">
        <v>15.7278967741935</v>
      </c>
      <c r="CG25">
        <v>408.41235483871</v>
      </c>
      <c r="CH25">
        <v>30.0188387096774</v>
      </c>
      <c r="CI25">
        <v>800.001516129032</v>
      </c>
      <c r="CJ25">
        <v>99.512864516129</v>
      </c>
      <c r="CK25">
        <v>0.100190541935484</v>
      </c>
      <c r="CL25">
        <v>42.3685322580645</v>
      </c>
      <c r="CM25">
        <v>39.5907064516129</v>
      </c>
      <c r="CN25">
        <v>999.9</v>
      </c>
      <c r="CO25">
        <v>0</v>
      </c>
      <c r="CP25">
        <v>0</v>
      </c>
      <c r="CQ25">
        <v>9997.53677419355</v>
      </c>
      <c r="CR25">
        <v>0</v>
      </c>
      <c r="CS25">
        <v>1.96253580645161</v>
      </c>
      <c r="CT25">
        <v>599.993741935484</v>
      </c>
      <c r="CU25">
        <v>0.932982032258065</v>
      </c>
      <c r="CV25">
        <v>0.0670178225806452</v>
      </c>
      <c r="CW25">
        <v>0</v>
      </c>
      <c r="CX25">
        <v>908.388774193548</v>
      </c>
      <c r="CY25">
        <v>4.99912</v>
      </c>
      <c r="CZ25">
        <v>5479.90161290323</v>
      </c>
      <c r="DA25">
        <v>3805.50064516129</v>
      </c>
      <c r="DB25">
        <v>41.4917741935484</v>
      </c>
      <c r="DC25">
        <v>43.526</v>
      </c>
      <c r="DD25">
        <v>42.9917096774194</v>
      </c>
      <c r="DE25">
        <v>44.0199032258064</v>
      </c>
      <c r="DF25">
        <v>44.8102580645161</v>
      </c>
      <c r="DG25">
        <v>555.12</v>
      </c>
      <c r="DH25">
        <v>39.8719354838709</v>
      </c>
      <c r="DI25">
        <v>0</v>
      </c>
      <c r="DJ25">
        <v>1624924878.4</v>
      </c>
      <c r="DK25">
        <v>0</v>
      </c>
      <c r="DL25">
        <v>908.36572</v>
      </c>
      <c r="DM25">
        <v>-1.82107692553886</v>
      </c>
      <c r="DN25">
        <v>-37.8784615438898</v>
      </c>
      <c r="DO25">
        <v>5479.4832</v>
      </c>
      <c r="DP25">
        <v>15</v>
      </c>
      <c r="DQ25">
        <v>1624924918</v>
      </c>
      <c r="DR25" t="s">
        <v>327</v>
      </c>
      <c r="DS25">
        <v>1624924904.5</v>
      </c>
      <c r="DT25">
        <v>1624924918</v>
      </c>
      <c r="DU25">
        <v>27</v>
      </c>
      <c r="DV25">
        <v>-0.005</v>
      </c>
      <c r="DW25">
        <v>-0.044</v>
      </c>
      <c r="DX25">
        <v>-7.947</v>
      </c>
      <c r="DY25">
        <v>-0.85</v>
      </c>
      <c r="DZ25">
        <v>420</v>
      </c>
      <c r="EA25">
        <v>16</v>
      </c>
      <c r="EB25">
        <v>0.05</v>
      </c>
      <c r="EC25">
        <v>0.01</v>
      </c>
      <c r="ED25">
        <v>-19.5528609756098</v>
      </c>
      <c r="EE25">
        <v>0.0619505226480847</v>
      </c>
      <c r="EF25">
        <v>0.0197611824230103</v>
      </c>
      <c r="EG25">
        <v>1</v>
      </c>
      <c r="EH25">
        <v>908.4528</v>
      </c>
      <c r="EI25">
        <v>-1.54426614481406</v>
      </c>
      <c r="EJ25">
        <v>0.207871636215371</v>
      </c>
      <c r="EK25">
        <v>1</v>
      </c>
      <c r="EL25">
        <v>13.5621634146341</v>
      </c>
      <c r="EM25">
        <v>0.0669972125435653</v>
      </c>
      <c r="EN25">
        <v>0.0068886175503439</v>
      </c>
      <c r="EO25">
        <v>1</v>
      </c>
      <c r="EP25">
        <v>3</v>
      </c>
      <c r="EQ25">
        <v>3</v>
      </c>
      <c r="ER25" t="s">
        <v>303</v>
      </c>
      <c r="ES25">
        <v>100</v>
      </c>
      <c r="ET25">
        <v>100</v>
      </c>
      <c r="EU25">
        <v>-7.947</v>
      </c>
      <c r="EV25">
        <v>-0.85</v>
      </c>
      <c r="EW25">
        <v>-7.94471671676526</v>
      </c>
      <c r="EX25">
        <v>0.000485247639819423</v>
      </c>
      <c r="EY25">
        <v>-1.36446825205216e-06</v>
      </c>
      <c r="EZ25">
        <v>5.78542989185787e-10</v>
      </c>
      <c r="FA25">
        <v>-0.726177684038713</v>
      </c>
      <c r="FB25">
        <v>0</v>
      </c>
      <c r="FC25">
        <v>0</v>
      </c>
      <c r="FD25">
        <v>0</v>
      </c>
      <c r="FE25">
        <v>0</v>
      </c>
      <c r="FF25">
        <v>2096</v>
      </c>
      <c r="FG25">
        <v>1</v>
      </c>
      <c r="FH25">
        <v>26</v>
      </c>
      <c r="FI25">
        <v>10.2</v>
      </c>
      <c r="FJ25">
        <v>10</v>
      </c>
      <c r="FK25">
        <v>18</v>
      </c>
      <c r="FL25">
        <v>871.434</v>
      </c>
      <c r="FM25">
        <v>587.648</v>
      </c>
      <c r="FN25">
        <v>50.0012</v>
      </c>
      <c r="FO25">
        <v>29.0944</v>
      </c>
      <c r="FP25">
        <v>30.0004</v>
      </c>
      <c r="FQ25">
        <v>28.6738</v>
      </c>
      <c r="FR25">
        <v>28.6218</v>
      </c>
      <c r="FS25">
        <v>27.2251</v>
      </c>
      <c r="FT25">
        <v>0</v>
      </c>
      <c r="FU25">
        <v>3.85767</v>
      </c>
      <c r="FV25">
        <v>50</v>
      </c>
      <c r="FW25">
        <v>420</v>
      </c>
      <c r="FX25">
        <v>16.7644</v>
      </c>
      <c r="FY25">
        <v>101.408</v>
      </c>
      <c r="FZ25">
        <v>97.7348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2021-06-28T17:03:55Z</dcterms:created>
  <dcterms:modified xsi:type="dcterms:W3CDTF">2021-06-28T17:03:55Z</dcterms:modified>
</cp:coreProperties>
</file>