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<sst xmlns="http://schemas.openxmlformats.org/spreadsheetml/2006/main" count="698" uniqueCount="319">
  <si>
    <t>File opened</t>
  </si>
  <si>
    <t>2021-06-18 14:16:17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</si>
  <si>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</si>
  <si>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</si>
  <si>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</si>
  <si>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</si>
  <si>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</si>
  <si>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</si>
  <si>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</si>
  <si>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</si>
  <si>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</si>
  <si>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</si>
  <si>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</si>
  <si>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{"h2obzero": "0.996793", "h2obspan1": "1.00029", "h2obspanconc1": "12.21", "co2bspan1": "1.00105", "co2aspanconc1": "2500", "co2bspan2b": "0.32636", "h2obspan2": "0", "co2aspan2a": "0.329491", "tazero": "-0.00228119", "co2bzero": "0.957759", "co2aspan2": "-0.0257965", "oxygen": "21", "co2aspan2b": "0.327046", "co2bspan2": "-0.0261668", "h2obspan2a": "0.0691036", "h2oaspan1": "1.00294", "h2oaspanconc1": "12.21", "tbzero": "0.0863571", "flowmeterzero": "1.0032", "h2obspan2b": "0.0691233", "ssb_ref": "37595.2", "flowbzero": "0.31521", "h2oaspanconc2": "0", "chamberpressurezero": "2.55175", "ssa_ref": "35974.6", "h2oaspan2b": "0.069198", "co2azero": "0.990305", "flowazero": "0.306", "h2oazero": "1.00241", "h2oaspan2": "0", "co2bspan2a": "0.328844", "co2aspan1": "1.00108", "co2aspanconc2": "296.7", "co2bspanconc1": "2500", "h2obspanconc2": "0", "h2oaspan2a": "0.0689952", "co2bspanconc2":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</si>
  <si>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</si>
  <si>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</si>
  <si>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</si>
  <si>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</si>
  <si>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</si>
  <si>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</si>
  <si>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</si>
  <si>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</si>
  <si>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</si>
  <si>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14:16:17</t>
  </si>
  <si>
    <t>Stability Definition:	ΔCO2 (Meas2): Slp&lt;0.5 Per=20	ΔH2O (Meas2): Slp&lt;0.1 Per=20	F (FlrLS): Slp&lt;10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</si>
  <si>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</si>
  <si>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</si>
  <si>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</si>
  <si>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</si>
  <si>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</si>
  <si>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</si>
  <si>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</si>
  <si>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</si>
  <si>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</si>
  <si>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</si>
  <si>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</si>
  <si>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</si>
  <si>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</si>
  <si>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</si>
  <si>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</si>
  <si>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</si>
  <si>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</si>
  <si>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</si>
  <si>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</si>
  <si>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</si>
  <si>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</si>
  <si>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</si>
  <si>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</si>
  <si>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</si>
  <si>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</si>
  <si>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</si>
  <si>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</si>
  <si>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</si>
  <si>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</si>
  <si>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</si>
  <si>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</si>
  <si>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</si>
  <si>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</si>
  <si>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</si>
  <si>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</si>
  <si>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</si>
  <si>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</si>
  <si>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</si>
  <si>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</si>
  <si>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</si>
  <si>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</si>
  <si>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</si>
  <si>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</si>
  <si>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</si>
  <si>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</si>
  <si>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</si>
  <si>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</si>
  <si>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</si>
  <si>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</si>
  <si>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</si>
  <si>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</si>
  <si>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4.63649 83.4991 391.788 637.942 880.452 1061.9 1243.27 1339.06</t>
  </si>
  <si>
    <t>Fs_true</t>
  </si>
  <si>
    <t>-0.522735 102.333 402.018 601.309 800.777 1002.04 1200.96 1401.16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</si>
  <si>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</si>
  <si>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</si>
  <si>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</si>
  <si>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</si>
  <si>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</si>
  <si>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</si>
  <si>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</si>
  <si>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</si>
  <si>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</si>
  <si>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</si>
  <si>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</si>
  <si>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</si>
  <si>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</si>
  <si>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</si>
  <si>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</si>
  <si>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</si>
  <si>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</si>
  <si>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</si>
  <si>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</si>
  <si>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</si>
  <si>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</si>
  <si>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binomial</t>
  </si>
  <si>
    <t>leaf_id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</si>
  <si>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</si>
  <si>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</si>
  <si>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</si>
  <si>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</si>
  <si>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</si>
  <si>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</si>
  <si>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</si>
  <si>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</si>
  <si>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</si>
  <si>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</si>
  <si>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</si>
  <si>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</si>
  <si>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</si>
  <si>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</si>
  <si>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</si>
  <si>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</si>
  <si>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</si>
  <si>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</si>
  <si>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</si>
  <si>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</si>
  <si>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</si>
  <si>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</si>
  <si>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</si>
  <si>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</si>
  <si>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</si>
  <si>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</si>
  <si>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</si>
  <si>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</si>
  <si>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</si>
  <si>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</si>
  <si>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</si>
  <si>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</si>
  <si>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</si>
  <si>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</si>
  <si>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</si>
  <si>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</si>
  <si>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</si>
  <si>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</si>
  <si>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</si>
  <si>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</si>
  <si>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</si>
  <si>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</si>
  <si>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</si>
  <si>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</si>
  <si>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</si>
  <si>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</si>
  <si>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</si>
  <si>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</si>
  <si>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</si>
  <si>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</si>
  <si>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</si>
  <si>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</si>
  <si>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</si>
  <si>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</si>
  <si>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</si>
  <si>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</si>
  <si>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</si>
  <si>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</si>
  <si>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</si>
  <si>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</si>
  <si>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</si>
  <si>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</si>
  <si>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</si>
  <si>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</si>
  <si>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</si>
  <si>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</si>
  <si>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</si>
  <si>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</si>
  <si>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</si>
  <si>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</si>
  <si>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</si>
  <si>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</si>
  <si>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</si>
  <si>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</si>
  <si>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</si>
  <si>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</si>
  <si>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</si>
  <si>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</si>
  <si>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</si>
  <si>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</si>
  <si>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</si>
  <si>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</si>
  <si>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</si>
  <si>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</si>
  <si>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</si>
  <si>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</si>
  <si>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</si>
  <si>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</si>
  <si>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</si>
  <si>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</si>
  <si>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</si>
  <si>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</si>
  <si>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</si>
  <si>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</si>
  <si>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</si>
  <si>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</si>
  <si>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</si>
  <si>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</si>
  <si>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</si>
  <si>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</si>
  <si>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</si>
  <si>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</si>
  <si>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</si>
  <si>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</si>
  <si>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</si>
  <si>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</si>
  <si>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</si>
  <si>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</si>
  <si>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</si>
  <si>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</si>
  <si>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</si>
  <si>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</si>
  <si>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</si>
  <si>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</si>
  <si>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</si>
  <si>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</si>
  <si>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</si>
  <si>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</si>
  <si>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</si>
  <si>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</si>
  <si>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</si>
  <si>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</si>
  <si>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</si>
  <si>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</si>
  <si>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</si>
  <si>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</si>
  <si>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</si>
  <si>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</si>
  <si>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</si>
  <si>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</si>
  <si>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</si>
  <si>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</si>
  <si>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</si>
  <si>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</si>
  <si>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</si>
  <si>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</si>
  <si>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</si>
  <si>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</si>
  <si>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</si>
  <si>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</si>
  <si>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</si>
  <si>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</si>
  <si>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</si>
  <si>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</si>
  <si>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</si>
  <si>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</si>
  <si>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</si>
  <si>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</si>
  <si>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</si>
  <si>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</si>
  <si>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</si>
  <si>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</si>
  <si>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</si>
  <si>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</si>
  <si>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</si>
  <si>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</si>
  <si>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</si>
  <si>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</si>
  <si>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</si>
  <si>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</si>
  <si>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</si>
  <si>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</si>
  <si>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</si>
  <si>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</si>
  <si>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</si>
  <si>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</si>
  <si>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</si>
  <si>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</si>
  <si>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</si>
  <si>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</si>
  <si>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</si>
  <si>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</si>
  <si>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</si>
  <si>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</si>
  <si>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</si>
  <si>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</si>
  <si>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</si>
  <si>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</si>
  <si>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</si>
  <si>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</si>
  <si>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</si>
  <si>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</si>
  <si>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</si>
  <si>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</si>
  <si>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</si>
  <si>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</si>
  <si>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</si>
  <si>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20210618 14:28:06</t>
  </si>
  <si>
    <t>14:28:06</t>
  </si>
  <si>
    <t>-</t>
  </si>
  <si>
    <t>0: Broadleaf</t>
  </si>
  <si>
    <t>14:27:33</t>
  </si>
  <si>
    <t>3/3</t>
  </si>
  <si>
    <t>20210618 14:38:07</t>
  </si>
  <si>
    <t>14:38:07</t>
  </si>
  <si>
    <t>14:29:15</t>
  </si>
  <si>
    <t>20210618 14:48:07</t>
  </si>
  <si>
    <t>14:48:07</t>
  </si>
  <si>
    <t>14:39:18</t>
  </si>
  <si>
    <t>20210618 14:58:08</t>
  </si>
  <si>
    <t>14:58:08</t>
  </si>
  <si>
    <t>14:49:18</t>
  </si>
  <si>
    <t>20210618 15:08:08</t>
  </si>
  <si>
    <t>15:08:08</t>
  </si>
  <si>
    <t>14:59:19</t>
  </si>
  <si>
    <t>20210618 15:18:09</t>
  </si>
  <si>
    <t>15:18:09</t>
  </si>
  <si>
    <t>15:09:19</t>
  </si>
  <si>
    <t>20210618 15:28:10</t>
  </si>
  <si>
    <t>15:28:10</t>
  </si>
  <si>
    <t>15:19:20</t>
  </si>
  <si>
    <t>20210618 15:38:10</t>
  </si>
  <si>
    <t>15:38:10</t>
  </si>
  <si>
    <t>15:29:21</t>
  </si>
  <si>
    <t>20210618 15:48:11</t>
  </si>
  <si>
    <t>15:48:11</t>
  </si>
  <si>
    <t>15:39:21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</si>
</sst>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T25"/>
  <sheetViews>
    <sheetView tabSelected="1" workbookViewId="0"/>
  </sheetViews>
  <sheetFormatPr defaultRowHeight="15"/>
  <sheetData>
    <row r="2" spans="1:176">
      <c r="A2" t="s">
        <v>25</v>
      </c>
      <c r="B2" t="s">
        <v>26</v>
      </c>
      <c r="C2" t="s">
        <v>27</v>
      </c>
    </row>
    <row r="3" spans="1:176">
      <c r="B3">
        <v>4</v>
      </c>
      <c r="C3">
        <v>21</v>
      </c>
    </row>
    <row r="4" spans="1:176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6">
      <c r="B5" t="s">
        <v>15</v>
      </c>
      <c r="C5" t="s">
        <v>31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6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6">
      <c r="B7">
        <v>0</v>
      </c>
      <c r="C7">
        <v>1</v>
      </c>
      <c r="D7">
        <v>0</v>
      </c>
      <c r="E7">
        <v>0</v>
      </c>
    </row>
    <row r="8" spans="1:176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6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6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6">
      <c r="B11">
        <v>0</v>
      </c>
      <c r="C11">
        <v>0</v>
      </c>
      <c r="D11">
        <v>0</v>
      </c>
      <c r="E11">
        <v>0</v>
      </c>
      <c r="F11">
        <v>1</v>
      </c>
    </row>
    <row r="12" spans="1:176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6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0</v>
      </c>
    </row>
    <row r="14" spans="1:176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83</v>
      </c>
      <c r="AH14" t="s">
        <v>83</v>
      </c>
      <c r="AI14" t="s">
        <v>83</v>
      </c>
      <c r="AJ14" t="s">
        <v>83</v>
      </c>
      <c r="AK14" t="s">
        <v>83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84</v>
      </c>
      <c r="BI14" t="s">
        <v>84</v>
      </c>
      <c r="BJ14" t="s">
        <v>84</v>
      </c>
      <c r="BK14" t="s">
        <v>84</v>
      </c>
      <c r="BL14" t="s">
        <v>84</v>
      </c>
      <c r="BM14" t="s">
        <v>84</v>
      </c>
      <c r="BN14" t="s">
        <v>85</v>
      </c>
      <c r="BO14" t="s">
        <v>85</v>
      </c>
      <c r="BP14" t="s">
        <v>85</v>
      </c>
      <c r="BQ14" t="s">
        <v>85</v>
      </c>
      <c r="BR14" t="s">
        <v>86</v>
      </c>
      <c r="BS14" t="s">
        <v>86</v>
      </c>
      <c r="BT14" t="s">
        <v>86</v>
      </c>
      <c r="BU14" t="s">
        <v>86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87</v>
      </c>
      <c r="CM14" t="s">
        <v>87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88</v>
      </c>
      <c r="DE14" t="s">
        <v>88</v>
      </c>
      <c r="DF14" t="s">
        <v>89</v>
      </c>
      <c r="DG14" t="s">
        <v>89</v>
      </c>
      <c r="DH14" t="s">
        <v>89</v>
      </c>
      <c r="DI14" t="s">
        <v>89</v>
      </c>
      <c r="DJ14" t="s">
        <v>89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90</v>
      </c>
      <c r="DS14" t="s">
        <v>90</v>
      </c>
      <c r="DT14" t="s">
        <v>90</v>
      </c>
      <c r="DU14" t="s">
        <v>90</v>
      </c>
      <c r="DV14" t="s">
        <v>90</v>
      </c>
      <c r="DW14" t="s">
        <v>90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91</v>
      </c>
      <c r="EH14" t="s">
        <v>91</v>
      </c>
      <c r="EI14" t="s">
        <v>91</v>
      </c>
      <c r="EJ14" t="s">
        <v>91</v>
      </c>
      <c r="EK14" t="s">
        <v>91</v>
      </c>
      <c r="EL14" t="s">
        <v>91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92</v>
      </c>
      <c r="EZ14" t="s">
        <v>92</v>
      </c>
      <c r="FA14" t="s">
        <v>92</v>
      </c>
      <c r="FB14" t="s">
        <v>92</v>
      </c>
      <c r="FC14" t="s">
        <v>92</v>
      </c>
      <c r="FD14" t="s">
        <v>92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  <c r="FO14" t="s">
        <v>93</v>
      </c>
      <c r="FP14" t="s">
        <v>93</v>
      </c>
      <c r="FQ14" t="s">
        <v>93</v>
      </c>
      <c r="FR14" t="s">
        <v>93</v>
      </c>
      <c r="FS14" t="s">
        <v>93</v>
      </c>
      <c r="FT14" t="s">
        <v>93</v>
      </c>
    </row>
    <row r="15" spans="1:176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124</v>
      </c>
      <c r="AF15" t="s">
        <v>125</v>
      </c>
      <c r="AG15" t="s">
        <v>83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160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102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200</v>
      </c>
      <c r="DF15" t="s">
        <v>201</v>
      </c>
      <c r="DG15" t="s">
        <v>202</v>
      </c>
      <c r="DH15" t="s">
        <v>203</v>
      </c>
      <c r="DI15" t="s">
        <v>204</v>
      </c>
      <c r="DJ15" t="s">
        <v>205</v>
      </c>
      <c r="DK15" t="s">
        <v>95</v>
      </c>
      <c r="DL15" t="s">
        <v>98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  <c r="FO15" t="s">
        <v>260</v>
      </c>
      <c r="FP15" t="s">
        <v>261</v>
      </c>
      <c r="FQ15" t="s">
        <v>262</v>
      </c>
      <c r="FR15" t="s">
        <v>263</v>
      </c>
      <c r="FS15" t="s">
        <v>264</v>
      </c>
      <c r="FT15" t="s">
        <v>265</v>
      </c>
    </row>
    <row r="16" spans="1:176">
      <c r="B16" t="s">
        <v>266</v>
      </c>
      <c r="C16" t="s">
        <v>266</v>
      </c>
      <c r="F16" t="s">
        <v>266</v>
      </c>
      <c r="I16" t="s">
        <v>266</v>
      </c>
      <c r="J16" t="s">
        <v>267</v>
      </c>
      <c r="K16" t="s">
        <v>268</v>
      </c>
      <c r="L16" t="s">
        <v>269</v>
      </c>
      <c r="M16" t="s">
        <v>270</v>
      </c>
      <c r="N16" t="s">
        <v>270</v>
      </c>
      <c r="O16" t="s">
        <v>173</v>
      </c>
      <c r="P16" t="s">
        <v>173</v>
      </c>
      <c r="Q16" t="s">
        <v>267</v>
      </c>
      <c r="R16" t="s">
        <v>267</v>
      </c>
      <c r="S16" t="s">
        <v>267</v>
      </c>
      <c r="T16" t="s">
        <v>267</v>
      </c>
      <c r="U16" t="s">
        <v>271</v>
      </c>
      <c r="V16" t="s">
        <v>272</v>
      </c>
      <c r="W16" t="s">
        <v>272</v>
      </c>
      <c r="X16" t="s">
        <v>273</v>
      </c>
      <c r="Y16" t="s">
        <v>274</v>
      </c>
      <c r="Z16" t="s">
        <v>273</v>
      </c>
      <c r="AA16" t="s">
        <v>273</v>
      </c>
      <c r="AB16" t="s">
        <v>273</v>
      </c>
      <c r="AC16" t="s">
        <v>271</v>
      </c>
      <c r="AD16" t="s">
        <v>271</v>
      </c>
      <c r="AE16" t="s">
        <v>271</v>
      </c>
      <c r="AF16" t="s">
        <v>271</v>
      </c>
      <c r="AG16" t="s">
        <v>275</v>
      </c>
      <c r="AH16" t="s">
        <v>274</v>
      </c>
      <c r="AJ16" t="s">
        <v>274</v>
      </c>
      <c r="AK16" t="s">
        <v>275</v>
      </c>
      <c r="AQ16" t="s">
        <v>269</v>
      </c>
      <c r="AX16" t="s">
        <v>269</v>
      </c>
      <c r="AY16" t="s">
        <v>269</v>
      </c>
      <c r="AZ16" t="s">
        <v>269</v>
      </c>
      <c r="BA16" t="s">
        <v>276</v>
      </c>
      <c r="BN16" t="s">
        <v>269</v>
      </c>
      <c r="BO16" t="s">
        <v>269</v>
      </c>
      <c r="BQ16" t="s">
        <v>277</v>
      </c>
      <c r="BR16" t="s">
        <v>278</v>
      </c>
      <c r="BU16" t="s">
        <v>267</v>
      </c>
      <c r="BV16" t="s">
        <v>266</v>
      </c>
      <c r="BW16" t="s">
        <v>270</v>
      </c>
      <c r="BX16" t="s">
        <v>270</v>
      </c>
      <c r="BY16" t="s">
        <v>279</v>
      </c>
      <c r="BZ16" t="s">
        <v>279</v>
      </c>
      <c r="CA16" t="s">
        <v>270</v>
      </c>
      <c r="CB16" t="s">
        <v>279</v>
      </c>
      <c r="CC16" t="s">
        <v>275</v>
      </c>
      <c r="CD16" t="s">
        <v>273</v>
      </c>
      <c r="CE16" t="s">
        <v>273</v>
      </c>
      <c r="CF16" t="s">
        <v>272</v>
      </c>
      <c r="CG16" t="s">
        <v>272</v>
      </c>
      <c r="CH16" t="s">
        <v>272</v>
      </c>
      <c r="CI16" t="s">
        <v>272</v>
      </c>
      <c r="CJ16" t="s">
        <v>272</v>
      </c>
      <c r="CK16" t="s">
        <v>280</v>
      </c>
      <c r="CL16" t="s">
        <v>269</v>
      </c>
      <c r="CM16" t="s">
        <v>269</v>
      </c>
      <c r="CN16" t="s">
        <v>269</v>
      </c>
      <c r="CS16" t="s">
        <v>269</v>
      </c>
      <c r="CV16" t="s">
        <v>272</v>
      </c>
      <c r="CW16" t="s">
        <v>272</v>
      </c>
      <c r="CX16" t="s">
        <v>272</v>
      </c>
      <c r="CY16" t="s">
        <v>272</v>
      </c>
      <c r="CZ16" t="s">
        <v>272</v>
      </c>
      <c r="DA16" t="s">
        <v>269</v>
      </c>
      <c r="DB16" t="s">
        <v>269</v>
      </c>
      <c r="DC16" t="s">
        <v>269</v>
      </c>
      <c r="DD16" t="s">
        <v>266</v>
      </c>
      <c r="DG16" t="s">
        <v>281</v>
      </c>
      <c r="DH16" t="s">
        <v>281</v>
      </c>
      <c r="DJ16" t="s">
        <v>266</v>
      </c>
      <c r="DK16" t="s">
        <v>282</v>
      </c>
      <c r="DM16" t="s">
        <v>266</v>
      </c>
      <c r="DN16" t="s">
        <v>266</v>
      </c>
      <c r="DP16" t="s">
        <v>283</v>
      </c>
      <c r="DQ16" t="s">
        <v>284</v>
      </c>
      <c r="DR16" t="s">
        <v>283</v>
      </c>
      <c r="DS16" t="s">
        <v>284</v>
      </c>
      <c r="DT16" t="s">
        <v>283</v>
      </c>
      <c r="DU16" t="s">
        <v>284</v>
      </c>
      <c r="DV16" t="s">
        <v>274</v>
      </c>
      <c r="DW16" t="s">
        <v>274</v>
      </c>
      <c r="DX16" t="s">
        <v>270</v>
      </c>
      <c r="DY16" t="s">
        <v>285</v>
      </c>
      <c r="DZ16" t="s">
        <v>270</v>
      </c>
      <c r="EC16" t="s">
        <v>286</v>
      </c>
      <c r="EF16" t="s">
        <v>279</v>
      </c>
      <c r="EG16" t="s">
        <v>287</v>
      </c>
      <c r="EH16" t="s">
        <v>279</v>
      </c>
      <c r="EM16" t="s">
        <v>274</v>
      </c>
      <c r="EN16" t="s">
        <v>274</v>
      </c>
      <c r="EO16" t="s">
        <v>283</v>
      </c>
      <c r="EP16" t="s">
        <v>284</v>
      </c>
      <c r="EQ16" t="s">
        <v>284</v>
      </c>
      <c r="EU16" t="s">
        <v>284</v>
      </c>
      <c r="EY16" t="s">
        <v>270</v>
      </c>
      <c r="EZ16" t="s">
        <v>270</v>
      </c>
      <c r="FA16" t="s">
        <v>279</v>
      </c>
      <c r="FB16" t="s">
        <v>279</v>
      </c>
      <c r="FC16" t="s">
        <v>288</v>
      </c>
      <c r="FD16" t="s">
        <v>288</v>
      </c>
      <c r="FF16" t="s">
        <v>275</v>
      </c>
      <c r="FG16" t="s">
        <v>275</v>
      </c>
      <c r="FH16" t="s">
        <v>272</v>
      </c>
      <c r="FI16" t="s">
        <v>272</v>
      </c>
      <c r="FJ16" t="s">
        <v>272</v>
      </c>
      <c r="FK16" t="s">
        <v>272</v>
      </c>
      <c r="FL16" t="s">
        <v>272</v>
      </c>
      <c r="FM16" t="s">
        <v>274</v>
      </c>
      <c r="FN16" t="s">
        <v>274</v>
      </c>
      <c r="FO16" t="s">
        <v>274</v>
      </c>
      <c r="FP16" t="s">
        <v>272</v>
      </c>
      <c r="FQ16" t="s">
        <v>270</v>
      </c>
      <c r="FR16" t="s">
        <v>279</v>
      </c>
      <c r="FS16" t="s">
        <v>274</v>
      </c>
      <c r="FT16" t="s">
        <v>274</v>
      </c>
    </row>
    <row r="17" spans="1:176">
      <c r="A17">
        <v>1</v>
      </c>
      <c r="B17">
        <v>1624044486.5</v>
      </c>
      <c r="C17">
        <v>0</v>
      </c>
      <c r="D17" t="s">
        <v>289</v>
      </c>
      <c r="E17" t="s">
        <v>290</v>
      </c>
      <c r="F17">
        <v>1</v>
      </c>
      <c r="I17">
        <v>1624044485.75</v>
      </c>
      <c r="J17">
        <f>(K17)/1000</f>
        <v>0</v>
      </c>
      <c r="K17">
        <f>1000*CC17*AI17*(BY17-BZ17)/(100*BR17*(1000-AI17*BY17))</f>
        <v>0</v>
      </c>
      <c r="L17">
        <f>CC17*AI17*(BX17-BW17*(1000-AI17*BZ17)/(1000-AI17*BY17))/(100*BR17)</f>
        <v>0</v>
      </c>
      <c r="M17">
        <f>BW17 - IF(AI17&gt;1, L17*BR17*100.0/(AK17*CK17), 0)</f>
        <v>0</v>
      </c>
      <c r="N17">
        <f>((T17-J17/2)*M17-L17)/(T17+J17/2)</f>
        <v>0</v>
      </c>
      <c r="O17">
        <f>N17*(CD17+CE17)/1000.0</f>
        <v>0</v>
      </c>
      <c r="P17">
        <f>(BW17 - IF(AI17&gt;1, L17*BR17*100.0/(AK17*CK17), 0))*(CD17+CE17)/1000.0</f>
        <v>0</v>
      </c>
      <c r="Q17">
        <f>2.0/((1/S17-1/R17)+SIGN(S17)*SQRT((1/S17-1/R17)*(1/S17-1/R17) + 4*BS17/((BS17+1)*(BS17+1))*(2*1/S17*1/R17-1/R17*1/R17)))</f>
        <v>0</v>
      </c>
      <c r="R17">
        <f>IF(LEFT(BT17,1)&lt;&gt;"0",IF(LEFT(BT17,1)="1",3.0,BU17),$D$5+$E$5*(CK17*CD17/($K$5*1000))+$F$5*(CK17*CD17/($K$5*1000))*MAX(MIN(BR17,$J$5),$I$5)*MAX(MIN(BR17,$J$5),$I$5)+$G$5*MAX(MIN(BR17,$J$5),$I$5)*(CK17*CD17/($K$5*1000))+$H$5*(CK17*CD17/($K$5*1000))*(CK17*CD17/($K$5*1000)))</f>
        <v>0</v>
      </c>
      <c r="S17">
        <f>J17*(1000-(1000*0.61365*exp(17.502*W17/(240.97+W17))/(CD17+CE17)+BY17)/2)/(1000*0.61365*exp(17.502*W17/(240.97+W17))/(CD17+CE17)-BY17)</f>
        <v>0</v>
      </c>
      <c r="T17">
        <f>1/((BS17+1)/(Q17/1.6)+1/(R17/1.37)) + BS17/((BS17+1)/(Q17/1.6) + BS17/(R17/1.37))</f>
        <v>0</v>
      </c>
      <c r="U17">
        <f>(BN17*BQ17)</f>
        <v>0</v>
      </c>
      <c r="V17">
        <f>(CF17+(U17+2*0.95*5.67E-8*(((CF17+$B$7)+273)^4-(CF17+273)^4)-44100*J17)/(1.84*29.3*R17+8*0.95*5.67E-8*(CF17+273)^3))</f>
        <v>0</v>
      </c>
      <c r="W17">
        <f>($C$7*CG17+$D$7*CH17+$E$7*V17)</f>
        <v>0</v>
      </c>
      <c r="X17">
        <f>0.61365*exp(17.502*W17/(240.97+W17))</f>
        <v>0</v>
      </c>
      <c r="Y17">
        <f>(Z17/AA17*100)</f>
        <v>0</v>
      </c>
      <c r="Z17">
        <f>BY17*(CD17+CE17)/1000</f>
        <v>0</v>
      </c>
      <c r="AA17">
        <f>0.61365*exp(17.502*CF17/(240.97+CF17))</f>
        <v>0</v>
      </c>
      <c r="AB17">
        <f>(X17-BY17*(CD17+CE17)/1000)</f>
        <v>0</v>
      </c>
      <c r="AC17">
        <f>(-J17*44100)</f>
        <v>0</v>
      </c>
      <c r="AD17">
        <f>2*29.3*R17*0.92*(CF17-W17)</f>
        <v>0</v>
      </c>
      <c r="AE17">
        <f>2*0.95*5.67E-8*(((CF17+$B$7)+273)^4-(W17+273)^4)</f>
        <v>0</v>
      </c>
      <c r="AF17">
        <f>U17+AE17+AC17+AD17</f>
        <v>0</v>
      </c>
      <c r="AG17">
        <v>0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MAX(0,($B$13+$C$13*CK17)/(1+$D$13*CK17)*CD17/(CF17+273)*$E$13)</f>
        <v>0</v>
      </c>
      <c r="AL17" t="s">
        <v>291</v>
      </c>
      <c r="AM17" t="s">
        <v>291</v>
      </c>
      <c r="AN17">
        <v>0</v>
      </c>
      <c r="AO17">
        <v>0</v>
      </c>
      <c r="AP17">
        <f>1-AN17/AO17</f>
        <v>0</v>
      </c>
      <c r="AQ17">
        <v>0</v>
      </c>
      <c r="AR17" t="s">
        <v>291</v>
      </c>
      <c r="AS17" t="s">
        <v>291</v>
      </c>
      <c r="AT17">
        <v>0</v>
      </c>
      <c r="AU17">
        <v>0</v>
      </c>
      <c r="AV17">
        <f>1-AT17/AU17</f>
        <v>0</v>
      </c>
      <c r="AW17">
        <v>0.5</v>
      </c>
      <c r="AX17">
        <f>BO17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291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BN17">
        <f>$B$11*CL17+$C$11*CM17+$F$11*CN17*(1-CQ17)</f>
        <v>0</v>
      </c>
      <c r="BO17">
        <f>BN17*BP17</f>
        <v>0</v>
      </c>
      <c r="BP17">
        <f>($B$11*$D$9+$C$11*$D$9+$F$11*((DA17+CS17)/MAX(DA17+CS17+DB17, 0.1)*$I$9+DB17/MAX(DA17+CS17+DB17, 0.1)*$J$9))/($B$11+$C$11+$F$11)</f>
        <v>0</v>
      </c>
      <c r="BQ17">
        <f>($B$11*$K$9+$C$11*$K$9+$F$11*((DA17+CS17)/MAX(DA17+CS17+DB17, 0.1)*$P$9+DB17/MAX(DA17+CS17+DB17, 0.1)*$Q$9))/($B$11+$C$11+$F$11)</f>
        <v>0</v>
      </c>
      <c r="BR17">
        <v>6</v>
      </c>
      <c r="BS17">
        <v>0.5</v>
      </c>
      <c r="BT17" t="s">
        <v>292</v>
      </c>
      <c r="BU17">
        <v>2</v>
      </c>
      <c r="BV17">
        <v>1624044485.75</v>
      </c>
      <c r="BW17">
        <v>410.3605</v>
      </c>
      <c r="BX17">
        <v>419.9825</v>
      </c>
      <c r="BY17">
        <v>6.911395</v>
      </c>
      <c r="BZ17">
        <v>0.739989</v>
      </c>
      <c r="CA17">
        <v>407.8705</v>
      </c>
      <c r="CB17">
        <v>6.940485</v>
      </c>
      <c r="CC17">
        <v>799.9765</v>
      </c>
      <c r="CD17">
        <v>100.929</v>
      </c>
      <c r="CE17">
        <v>0.1118925</v>
      </c>
      <c r="CF17">
        <v>16.90465</v>
      </c>
      <c r="CG17">
        <v>15.10045</v>
      </c>
      <c r="CH17">
        <v>999.9</v>
      </c>
      <c r="CI17">
        <v>0</v>
      </c>
      <c r="CJ17">
        <v>0</v>
      </c>
      <c r="CK17">
        <v>9988.75</v>
      </c>
      <c r="CL17">
        <v>0</v>
      </c>
      <c r="CM17">
        <v>0.221023</v>
      </c>
      <c r="CN17">
        <v>599.9925</v>
      </c>
      <c r="CO17">
        <v>0.933029</v>
      </c>
      <c r="CP17">
        <v>0.0669714</v>
      </c>
      <c r="CQ17">
        <v>0</v>
      </c>
      <c r="CR17">
        <v>1191.01</v>
      </c>
      <c r="CS17">
        <v>4.99999</v>
      </c>
      <c r="CT17">
        <v>7130.305</v>
      </c>
      <c r="CU17">
        <v>5133.37</v>
      </c>
      <c r="CV17">
        <v>39.5</v>
      </c>
      <c r="CW17">
        <v>43.125</v>
      </c>
      <c r="CX17">
        <v>41.5</v>
      </c>
      <c r="CY17">
        <v>42.625</v>
      </c>
      <c r="CZ17">
        <v>41.562</v>
      </c>
      <c r="DA17">
        <v>555.145</v>
      </c>
      <c r="DB17">
        <v>39.85</v>
      </c>
      <c r="DC17">
        <v>0</v>
      </c>
      <c r="DD17">
        <v>1624044503.4</v>
      </c>
      <c r="DE17">
        <v>0</v>
      </c>
      <c r="DF17">
        <v>1191.0956</v>
      </c>
      <c r="DG17">
        <v>-0.72230768478037</v>
      </c>
      <c r="DH17">
        <v>12.200769209579</v>
      </c>
      <c r="DI17">
        <v>7130.056</v>
      </c>
      <c r="DJ17">
        <v>15</v>
      </c>
      <c r="DK17">
        <v>1624044453.5</v>
      </c>
      <c r="DL17" t="s">
        <v>293</v>
      </c>
      <c r="DM17">
        <v>1624044435</v>
      </c>
      <c r="DN17">
        <v>1624044453.5</v>
      </c>
      <c r="DO17">
        <v>1</v>
      </c>
      <c r="DP17">
        <v>0.758</v>
      </c>
      <c r="DQ17">
        <v>0.035</v>
      </c>
      <c r="DR17">
        <v>2.505</v>
      </c>
      <c r="DS17">
        <v>-0.035</v>
      </c>
      <c r="DT17">
        <v>420</v>
      </c>
      <c r="DU17">
        <v>1</v>
      </c>
      <c r="DV17">
        <v>0.13</v>
      </c>
      <c r="DW17">
        <v>0.01</v>
      </c>
      <c r="DX17">
        <v>-9.63556951219512</v>
      </c>
      <c r="DY17">
        <v>0.245824181184654</v>
      </c>
      <c r="DZ17">
        <v>0.0315942062418844</v>
      </c>
      <c r="EA17">
        <v>1</v>
      </c>
      <c r="EB17">
        <v>1191.11735294118</v>
      </c>
      <c r="EC17">
        <v>-0.689010989011534</v>
      </c>
      <c r="ED17">
        <v>0.202241975388407</v>
      </c>
      <c r="EE17">
        <v>1</v>
      </c>
      <c r="EF17">
        <v>6.17793853658537</v>
      </c>
      <c r="EG17">
        <v>-0.0388586759581861</v>
      </c>
      <c r="EH17">
        <v>0.00456220718992275</v>
      </c>
      <c r="EI17">
        <v>1</v>
      </c>
      <c r="EJ17">
        <v>3</v>
      </c>
      <c r="EK17">
        <v>3</v>
      </c>
      <c r="EL17" t="s">
        <v>294</v>
      </c>
      <c r="EM17">
        <v>100</v>
      </c>
      <c r="EN17">
        <v>100</v>
      </c>
      <c r="EO17">
        <v>2.49</v>
      </c>
      <c r="EP17">
        <v>-0.0291</v>
      </c>
      <c r="EQ17">
        <v>1.71549445345107</v>
      </c>
      <c r="ER17">
        <v>0.00225868272383977</v>
      </c>
      <c r="ES17">
        <v>-9.96746185667655e-07</v>
      </c>
      <c r="ET17">
        <v>2.83711317370827e-10</v>
      </c>
      <c r="EU17">
        <v>-0.0325491324970524</v>
      </c>
      <c r="EV17">
        <v>-0.00345945091576109</v>
      </c>
      <c r="EW17">
        <v>0.000584710089920542</v>
      </c>
      <c r="EX17">
        <v>-2.08685536577117e-06</v>
      </c>
      <c r="EY17">
        <v>-2</v>
      </c>
      <c r="EZ17">
        <v>2196</v>
      </c>
      <c r="FA17">
        <v>1</v>
      </c>
      <c r="FB17">
        <v>25</v>
      </c>
      <c r="FC17">
        <v>0.9</v>
      </c>
      <c r="FD17">
        <v>0.6</v>
      </c>
      <c r="FE17">
        <v>18</v>
      </c>
      <c r="FF17">
        <v>881.564</v>
      </c>
      <c r="FG17">
        <v>556.316</v>
      </c>
      <c r="FH17">
        <v>9.03462</v>
      </c>
      <c r="FI17">
        <v>27.8065</v>
      </c>
      <c r="FJ17">
        <v>30.0001</v>
      </c>
      <c r="FK17">
        <v>27.5661</v>
      </c>
      <c r="FL17">
        <v>27.5434</v>
      </c>
      <c r="FM17">
        <v>25.8908</v>
      </c>
      <c r="FN17">
        <v>100</v>
      </c>
      <c r="FO17">
        <v>0</v>
      </c>
      <c r="FP17">
        <v>9</v>
      </c>
      <c r="FQ17">
        <v>420</v>
      </c>
      <c r="FR17">
        <v>0</v>
      </c>
      <c r="FS17">
        <v>101.068</v>
      </c>
      <c r="FT17">
        <v>101.816</v>
      </c>
    </row>
    <row r="18" spans="1:176">
      <c r="A18">
        <v>2</v>
      </c>
      <c r="B18">
        <v>1624045087</v>
      </c>
      <c r="C18">
        <v>600.5</v>
      </c>
      <c r="D18" t="s">
        <v>295</v>
      </c>
      <c r="E18" t="s">
        <v>296</v>
      </c>
      <c r="F18">
        <v>1</v>
      </c>
      <c r="I18">
        <v>1624045086.25</v>
      </c>
      <c r="J18">
        <f>(K18)/1000</f>
        <v>0</v>
      </c>
      <c r="K18">
        <f>1000*CC18*AI18*(BY18-BZ18)/(100*BR18*(1000-AI18*BY18))</f>
        <v>0</v>
      </c>
      <c r="L18">
        <f>CC18*AI18*(BX18-BW18*(1000-AI18*BZ18)/(1000-AI18*BY18))/(100*BR18)</f>
        <v>0</v>
      </c>
      <c r="M18">
        <f>BW18 - IF(AI18&gt;1, L18*BR18*100.0/(AK18*CK18), 0)</f>
        <v>0</v>
      </c>
      <c r="N18">
        <f>((T18-J18/2)*M18-L18)/(T18+J18/2)</f>
        <v>0</v>
      </c>
      <c r="O18">
        <f>N18*(CD18+CE18)/1000.0</f>
        <v>0</v>
      </c>
      <c r="P18">
        <f>(BW18 - IF(AI18&gt;1, L18*BR18*100.0/(AK18*CK18), 0))*(CD18+CE18)/1000.0</f>
        <v>0</v>
      </c>
      <c r="Q18">
        <f>2.0/((1/S18-1/R18)+SIGN(S18)*SQRT((1/S18-1/R18)*(1/S18-1/R18) + 4*BS18/((BS18+1)*(BS18+1))*(2*1/S18*1/R18-1/R18*1/R18)))</f>
        <v>0</v>
      </c>
      <c r="R18">
        <f>IF(LEFT(BT18,1)&lt;&gt;"0",IF(LEFT(BT18,1)="1",3.0,BU18),$D$5+$E$5*(CK18*CD18/($K$5*1000))+$F$5*(CK18*CD18/($K$5*1000))*MAX(MIN(BR18,$J$5),$I$5)*MAX(MIN(BR18,$J$5),$I$5)+$G$5*MAX(MIN(BR18,$J$5),$I$5)*(CK18*CD18/($K$5*1000))+$H$5*(CK18*CD18/($K$5*1000))*(CK18*CD18/($K$5*1000)))</f>
        <v>0</v>
      </c>
      <c r="S18">
        <f>J18*(1000-(1000*0.61365*exp(17.502*W18/(240.97+W18))/(CD18+CE18)+BY18)/2)/(1000*0.61365*exp(17.502*W18/(240.97+W18))/(CD18+CE18)-BY18)</f>
        <v>0</v>
      </c>
      <c r="T18">
        <f>1/((BS18+1)/(Q18/1.6)+1/(R18/1.37)) + BS18/((BS18+1)/(Q18/1.6) + BS18/(R18/1.37))</f>
        <v>0</v>
      </c>
      <c r="U18">
        <f>(BN18*BQ18)</f>
        <v>0</v>
      </c>
      <c r="V18">
        <f>(CF18+(U18+2*0.95*5.67E-8*(((CF18+$B$7)+273)^4-(CF18+273)^4)-44100*J18)/(1.84*29.3*R18+8*0.95*5.67E-8*(CF18+273)^3))</f>
        <v>0</v>
      </c>
      <c r="W18">
        <f>($C$7*CG18+$D$7*CH18+$E$7*V18)</f>
        <v>0</v>
      </c>
      <c r="X18">
        <f>0.61365*exp(17.502*W18/(240.97+W18))</f>
        <v>0</v>
      </c>
      <c r="Y18">
        <f>(Z18/AA18*100)</f>
        <v>0</v>
      </c>
      <c r="Z18">
        <f>BY18*(CD18+CE18)/1000</f>
        <v>0</v>
      </c>
      <c r="AA18">
        <f>0.61365*exp(17.502*CF18/(240.97+CF18))</f>
        <v>0</v>
      </c>
      <c r="AB18">
        <f>(X18-BY18*(CD18+CE18)/1000)</f>
        <v>0</v>
      </c>
      <c r="AC18">
        <f>(-J18*44100)</f>
        <v>0</v>
      </c>
      <c r="AD18">
        <f>2*29.3*R18*0.92*(CF18-W18)</f>
        <v>0</v>
      </c>
      <c r="AE18">
        <f>2*0.95*5.67E-8*(((CF18+$B$7)+273)^4-(W18+273)^4)</f>
        <v>0</v>
      </c>
      <c r="AF18">
        <f>U18+AE18+AC18+AD18</f>
        <v>0</v>
      </c>
      <c r="AG18">
        <v>0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MAX(0,($B$13+$C$13*CK18)/(1+$D$13*CK18)*CD18/(CF18+273)*$E$13)</f>
        <v>0</v>
      </c>
      <c r="AL18" t="s">
        <v>291</v>
      </c>
      <c r="AM18" t="s">
        <v>291</v>
      </c>
      <c r="AN18">
        <v>0</v>
      </c>
      <c r="AO18">
        <v>0</v>
      </c>
      <c r="AP18">
        <f>1-AN18/AO18</f>
        <v>0</v>
      </c>
      <c r="AQ18">
        <v>0</v>
      </c>
      <c r="AR18" t="s">
        <v>291</v>
      </c>
      <c r="AS18" t="s">
        <v>291</v>
      </c>
      <c r="AT18">
        <v>0</v>
      </c>
      <c r="AU18">
        <v>0</v>
      </c>
      <c r="AV18">
        <f>1-AT18/AU18</f>
        <v>0</v>
      </c>
      <c r="AW18">
        <v>0.5</v>
      </c>
      <c r="AX18">
        <f>BO18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291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BN18">
        <f>$B$11*CL18+$C$11*CM18+$F$11*CN18*(1-CQ18)</f>
        <v>0</v>
      </c>
      <c r="BO18">
        <f>BN18*BP18</f>
        <v>0</v>
      </c>
      <c r="BP18">
        <f>($B$11*$D$9+$C$11*$D$9+$F$11*((DA18+CS18)/MAX(DA18+CS18+DB18, 0.1)*$I$9+DB18/MAX(DA18+CS18+DB18, 0.1)*$J$9))/($B$11+$C$11+$F$11)</f>
        <v>0</v>
      </c>
      <c r="BQ18">
        <f>($B$11*$K$9+$C$11*$K$9+$F$11*((DA18+CS18)/MAX(DA18+CS18+DB18, 0.1)*$P$9+DB18/MAX(DA18+CS18+DB18, 0.1)*$Q$9))/($B$11+$C$11+$F$11)</f>
        <v>0</v>
      </c>
      <c r="BR18">
        <v>6</v>
      </c>
      <c r="BS18">
        <v>0.5</v>
      </c>
      <c r="BT18" t="s">
        <v>292</v>
      </c>
      <c r="BU18">
        <v>2</v>
      </c>
      <c r="BV18">
        <v>1624045086.25</v>
      </c>
      <c r="BW18">
        <v>409.173</v>
      </c>
      <c r="BX18">
        <v>420.0045</v>
      </c>
      <c r="BY18">
        <v>7.77162</v>
      </c>
      <c r="BZ18">
        <v>0.7512805</v>
      </c>
      <c r="CA18">
        <v>406.715</v>
      </c>
      <c r="CB18">
        <v>7.794705</v>
      </c>
      <c r="CC18">
        <v>799.979</v>
      </c>
      <c r="CD18">
        <v>100.938</v>
      </c>
      <c r="CE18">
        <v>0.1098145</v>
      </c>
      <c r="CF18">
        <v>19.3577</v>
      </c>
      <c r="CG18">
        <v>17.15715</v>
      </c>
      <c r="CH18">
        <v>999.9</v>
      </c>
      <c r="CI18">
        <v>0</v>
      </c>
      <c r="CJ18">
        <v>0</v>
      </c>
      <c r="CK18">
        <v>9994.37</v>
      </c>
      <c r="CL18">
        <v>0</v>
      </c>
      <c r="CM18">
        <v>0.221023</v>
      </c>
      <c r="CN18">
        <v>599.8585</v>
      </c>
      <c r="CO18">
        <v>0.933</v>
      </c>
      <c r="CP18">
        <v>0.0669996</v>
      </c>
      <c r="CQ18">
        <v>0</v>
      </c>
      <c r="CR18">
        <v>1122.16</v>
      </c>
      <c r="CS18">
        <v>4.99999</v>
      </c>
      <c r="CT18">
        <v>6723.135</v>
      </c>
      <c r="CU18">
        <v>5132.155</v>
      </c>
      <c r="CV18">
        <v>39.125</v>
      </c>
      <c r="CW18">
        <v>42.562</v>
      </c>
      <c r="CX18">
        <v>41</v>
      </c>
      <c r="CY18">
        <v>42.187</v>
      </c>
      <c r="CZ18">
        <v>41.437</v>
      </c>
      <c r="DA18">
        <v>555</v>
      </c>
      <c r="DB18">
        <v>39.86</v>
      </c>
      <c r="DC18">
        <v>0</v>
      </c>
      <c r="DD18">
        <v>1624045104</v>
      </c>
      <c r="DE18">
        <v>0</v>
      </c>
      <c r="DF18">
        <v>1122.80653846154</v>
      </c>
      <c r="DG18">
        <v>-3.02871795303934</v>
      </c>
      <c r="DH18">
        <v>-14.0871795002324</v>
      </c>
      <c r="DI18">
        <v>6726.45576923077</v>
      </c>
      <c r="DJ18">
        <v>15</v>
      </c>
      <c r="DK18">
        <v>1624044555</v>
      </c>
      <c r="DL18" t="s">
        <v>297</v>
      </c>
      <c r="DM18">
        <v>1624044541</v>
      </c>
      <c r="DN18">
        <v>1624044555</v>
      </c>
      <c r="DO18">
        <v>2</v>
      </c>
      <c r="DP18">
        <v>-0.031</v>
      </c>
      <c r="DQ18">
        <v>0.002</v>
      </c>
      <c r="DR18">
        <v>2.475</v>
      </c>
      <c r="DS18">
        <v>-0.033</v>
      </c>
      <c r="DT18">
        <v>420</v>
      </c>
      <c r="DU18">
        <v>1</v>
      </c>
      <c r="DV18">
        <v>0.19</v>
      </c>
      <c r="DW18">
        <v>0.01</v>
      </c>
      <c r="DX18">
        <v>-10.8423195121951</v>
      </c>
      <c r="DY18">
        <v>-0.0652160278745769</v>
      </c>
      <c r="DZ18">
        <v>0.0244589174671424</v>
      </c>
      <c r="EA18">
        <v>1</v>
      </c>
      <c r="EB18">
        <v>1122.98735294118</v>
      </c>
      <c r="EC18">
        <v>-2.79256128486937</v>
      </c>
      <c r="ED18">
        <v>0.311866381866356</v>
      </c>
      <c r="EE18">
        <v>1</v>
      </c>
      <c r="EF18">
        <v>7.01889512195122</v>
      </c>
      <c r="EG18">
        <v>0.0163590940766583</v>
      </c>
      <c r="EH18">
        <v>0.00215235675929301</v>
      </c>
      <c r="EI18">
        <v>1</v>
      </c>
      <c r="EJ18">
        <v>3</v>
      </c>
      <c r="EK18">
        <v>3</v>
      </c>
      <c r="EL18" t="s">
        <v>294</v>
      </c>
      <c r="EM18">
        <v>100</v>
      </c>
      <c r="EN18">
        <v>100</v>
      </c>
      <c r="EO18">
        <v>2.458</v>
      </c>
      <c r="EP18">
        <v>-0.0231</v>
      </c>
      <c r="EQ18">
        <v>1.68464438183741</v>
      </c>
      <c r="ER18">
        <v>0.00225868272383977</v>
      </c>
      <c r="ES18">
        <v>-9.96746185667655e-07</v>
      </c>
      <c r="ET18">
        <v>2.83711317370827e-10</v>
      </c>
      <c r="EU18">
        <v>-0.0306627363153498</v>
      </c>
      <c r="EV18">
        <v>-0.00345945091576109</v>
      </c>
      <c r="EW18">
        <v>0.000584710089920542</v>
      </c>
      <c r="EX18">
        <v>-2.08685536577117e-06</v>
      </c>
      <c r="EY18">
        <v>-2</v>
      </c>
      <c r="EZ18">
        <v>2196</v>
      </c>
      <c r="FA18">
        <v>1</v>
      </c>
      <c r="FB18">
        <v>25</v>
      </c>
      <c r="FC18">
        <v>9.1</v>
      </c>
      <c r="FD18">
        <v>8.9</v>
      </c>
      <c r="FE18">
        <v>18</v>
      </c>
      <c r="FF18">
        <v>886.102</v>
      </c>
      <c r="FG18">
        <v>559.647</v>
      </c>
      <c r="FH18">
        <v>14.0002</v>
      </c>
      <c r="FI18">
        <v>27.0075</v>
      </c>
      <c r="FJ18">
        <v>29.9998</v>
      </c>
      <c r="FK18">
        <v>27.0252</v>
      </c>
      <c r="FL18">
        <v>27.0461</v>
      </c>
      <c r="FM18">
        <v>25.9154</v>
      </c>
      <c r="FN18">
        <v>100</v>
      </c>
      <c r="FO18">
        <v>0</v>
      </c>
      <c r="FP18">
        <v>14</v>
      </c>
      <c r="FQ18">
        <v>420</v>
      </c>
      <c r="FR18">
        <v>0</v>
      </c>
      <c r="FS18">
        <v>101.17</v>
      </c>
      <c r="FT18">
        <v>101.918</v>
      </c>
    </row>
    <row r="19" spans="1:176">
      <c r="A19">
        <v>3</v>
      </c>
      <c r="B19">
        <v>1624045687.6</v>
      </c>
      <c r="C19">
        <v>1201.09999990463</v>
      </c>
      <c r="D19" t="s">
        <v>298</v>
      </c>
      <c r="E19" t="s">
        <v>299</v>
      </c>
      <c r="F19">
        <v>1</v>
      </c>
      <c r="I19">
        <v>1624045686.85</v>
      </c>
      <c r="J19">
        <f>(K19)/1000</f>
        <v>0</v>
      </c>
      <c r="K19">
        <f>1000*CC19*AI19*(BY19-BZ19)/(100*BR19*(1000-AI19*BY19))</f>
        <v>0</v>
      </c>
      <c r="L19">
        <f>CC19*AI19*(BX19-BW19*(1000-AI19*BZ19)/(1000-AI19*BY19))/(100*BR19)</f>
        <v>0</v>
      </c>
      <c r="M19">
        <f>BW19 - IF(AI19&gt;1, L19*BR19*100.0/(AK19*CK19), 0)</f>
        <v>0</v>
      </c>
      <c r="N19">
        <f>((T19-J19/2)*M19-L19)/(T19+J19/2)</f>
        <v>0</v>
      </c>
      <c r="O19">
        <f>N19*(CD19+CE19)/1000.0</f>
        <v>0</v>
      </c>
      <c r="P19">
        <f>(BW19 - IF(AI19&gt;1, L19*BR19*100.0/(AK19*CK19), 0))*(CD19+CE19)/1000.0</f>
        <v>0</v>
      </c>
      <c r="Q19">
        <f>2.0/((1/S19-1/R19)+SIGN(S19)*SQRT((1/S19-1/R19)*(1/S19-1/R19) + 4*BS19/((BS19+1)*(BS19+1))*(2*1/S19*1/R19-1/R19*1/R19)))</f>
        <v>0</v>
      </c>
      <c r="R19">
        <f>IF(LEFT(BT19,1)&lt;&gt;"0",IF(LEFT(BT19,1)="1",3.0,BU19),$D$5+$E$5*(CK19*CD19/($K$5*1000))+$F$5*(CK19*CD19/($K$5*1000))*MAX(MIN(BR19,$J$5),$I$5)*MAX(MIN(BR19,$J$5),$I$5)+$G$5*MAX(MIN(BR19,$J$5),$I$5)*(CK19*CD19/($K$5*1000))+$H$5*(CK19*CD19/($K$5*1000))*(CK19*CD19/($K$5*1000)))</f>
        <v>0</v>
      </c>
      <c r="S19">
        <f>J19*(1000-(1000*0.61365*exp(17.502*W19/(240.97+W19))/(CD19+CE19)+BY19)/2)/(1000*0.61365*exp(17.502*W19/(240.97+W19))/(CD19+CE19)-BY19)</f>
        <v>0</v>
      </c>
      <c r="T19">
        <f>1/((BS19+1)/(Q19/1.6)+1/(R19/1.37)) + BS19/((BS19+1)/(Q19/1.6) + BS19/(R19/1.37))</f>
        <v>0</v>
      </c>
      <c r="U19">
        <f>(BN19*BQ19)</f>
        <v>0</v>
      </c>
      <c r="V19">
        <f>(CF19+(U19+2*0.95*5.67E-8*(((CF19+$B$7)+273)^4-(CF19+273)^4)-44100*J19)/(1.84*29.3*R19+8*0.95*5.67E-8*(CF19+273)^3))</f>
        <v>0</v>
      </c>
      <c r="W19">
        <f>($C$7*CG19+$D$7*CH19+$E$7*V19)</f>
        <v>0</v>
      </c>
      <c r="X19">
        <f>0.61365*exp(17.502*W19/(240.97+W19))</f>
        <v>0</v>
      </c>
      <c r="Y19">
        <f>(Z19/AA19*100)</f>
        <v>0</v>
      </c>
      <c r="Z19">
        <f>BY19*(CD19+CE19)/1000</f>
        <v>0</v>
      </c>
      <c r="AA19">
        <f>0.61365*exp(17.502*CF19/(240.97+CF19))</f>
        <v>0</v>
      </c>
      <c r="AB19">
        <f>(X19-BY19*(CD19+CE19)/1000)</f>
        <v>0</v>
      </c>
      <c r="AC19">
        <f>(-J19*44100)</f>
        <v>0</v>
      </c>
      <c r="AD19">
        <f>2*29.3*R19*0.92*(CF19-W19)</f>
        <v>0</v>
      </c>
      <c r="AE19">
        <f>2*0.95*5.67E-8*(((CF19+$B$7)+273)^4-(W19+273)^4)</f>
        <v>0</v>
      </c>
      <c r="AF19">
        <f>U19+AE19+AC19+AD19</f>
        <v>0</v>
      </c>
      <c r="AG19">
        <v>0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MAX(0,($B$13+$C$13*CK19)/(1+$D$13*CK19)*CD19/(CF19+273)*$E$13)</f>
        <v>0</v>
      </c>
      <c r="AL19" t="s">
        <v>291</v>
      </c>
      <c r="AM19" t="s">
        <v>291</v>
      </c>
      <c r="AN19">
        <v>0</v>
      </c>
      <c r="AO19">
        <v>0</v>
      </c>
      <c r="AP19">
        <f>1-AN19/AO19</f>
        <v>0</v>
      </c>
      <c r="AQ19">
        <v>0</v>
      </c>
      <c r="AR19" t="s">
        <v>291</v>
      </c>
      <c r="AS19" t="s">
        <v>291</v>
      </c>
      <c r="AT19">
        <v>0</v>
      </c>
      <c r="AU19">
        <v>0</v>
      </c>
      <c r="AV19">
        <f>1-AT19/AU19</f>
        <v>0</v>
      </c>
      <c r="AW19">
        <v>0.5</v>
      </c>
      <c r="AX19">
        <f>BO19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291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BN19">
        <f>$B$11*CL19+$C$11*CM19+$F$11*CN19*(1-CQ19)</f>
        <v>0</v>
      </c>
      <c r="BO19">
        <f>BN19*BP19</f>
        <v>0</v>
      </c>
      <c r="BP19">
        <f>($B$11*$D$9+$C$11*$D$9+$F$11*((DA19+CS19)/MAX(DA19+CS19+DB19, 0.1)*$I$9+DB19/MAX(DA19+CS19+DB19, 0.1)*$J$9))/($B$11+$C$11+$F$11)</f>
        <v>0</v>
      </c>
      <c r="BQ19">
        <f>($B$11*$K$9+$C$11*$K$9+$F$11*((DA19+CS19)/MAX(DA19+CS19+DB19, 0.1)*$P$9+DB19/MAX(DA19+CS19+DB19, 0.1)*$Q$9))/($B$11+$C$11+$F$11)</f>
        <v>0</v>
      </c>
      <c r="BR19">
        <v>6</v>
      </c>
      <c r="BS19">
        <v>0.5</v>
      </c>
      <c r="BT19" t="s">
        <v>292</v>
      </c>
      <c r="BU19">
        <v>2</v>
      </c>
      <c r="BV19">
        <v>1624045686.85</v>
      </c>
      <c r="BW19">
        <v>407.6965</v>
      </c>
      <c r="BX19">
        <v>419.999</v>
      </c>
      <c r="BY19">
        <v>8.931575</v>
      </c>
      <c r="BZ19">
        <v>0.74204</v>
      </c>
      <c r="CA19">
        <v>405.1735</v>
      </c>
      <c r="CB19">
        <v>8.94706</v>
      </c>
      <c r="CC19">
        <v>800.0165</v>
      </c>
      <c r="CD19">
        <v>100.9385</v>
      </c>
      <c r="CE19">
        <v>0.109194</v>
      </c>
      <c r="CF19">
        <v>22.4467</v>
      </c>
      <c r="CG19">
        <v>19.81385</v>
      </c>
      <c r="CH19">
        <v>999.9</v>
      </c>
      <c r="CI19">
        <v>0</v>
      </c>
      <c r="CJ19">
        <v>0</v>
      </c>
      <c r="CK19">
        <v>10005.61</v>
      </c>
      <c r="CL19">
        <v>0</v>
      </c>
      <c r="CM19">
        <v>0.221023</v>
      </c>
      <c r="CN19">
        <v>600.113</v>
      </c>
      <c r="CO19">
        <v>0.933029</v>
      </c>
      <c r="CP19">
        <v>0.0669714</v>
      </c>
      <c r="CQ19">
        <v>0</v>
      </c>
      <c r="CR19">
        <v>1055.47</v>
      </c>
      <c r="CS19">
        <v>4.99999</v>
      </c>
      <c r="CT19">
        <v>6337.825</v>
      </c>
      <c r="CU19">
        <v>5134.41</v>
      </c>
      <c r="CV19">
        <v>39.187</v>
      </c>
      <c r="CW19">
        <v>42.437</v>
      </c>
      <c r="CX19">
        <v>41</v>
      </c>
      <c r="CY19">
        <v>42.187</v>
      </c>
      <c r="CZ19">
        <v>41.687</v>
      </c>
      <c r="DA19">
        <v>555.255</v>
      </c>
      <c r="DB19">
        <v>39.86</v>
      </c>
      <c r="DC19">
        <v>0</v>
      </c>
      <c r="DD19">
        <v>1624045704.6</v>
      </c>
      <c r="DE19">
        <v>0</v>
      </c>
      <c r="DF19">
        <v>1055.586</v>
      </c>
      <c r="DG19">
        <v>-2.27615384803596</v>
      </c>
      <c r="DH19">
        <v>-11.8892307876617</v>
      </c>
      <c r="DI19">
        <v>6337.5752</v>
      </c>
      <c r="DJ19">
        <v>15</v>
      </c>
      <c r="DK19">
        <v>1624045158</v>
      </c>
      <c r="DL19" t="s">
        <v>300</v>
      </c>
      <c r="DM19">
        <v>1624045135</v>
      </c>
      <c r="DN19">
        <v>1624045158</v>
      </c>
      <c r="DO19">
        <v>3</v>
      </c>
      <c r="DP19">
        <v>0.068</v>
      </c>
      <c r="DQ19">
        <v>0.001</v>
      </c>
      <c r="DR19">
        <v>2.542</v>
      </c>
      <c r="DS19">
        <v>-0.032</v>
      </c>
      <c r="DT19">
        <v>420</v>
      </c>
      <c r="DU19">
        <v>1</v>
      </c>
      <c r="DV19">
        <v>0.2</v>
      </c>
      <c r="DW19">
        <v>0.02</v>
      </c>
      <c r="DX19">
        <v>-12.33768</v>
      </c>
      <c r="DY19">
        <v>-0.0419932457785931</v>
      </c>
      <c r="DZ19">
        <v>0.0513031587721459</v>
      </c>
      <c r="EA19">
        <v>1</v>
      </c>
      <c r="EB19">
        <v>1055.73303030303</v>
      </c>
      <c r="EC19">
        <v>-2.48822783740268</v>
      </c>
      <c r="ED19">
        <v>0.3050035752248</v>
      </c>
      <c r="EE19">
        <v>1</v>
      </c>
      <c r="EF19">
        <v>8.1845125</v>
      </c>
      <c r="EG19">
        <v>0.0583915947467097</v>
      </c>
      <c r="EH19">
        <v>0.00596449191046486</v>
      </c>
      <c r="EI19">
        <v>1</v>
      </c>
      <c r="EJ19">
        <v>3</v>
      </c>
      <c r="EK19">
        <v>3</v>
      </c>
      <c r="EL19" t="s">
        <v>294</v>
      </c>
      <c r="EM19">
        <v>100</v>
      </c>
      <c r="EN19">
        <v>100</v>
      </c>
      <c r="EO19">
        <v>2.523</v>
      </c>
      <c r="EP19">
        <v>-0.0155</v>
      </c>
      <c r="EQ19">
        <v>1.75264899861228</v>
      </c>
      <c r="ER19">
        <v>0.00225868272383977</v>
      </c>
      <c r="ES19">
        <v>-9.96746185667655e-07</v>
      </c>
      <c r="ET19">
        <v>2.83711317370827e-10</v>
      </c>
      <c r="EU19">
        <v>-0.029839284756278</v>
      </c>
      <c r="EV19">
        <v>-0.00345945091576109</v>
      </c>
      <c r="EW19">
        <v>0.000584710089920542</v>
      </c>
      <c r="EX19">
        <v>-2.08685536577117e-06</v>
      </c>
      <c r="EY19">
        <v>-2</v>
      </c>
      <c r="EZ19">
        <v>2196</v>
      </c>
      <c r="FA19">
        <v>1</v>
      </c>
      <c r="FB19">
        <v>25</v>
      </c>
      <c r="FC19">
        <v>9.2</v>
      </c>
      <c r="FD19">
        <v>8.8</v>
      </c>
      <c r="FE19">
        <v>18</v>
      </c>
      <c r="FF19">
        <v>887.028</v>
      </c>
      <c r="FG19">
        <v>560.308</v>
      </c>
      <c r="FH19">
        <v>19.0006</v>
      </c>
      <c r="FI19">
        <v>26.6119</v>
      </c>
      <c r="FJ19">
        <v>30.0001</v>
      </c>
      <c r="FK19">
        <v>26.6101</v>
      </c>
      <c r="FL19">
        <v>26.631</v>
      </c>
      <c r="FM19">
        <v>25.9237</v>
      </c>
      <c r="FN19">
        <v>100</v>
      </c>
      <c r="FO19">
        <v>0</v>
      </c>
      <c r="FP19">
        <v>19</v>
      </c>
      <c r="FQ19">
        <v>420</v>
      </c>
      <c r="FR19">
        <v>0</v>
      </c>
      <c r="FS19">
        <v>101.226</v>
      </c>
      <c r="FT19">
        <v>101.977</v>
      </c>
    </row>
    <row r="20" spans="1:176">
      <c r="A20">
        <v>4</v>
      </c>
      <c r="B20">
        <v>1624046288.1</v>
      </c>
      <c r="C20">
        <v>1801.59999990463</v>
      </c>
      <c r="D20" t="s">
        <v>301</v>
      </c>
      <c r="E20" t="s">
        <v>302</v>
      </c>
      <c r="F20">
        <v>1</v>
      </c>
      <c r="I20">
        <v>1624046287.1</v>
      </c>
      <c r="J20">
        <f>(K20)/1000</f>
        <v>0</v>
      </c>
      <c r="K20">
        <f>1000*CC20*AI20*(BY20-BZ20)/(100*BR20*(1000-AI20*BY20))</f>
        <v>0</v>
      </c>
      <c r="L20">
        <f>CC20*AI20*(BX20-BW20*(1000-AI20*BZ20)/(1000-AI20*BY20))/(100*BR20)</f>
        <v>0</v>
      </c>
      <c r="M20">
        <f>BW20 - IF(AI20&gt;1, L20*BR20*100.0/(AK20*CK20), 0)</f>
        <v>0</v>
      </c>
      <c r="N20">
        <f>((T20-J20/2)*M20-L20)/(T20+J20/2)</f>
        <v>0</v>
      </c>
      <c r="O20">
        <f>N20*(CD20+CE20)/1000.0</f>
        <v>0</v>
      </c>
      <c r="P20">
        <f>(BW20 - IF(AI20&gt;1, L20*BR20*100.0/(AK20*CK20), 0))*(CD20+CE20)/1000.0</f>
        <v>0</v>
      </c>
      <c r="Q20">
        <f>2.0/((1/S20-1/R20)+SIGN(S20)*SQRT((1/S20-1/R20)*(1/S20-1/R20) + 4*BS20/((BS20+1)*(BS20+1))*(2*1/S20*1/R20-1/R20*1/R20)))</f>
        <v>0</v>
      </c>
      <c r="R20">
        <f>IF(LEFT(BT20,1)&lt;&gt;"0",IF(LEFT(BT20,1)="1",3.0,BU20),$D$5+$E$5*(CK20*CD20/($K$5*1000))+$F$5*(CK20*CD20/($K$5*1000))*MAX(MIN(BR20,$J$5),$I$5)*MAX(MIN(BR20,$J$5),$I$5)+$G$5*MAX(MIN(BR20,$J$5),$I$5)*(CK20*CD20/($K$5*1000))+$H$5*(CK20*CD20/($K$5*1000))*(CK20*CD20/($K$5*1000)))</f>
        <v>0</v>
      </c>
      <c r="S20">
        <f>J20*(1000-(1000*0.61365*exp(17.502*W20/(240.97+W20))/(CD20+CE20)+BY20)/2)/(1000*0.61365*exp(17.502*W20/(240.97+W20))/(CD20+CE20)-BY20)</f>
        <v>0</v>
      </c>
      <c r="T20">
        <f>1/((BS20+1)/(Q20/1.6)+1/(R20/1.37)) + BS20/((BS20+1)/(Q20/1.6) + BS20/(R20/1.37))</f>
        <v>0</v>
      </c>
      <c r="U20">
        <f>(BN20*BQ20)</f>
        <v>0</v>
      </c>
      <c r="V20">
        <f>(CF20+(U20+2*0.95*5.67E-8*(((CF20+$B$7)+273)^4-(CF20+273)^4)-44100*J20)/(1.84*29.3*R20+8*0.95*5.67E-8*(CF20+273)^3))</f>
        <v>0</v>
      </c>
      <c r="W20">
        <f>($C$7*CG20+$D$7*CH20+$E$7*V20)</f>
        <v>0</v>
      </c>
      <c r="X20">
        <f>0.61365*exp(17.502*W20/(240.97+W20))</f>
        <v>0</v>
      </c>
      <c r="Y20">
        <f>(Z20/AA20*100)</f>
        <v>0</v>
      </c>
      <c r="Z20">
        <f>BY20*(CD20+CE20)/1000</f>
        <v>0</v>
      </c>
      <c r="AA20">
        <f>0.61365*exp(17.502*CF20/(240.97+CF20))</f>
        <v>0</v>
      </c>
      <c r="AB20">
        <f>(X20-BY20*(CD20+CE20)/1000)</f>
        <v>0</v>
      </c>
      <c r="AC20">
        <f>(-J20*44100)</f>
        <v>0</v>
      </c>
      <c r="AD20">
        <f>2*29.3*R20*0.92*(CF20-W20)</f>
        <v>0</v>
      </c>
      <c r="AE20">
        <f>2*0.95*5.67E-8*(((CF20+$B$7)+273)^4-(W20+273)^4)</f>
        <v>0</v>
      </c>
      <c r="AF20">
        <f>U20+AE20+AC20+AD20</f>
        <v>0</v>
      </c>
      <c r="AG20">
        <v>0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MAX(0,($B$13+$C$13*CK20)/(1+$D$13*CK20)*CD20/(CF20+273)*$E$13)</f>
        <v>0</v>
      </c>
      <c r="AL20" t="s">
        <v>291</v>
      </c>
      <c r="AM20" t="s">
        <v>291</v>
      </c>
      <c r="AN20">
        <v>0</v>
      </c>
      <c r="AO20">
        <v>0</v>
      </c>
      <c r="AP20">
        <f>1-AN20/AO20</f>
        <v>0</v>
      </c>
      <c r="AQ20">
        <v>0</v>
      </c>
      <c r="AR20" t="s">
        <v>291</v>
      </c>
      <c r="AS20" t="s">
        <v>291</v>
      </c>
      <c r="AT20">
        <v>0</v>
      </c>
      <c r="AU20">
        <v>0</v>
      </c>
      <c r="AV20">
        <f>1-AT20/AU20</f>
        <v>0</v>
      </c>
      <c r="AW20">
        <v>0.5</v>
      </c>
      <c r="AX20">
        <f>BO20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291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BN20">
        <f>$B$11*CL20+$C$11*CM20+$F$11*CN20*(1-CQ20)</f>
        <v>0</v>
      </c>
      <c r="BO20">
        <f>BN20*BP20</f>
        <v>0</v>
      </c>
      <c r="BP20">
        <f>($B$11*$D$9+$C$11*$D$9+$F$11*((DA20+CS20)/MAX(DA20+CS20+DB20, 0.1)*$I$9+DB20/MAX(DA20+CS20+DB20, 0.1)*$J$9))/($B$11+$C$11+$F$11)</f>
        <v>0</v>
      </c>
      <c r="BQ20">
        <f>($B$11*$K$9+$C$11*$K$9+$F$11*((DA20+CS20)/MAX(DA20+CS20+DB20, 0.1)*$P$9+DB20/MAX(DA20+CS20+DB20, 0.1)*$Q$9))/($B$11+$C$11+$F$11)</f>
        <v>0</v>
      </c>
      <c r="BR20">
        <v>6</v>
      </c>
      <c r="BS20">
        <v>0.5</v>
      </c>
      <c r="BT20" t="s">
        <v>292</v>
      </c>
      <c r="BU20">
        <v>2</v>
      </c>
      <c r="BV20">
        <v>1624046287.1</v>
      </c>
      <c r="BW20">
        <v>406.333</v>
      </c>
      <c r="BX20">
        <v>420.025</v>
      </c>
      <c r="BY20">
        <v>10.2094666666667</v>
      </c>
      <c r="BZ20">
        <v>0.729029666666667</v>
      </c>
      <c r="CA20">
        <v>403.792666666667</v>
      </c>
      <c r="CB20">
        <v>10.2162</v>
      </c>
      <c r="CC20">
        <v>800.003333333333</v>
      </c>
      <c r="CD20">
        <v>100.924666666667</v>
      </c>
      <c r="CE20">
        <v>0.109750333333333</v>
      </c>
      <c r="CF20">
        <v>25.6906</v>
      </c>
      <c r="CG20">
        <v>22.5276666666667</v>
      </c>
      <c r="CH20">
        <v>999.9</v>
      </c>
      <c r="CI20">
        <v>0</v>
      </c>
      <c r="CJ20">
        <v>0</v>
      </c>
      <c r="CK20">
        <v>10015</v>
      </c>
      <c r="CL20">
        <v>0</v>
      </c>
      <c r="CM20">
        <v>0.221023</v>
      </c>
      <c r="CN20">
        <v>600.024666666667</v>
      </c>
      <c r="CO20">
        <v>0.933012666666667</v>
      </c>
      <c r="CP20">
        <v>0.0669875666666667</v>
      </c>
      <c r="CQ20">
        <v>0</v>
      </c>
      <c r="CR20">
        <v>1013.20666666667</v>
      </c>
      <c r="CS20">
        <v>4.99999</v>
      </c>
      <c r="CT20">
        <v>6101.14333333333</v>
      </c>
      <c r="CU20">
        <v>5133.61333333333</v>
      </c>
      <c r="CV20">
        <v>39.75</v>
      </c>
      <c r="CW20">
        <v>42.937</v>
      </c>
      <c r="CX20">
        <v>41.5</v>
      </c>
      <c r="CY20">
        <v>42.687</v>
      </c>
      <c r="CZ20">
        <v>42.458</v>
      </c>
      <c r="DA20">
        <v>555.166666666667</v>
      </c>
      <c r="DB20">
        <v>39.86</v>
      </c>
      <c r="DC20">
        <v>0</v>
      </c>
      <c r="DD20">
        <v>1624046305.2</v>
      </c>
      <c r="DE20">
        <v>0</v>
      </c>
      <c r="DF20">
        <v>1013.27576923077</v>
      </c>
      <c r="DG20">
        <v>-1.0396581142548</v>
      </c>
      <c r="DH20">
        <v>-5.35863246851492</v>
      </c>
      <c r="DI20">
        <v>6101.26846153846</v>
      </c>
      <c r="DJ20">
        <v>15</v>
      </c>
      <c r="DK20">
        <v>1624045758.6</v>
      </c>
      <c r="DL20" t="s">
        <v>303</v>
      </c>
      <c r="DM20">
        <v>1624045741.1</v>
      </c>
      <c r="DN20">
        <v>1624045758.6</v>
      </c>
      <c r="DO20">
        <v>4</v>
      </c>
      <c r="DP20">
        <v>0.02</v>
      </c>
      <c r="DQ20">
        <v>-0</v>
      </c>
      <c r="DR20">
        <v>2.562</v>
      </c>
      <c r="DS20">
        <v>-0.032</v>
      </c>
      <c r="DT20">
        <v>420</v>
      </c>
      <c r="DU20">
        <v>1</v>
      </c>
      <c r="DV20">
        <v>0.09</v>
      </c>
      <c r="DW20">
        <v>0.01</v>
      </c>
      <c r="DX20">
        <v>-13.6519775</v>
      </c>
      <c r="DY20">
        <v>-0.268254033771086</v>
      </c>
      <c r="DZ20">
        <v>0.0385891855802893</v>
      </c>
      <c r="EA20">
        <v>1</v>
      </c>
      <c r="EB20">
        <v>1013.32</v>
      </c>
      <c r="EC20">
        <v>-1.03074452801315</v>
      </c>
      <c r="ED20">
        <v>0.200786332988949</v>
      </c>
      <c r="EE20">
        <v>1</v>
      </c>
      <c r="EF20">
        <v>9.47537025</v>
      </c>
      <c r="EG20">
        <v>0.0234775609756192</v>
      </c>
      <c r="EH20">
        <v>0.00360608616612244</v>
      </c>
      <c r="EI20">
        <v>1</v>
      </c>
      <c r="EJ20">
        <v>3</v>
      </c>
      <c r="EK20">
        <v>3</v>
      </c>
      <c r="EL20" t="s">
        <v>294</v>
      </c>
      <c r="EM20">
        <v>100</v>
      </c>
      <c r="EN20">
        <v>100</v>
      </c>
      <c r="EO20">
        <v>2.541</v>
      </c>
      <c r="EP20">
        <v>-0.0067</v>
      </c>
      <c r="EQ20">
        <v>1.77255871288917</v>
      </c>
      <c r="ER20">
        <v>0.00225868272383977</v>
      </c>
      <c r="ES20">
        <v>-9.96746185667655e-07</v>
      </c>
      <c r="ET20">
        <v>2.83711317370827e-10</v>
      </c>
      <c r="EU20">
        <v>-0.0301630762939866</v>
      </c>
      <c r="EV20">
        <v>-0.00345945091576109</v>
      </c>
      <c r="EW20">
        <v>0.000584710089920542</v>
      </c>
      <c r="EX20">
        <v>-2.08685536577117e-06</v>
      </c>
      <c r="EY20">
        <v>-2</v>
      </c>
      <c r="EZ20">
        <v>2196</v>
      </c>
      <c r="FA20">
        <v>1</v>
      </c>
      <c r="FB20">
        <v>25</v>
      </c>
      <c r="FC20">
        <v>9.1</v>
      </c>
      <c r="FD20">
        <v>8.8</v>
      </c>
      <c r="FE20">
        <v>18</v>
      </c>
      <c r="FF20">
        <v>887.024</v>
      </c>
      <c r="FG20">
        <v>559.303</v>
      </c>
      <c r="FH20">
        <v>24.0009</v>
      </c>
      <c r="FI20">
        <v>26.7175</v>
      </c>
      <c r="FJ20">
        <v>30.0002</v>
      </c>
      <c r="FK20">
        <v>26.6391</v>
      </c>
      <c r="FL20">
        <v>26.6494</v>
      </c>
      <c r="FM20">
        <v>25.9366</v>
      </c>
      <c r="FN20">
        <v>100</v>
      </c>
      <c r="FO20">
        <v>0</v>
      </c>
      <c r="FP20">
        <v>24</v>
      </c>
      <c r="FQ20">
        <v>420</v>
      </c>
      <c r="FR20">
        <v>0</v>
      </c>
      <c r="FS20">
        <v>101.22</v>
      </c>
      <c r="FT20">
        <v>101.966</v>
      </c>
    </row>
    <row r="21" spans="1:176">
      <c r="A21">
        <v>5</v>
      </c>
      <c r="B21">
        <v>1624046888.6</v>
      </c>
      <c r="C21">
        <v>2402.09999990463</v>
      </c>
      <c r="D21" t="s">
        <v>304</v>
      </c>
      <c r="E21" t="s">
        <v>305</v>
      </c>
      <c r="F21">
        <v>1</v>
      </c>
      <c r="I21">
        <v>1624046887.6</v>
      </c>
      <c r="J21">
        <f>(K21)/1000</f>
        <v>0</v>
      </c>
      <c r="K21">
        <f>1000*CC21*AI21*(BY21-BZ21)/(100*BR21*(1000-AI21*BY21))</f>
        <v>0</v>
      </c>
      <c r="L21">
        <f>CC21*AI21*(BX21-BW21*(1000-AI21*BZ21)/(1000-AI21*BY21))/(100*BR21)</f>
        <v>0</v>
      </c>
      <c r="M21">
        <f>BW21 - IF(AI21&gt;1, L21*BR21*100.0/(AK21*CK21), 0)</f>
        <v>0</v>
      </c>
      <c r="N21">
        <f>((T21-J21/2)*M21-L21)/(T21+J21/2)</f>
        <v>0</v>
      </c>
      <c r="O21">
        <f>N21*(CD21+CE21)/1000.0</f>
        <v>0</v>
      </c>
      <c r="P21">
        <f>(BW21 - IF(AI21&gt;1, L21*BR21*100.0/(AK21*CK21), 0))*(CD21+CE21)/1000.0</f>
        <v>0</v>
      </c>
      <c r="Q21">
        <f>2.0/((1/S21-1/R21)+SIGN(S21)*SQRT((1/S21-1/R21)*(1/S21-1/R21) + 4*BS21/((BS21+1)*(BS21+1))*(2*1/S21*1/R21-1/R21*1/R21)))</f>
        <v>0</v>
      </c>
      <c r="R21">
        <f>IF(LEFT(BT21,1)&lt;&gt;"0",IF(LEFT(BT21,1)="1",3.0,BU21),$D$5+$E$5*(CK21*CD21/($K$5*1000))+$F$5*(CK21*CD21/($K$5*1000))*MAX(MIN(BR21,$J$5),$I$5)*MAX(MIN(BR21,$J$5),$I$5)+$G$5*MAX(MIN(BR21,$J$5),$I$5)*(CK21*CD21/($K$5*1000))+$H$5*(CK21*CD21/($K$5*1000))*(CK21*CD21/($K$5*1000)))</f>
        <v>0</v>
      </c>
      <c r="S21">
        <f>J21*(1000-(1000*0.61365*exp(17.502*W21/(240.97+W21))/(CD21+CE21)+BY21)/2)/(1000*0.61365*exp(17.502*W21/(240.97+W21))/(CD21+CE21)-BY21)</f>
        <v>0</v>
      </c>
      <c r="T21">
        <f>1/((BS21+1)/(Q21/1.6)+1/(R21/1.37)) + BS21/((BS21+1)/(Q21/1.6) + BS21/(R21/1.37))</f>
        <v>0</v>
      </c>
      <c r="U21">
        <f>(BN21*BQ21)</f>
        <v>0</v>
      </c>
      <c r="V21">
        <f>(CF21+(U21+2*0.95*5.67E-8*(((CF21+$B$7)+273)^4-(CF21+273)^4)-44100*J21)/(1.84*29.3*R21+8*0.95*5.67E-8*(CF21+273)^3))</f>
        <v>0</v>
      </c>
      <c r="W21">
        <f>($C$7*CG21+$D$7*CH21+$E$7*V21)</f>
        <v>0</v>
      </c>
      <c r="X21">
        <f>0.61365*exp(17.502*W21/(240.97+W21))</f>
        <v>0</v>
      </c>
      <c r="Y21">
        <f>(Z21/AA21*100)</f>
        <v>0</v>
      </c>
      <c r="Z21">
        <f>BY21*(CD21+CE21)/1000</f>
        <v>0</v>
      </c>
      <c r="AA21">
        <f>0.61365*exp(17.502*CF21/(240.97+CF21))</f>
        <v>0</v>
      </c>
      <c r="AB21">
        <f>(X21-BY21*(CD21+CE21)/1000)</f>
        <v>0</v>
      </c>
      <c r="AC21">
        <f>(-J21*44100)</f>
        <v>0</v>
      </c>
      <c r="AD21">
        <f>2*29.3*R21*0.92*(CF21-W21)</f>
        <v>0</v>
      </c>
      <c r="AE21">
        <f>2*0.95*5.67E-8*(((CF21+$B$7)+273)^4-(W21+273)^4)</f>
        <v>0</v>
      </c>
      <c r="AF21">
        <f>U21+AE21+AC21+AD21</f>
        <v>0</v>
      </c>
      <c r="AG21">
        <v>0</v>
      </c>
      <c r="AH21">
        <v>0</v>
      </c>
      <c r="AI21">
        <f>IF(AG21*$H$13&gt;=AK21,1.0,(AK21/(AK21-AG21*$H$13)))</f>
        <v>0</v>
      </c>
      <c r="AJ21">
        <f>(AI21-1)*100</f>
        <v>0</v>
      </c>
      <c r="AK21">
        <f>MAX(0,($B$13+$C$13*CK21)/(1+$D$13*CK21)*CD21/(CF21+273)*$E$13)</f>
        <v>0</v>
      </c>
      <c r="AL21" t="s">
        <v>291</v>
      </c>
      <c r="AM21" t="s">
        <v>291</v>
      </c>
      <c r="AN21">
        <v>0</v>
      </c>
      <c r="AO21">
        <v>0</v>
      </c>
      <c r="AP21">
        <f>1-AN21/AO21</f>
        <v>0</v>
      </c>
      <c r="AQ21">
        <v>0</v>
      </c>
      <c r="AR21" t="s">
        <v>291</v>
      </c>
      <c r="AS21" t="s">
        <v>291</v>
      </c>
      <c r="AT21">
        <v>0</v>
      </c>
      <c r="AU21">
        <v>0</v>
      </c>
      <c r="AV21">
        <f>1-AT21/AU21</f>
        <v>0</v>
      </c>
      <c r="AW21">
        <v>0.5</v>
      </c>
      <c r="AX21">
        <f>BO21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291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BN21">
        <f>$B$11*CL21+$C$11*CM21+$F$11*CN21*(1-CQ21)</f>
        <v>0</v>
      </c>
      <c r="BO21">
        <f>BN21*BP21</f>
        <v>0</v>
      </c>
      <c r="BP21">
        <f>($B$11*$D$9+$C$11*$D$9+$F$11*((DA21+CS21)/MAX(DA21+CS21+DB21, 0.1)*$I$9+DB21/MAX(DA21+CS21+DB21, 0.1)*$J$9))/($B$11+$C$11+$F$11)</f>
        <v>0</v>
      </c>
      <c r="BQ21">
        <f>($B$11*$K$9+$C$11*$K$9+$F$11*((DA21+CS21)/MAX(DA21+CS21+DB21, 0.1)*$P$9+DB21/MAX(DA21+CS21+DB21, 0.1)*$Q$9))/($B$11+$C$11+$F$11)</f>
        <v>0</v>
      </c>
      <c r="BR21">
        <v>6</v>
      </c>
      <c r="BS21">
        <v>0.5</v>
      </c>
      <c r="BT21" t="s">
        <v>292</v>
      </c>
      <c r="BU21">
        <v>2</v>
      </c>
      <c r="BV21">
        <v>1624046887.6</v>
      </c>
      <c r="BW21">
        <v>405.326666666667</v>
      </c>
      <c r="BX21">
        <v>420.031666666667</v>
      </c>
      <c r="BY21">
        <v>11.6390666666667</v>
      </c>
      <c r="BZ21">
        <v>0.718567666666667</v>
      </c>
      <c r="CA21">
        <v>402.8</v>
      </c>
      <c r="CB21">
        <v>11.635</v>
      </c>
      <c r="CC21">
        <v>800.076666666667</v>
      </c>
      <c r="CD21">
        <v>100.920333333333</v>
      </c>
      <c r="CE21">
        <v>0.109725333333333</v>
      </c>
      <c r="CF21">
        <v>29.0192666666667</v>
      </c>
      <c r="CG21">
        <v>25.2499666666667</v>
      </c>
      <c r="CH21">
        <v>999.9</v>
      </c>
      <c r="CI21">
        <v>0</v>
      </c>
      <c r="CJ21">
        <v>0</v>
      </c>
      <c r="CK21">
        <v>10023.7666666667</v>
      </c>
      <c r="CL21">
        <v>0</v>
      </c>
      <c r="CM21">
        <v>0.221023</v>
      </c>
      <c r="CN21">
        <v>599.949</v>
      </c>
      <c r="CO21">
        <v>0.93298</v>
      </c>
      <c r="CP21">
        <v>0.0670199</v>
      </c>
      <c r="CQ21">
        <v>0</v>
      </c>
      <c r="CR21">
        <v>992.703</v>
      </c>
      <c r="CS21">
        <v>4.99999</v>
      </c>
      <c r="CT21">
        <v>5993.63666666667</v>
      </c>
      <c r="CU21">
        <v>5132.90333333333</v>
      </c>
      <c r="CV21">
        <v>40.458</v>
      </c>
      <c r="CW21">
        <v>43.437</v>
      </c>
      <c r="CX21">
        <v>42.125</v>
      </c>
      <c r="CY21">
        <v>43.25</v>
      </c>
      <c r="CZ21">
        <v>43.375</v>
      </c>
      <c r="DA21">
        <v>555.073333333333</v>
      </c>
      <c r="DB21">
        <v>39.87</v>
      </c>
      <c r="DC21">
        <v>0</v>
      </c>
      <c r="DD21">
        <v>1624046905.2</v>
      </c>
      <c r="DE21">
        <v>0</v>
      </c>
      <c r="DF21">
        <v>992.551192307692</v>
      </c>
      <c r="DG21">
        <v>0.685230757156442</v>
      </c>
      <c r="DH21">
        <v>3.42188031867989</v>
      </c>
      <c r="DI21">
        <v>5993.69653846154</v>
      </c>
      <c r="DJ21">
        <v>15</v>
      </c>
      <c r="DK21">
        <v>1624046359.1</v>
      </c>
      <c r="DL21" t="s">
        <v>306</v>
      </c>
      <c r="DM21">
        <v>1624046339.6</v>
      </c>
      <c r="DN21">
        <v>1624046359.1</v>
      </c>
      <c r="DO21">
        <v>5</v>
      </c>
      <c r="DP21">
        <v>-0.012</v>
      </c>
      <c r="DQ21">
        <v>-0.001</v>
      </c>
      <c r="DR21">
        <v>2.55</v>
      </c>
      <c r="DS21">
        <v>-0.034</v>
      </c>
      <c r="DT21">
        <v>420</v>
      </c>
      <c r="DU21">
        <v>1</v>
      </c>
      <c r="DV21">
        <v>0.08</v>
      </c>
      <c r="DW21">
        <v>0.01</v>
      </c>
      <c r="DX21">
        <v>-14.6936725</v>
      </c>
      <c r="DY21">
        <v>0.0234202626642022</v>
      </c>
      <c r="DZ21">
        <v>0.0251227087263694</v>
      </c>
      <c r="EA21">
        <v>1</v>
      </c>
      <c r="EB21">
        <v>992.539714285714</v>
      </c>
      <c r="EC21">
        <v>0.404665362035317</v>
      </c>
      <c r="ED21">
        <v>0.191702533171809</v>
      </c>
      <c r="EE21">
        <v>1</v>
      </c>
      <c r="EF21">
        <v>10.9214325</v>
      </c>
      <c r="EG21">
        <v>0.00213320825513977</v>
      </c>
      <c r="EH21">
        <v>0.00293098852778381</v>
      </c>
      <c r="EI21">
        <v>1</v>
      </c>
      <c r="EJ21">
        <v>3</v>
      </c>
      <c r="EK21">
        <v>3</v>
      </c>
      <c r="EL21" t="s">
        <v>294</v>
      </c>
      <c r="EM21">
        <v>100</v>
      </c>
      <c r="EN21">
        <v>100</v>
      </c>
      <c r="EO21">
        <v>2.526</v>
      </c>
      <c r="EP21">
        <v>0.0041</v>
      </c>
      <c r="EQ21">
        <v>1.76007619162281</v>
      </c>
      <c r="ER21">
        <v>0.00225868272383977</v>
      </c>
      <c r="ES21">
        <v>-9.96746185667655e-07</v>
      </c>
      <c r="ET21">
        <v>2.83711317370827e-10</v>
      </c>
      <c r="EU21">
        <v>-0.0315461140398932</v>
      </c>
      <c r="EV21">
        <v>-0.00345945091576109</v>
      </c>
      <c r="EW21">
        <v>0.000584710089920542</v>
      </c>
      <c r="EX21">
        <v>-2.08685536577117e-06</v>
      </c>
      <c r="EY21">
        <v>-2</v>
      </c>
      <c r="EZ21">
        <v>2196</v>
      </c>
      <c r="FA21">
        <v>1</v>
      </c>
      <c r="FB21">
        <v>25</v>
      </c>
      <c r="FC21">
        <v>9.2</v>
      </c>
      <c r="FD21">
        <v>8.8</v>
      </c>
      <c r="FE21">
        <v>18</v>
      </c>
      <c r="FF21">
        <v>887.698</v>
      </c>
      <c r="FG21">
        <v>559.426</v>
      </c>
      <c r="FH21">
        <v>29.0006</v>
      </c>
      <c r="FI21">
        <v>26.9715</v>
      </c>
      <c r="FJ21">
        <v>30.0001</v>
      </c>
      <c r="FK21">
        <v>26.8384</v>
      </c>
      <c r="FL21">
        <v>26.8409</v>
      </c>
      <c r="FM21">
        <v>25.9469</v>
      </c>
      <c r="FN21">
        <v>100</v>
      </c>
      <c r="FO21">
        <v>0</v>
      </c>
      <c r="FP21">
        <v>29</v>
      </c>
      <c r="FQ21">
        <v>420</v>
      </c>
      <c r="FR21">
        <v>0</v>
      </c>
      <c r="FS21">
        <v>101.196</v>
      </c>
      <c r="FT21">
        <v>101.942</v>
      </c>
    </row>
    <row r="22" spans="1:176">
      <c r="A22">
        <v>6</v>
      </c>
      <c r="B22">
        <v>1624047489.5</v>
      </c>
      <c r="C22">
        <v>3003</v>
      </c>
      <c r="D22" t="s">
        <v>307</v>
      </c>
      <c r="E22" t="s">
        <v>308</v>
      </c>
      <c r="F22">
        <v>1</v>
      </c>
      <c r="I22">
        <v>1624047488.75</v>
      </c>
      <c r="J22">
        <f>(K22)/1000</f>
        <v>0</v>
      </c>
      <c r="K22">
        <f>1000*CC22*AI22*(BY22-BZ22)/(100*BR22*(1000-AI22*BY22))</f>
        <v>0</v>
      </c>
      <c r="L22">
        <f>CC22*AI22*(BX22-BW22*(1000-AI22*BZ22)/(1000-AI22*BY22))/(100*BR22)</f>
        <v>0</v>
      </c>
      <c r="M22">
        <f>BW22 - IF(AI22&gt;1, L22*BR22*100.0/(AK22*CK22), 0)</f>
        <v>0</v>
      </c>
      <c r="N22">
        <f>((T22-J22/2)*M22-L22)/(T22+J22/2)</f>
        <v>0</v>
      </c>
      <c r="O22">
        <f>N22*(CD22+CE22)/1000.0</f>
        <v>0</v>
      </c>
      <c r="P22">
        <f>(BW22 - IF(AI22&gt;1, L22*BR22*100.0/(AK22*CK22), 0))*(CD22+CE22)/1000.0</f>
        <v>0</v>
      </c>
      <c r="Q22">
        <f>2.0/((1/S22-1/R22)+SIGN(S22)*SQRT((1/S22-1/R22)*(1/S22-1/R22) + 4*BS22/((BS22+1)*(BS22+1))*(2*1/S22*1/R22-1/R22*1/R22)))</f>
        <v>0</v>
      </c>
      <c r="R22">
        <f>IF(LEFT(BT22,1)&lt;&gt;"0",IF(LEFT(BT22,1)="1",3.0,BU22),$D$5+$E$5*(CK22*CD22/($K$5*1000))+$F$5*(CK22*CD22/($K$5*1000))*MAX(MIN(BR22,$J$5),$I$5)*MAX(MIN(BR22,$J$5),$I$5)+$G$5*MAX(MIN(BR22,$J$5),$I$5)*(CK22*CD22/($K$5*1000))+$H$5*(CK22*CD22/($K$5*1000))*(CK22*CD22/($K$5*1000)))</f>
        <v>0</v>
      </c>
      <c r="S22">
        <f>J22*(1000-(1000*0.61365*exp(17.502*W22/(240.97+W22))/(CD22+CE22)+BY22)/2)/(1000*0.61365*exp(17.502*W22/(240.97+W22))/(CD22+CE22)-BY22)</f>
        <v>0</v>
      </c>
      <c r="T22">
        <f>1/((BS22+1)/(Q22/1.6)+1/(R22/1.37)) + BS22/((BS22+1)/(Q22/1.6) + BS22/(R22/1.37))</f>
        <v>0</v>
      </c>
      <c r="U22">
        <f>(BN22*BQ22)</f>
        <v>0</v>
      </c>
      <c r="V22">
        <f>(CF22+(U22+2*0.95*5.67E-8*(((CF22+$B$7)+273)^4-(CF22+273)^4)-44100*J22)/(1.84*29.3*R22+8*0.95*5.67E-8*(CF22+273)^3))</f>
        <v>0</v>
      </c>
      <c r="W22">
        <f>($C$7*CG22+$D$7*CH22+$E$7*V22)</f>
        <v>0</v>
      </c>
      <c r="X22">
        <f>0.61365*exp(17.502*W22/(240.97+W22))</f>
        <v>0</v>
      </c>
      <c r="Y22">
        <f>(Z22/AA22*100)</f>
        <v>0</v>
      </c>
      <c r="Z22">
        <f>BY22*(CD22+CE22)/1000</f>
        <v>0</v>
      </c>
      <c r="AA22">
        <f>0.61365*exp(17.502*CF22/(240.97+CF22))</f>
        <v>0</v>
      </c>
      <c r="AB22">
        <f>(X22-BY22*(CD22+CE22)/1000)</f>
        <v>0</v>
      </c>
      <c r="AC22">
        <f>(-J22*44100)</f>
        <v>0</v>
      </c>
      <c r="AD22">
        <f>2*29.3*R22*0.92*(CF22-W22)</f>
        <v>0</v>
      </c>
      <c r="AE22">
        <f>2*0.95*5.67E-8*(((CF22+$B$7)+273)^4-(W22+273)^4)</f>
        <v>0</v>
      </c>
      <c r="AF22">
        <f>U22+AE22+AC22+AD22</f>
        <v>0</v>
      </c>
      <c r="AG22">
        <v>0</v>
      </c>
      <c r="AH22">
        <v>0</v>
      </c>
      <c r="AI22">
        <f>IF(AG22*$H$13&gt;=AK22,1.0,(AK22/(AK22-AG22*$H$13)))</f>
        <v>0</v>
      </c>
      <c r="AJ22">
        <f>(AI22-1)*100</f>
        <v>0</v>
      </c>
      <c r="AK22">
        <f>MAX(0,($B$13+$C$13*CK22)/(1+$D$13*CK22)*CD22/(CF22+273)*$E$13)</f>
        <v>0</v>
      </c>
      <c r="AL22" t="s">
        <v>291</v>
      </c>
      <c r="AM22" t="s">
        <v>291</v>
      </c>
      <c r="AN22">
        <v>0</v>
      </c>
      <c r="AO22">
        <v>0</v>
      </c>
      <c r="AP22">
        <f>1-AN22/AO22</f>
        <v>0</v>
      </c>
      <c r="AQ22">
        <v>0</v>
      </c>
      <c r="AR22" t="s">
        <v>291</v>
      </c>
      <c r="AS22" t="s">
        <v>291</v>
      </c>
      <c r="AT22">
        <v>0</v>
      </c>
      <c r="AU22">
        <v>0</v>
      </c>
      <c r="AV22">
        <f>1-AT22/AU22</f>
        <v>0</v>
      </c>
      <c r="AW22">
        <v>0.5</v>
      </c>
      <c r="AX22">
        <f>BO22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291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BN22">
        <f>$B$11*CL22+$C$11*CM22+$F$11*CN22*(1-CQ22)</f>
        <v>0</v>
      </c>
      <c r="BO22">
        <f>BN22*BP22</f>
        <v>0</v>
      </c>
      <c r="BP22">
        <f>($B$11*$D$9+$C$11*$D$9+$F$11*((DA22+CS22)/MAX(DA22+CS22+DB22, 0.1)*$I$9+DB22/MAX(DA22+CS22+DB22, 0.1)*$J$9))/($B$11+$C$11+$F$11)</f>
        <v>0</v>
      </c>
      <c r="BQ22">
        <f>($B$11*$K$9+$C$11*$K$9+$F$11*((DA22+CS22)/MAX(DA22+CS22+DB22, 0.1)*$P$9+DB22/MAX(DA22+CS22+DB22, 0.1)*$Q$9))/($B$11+$C$11+$F$11)</f>
        <v>0</v>
      </c>
      <c r="BR22">
        <v>6</v>
      </c>
      <c r="BS22">
        <v>0.5</v>
      </c>
      <c r="BT22" t="s">
        <v>292</v>
      </c>
      <c r="BU22">
        <v>2</v>
      </c>
      <c r="BV22">
        <v>1624047488.75</v>
      </c>
      <c r="BW22">
        <v>404.765</v>
      </c>
      <c r="BX22">
        <v>419.9365</v>
      </c>
      <c r="BY22">
        <v>13.12365</v>
      </c>
      <c r="BZ22">
        <v>0.7026425</v>
      </c>
      <c r="CA22">
        <v>402.2005</v>
      </c>
      <c r="CB22">
        <v>13.1048</v>
      </c>
      <c r="CC22">
        <v>800.002</v>
      </c>
      <c r="CD22">
        <v>100.9135</v>
      </c>
      <c r="CE22">
        <v>0.1113015</v>
      </c>
      <c r="CF22">
        <v>32.2888</v>
      </c>
      <c r="CG22">
        <v>27.8874</v>
      </c>
      <c r="CH22">
        <v>999.9</v>
      </c>
      <c r="CI22">
        <v>0</v>
      </c>
      <c r="CJ22">
        <v>0</v>
      </c>
      <c r="CK22">
        <v>10017.5</v>
      </c>
      <c r="CL22">
        <v>0</v>
      </c>
      <c r="CM22">
        <v>0.221023</v>
      </c>
      <c r="CN22">
        <v>599.966</v>
      </c>
      <c r="CO22">
        <v>0.93298</v>
      </c>
      <c r="CP22">
        <v>0.0670199</v>
      </c>
      <c r="CQ22">
        <v>0</v>
      </c>
      <c r="CR22">
        <v>980.511</v>
      </c>
      <c r="CS22">
        <v>4.99999</v>
      </c>
      <c r="CT22">
        <v>5936.81</v>
      </c>
      <c r="CU22">
        <v>5133.055</v>
      </c>
      <c r="CV22">
        <v>41.25</v>
      </c>
      <c r="CW22">
        <v>43.937</v>
      </c>
      <c r="CX22">
        <v>42.812</v>
      </c>
      <c r="CY22">
        <v>43.875</v>
      </c>
      <c r="CZ22">
        <v>44.312</v>
      </c>
      <c r="DA22">
        <v>555.09</v>
      </c>
      <c r="DB22">
        <v>39.87</v>
      </c>
      <c r="DC22">
        <v>0</v>
      </c>
      <c r="DD22">
        <v>1624047506.4</v>
      </c>
      <c r="DE22">
        <v>0</v>
      </c>
      <c r="DF22">
        <v>980.370423076923</v>
      </c>
      <c r="DG22">
        <v>0.259521366761353</v>
      </c>
      <c r="DH22">
        <v>-1.09811960075367</v>
      </c>
      <c r="DI22">
        <v>5936.86769230769</v>
      </c>
      <c r="DJ22">
        <v>15</v>
      </c>
      <c r="DK22">
        <v>1624046959.6</v>
      </c>
      <c r="DL22" t="s">
        <v>309</v>
      </c>
      <c r="DM22">
        <v>1624046937.1</v>
      </c>
      <c r="DN22">
        <v>1624046359.1</v>
      </c>
      <c r="DO22">
        <v>6</v>
      </c>
      <c r="DP22">
        <v>0.039</v>
      </c>
      <c r="DQ22">
        <v>-0.001</v>
      </c>
      <c r="DR22">
        <v>2.589</v>
      </c>
      <c r="DS22">
        <v>-0.034</v>
      </c>
      <c r="DT22">
        <v>420</v>
      </c>
      <c r="DU22">
        <v>1</v>
      </c>
      <c r="DV22">
        <v>0.12</v>
      </c>
      <c r="DW22">
        <v>0.01</v>
      </c>
      <c r="DX22">
        <v>-15.2140292682927</v>
      </c>
      <c r="DY22">
        <v>-0.00188571428578234</v>
      </c>
      <c r="DZ22">
        <v>0.0354179522063176</v>
      </c>
      <c r="EA22">
        <v>1</v>
      </c>
      <c r="EB22">
        <v>980.385457142857</v>
      </c>
      <c r="EC22">
        <v>0.067561643834236</v>
      </c>
      <c r="ED22">
        <v>0.200372986895814</v>
      </c>
      <c r="EE22">
        <v>1</v>
      </c>
      <c r="EF22">
        <v>12.4160658536585</v>
      </c>
      <c r="EG22">
        <v>0.0121128919860686</v>
      </c>
      <c r="EH22">
        <v>0.0020826354968477</v>
      </c>
      <c r="EI22">
        <v>1</v>
      </c>
      <c r="EJ22">
        <v>3</v>
      </c>
      <c r="EK22">
        <v>3</v>
      </c>
      <c r="EL22" t="s">
        <v>294</v>
      </c>
      <c r="EM22">
        <v>100</v>
      </c>
      <c r="EN22">
        <v>100</v>
      </c>
      <c r="EO22">
        <v>2.565</v>
      </c>
      <c r="EP22">
        <v>0.0188</v>
      </c>
      <c r="EQ22">
        <v>1.7988609932501</v>
      </c>
      <c r="ER22">
        <v>0.00225868272383977</v>
      </c>
      <c r="ES22">
        <v>-9.96746185667655e-07</v>
      </c>
      <c r="ET22">
        <v>2.83711317370827e-10</v>
      </c>
      <c r="EU22">
        <v>-0.0315461140398932</v>
      </c>
      <c r="EV22">
        <v>-0.00345945091576109</v>
      </c>
      <c r="EW22">
        <v>0.000584710089920542</v>
      </c>
      <c r="EX22">
        <v>-2.08685536577117e-06</v>
      </c>
      <c r="EY22">
        <v>-2</v>
      </c>
      <c r="EZ22">
        <v>2196</v>
      </c>
      <c r="FA22">
        <v>1</v>
      </c>
      <c r="FB22">
        <v>25</v>
      </c>
      <c r="FC22">
        <v>9.2</v>
      </c>
      <c r="FD22">
        <v>18.8</v>
      </c>
      <c r="FE22">
        <v>18</v>
      </c>
      <c r="FF22">
        <v>888.711</v>
      </c>
      <c r="FG22">
        <v>559.641</v>
      </c>
      <c r="FH22">
        <v>34.0004</v>
      </c>
      <c r="FI22">
        <v>27.3215</v>
      </c>
      <c r="FJ22">
        <v>30.0003</v>
      </c>
      <c r="FK22">
        <v>27.1186</v>
      </c>
      <c r="FL22">
        <v>27.1097</v>
      </c>
      <c r="FM22">
        <v>25.9577</v>
      </c>
      <c r="FN22">
        <v>100</v>
      </c>
      <c r="FO22">
        <v>0</v>
      </c>
      <c r="FP22">
        <v>34</v>
      </c>
      <c r="FQ22">
        <v>420</v>
      </c>
      <c r="FR22">
        <v>0</v>
      </c>
      <c r="FS22">
        <v>101.151</v>
      </c>
      <c r="FT22">
        <v>101.902</v>
      </c>
    </row>
    <row r="23" spans="1:176">
      <c r="A23">
        <v>7</v>
      </c>
      <c r="B23">
        <v>1624048090</v>
      </c>
      <c r="C23">
        <v>3603.5</v>
      </c>
      <c r="D23" t="s">
        <v>310</v>
      </c>
      <c r="E23" t="s">
        <v>311</v>
      </c>
      <c r="F23">
        <v>1</v>
      </c>
      <c r="I23">
        <v>1624048089.25</v>
      </c>
      <c r="J23">
        <f>(K23)/1000</f>
        <v>0</v>
      </c>
      <c r="K23">
        <f>1000*CC23*AI23*(BY23-BZ23)/(100*BR23*(1000-AI23*BY23))</f>
        <v>0</v>
      </c>
      <c r="L23">
        <f>CC23*AI23*(BX23-BW23*(1000-AI23*BZ23)/(1000-AI23*BY23))/(100*BR23)</f>
        <v>0</v>
      </c>
      <c r="M23">
        <f>BW23 - IF(AI23&gt;1, L23*BR23*100.0/(AK23*CK23), 0)</f>
        <v>0</v>
      </c>
      <c r="N23">
        <f>((T23-J23/2)*M23-L23)/(T23+J23/2)</f>
        <v>0</v>
      </c>
      <c r="O23">
        <f>N23*(CD23+CE23)/1000.0</f>
        <v>0</v>
      </c>
      <c r="P23">
        <f>(BW23 - IF(AI23&gt;1, L23*BR23*100.0/(AK23*CK23), 0))*(CD23+CE23)/1000.0</f>
        <v>0</v>
      </c>
      <c r="Q23">
        <f>2.0/((1/S23-1/R23)+SIGN(S23)*SQRT((1/S23-1/R23)*(1/S23-1/R23) + 4*BS23/((BS23+1)*(BS23+1))*(2*1/S23*1/R23-1/R23*1/R23)))</f>
        <v>0</v>
      </c>
      <c r="R23">
        <f>IF(LEFT(BT23,1)&lt;&gt;"0",IF(LEFT(BT23,1)="1",3.0,BU23),$D$5+$E$5*(CK23*CD23/($K$5*1000))+$F$5*(CK23*CD23/($K$5*1000))*MAX(MIN(BR23,$J$5),$I$5)*MAX(MIN(BR23,$J$5),$I$5)+$G$5*MAX(MIN(BR23,$J$5),$I$5)*(CK23*CD23/($K$5*1000))+$H$5*(CK23*CD23/($K$5*1000))*(CK23*CD23/($K$5*1000)))</f>
        <v>0</v>
      </c>
      <c r="S23">
        <f>J23*(1000-(1000*0.61365*exp(17.502*W23/(240.97+W23))/(CD23+CE23)+BY23)/2)/(1000*0.61365*exp(17.502*W23/(240.97+W23))/(CD23+CE23)-BY23)</f>
        <v>0</v>
      </c>
      <c r="T23">
        <f>1/((BS23+1)/(Q23/1.6)+1/(R23/1.37)) + BS23/((BS23+1)/(Q23/1.6) + BS23/(R23/1.37))</f>
        <v>0</v>
      </c>
      <c r="U23">
        <f>(BN23*BQ23)</f>
        <v>0</v>
      </c>
      <c r="V23">
        <f>(CF23+(U23+2*0.95*5.67E-8*(((CF23+$B$7)+273)^4-(CF23+273)^4)-44100*J23)/(1.84*29.3*R23+8*0.95*5.67E-8*(CF23+273)^3))</f>
        <v>0</v>
      </c>
      <c r="W23">
        <f>($C$7*CG23+$D$7*CH23+$E$7*V23)</f>
        <v>0</v>
      </c>
      <c r="X23">
        <f>0.61365*exp(17.502*W23/(240.97+W23))</f>
        <v>0</v>
      </c>
      <c r="Y23">
        <f>(Z23/AA23*100)</f>
        <v>0</v>
      </c>
      <c r="Z23">
        <f>BY23*(CD23+CE23)/1000</f>
        <v>0</v>
      </c>
      <c r="AA23">
        <f>0.61365*exp(17.502*CF23/(240.97+CF23))</f>
        <v>0</v>
      </c>
      <c r="AB23">
        <f>(X23-BY23*(CD23+CE23)/1000)</f>
        <v>0</v>
      </c>
      <c r="AC23">
        <f>(-J23*44100)</f>
        <v>0</v>
      </c>
      <c r="AD23">
        <f>2*29.3*R23*0.92*(CF23-W23)</f>
        <v>0</v>
      </c>
      <c r="AE23">
        <f>2*0.95*5.67E-8*(((CF23+$B$7)+273)^4-(W23+273)^4)</f>
        <v>0</v>
      </c>
      <c r="AF23">
        <f>U23+AE23+AC23+AD23</f>
        <v>0</v>
      </c>
      <c r="AG23">
        <v>0</v>
      </c>
      <c r="AH23">
        <v>0</v>
      </c>
      <c r="AI23">
        <f>IF(AG23*$H$13&gt;=AK23,1.0,(AK23/(AK23-AG23*$H$13)))</f>
        <v>0</v>
      </c>
      <c r="AJ23">
        <f>(AI23-1)*100</f>
        <v>0</v>
      </c>
      <c r="AK23">
        <f>MAX(0,($B$13+$C$13*CK23)/(1+$D$13*CK23)*CD23/(CF23+273)*$E$13)</f>
        <v>0</v>
      </c>
      <c r="AL23" t="s">
        <v>291</v>
      </c>
      <c r="AM23" t="s">
        <v>291</v>
      </c>
      <c r="AN23">
        <v>0</v>
      </c>
      <c r="AO23">
        <v>0</v>
      </c>
      <c r="AP23">
        <f>1-AN23/AO23</f>
        <v>0</v>
      </c>
      <c r="AQ23">
        <v>0</v>
      </c>
      <c r="AR23" t="s">
        <v>291</v>
      </c>
      <c r="AS23" t="s">
        <v>291</v>
      </c>
      <c r="AT23">
        <v>0</v>
      </c>
      <c r="AU23">
        <v>0</v>
      </c>
      <c r="AV23">
        <f>1-AT23/AU23</f>
        <v>0</v>
      </c>
      <c r="AW23">
        <v>0.5</v>
      </c>
      <c r="AX23">
        <f>BO23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291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BN23">
        <f>$B$11*CL23+$C$11*CM23+$F$11*CN23*(1-CQ23)</f>
        <v>0</v>
      </c>
      <c r="BO23">
        <f>BN23*BP23</f>
        <v>0</v>
      </c>
      <c r="BP23">
        <f>($B$11*$D$9+$C$11*$D$9+$F$11*((DA23+CS23)/MAX(DA23+CS23+DB23, 0.1)*$I$9+DB23/MAX(DA23+CS23+DB23, 0.1)*$J$9))/($B$11+$C$11+$F$11)</f>
        <v>0</v>
      </c>
      <c r="BQ23">
        <f>($B$11*$K$9+$C$11*$K$9+$F$11*((DA23+CS23)/MAX(DA23+CS23+DB23, 0.1)*$P$9+DB23/MAX(DA23+CS23+DB23, 0.1)*$Q$9))/($B$11+$C$11+$F$11)</f>
        <v>0</v>
      </c>
      <c r="BR23">
        <v>6</v>
      </c>
      <c r="BS23">
        <v>0.5</v>
      </c>
      <c r="BT23" t="s">
        <v>292</v>
      </c>
      <c r="BU23">
        <v>2</v>
      </c>
      <c r="BV23">
        <v>1624048089.25</v>
      </c>
      <c r="BW23">
        <v>404.488</v>
      </c>
      <c r="BX23">
        <v>419.9835</v>
      </c>
      <c r="BY23">
        <v>14.7437</v>
      </c>
      <c r="BZ23">
        <v>0.6879785</v>
      </c>
      <c r="CA23">
        <v>401.9825</v>
      </c>
      <c r="CB23">
        <v>14.7095</v>
      </c>
      <c r="CC23">
        <v>800.1</v>
      </c>
      <c r="CD23">
        <v>100.884</v>
      </c>
      <c r="CE23">
        <v>0.1114915</v>
      </c>
      <c r="CF23">
        <v>35.5749</v>
      </c>
      <c r="CG23">
        <v>30.4828</v>
      </c>
      <c r="CH23">
        <v>999.9</v>
      </c>
      <c r="CI23">
        <v>0</v>
      </c>
      <c r="CJ23">
        <v>0</v>
      </c>
      <c r="CK23">
        <v>10069.4</v>
      </c>
      <c r="CL23">
        <v>0</v>
      </c>
      <c r="CM23">
        <v>0.221023</v>
      </c>
      <c r="CN23">
        <v>600.0735</v>
      </c>
      <c r="CO23">
        <v>0.9330045</v>
      </c>
      <c r="CP23">
        <v>0.06699565</v>
      </c>
      <c r="CQ23">
        <v>0</v>
      </c>
      <c r="CR23">
        <v>971.278</v>
      </c>
      <c r="CS23">
        <v>4.99999</v>
      </c>
      <c r="CT23">
        <v>5893.395</v>
      </c>
      <c r="CU23">
        <v>5134.02</v>
      </c>
      <c r="CV23">
        <v>41.937</v>
      </c>
      <c r="CW23">
        <v>44.437</v>
      </c>
      <c r="CX23">
        <v>43.375</v>
      </c>
      <c r="CY23">
        <v>44.437</v>
      </c>
      <c r="CZ23">
        <v>45.187</v>
      </c>
      <c r="DA23">
        <v>555.205</v>
      </c>
      <c r="DB23">
        <v>39.865</v>
      </c>
      <c r="DC23">
        <v>0</v>
      </c>
      <c r="DD23">
        <v>1624048107.1</v>
      </c>
      <c r="DE23">
        <v>0</v>
      </c>
      <c r="DF23">
        <v>971.070846153846</v>
      </c>
      <c r="DG23">
        <v>0.585094008389403</v>
      </c>
      <c r="DH23">
        <v>5.43145296387235</v>
      </c>
      <c r="DI23">
        <v>5891.51807692308</v>
      </c>
      <c r="DJ23">
        <v>15</v>
      </c>
      <c r="DK23">
        <v>1624047560</v>
      </c>
      <c r="DL23" t="s">
        <v>312</v>
      </c>
      <c r="DM23">
        <v>1624047545</v>
      </c>
      <c r="DN23">
        <v>1624047560</v>
      </c>
      <c r="DO23">
        <v>7</v>
      </c>
      <c r="DP23">
        <v>-0.059</v>
      </c>
      <c r="DQ23">
        <v>-0.003</v>
      </c>
      <c r="DR23">
        <v>2.53</v>
      </c>
      <c r="DS23">
        <v>-0.037</v>
      </c>
      <c r="DT23">
        <v>420</v>
      </c>
      <c r="DU23">
        <v>1</v>
      </c>
      <c r="DV23">
        <v>0.13</v>
      </c>
      <c r="DW23">
        <v>0.01</v>
      </c>
      <c r="DX23">
        <v>-15.4930073170732</v>
      </c>
      <c r="DY23">
        <v>-0.0496013937282393</v>
      </c>
      <c r="DZ23">
        <v>0.0270730483407473</v>
      </c>
      <c r="EA23">
        <v>1</v>
      </c>
      <c r="EB23">
        <v>971.069764705882</v>
      </c>
      <c r="EC23">
        <v>0.150912933217347</v>
      </c>
      <c r="ED23">
        <v>0.193599200718991</v>
      </c>
      <c r="EE23">
        <v>1</v>
      </c>
      <c r="EF23">
        <v>14.0485756097561</v>
      </c>
      <c r="EG23">
        <v>0.00771219512200587</v>
      </c>
      <c r="EH23">
        <v>0.0030312020064335</v>
      </c>
      <c r="EI23">
        <v>1</v>
      </c>
      <c r="EJ23">
        <v>3</v>
      </c>
      <c r="EK23">
        <v>3</v>
      </c>
      <c r="EL23" t="s">
        <v>294</v>
      </c>
      <c r="EM23">
        <v>100</v>
      </c>
      <c r="EN23">
        <v>100</v>
      </c>
      <c r="EO23">
        <v>2.506</v>
      </c>
      <c r="EP23">
        <v>0.0342</v>
      </c>
      <c r="EQ23">
        <v>1.73994367657086</v>
      </c>
      <c r="ER23">
        <v>0.00225868272383977</v>
      </c>
      <c r="ES23">
        <v>-9.96746185667655e-07</v>
      </c>
      <c r="ET23">
        <v>2.83711317370827e-10</v>
      </c>
      <c r="EU23">
        <v>-0.0347430286053256</v>
      </c>
      <c r="EV23">
        <v>-0.00345945091576109</v>
      </c>
      <c r="EW23">
        <v>0.000584710089920542</v>
      </c>
      <c r="EX23">
        <v>-2.08685536577117e-06</v>
      </c>
      <c r="EY23">
        <v>-2</v>
      </c>
      <c r="EZ23">
        <v>2196</v>
      </c>
      <c r="FA23">
        <v>1</v>
      </c>
      <c r="FB23">
        <v>25</v>
      </c>
      <c r="FC23">
        <v>9.1</v>
      </c>
      <c r="FD23">
        <v>8.8</v>
      </c>
      <c r="FE23">
        <v>18</v>
      </c>
      <c r="FF23">
        <v>889.701</v>
      </c>
      <c r="FG23">
        <v>559.506</v>
      </c>
      <c r="FH23">
        <v>39.0005</v>
      </c>
      <c r="FI23">
        <v>27.7519</v>
      </c>
      <c r="FJ23">
        <v>30.0003</v>
      </c>
      <c r="FK23">
        <v>27.463</v>
      </c>
      <c r="FL23">
        <v>27.4411</v>
      </c>
      <c r="FM23">
        <v>25.9604</v>
      </c>
      <c r="FN23">
        <v>100</v>
      </c>
      <c r="FO23">
        <v>0</v>
      </c>
      <c r="FP23">
        <v>39</v>
      </c>
      <c r="FQ23">
        <v>420</v>
      </c>
      <c r="FR23">
        <v>0</v>
      </c>
      <c r="FS23">
        <v>101.101</v>
      </c>
      <c r="FT23">
        <v>101.857</v>
      </c>
    </row>
    <row r="24" spans="1:176">
      <c r="A24">
        <v>8</v>
      </c>
      <c r="B24">
        <v>1624048690.5</v>
      </c>
      <c r="C24">
        <v>4204</v>
      </c>
      <c r="D24" t="s">
        <v>313</v>
      </c>
      <c r="E24" t="s">
        <v>314</v>
      </c>
      <c r="F24">
        <v>1</v>
      </c>
      <c r="I24">
        <v>1624048689.5</v>
      </c>
      <c r="J24">
        <f>(K24)/1000</f>
        <v>0</v>
      </c>
      <c r="K24">
        <f>1000*CC24*AI24*(BY24-BZ24)/(100*BR24*(1000-AI24*BY24))</f>
        <v>0</v>
      </c>
      <c r="L24">
        <f>CC24*AI24*(BX24-BW24*(1000-AI24*BZ24)/(1000-AI24*BY24))/(100*BR24)</f>
        <v>0</v>
      </c>
      <c r="M24">
        <f>BW24 - IF(AI24&gt;1, L24*BR24*100.0/(AK24*CK24), 0)</f>
        <v>0</v>
      </c>
      <c r="N24">
        <f>((T24-J24/2)*M24-L24)/(T24+J24/2)</f>
        <v>0</v>
      </c>
      <c r="O24">
        <f>N24*(CD24+CE24)/1000.0</f>
        <v>0</v>
      </c>
      <c r="P24">
        <f>(BW24 - IF(AI24&gt;1, L24*BR24*100.0/(AK24*CK24), 0))*(CD24+CE24)/1000.0</f>
        <v>0</v>
      </c>
      <c r="Q24">
        <f>2.0/((1/S24-1/R24)+SIGN(S24)*SQRT((1/S24-1/R24)*(1/S24-1/R24) + 4*BS24/((BS24+1)*(BS24+1))*(2*1/S24*1/R24-1/R24*1/R24)))</f>
        <v>0</v>
      </c>
      <c r="R24">
        <f>IF(LEFT(BT24,1)&lt;&gt;"0",IF(LEFT(BT24,1)="1",3.0,BU24),$D$5+$E$5*(CK24*CD24/($K$5*1000))+$F$5*(CK24*CD24/($K$5*1000))*MAX(MIN(BR24,$J$5),$I$5)*MAX(MIN(BR24,$J$5),$I$5)+$G$5*MAX(MIN(BR24,$J$5),$I$5)*(CK24*CD24/($K$5*1000))+$H$5*(CK24*CD24/($K$5*1000))*(CK24*CD24/($K$5*1000)))</f>
        <v>0</v>
      </c>
      <c r="S24">
        <f>J24*(1000-(1000*0.61365*exp(17.502*W24/(240.97+W24))/(CD24+CE24)+BY24)/2)/(1000*0.61365*exp(17.502*W24/(240.97+W24))/(CD24+CE24)-BY24)</f>
        <v>0</v>
      </c>
      <c r="T24">
        <f>1/((BS24+1)/(Q24/1.6)+1/(R24/1.37)) + BS24/((BS24+1)/(Q24/1.6) + BS24/(R24/1.37))</f>
        <v>0</v>
      </c>
      <c r="U24">
        <f>(BN24*BQ24)</f>
        <v>0</v>
      </c>
      <c r="V24">
        <f>(CF24+(U24+2*0.95*5.67E-8*(((CF24+$B$7)+273)^4-(CF24+273)^4)-44100*J24)/(1.84*29.3*R24+8*0.95*5.67E-8*(CF24+273)^3))</f>
        <v>0</v>
      </c>
      <c r="W24">
        <f>($C$7*CG24+$D$7*CH24+$E$7*V24)</f>
        <v>0</v>
      </c>
      <c r="X24">
        <f>0.61365*exp(17.502*W24/(240.97+W24))</f>
        <v>0</v>
      </c>
      <c r="Y24">
        <f>(Z24/AA24*100)</f>
        <v>0</v>
      </c>
      <c r="Z24">
        <f>BY24*(CD24+CE24)/1000</f>
        <v>0</v>
      </c>
      <c r="AA24">
        <f>0.61365*exp(17.502*CF24/(240.97+CF24))</f>
        <v>0</v>
      </c>
      <c r="AB24">
        <f>(X24-BY24*(CD24+CE24)/1000)</f>
        <v>0</v>
      </c>
      <c r="AC24">
        <f>(-J24*44100)</f>
        <v>0</v>
      </c>
      <c r="AD24">
        <f>2*29.3*R24*0.92*(CF24-W24)</f>
        <v>0</v>
      </c>
      <c r="AE24">
        <f>2*0.95*5.67E-8*(((CF24+$B$7)+273)^4-(W24+273)^4)</f>
        <v>0</v>
      </c>
      <c r="AF24">
        <f>U24+AE24+AC24+AD24</f>
        <v>0</v>
      </c>
      <c r="AG24">
        <v>0</v>
      </c>
      <c r="AH24">
        <v>0</v>
      </c>
      <c r="AI24">
        <f>IF(AG24*$H$13&gt;=AK24,1.0,(AK24/(AK24-AG24*$H$13)))</f>
        <v>0</v>
      </c>
      <c r="AJ24">
        <f>(AI24-1)*100</f>
        <v>0</v>
      </c>
      <c r="AK24">
        <f>MAX(0,($B$13+$C$13*CK24)/(1+$D$13*CK24)*CD24/(CF24+273)*$E$13)</f>
        <v>0</v>
      </c>
      <c r="AL24" t="s">
        <v>291</v>
      </c>
      <c r="AM24" t="s">
        <v>291</v>
      </c>
      <c r="AN24">
        <v>0</v>
      </c>
      <c r="AO24">
        <v>0</v>
      </c>
      <c r="AP24">
        <f>1-AN24/AO24</f>
        <v>0</v>
      </c>
      <c r="AQ24">
        <v>0</v>
      </c>
      <c r="AR24" t="s">
        <v>291</v>
      </c>
      <c r="AS24" t="s">
        <v>291</v>
      </c>
      <c r="AT24">
        <v>0</v>
      </c>
      <c r="AU24">
        <v>0</v>
      </c>
      <c r="AV24">
        <f>1-AT24/AU24</f>
        <v>0</v>
      </c>
      <c r="AW24">
        <v>0.5</v>
      </c>
      <c r="AX24">
        <f>BO24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291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BN24">
        <f>$B$11*CL24+$C$11*CM24+$F$11*CN24*(1-CQ24)</f>
        <v>0</v>
      </c>
      <c r="BO24">
        <f>BN24*BP24</f>
        <v>0</v>
      </c>
      <c r="BP24">
        <f>($B$11*$D$9+$C$11*$D$9+$F$11*((DA24+CS24)/MAX(DA24+CS24+DB24, 0.1)*$I$9+DB24/MAX(DA24+CS24+DB24, 0.1)*$J$9))/($B$11+$C$11+$F$11)</f>
        <v>0</v>
      </c>
      <c r="BQ24">
        <f>($B$11*$K$9+$C$11*$K$9+$F$11*((DA24+CS24)/MAX(DA24+CS24+DB24, 0.1)*$P$9+DB24/MAX(DA24+CS24+DB24, 0.1)*$Q$9))/($B$11+$C$11+$F$11)</f>
        <v>0</v>
      </c>
      <c r="BR24">
        <v>6</v>
      </c>
      <c r="BS24">
        <v>0.5</v>
      </c>
      <c r="BT24" t="s">
        <v>292</v>
      </c>
      <c r="BU24">
        <v>2</v>
      </c>
      <c r="BV24">
        <v>1624048689.5</v>
      </c>
      <c r="BW24">
        <v>404.734</v>
      </c>
      <c r="BX24">
        <v>420.054666666667</v>
      </c>
      <c r="BY24">
        <v>16.4107</v>
      </c>
      <c r="BZ24">
        <v>0.677828666666667</v>
      </c>
      <c r="CA24">
        <v>402.225</v>
      </c>
      <c r="CB24">
        <v>16.3563</v>
      </c>
      <c r="CC24">
        <v>799.982</v>
      </c>
      <c r="CD24">
        <v>100.88</v>
      </c>
      <c r="CE24">
        <v>0.112978333333333</v>
      </c>
      <c r="CF24">
        <v>38.7687666666667</v>
      </c>
      <c r="CG24">
        <v>33.0717666666667</v>
      </c>
      <c r="CH24">
        <v>999.9</v>
      </c>
      <c r="CI24">
        <v>0</v>
      </c>
      <c r="CJ24">
        <v>0</v>
      </c>
      <c r="CK24">
        <v>10044.9666666667</v>
      </c>
      <c r="CL24">
        <v>0</v>
      </c>
      <c r="CM24">
        <v>0.221023</v>
      </c>
      <c r="CN24">
        <v>600.078666666667</v>
      </c>
      <c r="CO24">
        <v>0.933009666666667</v>
      </c>
      <c r="CP24">
        <v>0.0669902</v>
      </c>
      <c r="CQ24">
        <v>0</v>
      </c>
      <c r="CR24">
        <v>967.541666666667</v>
      </c>
      <c r="CS24">
        <v>4.99999</v>
      </c>
      <c r="CT24">
        <v>5881.08</v>
      </c>
      <c r="CU24">
        <v>5134.08</v>
      </c>
      <c r="CV24">
        <v>42.5</v>
      </c>
      <c r="CW24">
        <v>44.812</v>
      </c>
      <c r="CX24">
        <v>44</v>
      </c>
      <c r="CY24">
        <v>44.854</v>
      </c>
      <c r="CZ24">
        <v>46</v>
      </c>
      <c r="DA24">
        <v>555.213333333333</v>
      </c>
      <c r="DB24">
        <v>39.86</v>
      </c>
      <c r="DC24">
        <v>0</v>
      </c>
      <c r="DD24">
        <v>1624048707.7</v>
      </c>
      <c r="DE24">
        <v>0</v>
      </c>
      <c r="DF24">
        <v>967.4502</v>
      </c>
      <c r="DG24">
        <v>1.03199999778651</v>
      </c>
      <c r="DH24">
        <v>7.1384615198168</v>
      </c>
      <c r="DI24">
        <v>5879.7356</v>
      </c>
      <c r="DJ24">
        <v>15</v>
      </c>
      <c r="DK24">
        <v>1624048161</v>
      </c>
      <c r="DL24" t="s">
        <v>315</v>
      </c>
      <c r="DM24">
        <v>1624048152.5</v>
      </c>
      <c r="DN24">
        <v>1624048161</v>
      </c>
      <c r="DO24">
        <v>8</v>
      </c>
      <c r="DP24">
        <v>0.003</v>
      </c>
      <c r="DQ24">
        <v>-0.002</v>
      </c>
      <c r="DR24">
        <v>2.533</v>
      </c>
      <c r="DS24">
        <v>-0.038</v>
      </c>
      <c r="DT24">
        <v>420</v>
      </c>
      <c r="DU24">
        <v>1</v>
      </c>
      <c r="DV24">
        <v>0.12</v>
      </c>
      <c r="DW24">
        <v>0.01</v>
      </c>
      <c r="DX24">
        <v>-15.2726951219512</v>
      </c>
      <c r="DY24">
        <v>-0.0667149825783834</v>
      </c>
      <c r="DZ24">
        <v>0.0309428422805624</v>
      </c>
      <c r="EA24">
        <v>1</v>
      </c>
      <c r="EB24">
        <v>967.389352941176</v>
      </c>
      <c r="EC24">
        <v>1.0121386305997</v>
      </c>
      <c r="ED24">
        <v>0.224561125224154</v>
      </c>
      <c r="EE24">
        <v>1</v>
      </c>
      <c r="EF24">
        <v>15.7199829268293</v>
      </c>
      <c r="EG24">
        <v>0.0384271777003606</v>
      </c>
      <c r="EH24">
        <v>0.00532435281485791</v>
      </c>
      <c r="EI24">
        <v>1</v>
      </c>
      <c r="EJ24">
        <v>3</v>
      </c>
      <c r="EK24">
        <v>3</v>
      </c>
      <c r="EL24" t="s">
        <v>294</v>
      </c>
      <c r="EM24">
        <v>100</v>
      </c>
      <c r="EN24">
        <v>100</v>
      </c>
      <c r="EO24">
        <v>2.509</v>
      </c>
      <c r="EP24">
        <v>0.0544</v>
      </c>
      <c r="EQ24">
        <v>1.74311375380782</v>
      </c>
      <c r="ER24">
        <v>0.00225868272383977</v>
      </c>
      <c r="ES24">
        <v>-9.96746185667655e-07</v>
      </c>
      <c r="ET24">
        <v>2.83711317370827e-10</v>
      </c>
      <c r="EU24">
        <v>-0.0362971967859638</v>
      </c>
      <c r="EV24">
        <v>-0.00345945091576109</v>
      </c>
      <c r="EW24">
        <v>0.000584710089920542</v>
      </c>
      <c r="EX24">
        <v>-2.08685536577117e-06</v>
      </c>
      <c r="EY24">
        <v>-2</v>
      </c>
      <c r="EZ24">
        <v>2196</v>
      </c>
      <c r="FA24">
        <v>1</v>
      </c>
      <c r="FB24">
        <v>25</v>
      </c>
      <c r="FC24">
        <v>9</v>
      </c>
      <c r="FD24">
        <v>8.8</v>
      </c>
      <c r="FE24">
        <v>18</v>
      </c>
      <c r="FF24">
        <v>890.2</v>
      </c>
      <c r="FG24">
        <v>559.592</v>
      </c>
      <c r="FH24">
        <v>44.0007</v>
      </c>
      <c r="FI24">
        <v>28.1865</v>
      </c>
      <c r="FJ24">
        <v>30.0002</v>
      </c>
      <c r="FK24">
        <v>27.8183</v>
      </c>
      <c r="FL24">
        <v>27.7842</v>
      </c>
      <c r="FM24">
        <v>25.9653</v>
      </c>
      <c r="FN24">
        <v>100</v>
      </c>
      <c r="FO24">
        <v>0</v>
      </c>
      <c r="FP24">
        <v>44</v>
      </c>
      <c r="FQ24">
        <v>420</v>
      </c>
      <c r="FR24">
        <v>0</v>
      </c>
      <c r="FS24">
        <v>101.056</v>
      </c>
      <c r="FT24">
        <v>101.805</v>
      </c>
    </row>
    <row r="25" spans="1:176">
      <c r="A25">
        <v>9</v>
      </c>
      <c r="B25">
        <v>1624049291.1</v>
      </c>
      <c r="C25">
        <v>4804.59999990463</v>
      </c>
      <c r="D25" t="s">
        <v>316</v>
      </c>
      <c r="E25" t="s">
        <v>317</v>
      </c>
      <c r="F25">
        <v>1</v>
      </c>
      <c r="I25">
        <v>1624049290.35</v>
      </c>
      <c r="J25">
        <f>(K25)/1000</f>
        <v>0</v>
      </c>
      <c r="K25">
        <f>1000*CC25*AI25*(BY25-BZ25)/(100*BR25*(1000-AI25*BY25))</f>
        <v>0</v>
      </c>
      <c r="L25">
        <f>CC25*AI25*(BX25-BW25*(1000-AI25*BZ25)/(1000-AI25*BY25))/(100*BR25)</f>
        <v>0</v>
      </c>
      <c r="M25">
        <f>BW25 - IF(AI25&gt;1, L25*BR25*100.0/(AK25*CK25), 0)</f>
        <v>0</v>
      </c>
      <c r="N25">
        <f>((T25-J25/2)*M25-L25)/(T25+J25/2)</f>
        <v>0</v>
      </c>
      <c r="O25">
        <f>N25*(CD25+CE25)/1000.0</f>
        <v>0</v>
      </c>
      <c r="P25">
        <f>(BW25 - IF(AI25&gt;1, L25*BR25*100.0/(AK25*CK25), 0))*(CD25+CE25)/1000.0</f>
        <v>0</v>
      </c>
      <c r="Q25">
        <f>2.0/((1/S25-1/R25)+SIGN(S25)*SQRT((1/S25-1/R25)*(1/S25-1/R25) + 4*BS25/((BS25+1)*(BS25+1))*(2*1/S25*1/R25-1/R25*1/R25)))</f>
        <v>0</v>
      </c>
      <c r="R25">
        <f>IF(LEFT(BT25,1)&lt;&gt;"0",IF(LEFT(BT25,1)="1",3.0,BU25),$D$5+$E$5*(CK25*CD25/($K$5*1000))+$F$5*(CK25*CD25/($K$5*1000))*MAX(MIN(BR25,$J$5),$I$5)*MAX(MIN(BR25,$J$5),$I$5)+$G$5*MAX(MIN(BR25,$J$5),$I$5)*(CK25*CD25/($K$5*1000))+$H$5*(CK25*CD25/($K$5*1000))*(CK25*CD25/($K$5*1000)))</f>
        <v>0</v>
      </c>
      <c r="S25">
        <f>J25*(1000-(1000*0.61365*exp(17.502*W25/(240.97+W25))/(CD25+CE25)+BY25)/2)/(1000*0.61365*exp(17.502*W25/(240.97+W25))/(CD25+CE25)-BY25)</f>
        <v>0</v>
      </c>
      <c r="T25">
        <f>1/((BS25+1)/(Q25/1.6)+1/(R25/1.37)) + BS25/((BS25+1)/(Q25/1.6) + BS25/(R25/1.37))</f>
        <v>0</v>
      </c>
      <c r="U25">
        <f>(BN25*BQ25)</f>
        <v>0</v>
      </c>
      <c r="V25">
        <f>(CF25+(U25+2*0.95*5.67E-8*(((CF25+$B$7)+273)^4-(CF25+273)^4)-44100*J25)/(1.84*29.3*R25+8*0.95*5.67E-8*(CF25+273)^3))</f>
        <v>0</v>
      </c>
      <c r="W25">
        <f>($C$7*CG25+$D$7*CH25+$E$7*V25)</f>
        <v>0</v>
      </c>
      <c r="X25">
        <f>0.61365*exp(17.502*W25/(240.97+W25))</f>
        <v>0</v>
      </c>
      <c r="Y25">
        <f>(Z25/AA25*100)</f>
        <v>0</v>
      </c>
      <c r="Z25">
        <f>BY25*(CD25+CE25)/1000</f>
        <v>0</v>
      </c>
      <c r="AA25">
        <f>0.61365*exp(17.502*CF25/(240.97+CF25))</f>
        <v>0</v>
      </c>
      <c r="AB25">
        <f>(X25-BY25*(CD25+CE25)/1000)</f>
        <v>0</v>
      </c>
      <c r="AC25">
        <f>(-J25*44100)</f>
        <v>0</v>
      </c>
      <c r="AD25">
        <f>2*29.3*R25*0.92*(CF25-W25)</f>
        <v>0</v>
      </c>
      <c r="AE25">
        <f>2*0.95*5.67E-8*(((CF25+$B$7)+273)^4-(W25+273)^4)</f>
        <v>0</v>
      </c>
      <c r="AF25">
        <f>U25+AE25+AC25+AD25</f>
        <v>0</v>
      </c>
      <c r="AG25">
        <v>0</v>
      </c>
      <c r="AH25">
        <v>0</v>
      </c>
      <c r="AI25">
        <f>IF(AG25*$H$13&gt;=AK25,1.0,(AK25/(AK25-AG25*$H$13)))</f>
        <v>0</v>
      </c>
      <c r="AJ25">
        <f>(AI25-1)*100</f>
        <v>0</v>
      </c>
      <c r="AK25">
        <f>MAX(0,($B$13+$C$13*CK25)/(1+$D$13*CK25)*CD25/(CF25+273)*$E$13)</f>
        <v>0</v>
      </c>
      <c r="AL25" t="s">
        <v>291</v>
      </c>
      <c r="AM25" t="s">
        <v>291</v>
      </c>
      <c r="AN25">
        <v>0</v>
      </c>
      <c r="AO25">
        <v>0</v>
      </c>
      <c r="AP25">
        <f>1-AN25/AO25</f>
        <v>0</v>
      </c>
      <c r="AQ25">
        <v>0</v>
      </c>
      <c r="AR25" t="s">
        <v>291</v>
      </c>
      <c r="AS25" t="s">
        <v>291</v>
      </c>
      <c r="AT25">
        <v>0</v>
      </c>
      <c r="AU25">
        <v>0</v>
      </c>
      <c r="AV25">
        <f>1-AT25/AU25</f>
        <v>0</v>
      </c>
      <c r="AW25">
        <v>0.5</v>
      </c>
      <c r="AX25">
        <f>BO25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291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BN25">
        <f>$B$11*CL25+$C$11*CM25+$F$11*CN25*(1-CQ25)</f>
        <v>0</v>
      </c>
      <c r="BO25">
        <f>BN25*BP25</f>
        <v>0</v>
      </c>
      <c r="BP25">
        <f>($B$11*$D$9+$C$11*$D$9+$F$11*((DA25+CS25)/MAX(DA25+CS25+DB25, 0.1)*$I$9+DB25/MAX(DA25+CS25+DB25, 0.1)*$J$9))/($B$11+$C$11+$F$11)</f>
        <v>0</v>
      </c>
      <c r="BQ25">
        <f>($B$11*$K$9+$C$11*$K$9+$F$11*((DA25+CS25)/MAX(DA25+CS25+DB25, 0.1)*$P$9+DB25/MAX(DA25+CS25+DB25, 0.1)*$Q$9))/($B$11+$C$11+$F$11)</f>
        <v>0</v>
      </c>
      <c r="BR25">
        <v>6</v>
      </c>
      <c r="BS25">
        <v>0.5</v>
      </c>
      <c r="BT25" t="s">
        <v>292</v>
      </c>
      <c r="BU25">
        <v>2</v>
      </c>
      <c r="BV25">
        <v>1624049290.35</v>
      </c>
      <c r="BW25">
        <v>405.2465</v>
      </c>
      <c r="BX25">
        <v>419.9845</v>
      </c>
      <c r="BY25">
        <v>18.1726</v>
      </c>
      <c r="BZ25">
        <v>0.667235</v>
      </c>
      <c r="CA25">
        <v>402.6725</v>
      </c>
      <c r="CB25">
        <v>18.0935</v>
      </c>
      <c r="CC25">
        <v>799.99</v>
      </c>
      <c r="CD25">
        <v>100.878</v>
      </c>
      <c r="CE25">
        <v>0.1130045</v>
      </c>
      <c r="CF25">
        <v>41.9648</v>
      </c>
      <c r="CG25">
        <v>35.5664</v>
      </c>
      <c r="CH25">
        <v>999.9</v>
      </c>
      <c r="CI25">
        <v>0</v>
      </c>
      <c r="CJ25">
        <v>0</v>
      </c>
      <c r="CK25">
        <v>10004.975</v>
      </c>
      <c r="CL25">
        <v>0</v>
      </c>
      <c r="CM25">
        <v>0.221023</v>
      </c>
      <c r="CN25">
        <v>599.9715</v>
      </c>
      <c r="CO25">
        <v>0.932972</v>
      </c>
      <c r="CP25">
        <v>0.0670278</v>
      </c>
      <c r="CQ25">
        <v>0</v>
      </c>
      <c r="CR25">
        <v>966.913</v>
      </c>
      <c r="CS25">
        <v>4.99999</v>
      </c>
      <c r="CT25">
        <v>5884.135</v>
      </c>
      <c r="CU25">
        <v>5133.085</v>
      </c>
      <c r="CV25">
        <v>43.187</v>
      </c>
      <c r="CW25">
        <v>45.312</v>
      </c>
      <c r="CX25">
        <v>44.562</v>
      </c>
      <c r="CY25">
        <v>45.406</v>
      </c>
      <c r="CZ25">
        <v>46.875</v>
      </c>
      <c r="DA25">
        <v>555.09</v>
      </c>
      <c r="DB25">
        <v>39.88</v>
      </c>
      <c r="DC25">
        <v>0</v>
      </c>
      <c r="DD25">
        <v>1624049308.3</v>
      </c>
      <c r="DE25">
        <v>0</v>
      </c>
      <c r="DF25">
        <v>966.710115384616</v>
      </c>
      <c r="DG25">
        <v>0.251999995727408</v>
      </c>
      <c r="DH25">
        <v>-1.34974361525288</v>
      </c>
      <c r="DI25">
        <v>5884.29923076923</v>
      </c>
      <c r="DJ25">
        <v>15</v>
      </c>
      <c r="DK25">
        <v>1624048761.1</v>
      </c>
      <c r="DL25" t="s">
        <v>318</v>
      </c>
      <c r="DM25">
        <v>1624048739</v>
      </c>
      <c r="DN25">
        <v>1624048761.1</v>
      </c>
      <c r="DO25">
        <v>9</v>
      </c>
      <c r="DP25">
        <v>0.065</v>
      </c>
      <c r="DQ25">
        <v>-0.001</v>
      </c>
      <c r="DR25">
        <v>2.598</v>
      </c>
      <c r="DS25">
        <v>-0.04</v>
      </c>
      <c r="DT25">
        <v>420</v>
      </c>
      <c r="DU25">
        <v>1</v>
      </c>
      <c r="DV25">
        <v>0.06</v>
      </c>
      <c r="DW25">
        <v>0.01</v>
      </c>
      <c r="DX25">
        <v>-14.7356682926829</v>
      </c>
      <c r="DY25">
        <v>0.098640418118474</v>
      </c>
      <c r="DZ25">
        <v>0.0188764201730224</v>
      </c>
      <c r="EA25">
        <v>1</v>
      </c>
      <c r="EB25">
        <v>966.68203030303</v>
      </c>
      <c r="EC25">
        <v>0.400143666020018</v>
      </c>
      <c r="ED25">
        <v>0.163551397694379</v>
      </c>
      <c r="EE25">
        <v>1</v>
      </c>
      <c r="EF25">
        <v>17.5068878048781</v>
      </c>
      <c r="EG25">
        <v>-0.00888710801392667</v>
      </c>
      <c r="EH25">
        <v>0.00458567201883944</v>
      </c>
      <c r="EI25">
        <v>1</v>
      </c>
      <c r="EJ25">
        <v>3</v>
      </c>
      <c r="EK25">
        <v>3</v>
      </c>
      <c r="EL25" t="s">
        <v>294</v>
      </c>
      <c r="EM25">
        <v>100</v>
      </c>
      <c r="EN25">
        <v>100</v>
      </c>
      <c r="EO25">
        <v>2.575</v>
      </c>
      <c r="EP25">
        <v>0.079</v>
      </c>
      <c r="EQ25">
        <v>1.80841485261746</v>
      </c>
      <c r="ER25">
        <v>0.00225868272383977</v>
      </c>
      <c r="ES25">
        <v>-9.96746185667655e-07</v>
      </c>
      <c r="ET25">
        <v>2.83711317370827e-10</v>
      </c>
      <c r="EU25">
        <v>-0.0373797489298394</v>
      </c>
      <c r="EV25">
        <v>-0.00345945091576109</v>
      </c>
      <c r="EW25">
        <v>0.000584710089920542</v>
      </c>
      <c r="EX25">
        <v>-2.08685536577117e-06</v>
      </c>
      <c r="EY25">
        <v>-2</v>
      </c>
      <c r="EZ25">
        <v>2196</v>
      </c>
      <c r="FA25">
        <v>1</v>
      </c>
      <c r="FB25">
        <v>25</v>
      </c>
      <c r="FC25">
        <v>9.2</v>
      </c>
      <c r="FD25">
        <v>8.8</v>
      </c>
      <c r="FE25">
        <v>18</v>
      </c>
      <c r="FF25">
        <v>891.671</v>
      </c>
      <c r="FG25">
        <v>559.451</v>
      </c>
      <c r="FH25">
        <v>48.9991</v>
      </c>
      <c r="FI25">
        <v>28.6961</v>
      </c>
      <c r="FJ25">
        <v>30.0002</v>
      </c>
      <c r="FK25">
        <v>28.2381</v>
      </c>
      <c r="FL25">
        <v>28.1898</v>
      </c>
      <c r="FM25">
        <v>25.9819</v>
      </c>
      <c r="FN25">
        <v>100</v>
      </c>
      <c r="FO25">
        <v>0</v>
      </c>
      <c r="FP25">
        <v>49</v>
      </c>
      <c r="FQ25">
        <v>420</v>
      </c>
      <c r="FR25">
        <v>0</v>
      </c>
      <c r="FS25">
        <v>100.996</v>
      </c>
      <c r="FT25">
        <v>101.749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2021-06-18T16:00:42Z</dcterms:created>
  <dcterms:modified xsi:type="dcterms:W3CDTF">2021-06-18T16:00:42Z</dcterms:modified>
</cp:coreProperties>
</file>