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<sst xmlns="http://schemas.openxmlformats.org/spreadsheetml/2006/main" count="708" uniqueCount="321">
  <si>
    <t>File opened</t>
  </si>
  <si>
    <t>2021-06-28 11:44:20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</si>
  <si>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</si>
  <si>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</si>
  <si>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</si>
  <si>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</si>
  <si>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</si>
  <si>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</si>
  <si>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</si>
  <si>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</si>
  <si>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</si>
  <si>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</si>
  <si>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</si>
  <si>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{"flowazero": "0.306", "h2oaspan2": "0", "co2bspan2": "-0.0261668", "h2oaspanconc1": "12.21", "h2obzero": "0.996793", "ssb_ref": "37595.2", "oxygen": "21", "co2aspanconc1": "2500", "co2aspan2a": "0.329491", "h2obspan2b": "0.0691233", "flowbzero": "0.31521", "ssa_ref": "35974.6", "co2bspanconc1": "2500", "h2oaspan1": "1.00294", "co2bspan2a": "0.328844", "co2aspan1": "1.00108", "tazero": "-0.00228119", "h2oaspan2a": "0.0689952", "h2obspanconc2": "0", "chamberpressurezero": "2.55175", "tbzero": "0.0863571", "h2oazero": "1.00241", "co2bzero": "0.957759", "co2azero": "0.990305", "co2bspan2b": "0.32636", "h2oaspanconc2": "0", "co2aspan2": "-0.0257965", "h2obspan2": "0", "co2aspan2b": "0.327046", "flowmeterzero": "1.0032", "co2aspanconc2": "296.7", "h2obspanconc1": "12.21", "co2bspan1": "1.00105", "co2bspanconc2": "296.7", "h2obspan2a": "0.0691036", "h2obspan1": "1.00029", "h2oaspan2b": "0.069198"}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</si>
  <si>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</si>
  <si>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</si>
  <si>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</si>
  <si>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</si>
  <si>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</si>
  <si>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</si>
  <si>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</si>
  <si>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</si>
  <si>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</si>
  <si>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11:44:20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</si>
  <si>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</si>
  <si>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</si>
  <si>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</si>
  <si>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</si>
  <si>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</si>
  <si>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</si>
  <si>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</si>
  <si>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</si>
  <si>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</si>
  <si>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</si>
  <si>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</si>
  <si>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</si>
  <si>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</si>
  <si>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</si>
  <si>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</si>
  <si>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</si>
  <si>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</si>
  <si>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</si>
  <si>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</si>
  <si>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</si>
  <si>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</si>
  <si>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</si>
  <si>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</si>
  <si>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</si>
  <si>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</si>
  <si>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</si>
  <si>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</si>
  <si>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</si>
  <si>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</si>
  <si>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</si>
  <si>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</si>
  <si>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</si>
  <si>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</si>
  <si>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</si>
  <si>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</si>
  <si>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</si>
  <si>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</si>
  <si>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</si>
  <si>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</si>
  <si>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</si>
  <si>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</si>
  <si>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</si>
  <si>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</si>
  <si>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</si>
  <si>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</si>
  <si>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</si>
  <si>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</si>
  <si>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</si>
  <si>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</si>
  <si>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</si>
  <si>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</si>
  <si>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</si>
  <si>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</si>
  <si>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4.01902 82.3522 388.1 632.863 873.617 1056.66 1240.5 1344.27</t>
  </si>
  <si>
    <t>Fs_true</t>
  </si>
  <si>
    <t>-0.641016 100.739 401.702 600.9 800.612 1000.82 1201.38 1400.77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</si>
  <si>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</si>
  <si>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</si>
  <si>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</si>
  <si>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</si>
  <si>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</si>
  <si>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</si>
  <si>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</si>
  <si>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</si>
  <si>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</si>
  <si>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</si>
  <si>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</si>
  <si>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</si>
  <si>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</si>
  <si>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</si>
  <si>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</si>
  <si>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</si>
  <si>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</si>
  <si>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</si>
  <si>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</si>
  <si>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</si>
  <si>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</si>
  <si>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binomial</t>
  </si>
  <si>
    <t>leaf_id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</si>
  <si>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</si>
  <si>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</si>
  <si>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</si>
  <si>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</si>
  <si>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</si>
  <si>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</si>
  <si>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</si>
  <si>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</si>
  <si>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</si>
  <si>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</si>
  <si>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</si>
  <si>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</si>
  <si>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</si>
  <si>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</si>
  <si>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</si>
  <si>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</si>
  <si>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</si>
  <si>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</si>
  <si>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</si>
  <si>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</si>
  <si>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</si>
  <si>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</si>
  <si>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</si>
  <si>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</si>
  <si>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</si>
  <si>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</si>
  <si>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</si>
  <si>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</si>
  <si>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</si>
  <si>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</si>
  <si>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</si>
  <si>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</si>
  <si>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</si>
  <si>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</si>
  <si>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</si>
  <si>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</si>
  <si>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</si>
  <si>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</si>
  <si>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</si>
  <si>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</si>
  <si>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</si>
  <si>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</si>
  <si>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</si>
  <si>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</si>
  <si>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</si>
  <si>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</si>
  <si>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</si>
  <si>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</si>
  <si>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</si>
  <si>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</si>
  <si>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</si>
  <si>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</si>
  <si>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</si>
  <si>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</si>
  <si>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</si>
  <si>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</si>
  <si>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</si>
  <si>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</si>
  <si>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</si>
  <si>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</si>
  <si>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</si>
  <si>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</si>
  <si>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</si>
  <si>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</si>
  <si>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</si>
  <si>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</si>
  <si>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</si>
  <si>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</si>
  <si>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</si>
  <si>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</si>
  <si>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</si>
  <si>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</si>
  <si>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</si>
  <si>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</si>
  <si>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</si>
  <si>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</si>
  <si>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</si>
  <si>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</si>
  <si>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</si>
  <si>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</si>
  <si>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</si>
  <si>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</si>
  <si>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</si>
  <si>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</si>
  <si>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</si>
  <si>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</si>
  <si>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</si>
  <si>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</si>
  <si>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</si>
  <si>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</si>
  <si>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</si>
  <si>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</si>
  <si>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</si>
  <si>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</si>
  <si>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</si>
  <si>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</si>
  <si>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</si>
  <si>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</si>
  <si>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</si>
  <si>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</si>
  <si>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</si>
  <si>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</si>
  <si>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</si>
  <si>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</si>
  <si>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</si>
  <si>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</si>
  <si>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</si>
  <si>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</si>
  <si>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</si>
  <si>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</si>
  <si>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</si>
  <si>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</si>
  <si>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</si>
  <si>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</si>
  <si>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</si>
  <si>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</si>
  <si>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</si>
  <si>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</si>
  <si>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</si>
  <si>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</si>
  <si>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</si>
  <si>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</si>
  <si>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</si>
  <si>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</si>
  <si>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</si>
  <si>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</si>
  <si>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</si>
  <si>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</si>
  <si>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</si>
  <si>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</si>
  <si>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</si>
  <si>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</si>
  <si>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</si>
  <si>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</si>
  <si>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</si>
  <si>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</si>
  <si>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</si>
  <si>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</si>
  <si>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</si>
  <si>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</si>
  <si>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</si>
  <si>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</si>
  <si>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</si>
  <si>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</si>
  <si>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</si>
  <si>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</si>
  <si>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</si>
  <si>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</si>
  <si>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</si>
  <si>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</si>
  <si>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</si>
  <si>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</si>
  <si>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</si>
  <si>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</si>
  <si>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</si>
  <si>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</si>
  <si>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</si>
  <si>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</si>
  <si>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</si>
  <si>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</si>
  <si>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</si>
  <si>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</si>
  <si>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</si>
  <si>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</si>
  <si>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</si>
  <si>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</si>
  <si>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</si>
  <si>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</si>
  <si>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</si>
  <si>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</si>
  <si>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</si>
  <si>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</si>
  <si>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</si>
  <si>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</si>
  <si>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</si>
  <si>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</si>
  <si>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</si>
  <si>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</si>
  <si>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</si>
  <si>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</si>
  <si>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</si>
  <si>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</si>
  <si>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</si>
  <si>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</si>
  <si>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</si>
  <si>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</si>
  <si>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</si>
  <si>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20210628 12:28:19</t>
  </si>
  <si>
    <t>12:28:19</t>
  </si>
  <si>
    <t>-</t>
  </si>
  <si>
    <t>0: Broadleaf</t>
  </si>
  <si>
    <t>12:28:45</t>
  </si>
  <si>
    <t>3/3</t>
  </si>
  <si>
    <t>20210628 12:39:00</t>
  </si>
  <si>
    <t>12:39:00</t>
  </si>
  <si>
    <t>12:39:30</t>
  </si>
  <si>
    <t>20210628 12:52:18</t>
  </si>
  <si>
    <t>12:52:18</t>
  </si>
  <si>
    <t>12:52:46</t>
  </si>
  <si>
    <t>20210628 13:02:19</t>
  </si>
  <si>
    <t>13:02:19</t>
  </si>
  <si>
    <t>13:02:44</t>
  </si>
  <si>
    <t>2/3</t>
  </si>
  <si>
    <t>20210628 13:13:10</t>
  </si>
  <si>
    <t>13:13:10</t>
  </si>
  <si>
    <t>13:13:36</t>
  </si>
  <si>
    <t>20210628 13:24:01</t>
  </si>
  <si>
    <t>13:24:01</t>
  </si>
  <si>
    <t>13:24:30</t>
  </si>
  <si>
    <t>20210628 13:39:14</t>
  </si>
  <si>
    <t>13:39:14</t>
  </si>
  <si>
    <t>13:39:40</t>
  </si>
  <si>
    <t>20210628 13:48:12</t>
  </si>
  <si>
    <t>13:48:12</t>
  </si>
  <si>
    <t>13:48:40</t>
  </si>
  <si>
    <t>20210628 13:58:33</t>
  </si>
  <si>
    <t>13:58:33</t>
  </si>
  <si>
    <t>13:59:08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</si>
</sst>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T25"/>
  <sheetViews>
    <sheetView tabSelected="1" workbookViewId="0"/>
  </sheetViews>
  <sheetFormatPr defaultRowHeight="15"/>
  <sheetData>
    <row r="2" spans="1:176">
      <c r="A2" t="s">
        <v>25</v>
      </c>
      <c r="B2" t="s">
        <v>26</v>
      </c>
      <c r="C2" t="s">
        <v>28</v>
      </c>
    </row>
    <row r="3" spans="1:176">
      <c r="B3" t="s">
        <v>27</v>
      </c>
      <c r="C3">
        <v>21</v>
      </c>
    </row>
    <row r="4" spans="1:176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6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6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6">
      <c r="B7">
        <v>0</v>
      </c>
      <c r="C7">
        <v>1</v>
      </c>
      <c r="D7">
        <v>0</v>
      </c>
      <c r="E7">
        <v>0</v>
      </c>
    </row>
    <row r="8" spans="1:176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6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6">
      <c r="B11">
        <v>0</v>
      </c>
      <c r="C11">
        <v>0</v>
      </c>
      <c r="D11">
        <v>0</v>
      </c>
      <c r="E11">
        <v>0</v>
      </c>
      <c r="F11">
        <v>1</v>
      </c>
    </row>
    <row r="12" spans="1:17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6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6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82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86</v>
      </c>
      <c r="BO14" t="s">
        <v>86</v>
      </c>
      <c r="BP14" t="s">
        <v>86</v>
      </c>
      <c r="BQ14" t="s">
        <v>86</v>
      </c>
      <c r="BR14" t="s">
        <v>87</v>
      </c>
      <c r="BS14" t="s">
        <v>87</v>
      </c>
      <c r="BT14" t="s">
        <v>87</v>
      </c>
      <c r="BU14" t="s">
        <v>87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  <c r="FT14" t="s">
        <v>94</v>
      </c>
    </row>
    <row r="15" spans="1:176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125</v>
      </c>
      <c r="AF15" t="s">
        <v>126</v>
      </c>
      <c r="AG15" t="s">
        <v>84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103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206</v>
      </c>
      <c r="DK15" t="s">
        <v>96</v>
      </c>
      <c r="DL15" t="s">
        <v>99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  <c r="FT15" t="s">
        <v>266</v>
      </c>
    </row>
    <row r="16" spans="1:176">
      <c r="B16" t="s">
        <v>267</v>
      </c>
      <c r="C16" t="s">
        <v>267</v>
      </c>
      <c r="F16" t="s">
        <v>267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271</v>
      </c>
      <c r="O16" t="s">
        <v>174</v>
      </c>
      <c r="P16" t="s">
        <v>174</v>
      </c>
      <c r="Q16" t="s">
        <v>268</v>
      </c>
      <c r="R16" t="s">
        <v>268</v>
      </c>
      <c r="S16" t="s">
        <v>268</v>
      </c>
      <c r="T16" t="s">
        <v>268</v>
      </c>
      <c r="U16" t="s">
        <v>272</v>
      </c>
      <c r="V16" t="s">
        <v>273</v>
      </c>
      <c r="W16" t="s">
        <v>273</v>
      </c>
      <c r="X16" t="s">
        <v>274</v>
      </c>
      <c r="Y16" t="s">
        <v>275</v>
      </c>
      <c r="Z16" t="s">
        <v>274</v>
      </c>
      <c r="AA16" t="s">
        <v>274</v>
      </c>
      <c r="AB16" t="s">
        <v>274</v>
      </c>
      <c r="AC16" t="s">
        <v>272</v>
      </c>
      <c r="AD16" t="s">
        <v>272</v>
      </c>
      <c r="AE16" t="s">
        <v>272</v>
      </c>
      <c r="AF16" t="s">
        <v>272</v>
      </c>
      <c r="AG16" t="s">
        <v>276</v>
      </c>
      <c r="AH16" t="s">
        <v>275</v>
      </c>
      <c r="AJ16" t="s">
        <v>275</v>
      </c>
      <c r="AK16" t="s">
        <v>276</v>
      </c>
      <c r="AQ16" t="s">
        <v>270</v>
      </c>
      <c r="AX16" t="s">
        <v>270</v>
      </c>
      <c r="AY16" t="s">
        <v>270</v>
      </c>
      <c r="AZ16" t="s">
        <v>270</v>
      </c>
      <c r="BA16" t="s">
        <v>277</v>
      </c>
      <c r="BN16" t="s">
        <v>270</v>
      </c>
      <c r="BO16" t="s">
        <v>270</v>
      </c>
      <c r="BQ16" t="s">
        <v>278</v>
      </c>
      <c r="BR16" t="s">
        <v>279</v>
      </c>
      <c r="BU16" t="s">
        <v>268</v>
      </c>
      <c r="BV16" t="s">
        <v>267</v>
      </c>
      <c r="BW16" t="s">
        <v>271</v>
      </c>
      <c r="BX16" t="s">
        <v>271</v>
      </c>
      <c r="BY16" t="s">
        <v>280</v>
      </c>
      <c r="BZ16" t="s">
        <v>280</v>
      </c>
      <c r="CA16" t="s">
        <v>271</v>
      </c>
      <c r="CB16" t="s">
        <v>280</v>
      </c>
      <c r="CC16" t="s">
        <v>276</v>
      </c>
      <c r="CD16" t="s">
        <v>274</v>
      </c>
      <c r="CE16" t="s">
        <v>274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281</v>
      </c>
      <c r="CL16" t="s">
        <v>270</v>
      </c>
      <c r="CM16" t="s">
        <v>270</v>
      </c>
      <c r="CN16" t="s">
        <v>270</v>
      </c>
      <c r="CS16" t="s">
        <v>270</v>
      </c>
      <c r="CV16" t="s">
        <v>273</v>
      </c>
      <c r="CW16" t="s">
        <v>273</v>
      </c>
      <c r="CX16" t="s">
        <v>273</v>
      </c>
      <c r="CY16" t="s">
        <v>273</v>
      </c>
      <c r="CZ16" t="s">
        <v>273</v>
      </c>
      <c r="DA16" t="s">
        <v>270</v>
      </c>
      <c r="DB16" t="s">
        <v>270</v>
      </c>
      <c r="DC16" t="s">
        <v>270</v>
      </c>
      <c r="DD16" t="s">
        <v>267</v>
      </c>
      <c r="DG16" t="s">
        <v>282</v>
      </c>
      <c r="DH16" t="s">
        <v>282</v>
      </c>
      <c r="DJ16" t="s">
        <v>267</v>
      </c>
      <c r="DK16" t="s">
        <v>283</v>
      </c>
      <c r="DM16" t="s">
        <v>267</v>
      </c>
      <c r="DN16" t="s">
        <v>267</v>
      </c>
      <c r="DP16" t="s">
        <v>284</v>
      </c>
      <c r="DQ16" t="s">
        <v>285</v>
      </c>
      <c r="DR16" t="s">
        <v>284</v>
      </c>
      <c r="DS16" t="s">
        <v>285</v>
      </c>
      <c r="DT16" t="s">
        <v>284</v>
      </c>
      <c r="DU16" t="s">
        <v>285</v>
      </c>
      <c r="DV16" t="s">
        <v>275</v>
      </c>
      <c r="DW16" t="s">
        <v>275</v>
      </c>
      <c r="DX16" t="s">
        <v>271</v>
      </c>
      <c r="DY16" t="s">
        <v>286</v>
      </c>
      <c r="DZ16" t="s">
        <v>271</v>
      </c>
      <c r="EC16" t="s">
        <v>287</v>
      </c>
      <c r="EF16" t="s">
        <v>280</v>
      </c>
      <c r="EG16" t="s">
        <v>288</v>
      </c>
      <c r="EH16" t="s">
        <v>280</v>
      </c>
      <c r="EM16" t="s">
        <v>275</v>
      </c>
      <c r="EN16" t="s">
        <v>275</v>
      </c>
      <c r="EO16" t="s">
        <v>284</v>
      </c>
      <c r="EP16" t="s">
        <v>285</v>
      </c>
      <c r="EQ16" t="s">
        <v>285</v>
      </c>
      <c r="EU16" t="s">
        <v>285</v>
      </c>
      <c r="EY16" t="s">
        <v>271</v>
      </c>
      <c r="EZ16" t="s">
        <v>271</v>
      </c>
      <c r="FA16" t="s">
        <v>280</v>
      </c>
      <c r="FB16" t="s">
        <v>280</v>
      </c>
      <c r="FC16" t="s">
        <v>289</v>
      </c>
      <c r="FD16" t="s">
        <v>289</v>
      </c>
      <c r="FF16" t="s">
        <v>276</v>
      </c>
      <c r="FG16" t="s">
        <v>276</v>
      </c>
      <c r="FH16" t="s">
        <v>273</v>
      </c>
      <c r="FI16" t="s">
        <v>273</v>
      </c>
      <c r="FJ16" t="s">
        <v>273</v>
      </c>
      <c r="FK16" t="s">
        <v>273</v>
      </c>
      <c r="FL16" t="s">
        <v>273</v>
      </c>
      <c r="FM16" t="s">
        <v>275</v>
      </c>
      <c r="FN16" t="s">
        <v>275</v>
      </c>
      <c r="FO16" t="s">
        <v>275</v>
      </c>
      <c r="FP16" t="s">
        <v>273</v>
      </c>
      <c r="FQ16" t="s">
        <v>271</v>
      </c>
      <c r="FR16" t="s">
        <v>280</v>
      </c>
      <c r="FS16" t="s">
        <v>275</v>
      </c>
      <c r="FT16" t="s">
        <v>275</v>
      </c>
    </row>
    <row r="17" spans="1:176">
      <c r="A17">
        <v>1</v>
      </c>
      <c r="B17">
        <v>1624901299.5</v>
      </c>
      <c r="C17">
        <v>0</v>
      </c>
      <c r="D17" t="s">
        <v>290</v>
      </c>
      <c r="E17" t="s">
        <v>291</v>
      </c>
      <c r="F17">
        <v>15</v>
      </c>
      <c r="I17">
        <v>1624901291.75</v>
      </c>
      <c r="J17">
        <f>(K17)/1000</f>
        <v>0</v>
      </c>
      <c r="K17">
        <f>1000*CC17*AI17*(BY17-BZ17)/(100*BR17*(1000-AI17*BY17))</f>
        <v>0</v>
      </c>
      <c r="L17">
        <f>CC17*AI17*(BX17-BW17*(1000-AI17*BZ17)/(1000-AI17*BY17))/(100*BR17)</f>
        <v>0</v>
      </c>
      <c r="M17">
        <f>BW17 - IF(AI17&gt;1, L17*BR17*100.0/(AK17*CK17), 0)</f>
        <v>0</v>
      </c>
      <c r="N17">
        <f>((T17-J17/2)*M17-L17)/(T17+J17/2)</f>
        <v>0</v>
      </c>
      <c r="O17">
        <f>N17*(CD17+CE17)/1000.0</f>
        <v>0</v>
      </c>
      <c r="P17">
        <f>(BW17 - IF(AI17&gt;1, L17*BR17*100.0/(AK17*CK17), 0))*(CD17+CE17)/1000.0</f>
        <v>0</v>
      </c>
      <c r="Q17">
        <f>2.0/((1/S17-1/R17)+SIGN(S17)*SQRT((1/S17-1/R17)*(1/S17-1/R17) + 4*BS17/((BS17+1)*(BS17+1))*(2*1/S17*1/R17-1/R17*1/R17)))</f>
        <v>0</v>
      </c>
      <c r="R17">
        <f>IF(LEFT(BT17,1)&lt;&gt;"0",IF(LEFT(BT17,1)="1",3.0,BU17),$D$5+$E$5*(CK17*CD17/($K$5*1000))+$F$5*(CK17*CD17/($K$5*1000))*MAX(MIN(BR17,$J$5),$I$5)*MAX(MIN(BR17,$J$5),$I$5)+$G$5*MAX(MIN(BR17,$J$5),$I$5)*(CK17*CD17/($K$5*1000))+$H$5*(CK17*CD17/($K$5*1000))*(CK17*CD17/($K$5*1000)))</f>
        <v>0</v>
      </c>
      <c r="S17">
        <f>J17*(1000-(1000*0.61365*exp(17.502*W17/(240.97+W17))/(CD17+CE17)+BY17)/2)/(1000*0.61365*exp(17.502*W17/(240.97+W17))/(CD17+CE17)-BY17)</f>
        <v>0</v>
      </c>
      <c r="T17">
        <f>1/((BS17+1)/(Q17/1.6)+1/(R17/1.37)) + BS17/((BS17+1)/(Q17/1.6) + BS17/(R17/1.37))</f>
        <v>0</v>
      </c>
      <c r="U17">
        <f>(BN17*BQ17)</f>
        <v>0</v>
      </c>
      <c r="V17">
        <f>(CF17+(U17+2*0.95*5.67E-8*(((CF17+$B$7)+273)^4-(CF17+273)^4)-44100*J17)/(1.84*29.3*R17+8*0.95*5.67E-8*(CF17+273)^3))</f>
        <v>0</v>
      </c>
      <c r="W17">
        <f>($C$7*CG17+$D$7*CH17+$E$7*V17)</f>
        <v>0</v>
      </c>
      <c r="X17">
        <f>0.61365*exp(17.502*W17/(240.97+W17))</f>
        <v>0</v>
      </c>
      <c r="Y17">
        <f>(Z17/AA17*100)</f>
        <v>0</v>
      </c>
      <c r="Z17">
        <f>BY17*(CD17+CE17)/1000</f>
        <v>0</v>
      </c>
      <c r="AA17">
        <f>0.61365*exp(17.502*CF17/(240.97+CF17))</f>
        <v>0</v>
      </c>
      <c r="AB17">
        <f>(X17-BY17*(CD17+CE17)/1000)</f>
        <v>0</v>
      </c>
      <c r="AC17">
        <f>(-J17*44100)</f>
        <v>0</v>
      </c>
      <c r="AD17">
        <f>2*29.3*R17*0.92*(CF17-W17)</f>
        <v>0</v>
      </c>
      <c r="AE17">
        <f>2*0.95*5.67E-8*(((CF17+$B$7)+273)^4-(W17+273)^4)</f>
        <v>0</v>
      </c>
      <c r="AF17">
        <f>U17+AE17+AC17+AD17</f>
        <v>0</v>
      </c>
      <c r="AG17">
        <v>0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MAX(0,($B$13+$C$13*CK17)/(1+$D$13*CK17)*CD17/(CF17+273)*$E$13)</f>
        <v>0</v>
      </c>
      <c r="AL17" t="s">
        <v>292</v>
      </c>
      <c r="AM17" t="s">
        <v>292</v>
      </c>
      <c r="AN17">
        <v>0</v>
      </c>
      <c r="AO17">
        <v>0</v>
      </c>
      <c r="AP17">
        <f>1-AN17/AO17</f>
        <v>0</v>
      </c>
      <c r="AQ17">
        <v>0</v>
      </c>
      <c r="AR17" t="s">
        <v>292</v>
      </c>
      <c r="AS17" t="s">
        <v>292</v>
      </c>
      <c r="AT17">
        <v>0</v>
      </c>
      <c r="AU17">
        <v>0</v>
      </c>
      <c r="AV17">
        <f>1-AT17/AU17</f>
        <v>0</v>
      </c>
      <c r="AW17">
        <v>0.5</v>
      </c>
      <c r="AX17">
        <f>BO17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292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BN17">
        <f>$B$11*CL17+$C$11*CM17+$F$11*CN17*(1-CQ17)</f>
        <v>0</v>
      </c>
      <c r="BO17">
        <f>BN17*BP17</f>
        <v>0</v>
      </c>
      <c r="BP17">
        <f>($B$11*$D$9+$C$11*$D$9+$F$11*((DA17+CS17)/MAX(DA17+CS17+DB17, 0.1)*$I$9+DB17/MAX(DA17+CS17+DB17, 0.1)*$J$9))/($B$11+$C$11+$F$11)</f>
        <v>0</v>
      </c>
      <c r="BQ17">
        <f>($B$11*$K$9+$C$11*$K$9+$F$11*((DA17+CS17)/MAX(DA17+CS17+DB17, 0.1)*$P$9+DB17/MAX(DA17+CS17+DB17, 0.1)*$Q$9))/($B$11+$C$11+$F$11)</f>
        <v>0</v>
      </c>
      <c r="BR17">
        <v>6</v>
      </c>
      <c r="BS17">
        <v>0.5</v>
      </c>
      <c r="BT17" t="s">
        <v>293</v>
      </c>
      <c r="BU17">
        <v>2</v>
      </c>
      <c r="BV17">
        <v>1624901291.75</v>
      </c>
      <c r="BW17">
        <v>405.097433333333</v>
      </c>
      <c r="BX17">
        <v>420.005466666667</v>
      </c>
      <c r="BY17">
        <v>7.224268</v>
      </c>
      <c r="BZ17">
        <v>4.034948</v>
      </c>
      <c r="CA17">
        <v>403.063433333333</v>
      </c>
      <c r="CB17">
        <v>7.290268</v>
      </c>
      <c r="CC17">
        <v>800.004366666667</v>
      </c>
      <c r="CD17">
        <v>99.9566633333333</v>
      </c>
      <c r="CE17">
        <v>0.114267133333333</v>
      </c>
      <c r="CF17">
        <v>17.8181966666667</v>
      </c>
      <c r="CG17">
        <v>17.01103</v>
      </c>
      <c r="CH17">
        <v>999.9</v>
      </c>
      <c r="CI17">
        <v>0</v>
      </c>
      <c r="CJ17">
        <v>0</v>
      </c>
      <c r="CK17">
        <v>9997.75</v>
      </c>
      <c r="CL17">
        <v>0</v>
      </c>
      <c r="CM17">
        <v>0.221023</v>
      </c>
      <c r="CN17">
        <v>599.9977</v>
      </c>
      <c r="CO17">
        <v>0.932979</v>
      </c>
      <c r="CP17">
        <v>0.067021</v>
      </c>
      <c r="CQ17">
        <v>0</v>
      </c>
      <c r="CR17">
        <v>1048.15333333333</v>
      </c>
      <c r="CS17">
        <v>4.99999</v>
      </c>
      <c r="CT17">
        <v>6298.04733333333</v>
      </c>
      <c r="CU17">
        <v>5133.323</v>
      </c>
      <c r="CV17">
        <v>39.9475</v>
      </c>
      <c r="CW17">
        <v>43.375</v>
      </c>
      <c r="CX17">
        <v>41.875</v>
      </c>
      <c r="CY17">
        <v>42.9958</v>
      </c>
      <c r="CZ17">
        <v>42.0578666666667</v>
      </c>
      <c r="DA17">
        <v>555.120333333334</v>
      </c>
      <c r="DB17">
        <v>39.88</v>
      </c>
      <c r="DC17">
        <v>0</v>
      </c>
      <c r="DD17">
        <v>1624901298.5</v>
      </c>
      <c r="DE17">
        <v>0</v>
      </c>
      <c r="DF17">
        <v>1048.15923076923</v>
      </c>
      <c r="DG17">
        <v>-5.07350426379397</v>
      </c>
      <c r="DH17">
        <v>-32.3305982520932</v>
      </c>
      <c r="DI17">
        <v>6298.07115384615</v>
      </c>
      <c r="DJ17">
        <v>15</v>
      </c>
      <c r="DK17">
        <v>1624901325.5</v>
      </c>
      <c r="DL17" t="s">
        <v>294</v>
      </c>
      <c r="DM17">
        <v>1624901317.5</v>
      </c>
      <c r="DN17">
        <v>1624901325.5</v>
      </c>
      <c r="DO17">
        <v>1</v>
      </c>
      <c r="DP17">
        <v>0.039</v>
      </c>
      <c r="DQ17">
        <v>0.041</v>
      </c>
      <c r="DR17">
        <v>2.034</v>
      </c>
      <c r="DS17">
        <v>-0.066</v>
      </c>
      <c r="DT17">
        <v>420</v>
      </c>
      <c r="DU17">
        <v>4</v>
      </c>
      <c r="DV17">
        <v>0.2</v>
      </c>
      <c r="DW17">
        <v>0.03</v>
      </c>
      <c r="DX17">
        <v>-14.9625219512195</v>
      </c>
      <c r="DY17">
        <v>-0.131339372822304</v>
      </c>
      <c r="DZ17">
        <v>0.0259139807091218</v>
      </c>
      <c r="EA17">
        <v>1</v>
      </c>
      <c r="EB17">
        <v>1048.40294117647</v>
      </c>
      <c r="EC17">
        <v>-5.08738700388245</v>
      </c>
      <c r="ED17">
        <v>0.53118917319185</v>
      </c>
      <c r="EE17">
        <v>1</v>
      </c>
      <c r="EF17">
        <v>3.15953170731707</v>
      </c>
      <c r="EG17">
        <v>-0.026914285714289</v>
      </c>
      <c r="EH17">
        <v>0.00300956029722439</v>
      </c>
      <c r="EI17">
        <v>1</v>
      </c>
      <c r="EJ17">
        <v>3</v>
      </c>
      <c r="EK17">
        <v>3</v>
      </c>
      <c r="EL17" t="s">
        <v>295</v>
      </c>
      <c r="EM17">
        <v>100</v>
      </c>
      <c r="EN17">
        <v>100</v>
      </c>
      <c r="EO17">
        <v>2.034</v>
      </c>
      <c r="EP17">
        <v>-0.066</v>
      </c>
      <c r="EQ17">
        <v>1.2041596790577</v>
      </c>
      <c r="ER17">
        <v>0.00225868272383977</v>
      </c>
      <c r="ES17">
        <v>-9.96746185667655e-07</v>
      </c>
      <c r="ET17">
        <v>2.83711317370827e-10</v>
      </c>
      <c r="EU17">
        <v>-0.102350418216137</v>
      </c>
      <c r="EV17">
        <v>-0.00345945091576109</v>
      </c>
      <c r="EW17">
        <v>0.000584710089920542</v>
      </c>
      <c r="EX17">
        <v>-2.08685536577117e-06</v>
      </c>
      <c r="EY17">
        <v>-2</v>
      </c>
      <c r="EZ17">
        <v>2196</v>
      </c>
      <c r="FA17">
        <v>1</v>
      </c>
      <c r="FB17">
        <v>25</v>
      </c>
      <c r="FC17">
        <v>14067.2</v>
      </c>
      <c r="FD17">
        <v>14067</v>
      </c>
      <c r="FE17">
        <v>18</v>
      </c>
      <c r="FF17">
        <v>881.488</v>
      </c>
      <c r="FG17">
        <v>563.541</v>
      </c>
      <c r="FH17">
        <v>9.91018</v>
      </c>
      <c r="FI17">
        <v>28.6707</v>
      </c>
      <c r="FJ17">
        <v>30</v>
      </c>
      <c r="FK17">
        <v>28.4061</v>
      </c>
      <c r="FL17">
        <v>28.3849</v>
      </c>
      <c r="FM17">
        <v>26.0569</v>
      </c>
      <c r="FN17">
        <v>73.374</v>
      </c>
      <c r="FO17">
        <v>0</v>
      </c>
      <c r="FP17">
        <v>9.94</v>
      </c>
      <c r="FQ17">
        <v>420</v>
      </c>
      <c r="FR17">
        <v>3.99128</v>
      </c>
      <c r="FS17">
        <v>101.055</v>
      </c>
      <c r="FT17">
        <v>101.687</v>
      </c>
    </row>
    <row r="18" spans="1:176">
      <c r="A18">
        <v>2</v>
      </c>
      <c r="B18">
        <v>1624901940.6</v>
      </c>
      <c r="C18">
        <v>641.099999904633</v>
      </c>
      <c r="D18" t="s">
        <v>296</v>
      </c>
      <c r="E18" t="s">
        <v>297</v>
      </c>
      <c r="F18">
        <v>15</v>
      </c>
      <c r="I18">
        <v>1624901932.85</v>
      </c>
      <c r="J18">
        <f>(K18)/1000</f>
        <v>0</v>
      </c>
      <c r="K18">
        <f>1000*CC18*AI18*(BY18-BZ18)/(100*BR18*(1000-AI18*BY18))</f>
        <v>0</v>
      </c>
      <c r="L18">
        <f>CC18*AI18*(BX18-BW18*(1000-AI18*BZ18)/(1000-AI18*BY18))/(100*BR18)</f>
        <v>0</v>
      </c>
      <c r="M18">
        <f>BW18 - IF(AI18&gt;1, L18*BR18*100.0/(AK18*CK18), 0)</f>
        <v>0</v>
      </c>
      <c r="N18">
        <f>((T18-J18/2)*M18-L18)/(T18+J18/2)</f>
        <v>0</v>
      </c>
      <c r="O18">
        <f>N18*(CD18+CE18)/1000.0</f>
        <v>0</v>
      </c>
      <c r="P18">
        <f>(BW18 - IF(AI18&gt;1, L18*BR18*100.0/(AK18*CK18), 0))*(CD18+CE18)/1000.0</f>
        <v>0</v>
      </c>
      <c r="Q18">
        <f>2.0/((1/S18-1/R18)+SIGN(S18)*SQRT((1/S18-1/R18)*(1/S18-1/R18) + 4*BS18/((BS18+1)*(BS18+1))*(2*1/S18*1/R18-1/R18*1/R18)))</f>
        <v>0</v>
      </c>
      <c r="R18">
        <f>IF(LEFT(BT18,1)&lt;&gt;"0",IF(LEFT(BT18,1)="1",3.0,BU18),$D$5+$E$5*(CK18*CD18/($K$5*1000))+$F$5*(CK18*CD18/($K$5*1000))*MAX(MIN(BR18,$J$5),$I$5)*MAX(MIN(BR18,$J$5),$I$5)+$G$5*MAX(MIN(BR18,$J$5),$I$5)*(CK18*CD18/($K$5*1000))+$H$5*(CK18*CD18/($K$5*1000))*(CK18*CD18/($K$5*1000)))</f>
        <v>0</v>
      </c>
      <c r="S18">
        <f>J18*(1000-(1000*0.61365*exp(17.502*W18/(240.97+W18))/(CD18+CE18)+BY18)/2)/(1000*0.61365*exp(17.502*W18/(240.97+W18))/(CD18+CE18)-BY18)</f>
        <v>0</v>
      </c>
      <c r="T18">
        <f>1/((BS18+1)/(Q18/1.6)+1/(R18/1.37)) + BS18/((BS18+1)/(Q18/1.6) + BS18/(R18/1.37))</f>
        <v>0</v>
      </c>
      <c r="U18">
        <f>(BN18*BQ18)</f>
        <v>0</v>
      </c>
      <c r="V18">
        <f>(CF18+(U18+2*0.95*5.67E-8*(((CF18+$B$7)+273)^4-(CF18+273)^4)-44100*J18)/(1.84*29.3*R18+8*0.95*5.67E-8*(CF18+273)^3))</f>
        <v>0</v>
      </c>
      <c r="W18">
        <f>($C$7*CG18+$D$7*CH18+$E$7*V18)</f>
        <v>0</v>
      </c>
      <c r="X18">
        <f>0.61365*exp(17.502*W18/(240.97+W18))</f>
        <v>0</v>
      </c>
      <c r="Y18">
        <f>(Z18/AA18*100)</f>
        <v>0</v>
      </c>
      <c r="Z18">
        <f>BY18*(CD18+CE18)/1000</f>
        <v>0</v>
      </c>
      <c r="AA18">
        <f>0.61365*exp(17.502*CF18/(240.97+CF18))</f>
        <v>0</v>
      </c>
      <c r="AB18">
        <f>(X18-BY18*(CD18+CE18)/1000)</f>
        <v>0</v>
      </c>
      <c r="AC18">
        <f>(-J18*44100)</f>
        <v>0</v>
      </c>
      <c r="AD18">
        <f>2*29.3*R18*0.92*(CF18-W18)</f>
        <v>0</v>
      </c>
      <c r="AE18">
        <f>2*0.95*5.67E-8*(((CF18+$B$7)+273)^4-(W18+273)^4)</f>
        <v>0</v>
      </c>
      <c r="AF18">
        <f>U18+AE18+AC18+AD18</f>
        <v>0</v>
      </c>
      <c r="AG18">
        <v>0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MAX(0,($B$13+$C$13*CK18)/(1+$D$13*CK18)*CD18/(CF18+273)*$E$13)</f>
        <v>0</v>
      </c>
      <c r="AL18" t="s">
        <v>292</v>
      </c>
      <c r="AM18" t="s">
        <v>292</v>
      </c>
      <c r="AN18">
        <v>0</v>
      </c>
      <c r="AO18">
        <v>0</v>
      </c>
      <c r="AP18">
        <f>1-AN18/AO18</f>
        <v>0</v>
      </c>
      <c r="AQ18">
        <v>0</v>
      </c>
      <c r="AR18" t="s">
        <v>292</v>
      </c>
      <c r="AS18" t="s">
        <v>292</v>
      </c>
      <c r="AT18">
        <v>0</v>
      </c>
      <c r="AU18">
        <v>0</v>
      </c>
      <c r="AV18">
        <f>1-AT18/AU18</f>
        <v>0</v>
      </c>
      <c r="AW18">
        <v>0.5</v>
      </c>
      <c r="AX18">
        <f>BO18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292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BN18">
        <f>$B$11*CL18+$C$11*CM18+$F$11*CN18*(1-CQ18)</f>
        <v>0</v>
      </c>
      <c r="BO18">
        <f>BN18*BP18</f>
        <v>0</v>
      </c>
      <c r="BP18">
        <f>($B$11*$D$9+$C$11*$D$9+$F$11*((DA18+CS18)/MAX(DA18+CS18+DB18, 0.1)*$I$9+DB18/MAX(DA18+CS18+DB18, 0.1)*$J$9))/($B$11+$C$11+$F$11)</f>
        <v>0</v>
      </c>
      <c r="BQ18">
        <f>($B$11*$K$9+$C$11*$K$9+$F$11*((DA18+CS18)/MAX(DA18+CS18+DB18, 0.1)*$P$9+DB18/MAX(DA18+CS18+DB18, 0.1)*$Q$9))/($B$11+$C$11+$F$11)</f>
        <v>0</v>
      </c>
      <c r="BR18">
        <v>6</v>
      </c>
      <c r="BS18">
        <v>0.5</v>
      </c>
      <c r="BT18" t="s">
        <v>293</v>
      </c>
      <c r="BU18">
        <v>2</v>
      </c>
      <c r="BV18">
        <v>1624901932.85</v>
      </c>
      <c r="BW18">
        <v>404.096433333333</v>
      </c>
      <c r="BX18">
        <v>419.969833333333</v>
      </c>
      <c r="BY18">
        <v>8.404139</v>
      </c>
      <c r="BZ18">
        <v>5.001009</v>
      </c>
      <c r="CA18">
        <v>402.002433333333</v>
      </c>
      <c r="CB18">
        <v>8.470139</v>
      </c>
      <c r="CC18">
        <v>799.994833333333</v>
      </c>
      <c r="CD18">
        <v>99.9423033333333</v>
      </c>
      <c r="CE18">
        <v>0.1124639</v>
      </c>
      <c r="CF18">
        <v>20.4939466666667</v>
      </c>
      <c r="CG18">
        <v>19.5426733333333</v>
      </c>
      <c r="CH18">
        <v>999.9</v>
      </c>
      <c r="CI18">
        <v>0</v>
      </c>
      <c r="CJ18">
        <v>0</v>
      </c>
      <c r="CK18">
        <v>10000.4116666667</v>
      </c>
      <c r="CL18">
        <v>0</v>
      </c>
      <c r="CM18">
        <v>0.221023</v>
      </c>
      <c r="CN18">
        <v>599.997866666667</v>
      </c>
      <c r="CO18">
        <v>0.9329934</v>
      </c>
      <c r="CP18">
        <v>0.06700659</v>
      </c>
      <c r="CQ18">
        <v>0</v>
      </c>
      <c r="CR18">
        <v>1022.86733333333</v>
      </c>
      <c r="CS18">
        <v>4.99999</v>
      </c>
      <c r="CT18">
        <v>6154.10033333333</v>
      </c>
      <c r="CU18">
        <v>5133.34966666667</v>
      </c>
      <c r="CV18">
        <v>39.8078666666667</v>
      </c>
      <c r="CW18">
        <v>43.2332</v>
      </c>
      <c r="CX18">
        <v>41.6663333333333</v>
      </c>
      <c r="CY18">
        <v>42.8246</v>
      </c>
      <c r="CZ18">
        <v>42.062</v>
      </c>
      <c r="DA18">
        <v>555.129</v>
      </c>
      <c r="DB18">
        <v>39.871</v>
      </c>
      <c r="DC18">
        <v>0</v>
      </c>
      <c r="DD18">
        <v>1624901939.9</v>
      </c>
      <c r="DE18">
        <v>0</v>
      </c>
      <c r="DF18">
        <v>1022.8352</v>
      </c>
      <c r="DG18">
        <v>-2.73538461588857</v>
      </c>
      <c r="DH18">
        <v>-10.3784615213994</v>
      </c>
      <c r="DI18">
        <v>6154.0004</v>
      </c>
      <c r="DJ18">
        <v>15</v>
      </c>
      <c r="DK18">
        <v>1624901970.6</v>
      </c>
      <c r="DL18" t="s">
        <v>298</v>
      </c>
      <c r="DM18">
        <v>1624901958.6</v>
      </c>
      <c r="DN18">
        <v>1624901970.6</v>
      </c>
      <c r="DO18">
        <v>2</v>
      </c>
      <c r="DP18">
        <v>0.06</v>
      </c>
      <c r="DQ18">
        <v>-0.001</v>
      </c>
      <c r="DR18">
        <v>2.094</v>
      </c>
      <c r="DS18">
        <v>-0.066</v>
      </c>
      <c r="DT18">
        <v>420</v>
      </c>
      <c r="DU18">
        <v>5</v>
      </c>
      <c r="DV18">
        <v>0.07</v>
      </c>
      <c r="DW18">
        <v>0.02</v>
      </c>
      <c r="DX18">
        <v>-15.9668926829268</v>
      </c>
      <c r="DY18">
        <v>0.0771533101045422</v>
      </c>
      <c r="DZ18">
        <v>0.0399610321788853</v>
      </c>
      <c r="EA18">
        <v>1</v>
      </c>
      <c r="EB18">
        <v>1022.93848484848</v>
      </c>
      <c r="EC18">
        <v>-1.87283874407259</v>
      </c>
      <c r="ED18">
        <v>0.242838282790452</v>
      </c>
      <c r="EE18">
        <v>1</v>
      </c>
      <c r="EF18">
        <v>3.42307804878049</v>
      </c>
      <c r="EG18">
        <v>-0.0392065505226399</v>
      </c>
      <c r="EH18">
        <v>0.00793059780587794</v>
      </c>
      <c r="EI18">
        <v>1</v>
      </c>
      <c r="EJ18">
        <v>3</v>
      </c>
      <c r="EK18">
        <v>3</v>
      </c>
      <c r="EL18" t="s">
        <v>295</v>
      </c>
      <c r="EM18">
        <v>100</v>
      </c>
      <c r="EN18">
        <v>100</v>
      </c>
      <c r="EO18">
        <v>2.094</v>
      </c>
      <c r="EP18">
        <v>-0.066</v>
      </c>
      <c r="EQ18">
        <v>1.24348772029747</v>
      </c>
      <c r="ER18">
        <v>0.00225868272383977</v>
      </c>
      <c r="ES18">
        <v>-9.96746185667655e-07</v>
      </c>
      <c r="ET18">
        <v>2.83711317370827e-10</v>
      </c>
      <c r="EU18">
        <v>-0.06167212905716</v>
      </c>
      <c r="EV18">
        <v>-0.00345945091576109</v>
      </c>
      <c r="EW18">
        <v>0.000584710089920542</v>
      </c>
      <c r="EX18">
        <v>-2.08685536577117e-06</v>
      </c>
      <c r="EY18">
        <v>-2</v>
      </c>
      <c r="EZ18">
        <v>2196</v>
      </c>
      <c r="FA18">
        <v>1</v>
      </c>
      <c r="FB18">
        <v>25</v>
      </c>
      <c r="FC18">
        <v>10.4</v>
      </c>
      <c r="FD18">
        <v>10.3</v>
      </c>
      <c r="FE18">
        <v>18</v>
      </c>
      <c r="FF18">
        <v>884.203</v>
      </c>
      <c r="FG18">
        <v>566.313</v>
      </c>
      <c r="FH18">
        <v>15.0005</v>
      </c>
      <c r="FI18">
        <v>28.0909</v>
      </c>
      <c r="FJ18">
        <v>30</v>
      </c>
      <c r="FK18">
        <v>28.0743</v>
      </c>
      <c r="FL18">
        <v>28.0903</v>
      </c>
      <c r="FM18">
        <v>26.1171</v>
      </c>
      <c r="FN18">
        <v>68.3536</v>
      </c>
      <c r="FO18">
        <v>0</v>
      </c>
      <c r="FP18">
        <v>15</v>
      </c>
      <c r="FQ18">
        <v>420</v>
      </c>
      <c r="FR18">
        <v>5.0329</v>
      </c>
      <c r="FS18">
        <v>101.126</v>
      </c>
      <c r="FT18">
        <v>101.756</v>
      </c>
    </row>
    <row r="19" spans="1:176">
      <c r="A19">
        <v>3</v>
      </c>
      <c r="B19">
        <v>1624902738.1</v>
      </c>
      <c r="C19">
        <v>1438.59999990463</v>
      </c>
      <c r="D19" t="s">
        <v>299</v>
      </c>
      <c r="E19" t="s">
        <v>300</v>
      </c>
      <c r="F19">
        <v>15</v>
      </c>
      <c r="I19">
        <v>1624902730.35</v>
      </c>
      <c r="J19">
        <f>(K19)/1000</f>
        <v>0</v>
      </c>
      <c r="K19">
        <f>1000*CC19*AI19*(BY19-BZ19)/(100*BR19*(1000-AI19*BY19))</f>
        <v>0</v>
      </c>
      <c r="L19">
        <f>CC19*AI19*(BX19-BW19*(1000-AI19*BZ19)/(1000-AI19*BY19))/(100*BR19)</f>
        <v>0</v>
      </c>
      <c r="M19">
        <f>BW19 - IF(AI19&gt;1, L19*BR19*100.0/(AK19*CK19), 0)</f>
        <v>0</v>
      </c>
      <c r="N19">
        <f>((T19-J19/2)*M19-L19)/(T19+J19/2)</f>
        <v>0</v>
      </c>
      <c r="O19">
        <f>N19*(CD19+CE19)/1000.0</f>
        <v>0</v>
      </c>
      <c r="P19">
        <f>(BW19 - IF(AI19&gt;1, L19*BR19*100.0/(AK19*CK19), 0))*(CD19+CE19)/1000.0</f>
        <v>0</v>
      </c>
      <c r="Q19">
        <f>2.0/((1/S19-1/R19)+SIGN(S19)*SQRT((1/S19-1/R19)*(1/S19-1/R19) + 4*BS19/((BS19+1)*(BS19+1))*(2*1/S19*1/R19-1/R19*1/R19)))</f>
        <v>0</v>
      </c>
      <c r="R19">
        <f>IF(LEFT(BT19,1)&lt;&gt;"0",IF(LEFT(BT19,1)="1",3.0,BU19),$D$5+$E$5*(CK19*CD19/($K$5*1000))+$F$5*(CK19*CD19/($K$5*1000))*MAX(MIN(BR19,$J$5),$I$5)*MAX(MIN(BR19,$J$5),$I$5)+$G$5*MAX(MIN(BR19,$J$5),$I$5)*(CK19*CD19/($K$5*1000))+$H$5*(CK19*CD19/($K$5*1000))*(CK19*CD19/($K$5*1000)))</f>
        <v>0</v>
      </c>
      <c r="S19">
        <f>J19*(1000-(1000*0.61365*exp(17.502*W19/(240.97+W19))/(CD19+CE19)+BY19)/2)/(1000*0.61365*exp(17.502*W19/(240.97+W19))/(CD19+CE19)-BY19)</f>
        <v>0</v>
      </c>
      <c r="T19">
        <f>1/((BS19+1)/(Q19/1.6)+1/(R19/1.37)) + BS19/((BS19+1)/(Q19/1.6) + BS19/(R19/1.37))</f>
        <v>0</v>
      </c>
      <c r="U19">
        <f>(BN19*BQ19)</f>
        <v>0</v>
      </c>
      <c r="V19">
        <f>(CF19+(U19+2*0.95*5.67E-8*(((CF19+$B$7)+273)^4-(CF19+273)^4)-44100*J19)/(1.84*29.3*R19+8*0.95*5.67E-8*(CF19+273)^3))</f>
        <v>0</v>
      </c>
      <c r="W19">
        <f>($C$7*CG19+$D$7*CH19+$E$7*V19)</f>
        <v>0</v>
      </c>
      <c r="X19">
        <f>0.61365*exp(17.502*W19/(240.97+W19))</f>
        <v>0</v>
      </c>
      <c r="Y19">
        <f>(Z19/AA19*100)</f>
        <v>0</v>
      </c>
      <c r="Z19">
        <f>BY19*(CD19+CE19)/1000</f>
        <v>0</v>
      </c>
      <c r="AA19">
        <f>0.61365*exp(17.502*CF19/(240.97+CF19))</f>
        <v>0</v>
      </c>
      <c r="AB19">
        <f>(X19-BY19*(CD19+CE19)/1000)</f>
        <v>0</v>
      </c>
      <c r="AC19">
        <f>(-J19*44100)</f>
        <v>0</v>
      </c>
      <c r="AD19">
        <f>2*29.3*R19*0.92*(CF19-W19)</f>
        <v>0</v>
      </c>
      <c r="AE19">
        <f>2*0.95*5.67E-8*(((CF19+$B$7)+273)^4-(W19+273)^4)</f>
        <v>0</v>
      </c>
      <c r="AF19">
        <f>U19+AE19+AC19+AD19</f>
        <v>0</v>
      </c>
      <c r="AG19">
        <v>0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MAX(0,($B$13+$C$13*CK19)/(1+$D$13*CK19)*CD19/(CF19+273)*$E$13)</f>
        <v>0</v>
      </c>
      <c r="AL19" t="s">
        <v>292</v>
      </c>
      <c r="AM19" t="s">
        <v>292</v>
      </c>
      <c r="AN19">
        <v>0</v>
      </c>
      <c r="AO19">
        <v>0</v>
      </c>
      <c r="AP19">
        <f>1-AN19/AO19</f>
        <v>0</v>
      </c>
      <c r="AQ19">
        <v>0</v>
      </c>
      <c r="AR19" t="s">
        <v>292</v>
      </c>
      <c r="AS19" t="s">
        <v>292</v>
      </c>
      <c r="AT19">
        <v>0</v>
      </c>
      <c r="AU19">
        <v>0</v>
      </c>
      <c r="AV19">
        <f>1-AT19/AU19</f>
        <v>0</v>
      </c>
      <c r="AW19">
        <v>0.5</v>
      </c>
      <c r="AX19">
        <f>BO19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292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BN19">
        <f>$B$11*CL19+$C$11*CM19+$F$11*CN19*(1-CQ19)</f>
        <v>0</v>
      </c>
      <c r="BO19">
        <f>BN19*BP19</f>
        <v>0</v>
      </c>
      <c r="BP19">
        <f>($B$11*$D$9+$C$11*$D$9+$F$11*((DA19+CS19)/MAX(DA19+CS19+DB19, 0.1)*$I$9+DB19/MAX(DA19+CS19+DB19, 0.1)*$J$9))/($B$11+$C$11+$F$11)</f>
        <v>0</v>
      </c>
      <c r="BQ19">
        <f>($B$11*$K$9+$C$11*$K$9+$F$11*((DA19+CS19)/MAX(DA19+CS19+DB19, 0.1)*$P$9+DB19/MAX(DA19+CS19+DB19, 0.1)*$Q$9))/($B$11+$C$11+$F$11)</f>
        <v>0</v>
      </c>
      <c r="BR19">
        <v>6</v>
      </c>
      <c r="BS19">
        <v>0.5</v>
      </c>
      <c r="BT19" t="s">
        <v>293</v>
      </c>
      <c r="BU19">
        <v>2</v>
      </c>
      <c r="BV19">
        <v>1624902730.35</v>
      </c>
      <c r="BW19">
        <v>404.5307</v>
      </c>
      <c r="BX19">
        <v>420.001466666667</v>
      </c>
      <c r="BY19">
        <v>10.3177033333333</v>
      </c>
      <c r="BZ19">
        <v>6.996141</v>
      </c>
      <c r="CA19">
        <v>402.5017</v>
      </c>
      <c r="CB19">
        <v>10.3827033333333</v>
      </c>
      <c r="CC19">
        <v>799.999566666667</v>
      </c>
      <c r="CD19">
        <v>99.94006</v>
      </c>
      <c r="CE19">
        <v>0.113243</v>
      </c>
      <c r="CF19">
        <v>23.8358233333333</v>
      </c>
      <c r="CG19">
        <v>22.85678</v>
      </c>
      <c r="CH19">
        <v>999.9</v>
      </c>
      <c r="CI19">
        <v>0</v>
      </c>
      <c r="CJ19">
        <v>0</v>
      </c>
      <c r="CK19">
        <v>9996.10766666667</v>
      </c>
      <c r="CL19">
        <v>0</v>
      </c>
      <c r="CM19">
        <v>0.221023</v>
      </c>
      <c r="CN19">
        <v>600.004766666667</v>
      </c>
      <c r="CO19">
        <v>0.932989266666667</v>
      </c>
      <c r="CP19">
        <v>0.0670107333333333</v>
      </c>
      <c r="CQ19">
        <v>0</v>
      </c>
      <c r="CR19">
        <v>954.387666666667</v>
      </c>
      <c r="CS19">
        <v>4.99999</v>
      </c>
      <c r="CT19">
        <v>5762.24</v>
      </c>
      <c r="CU19">
        <v>5133.40133333333</v>
      </c>
      <c r="CV19">
        <v>40.2374</v>
      </c>
      <c r="CW19">
        <v>43.4080666666666</v>
      </c>
      <c r="CX19">
        <v>41.9412</v>
      </c>
      <c r="CY19">
        <v>43.187</v>
      </c>
      <c r="CZ19">
        <v>42.75</v>
      </c>
      <c r="DA19">
        <v>555.133</v>
      </c>
      <c r="DB19">
        <v>39.8726666666667</v>
      </c>
      <c r="DC19">
        <v>0</v>
      </c>
      <c r="DD19">
        <v>1624902737.3</v>
      </c>
      <c r="DE19">
        <v>0</v>
      </c>
      <c r="DF19">
        <v>954.400076923077</v>
      </c>
      <c r="DG19">
        <v>-4.11835897688434</v>
      </c>
      <c r="DH19">
        <v>-29.1029060772898</v>
      </c>
      <c r="DI19">
        <v>5762.23</v>
      </c>
      <c r="DJ19">
        <v>15</v>
      </c>
      <c r="DK19">
        <v>1624902766.1</v>
      </c>
      <c r="DL19" t="s">
        <v>301</v>
      </c>
      <c r="DM19">
        <v>1624902765.1</v>
      </c>
      <c r="DN19">
        <v>1624902766.1</v>
      </c>
      <c r="DO19">
        <v>3</v>
      </c>
      <c r="DP19">
        <v>-0.065</v>
      </c>
      <c r="DQ19">
        <v>-0.006</v>
      </c>
      <c r="DR19">
        <v>2.029</v>
      </c>
      <c r="DS19">
        <v>-0.065</v>
      </c>
      <c r="DT19">
        <v>420</v>
      </c>
      <c r="DU19">
        <v>7</v>
      </c>
      <c r="DV19">
        <v>0.08</v>
      </c>
      <c r="DW19">
        <v>0.02</v>
      </c>
      <c r="DX19">
        <v>-15.4353536585366</v>
      </c>
      <c r="DY19">
        <v>0.136237630662037</v>
      </c>
      <c r="DZ19">
        <v>0.0184899985827669</v>
      </c>
      <c r="EA19">
        <v>1</v>
      </c>
      <c r="EB19">
        <v>954.610454545454</v>
      </c>
      <c r="EC19">
        <v>-4.63604422121814</v>
      </c>
      <c r="ED19">
        <v>0.490044654174901</v>
      </c>
      <c r="EE19">
        <v>1</v>
      </c>
      <c r="EF19">
        <v>3.35034756097561</v>
      </c>
      <c r="EG19">
        <v>-0.0421954703832718</v>
      </c>
      <c r="EH19">
        <v>0.00421192139718185</v>
      </c>
      <c r="EI19">
        <v>1</v>
      </c>
      <c r="EJ19">
        <v>3</v>
      </c>
      <c r="EK19">
        <v>3</v>
      </c>
      <c r="EL19" t="s">
        <v>295</v>
      </c>
      <c r="EM19">
        <v>100</v>
      </c>
      <c r="EN19">
        <v>100</v>
      </c>
      <c r="EO19">
        <v>2.029</v>
      </c>
      <c r="EP19">
        <v>-0.065</v>
      </c>
      <c r="EQ19">
        <v>1.3035815806903</v>
      </c>
      <c r="ER19">
        <v>0.00225868272383977</v>
      </c>
      <c r="ES19">
        <v>-9.96746185667655e-07</v>
      </c>
      <c r="ET19">
        <v>2.83711317370827e-10</v>
      </c>
      <c r="EU19">
        <v>-0.0629260553665583</v>
      </c>
      <c r="EV19">
        <v>-0.00345945091576109</v>
      </c>
      <c r="EW19">
        <v>0.000584710089920542</v>
      </c>
      <c r="EX19">
        <v>-2.08685536577117e-06</v>
      </c>
      <c r="EY19">
        <v>-2</v>
      </c>
      <c r="EZ19">
        <v>2196</v>
      </c>
      <c r="FA19">
        <v>1</v>
      </c>
      <c r="FB19">
        <v>25</v>
      </c>
      <c r="FC19">
        <v>13</v>
      </c>
      <c r="FD19">
        <v>12.8</v>
      </c>
      <c r="FE19">
        <v>18</v>
      </c>
      <c r="FF19">
        <v>883.484</v>
      </c>
      <c r="FG19">
        <v>567.983</v>
      </c>
      <c r="FH19">
        <v>20</v>
      </c>
      <c r="FI19">
        <v>27.8728</v>
      </c>
      <c r="FJ19">
        <v>30.0001</v>
      </c>
      <c r="FK19">
        <v>27.8303</v>
      </c>
      <c r="FL19">
        <v>27.8446</v>
      </c>
      <c r="FM19">
        <v>26.2064</v>
      </c>
      <c r="FN19">
        <v>59.3793</v>
      </c>
      <c r="FO19">
        <v>0</v>
      </c>
      <c r="FP19">
        <v>20</v>
      </c>
      <c r="FQ19">
        <v>420</v>
      </c>
      <c r="FR19">
        <v>6.97536</v>
      </c>
      <c r="FS19">
        <v>101.152</v>
      </c>
      <c r="FT19">
        <v>101.782</v>
      </c>
    </row>
    <row r="20" spans="1:176">
      <c r="A20">
        <v>4</v>
      </c>
      <c r="B20">
        <v>1624903339.1</v>
      </c>
      <c r="C20">
        <v>2039.59999990463</v>
      </c>
      <c r="D20" t="s">
        <v>302</v>
      </c>
      <c r="E20" t="s">
        <v>303</v>
      </c>
      <c r="F20">
        <v>15</v>
      </c>
      <c r="I20">
        <v>1624903331.1</v>
      </c>
      <c r="J20">
        <f>(K20)/1000</f>
        <v>0</v>
      </c>
      <c r="K20">
        <f>1000*CC20*AI20*(BY20-BZ20)/(100*BR20*(1000-AI20*BY20))</f>
        <v>0</v>
      </c>
      <c r="L20">
        <f>CC20*AI20*(BX20-BW20*(1000-AI20*BZ20)/(1000-AI20*BY20))/(100*BR20)</f>
        <v>0</v>
      </c>
      <c r="M20">
        <f>BW20 - IF(AI20&gt;1, L20*BR20*100.0/(AK20*CK20), 0)</f>
        <v>0</v>
      </c>
      <c r="N20">
        <f>((T20-J20/2)*M20-L20)/(T20+J20/2)</f>
        <v>0</v>
      </c>
      <c r="O20">
        <f>N20*(CD20+CE20)/1000.0</f>
        <v>0</v>
      </c>
      <c r="P20">
        <f>(BW20 - IF(AI20&gt;1, L20*BR20*100.0/(AK20*CK20), 0))*(CD20+CE20)/1000.0</f>
        <v>0</v>
      </c>
      <c r="Q20">
        <f>2.0/((1/S20-1/R20)+SIGN(S20)*SQRT((1/S20-1/R20)*(1/S20-1/R20) + 4*BS20/((BS20+1)*(BS20+1))*(2*1/S20*1/R20-1/R20*1/R20)))</f>
        <v>0</v>
      </c>
      <c r="R20">
        <f>IF(LEFT(BT20,1)&lt;&gt;"0",IF(LEFT(BT20,1)="1",3.0,BU20),$D$5+$E$5*(CK20*CD20/($K$5*1000))+$F$5*(CK20*CD20/($K$5*1000))*MAX(MIN(BR20,$J$5),$I$5)*MAX(MIN(BR20,$J$5),$I$5)+$G$5*MAX(MIN(BR20,$J$5),$I$5)*(CK20*CD20/($K$5*1000))+$H$5*(CK20*CD20/($K$5*1000))*(CK20*CD20/($K$5*1000)))</f>
        <v>0</v>
      </c>
      <c r="S20">
        <f>J20*(1000-(1000*0.61365*exp(17.502*W20/(240.97+W20))/(CD20+CE20)+BY20)/2)/(1000*0.61365*exp(17.502*W20/(240.97+W20))/(CD20+CE20)-BY20)</f>
        <v>0</v>
      </c>
      <c r="T20">
        <f>1/((BS20+1)/(Q20/1.6)+1/(R20/1.37)) + BS20/((BS20+1)/(Q20/1.6) + BS20/(R20/1.37))</f>
        <v>0</v>
      </c>
      <c r="U20">
        <f>(BN20*BQ20)</f>
        <v>0</v>
      </c>
      <c r="V20">
        <f>(CF20+(U20+2*0.95*5.67E-8*(((CF20+$B$7)+273)^4-(CF20+273)^4)-44100*J20)/(1.84*29.3*R20+8*0.95*5.67E-8*(CF20+273)^3))</f>
        <v>0</v>
      </c>
      <c r="W20">
        <f>($C$7*CG20+$D$7*CH20+$E$7*V20)</f>
        <v>0</v>
      </c>
      <c r="X20">
        <f>0.61365*exp(17.502*W20/(240.97+W20))</f>
        <v>0</v>
      </c>
      <c r="Y20">
        <f>(Z20/AA20*100)</f>
        <v>0</v>
      </c>
      <c r="Z20">
        <f>BY20*(CD20+CE20)/1000</f>
        <v>0</v>
      </c>
      <c r="AA20">
        <f>0.61365*exp(17.502*CF20/(240.97+CF20))</f>
        <v>0</v>
      </c>
      <c r="AB20">
        <f>(X20-BY20*(CD20+CE20)/1000)</f>
        <v>0</v>
      </c>
      <c r="AC20">
        <f>(-J20*44100)</f>
        <v>0</v>
      </c>
      <c r="AD20">
        <f>2*29.3*R20*0.92*(CF20-W20)</f>
        <v>0</v>
      </c>
      <c r="AE20">
        <f>2*0.95*5.67E-8*(((CF20+$B$7)+273)^4-(W20+273)^4)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MAX(0,($B$13+$C$13*CK20)/(1+$D$13*CK20)*CD20/(CF20+273)*$E$13)</f>
        <v>0</v>
      </c>
      <c r="AL20" t="s">
        <v>292</v>
      </c>
      <c r="AM20" t="s">
        <v>292</v>
      </c>
      <c r="AN20">
        <v>0</v>
      </c>
      <c r="AO20">
        <v>0</v>
      </c>
      <c r="AP20">
        <f>1-AN20/AO20</f>
        <v>0</v>
      </c>
      <c r="AQ20">
        <v>0</v>
      </c>
      <c r="AR20" t="s">
        <v>292</v>
      </c>
      <c r="AS20" t="s">
        <v>292</v>
      </c>
      <c r="AT20">
        <v>0</v>
      </c>
      <c r="AU20">
        <v>0</v>
      </c>
      <c r="AV20">
        <f>1-AT20/AU20</f>
        <v>0</v>
      </c>
      <c r="AW20">
        <v>0.5</v>
      </c>
      <c r="AX20">
        <f>BO20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292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BN20">
        <f>$B$11*CL20+$C$11*CM20+$F$11*CN20*(1-CQ20)</f>
        <v>0</v>
      </c>
      <c r="BO20">
        <f>BN20*BP20</f>
        <v>0</v>
      </c>
      <c r="BP20">
        <f>($B$11*$D$9+$C$11*$D$9+$F$11*((DA20+CS20)/MAX(DA20+CS20+DB20, 0.1)*$I$9+DB20/MAX(DA20+CS20+DB20, 0.1)*$J$9))/($B$11+$C$11+$F$11)</f>
        <v>0</v>
      </c>
      <c r="BQ20">
        <f>($B$11*$K$9+$C$11*$K$9+$F$11*((DA20+CS20)/MAX(DA20+CS20+DB20, 0.1)*$P$9+DB20/MAX(DA20+CS20+DB20, 0.1)*$Q$9))/($B$11+$C$11+$F$11)</f>
        <v>0</v>
      </c>
      <c r="BR20">
        <v>6</v>
      </c>
      <c r="BS20">
        <v>0.5</v>
      </c>
      <c r="BT20" t="s">
        <v>293</v>
      </c>
      <c r="BU20">
        <v>2</v>
      </c>
      <c r="BV20">
        <v>1624903331.1</v>
      </c>
      <c r="BW20">
        <v>405.961967741936</v>
      </c>
      <c r="BX20">
        <v>419.992548387097</v>
      </c>
      <c r="BY20">
        <v>12.3901612903226</v>
      </c>
      <c r="BZ20">
        <v>9.37405580645161</v>
      </c>
      <c r="CA20">
        <v>403.993967741936</v>
      </c>
      <c r="CB20">
        <v>12.4441612903226</v>
      </c>
      <c r="CC20">
        <v>799.996</v>
      </c>
      <c r="CD20">
        <v>99.9357548387097</v>
      </c>
      <c r="CE20">
        <v>0.111276516129032</v>
      </c>
      <c r="CF20">
        <v>26.929464516129</v>
      </c>
      <c r="CG20">
        <v>25.8814935483871</v>
      </c>
      <c r="CH20">
        <v>999.9</v>
      </c>
      <c r="CI20">
        <v>0</v>
      </c>
      <c r="CJ20">
        <v>0</v>
      </c>
      <c r="CK20">
        <v>9994.2764516129</v>
      </c>
      <c r="CL20">
        <v>0</v>
      </c>
      <c r="CM20">
        <v>0.221023</v>
      </c>
      <c r="CN20">
        <v>599.995322580645</v>
      </c>
      <c r="CO20">
        <v>0.933006096774194</v>
      </c>
      <c r="CP20">
        <v>0.0669939032258065</v>
      </c>
      <c r="CQ20">
        <v>0</v>
      </c>
      <c r="CR20">
        <v>907.949161290323</v>
      </c>
      <c r="CS20">
        <v>4.99999</v>
      </c>
      <c r="CT20">
        <v>5494.48806451613</v>
      </c>
      <c r="CU20">
        <v>5133.35129032258</v>
      </c>
      <c r="CV20">
        <v>40.679</v>
      </c>
      <c r="CW20">
        <v>43.752</v>
      </c>
      <c r="CX20">
        <v>42.370935483871</v>
      </c>
      <c r="CY20">
        <v>43.562</v>
      </c>
      <c r="CZ20">
        <v>43.381</v>
      </c>
      <c r="DA20">
        <v>555.132903225806</v>
      </c>
      <c r="DB20">
        <v>39.86</v>
      </c>
      <c r="DC20">
        <v>0</v>
      </c>
      <c r="DD20">
        <v>1624903338.5</v>
      </c>
      <c r="DE20">
        <v>0</v>
      </c>
      <c r="DF20">
        <v>907.915461538461</v>
      </c>
      <c r="DG20">
        <v>-4.18051280749328</v>
      </c>
      <c r="DH20">
        <v>-15.5411965806379</v>
      </c>
      <c r="DI20">
        <v>5494.26692307692</v>
      </c>
      <c r="DJ20">
        <v>15</v>
      </c>
      <c r="DK20">
        <v>1624903364.5</v>
      </c>
      <c r="DL20" t="s">
        <v>304</v>
      </c>
      <c r="DM20">
        <v>1624903357</v>
      </c>
      <c r="DN20">
        <v>1624903364.5</v>
      </c>
      <c r="DO20">
        <v>4</v>
      </c>
      <c r="DP20">
        <v>-0.061</v>
      </c>
      <c r="DQ20">
        <v>-0.003</v>
      </c>
      <c r="DR20">
        <v>1.968</v>
      </c>
      <c r="DS20">
        <v>-0.054</v>
      </c>
      <c r="DT20">
        <v>420</v>
      </c>
      <c r="DU20">
        <v>9</v>
      </c>
      <c r="DV20">
        <v>0.11</v>
      </c>
      <c r="DW20">
        <v>0.03</v>
      </c>
      <c r="DX20">
        <v>-14.0000487804878</v>
      </c>
      <c r="DY20">
        <v>0.0982285714285596</v>
      </c>
      <c r="DZ20">
        <v>0.0269325002865223</v>
      </c>
      <c r="EA20">
        <v>1</v>
      </c>
      <c r="EB20">
        <v>908.082090909091</v>
      </c>
      <c r="EC20">
        <v>-4.04788810952168</v>
      </c>
      <c r="ED20">
        <v>0.449522464712269</v>
      </c>
      <c r="EE20">
        <v>1</v>
      </c>
      <c r="EF20">
        <v>3.04946756097561</v>
      </c>
      <c r="EG20">
        <v>-0.126472055749125</v>
      </c>
      <c r="EH20">
        <v>0.0164462059944577</v>
      </c>
      <c r="EI20">
        <v>0</v>
      </c>
      <c r="EJ20">
        <v>2</v>
      </c>
      <c r="EK20">
        <v>3</v>
      </c>
      <c r="EL20" t="s">
        <v>305</v>
      </c>
      <c r="EM20">
        <v>100</v>
      </c>
      <c r="EN20">
        <v>100</v>
      </c>
      <c r="EO20">
        <v>1.968</v>
      </c>
      <c r="EP20">
        <v>-0.054</v>
      </c>
      <c r="EQ20">
        <v>1.23843169647624</v>
      </c>
      <c r="ER20">
        <v>0.00225868272383977</v>
      </c>
      <c r="ES20">
        <v>-9.96746185667655e-07</v>
      </c>
      <c r="ET20">
        <v>2.83711317370827e-10</v>
      </c>
      <c r="EU20">
        <v>-0.0689916117964674</v>
      </c>
      <c r="EV20">
        <v>-0.00345945091576109</v>
      </c>
      <c r="EW20">
        <v>0.000584710089920542</v>
      </c>
      <c r="EX20">
        <v>-2.08685536577117e-06</v>
      </c>
      <c r="EY20">
        <v>-2</v>
      </c>
      <c r="EZ20">
        <v>2196</v>
      </c>
      <c r="FA20">
        <v>1</v>
      </c>
      <c r="FB20">
        <v>25</v>
      </c>
      <c r="FC20">
        <v>9.6</v>
      </c>
      <c r="FD20">
        <v>9.6</v>
      </c>
      <c r="FE20">
        <v>18</v>
      </c>
      <c r="FF20">
        <v>883.919</v>
      </c>
      <c r="FG20">
        <v>571.051</v>
      </c>
      <c r="FH20">
        <v>25.0009</v>
      </c>
      <c r="FI20">
        <v>27.8823</v>
      </c>
      <c r="FJ20">
        <v>30.0002</v>
      </c>
      <c r="FK20">
        <v>27.8232</v>
      </c>
      <c r="FL20">
        <v>27.8363</v>
      </c>
      <c r="FM20">
        <v>26.2679</v>
      </c>
      <c r="FN20">
        <v>47.8526</v>
      </c>
      <c r="FO20">
        <v>0</v>
      </c>
      <c r="FP20">
        <v>25</v>
      </c>
      <c r="FQ20">
        <v>420</v>
      </c>
      <c r="FR20">
        <v>9.39714</v>
      </c>
      <c r="FS20">
        <v>101.156</v>
      </c>
      <c r="FT20">
        <v>101.781</v>
      </c>
    </row>
    <row r="21" spans="1:176">
      <c r="A21">
        <v>5</v>
      </c>
      <c r="B21">
        <v>1624903990</v>
      </c>
      <c r="C21">
        <v>2690.5</v>
      </c>
      <c r="D21" t="s">
        <v>306</v>
      </c>
      <c r="E21" t="s">
        <v>307</v>
      </c>
      <c r="F21">
        <v>15</v>
      </c>
      <c r="I21">
        <v>1624903982.25</v>
      </c>
      <c r="J21">
        <f>(K21)/1000</f>
        <v>0</v>
      </c>
      <c r="K21">
        <f>1000*CC21*AI21*(BY21-BZ21)/(100*BR21*(1000-AI21*BY21))</f>
        <v>0</v>
      </c>
      <c r="L21">
        <f>CC21*AI21*(BX21-BW21*(1000-AI21*BZ21)/(1000-AI21*BY21))/(100*BR21)</f>
        <v>0</v>
      </c>
      <c r="M21">
        <f>BW21 - IF(AI21&gt;1, L21*BR21*100.0/(AK21*CK21), 0)</f>
        <v>0</v>
      </c>
      <c r="N21">
        <f>((T21-J21/2)*M21-L21)/(T21+J21/2)</f>
        <v>0</v>
      </c>
      <c r="O21">
        <f>N21*(CD21+CE21)/1000.0</f>
        <v>0</v>
      </c>
      <c r="P21">
        <f>(BW21 - IF(AI21&gt;1, L21*BR21*100.0/(AK21*CK21), 0))*(CD21+CE21)/1000.0</f>
        <v>0</v>
      </c>
      <c r="Q21">
        <f>2.0/((1/S21-1/R21)+SIGN(S21)*SQRT((1/S21-1/R21)*(1/S21-1/R21) + 4*BS21/((BS21+1)*(BS21+1))*(2*1/S21*1/R21-1/R21*1/R21)))</f>
        <v>0</v>
      </c>
      <c r="R21">
        <f>IF(LEFT(BT21,1)&lt;&gt;"0",IF(LEFT(BT21,1)="1",3.0,BU21),$D$5+$E$5*(CK21*CD21/($K$5*1000))+$F$5*(CK21*CD21/($K$5*1000))*MAX(MIN(BR21,$J$5),$I$5)*MAX(MIN(BR21,$J$5),$I$5)+$G$5*MAX(MIN(BR21,$J$5),$I$5)*(CK21*CD21/($K$5*1000))+$H$5*(CK21*CD21/($K$5*1000))*(CK21*CD21/($K$5*1000)))</f>
        <v>0</v>
      </c>
      <c r="S21">
        <f>J21*(1000-(1000*0.61365*exp(17.502*W21/(240.97+W21))/(CD21+CE21)+BY21)/2)/(1000*0.61365*exp(17.502*W21/(240.97+W21))/(CD21+CE21)-BY21)</f>
        <v>0</v>
      </c>
      <c r="T21">
        <f>1/((BS21+1)/(Q21/1.6)+1/(R21/1.37)) + BS21/((BS21+1)/(Q21/1.6) + BS21/(R21/1.37))</f>
        <v>0</v>
      </c>
      <c r="U21">
        <f>(BN21*BQ21)</f>
        <v>0</v>
      </c>
      <c r="V21">
        <f>(CF21+(U21+2*0.95*5.67E-8*(((CF21+$B$7)+273)^4-(CF21+273)^4)-44100*J21)/(1.84*29.3*R21+8*0.95*5.67E-8*(CF21+273)^3))</f>
        <v>0</v>
      </c>
      <c r="W21">
        <f>($C$7*CG21+$D$7*CH21+$E$7*V21)</f>
        <v>0</v>
      </c>
      <c r="X21">
        <f>0.61365*exp(17.502*W21/(240.97+W21))</f>
        <v>0</v>
      </c>
      <c r="Y21">
        <f>(Z21/AA21*100)</f>
        <v>0</v>
      </c>
      <c r="Z21">
        <f>BY21*(CD21+CE21)/1000</f>
        <v>0</v>
      </c>
      <c r="AA21">
        <f>0.61365*exp(17.502*CF21/(240.97+CF21))</f>
        <v>0</v>
      </c>
      <c r="AB21">
        <f>(X21-BY21*(CD21+CE21)/1000)</f>
        <v>0</v>
      </c>
      <c r="AC21">
        <f>(-J21*44100)</f>
        <v>0</v>
      </c>
      <c r="AD21">
        <f>2*29.3*R21*0.92*(CF21-W21)</f>
        <v>0</v>
      </c>
      <c r="AE21">
        <f>2*0.95*5.67E-8*(((CF21+$B$7)+273)^4-(W21+273)^4)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MAX(0,($B$13+$C$13*CK21)/(1+$D$13*CK21)*CD21/(CF21+273)*$E$13)</f>
        <v>0</v>
      </c>
      <c r="AL21" t="s">
        <v>292</v>
      </c>
      <c r="AM21" t="s">
        <v>292</v>
      </c>
      <c r="AN21">
        <v>0</v>
      </c>
      <c r="AO21">
        <v>0</v>
      </c>
      <c r="AP21">
        <f>1-AN21/AO21</f>
        <v>0</v>
      </c>
      <c r="AQ21">
        <v>0</v>
      </c>
      <c r="AR21" t="s">
        <v>292</v>
      </c>
      <c r="AS21" t="s">
        <v>292</v>
      </c>
      <c r="AT21">
        <v>0</v>
      </c>
      <c r="AU21">
        <v>0</v>
      </c>
      <c r="AV21">
        <f>1-AT21/AU21</f>
        <v>0</v>
      </c>
      <c r="AW21">
        <v>0.5</v>
      </c>
      <c r="AX21">
        <f>BO21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292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BN21">
        <f>$B$11*CL21+$C$11*CM21+$F$11*CN21*(1-CQ21)</f>
        <v>0</v>
      </c>
      <c r="BO21">
        <f>BN21*BP21</f>
        <v>0</v>
      </c>
      <c r="BP21">
        <f>($B$11*$D$9+$C$11*$D$9+$F$11*((DA21+CS21)/MAX(DA21+CS21+DB21, 0.1)*$I$9+DB21/MAX(DA21+CS21+DB21, 0.1)*$J$9))/($B$11+$C$11+$F$11)</f>
        <v>0</v>
      </c>
      <c r="BQ21">
        <f>($B$11*$K$9+$C$11*$K$9+$F$11*((DA21+CS21)/MAX(DA21+CS21+DB21, 0.1)*$P$9+DB21/MAX(DA21+CS21+DB21, 0.1)*$Q$9))/($B$11+$C$11+$F$11)</f>
        <v>0</v>
      </c>
      <c r="BR21">
        <v>6</v>
      </c>
      <c r="BS21">
        <v>0.5</v>
      </c>
      <c r="BT21" t="s">
        <v>293</v>
      </c>
      <c r="BU21">
        <v>2</v>
      </c>
      <c r="BV21">
        <v>1624903982.25</v>
      </c>
      <c r="BW21">
        <v>407.267166666667</v>
      </c>
      <c r="BX21">
        <v>419.989333333333</v>
      </c>
      <c r="BY21">
        <v>15.0288866666667</v>
      </c>
      <c r="BZ21">
        <v>12.0706933333333</v>
      </c>
      <c r="CA21">
        <v>405.307166666667</v>
      </c>
      <c r="CB21">
        <v>15.0668866666667</v>
      </c>
      <c r="CC21">
        <v>800.016166666667</v>
      </c>
      <c r="CD21">
        <v>99.93326</v>
      </c>
      <c r="CE21">
        <v>0.108587266666667</v>
      </c>
      <c r="CF21">
        <v>30.2822733333333</v>
      </c>
      <c r="CG21">
        <v>29.1308666666667</v>
      </c>
      <c r="CH21">
        <v>999.9</v>
      </c>
      <c r="CI21">
        <v>0</v>
      </c>
      <c r="CJ21">
        <v>0</v>
      </c>
      <c r="CK21">
        <v>9997.465</v>
      </c>
      <c r="CL21">
        <v>0</v>
      </c>
      <c r="CM21">
        <v>0.221023</v>
      </c>
      <c r="CN21">
        <v>600.004966666667</v>
      </c>
      <c r="CO21">
        <v>0.9329985</v>
      </c>
      <c r="CP21">
        <v>0.0670015066666667</v>
      </c>
      <c r="CQ21">
        <v>0</v>
      </c>
      <c r="CR21">
        <v>913.163833333333</v>
      </c>
      <c r="CS21">
        <v>4.99999</v>
      </c>
      <c r="CT21">
        <v>5536.353</v>
      </c>
      <c r="CU21">
        <v>5133.419</v>
      </c>
      <c r="CV21">
        <v>41.3099333333333</v>
      </c>
      <c r="CW21">
        <v>44.1208</v>
      </c>
      <c r="CX21">
        <v>42.8708</v>
      </c>
      <c r="CY21">
        <v>44.062</v>
      </c>
      <c r="CZ21">
        <v>44.2479</v>
      </c>
      <c r="DA21">
        <v>555.138</v>
      </c>
      <c r="DB21">
        <v>39.8653333333333</v>
      </c>
      <c r="DC21">
        <v>0</v>
      </c>
      <c r="DD21">
        <v>1624903989.5</v>
      </c>
      <c r="DE21">
        <v>0</v>
      </c>
      <c r="DF21">
        <v>913.178</v>
      </c>
      <c r="DG21">
        <v>0.444846148074966</v>
      </c>
      <c r="DH21">
        <v>6.53999983338449</v>
      </c>
      <c r="DI21">
        <v>5536.4216</v>
      </c>
      <c r="DJ21">
        <v>15</v>
      </c>
      <c r="DK21">
        <v>1624904016.5</v>
      </c>
      <c r="DL21" t="s">
        <v>308</v>
      </c>
      <c r="DM21">
        <v>1624904016</v>
      </c>
      <c r="DN21">
        <v>1624904016.5</v>
      </c>
      <c r="DO21">
        <v>5</v>
      </c>
      <c r="DP21">
        <v>-0.008</v>
      </c>
      <c r="DQ21">
        <v>-0.007</v>
      </c>
      <c r="DR21">
        <v>1.96</v>
      </c>
      <c r="DS21">
        <v>-0.038</v>
      </c>
      <c r="DT21">
        <v>420</v>
      </c>
      <c r="DU21">
        <v>12</v>
      </c>
      <c r="DV21">
        <v>0.19</v>
      </c>
      <c r="DW21">
        <v>0.03</v>
      </c>
      <c r="DX21">
        <v>-12.74301</v>
      </c>
      <c r="DY21">
        <v>0.00429118198875552</v>
      </c>
      <c r="DZ21">
        <v>0.0336154934516808</v>
      </c>
      <c r="EA21">
        <v>1</v>
      </c>
      <c r="EB21">
        <v>913.112676470588</v>
      </c>
      <c r="EC21">
        <v>0.729940828401951</v>
      </c>
      <c r="ED21">
        <v>0.163930710001698</v>
      </c>
      <c r="EE21">
        <v>1</v>
      </c>
      <c r="EF21">
        <v>2.99782075</v>
      </c>
      <c r="EG21">
        <v>-0.00243928705441736</v>
      </c>
      <c r="EH21">
        <v>0.00157794072686522</v>
      </c>
      <c r="EI21">
        <v>1</v>
      </c>
      <c r="EJ21">
        <v>3</v>
      </c>
      <c r="EK21">
        <v>3</v>
      </c>
      <c r="EL21" t="s">
        <v>295</v>
      </c>
      <c r="EM21">
        <v>100</v>
      </c>
      <c r="EN21">
        <v>100</v>
      </c>
      <c r="EO21">
        <v>1.96</v>
      </c>
      <c r="EP21">
        <v>-0.038</v>
      </c>
      <c r="EQ21">
        <v>1.17740725968327</v>
      </c>
      <c r="ER21">
        <v>0.00225868272383977</v>
      </c>
      <c r="ES21">
        <v>-9.96746185667655e-07</v>
      </c>
      <c r="ET21">
        <v>2.83711317370827e-10</v>
      </c>
      <c r="EU21">
        <v>-0.071963803617318</v>
      </c>
      <c r="EV21">
        <v>-0.00345945091576109</v>
      </c>
      <c r="EW21">
        <v>0.000584710089920542</v>
      </c>
      <c r="EX21">
        <v>-2.08685536577117e-06</v>
      </c>
      <c r="EY21">
        <v>-2</v>
      </c>
      <c r="EZ21">
        <v>2196</v>
      </c>
      <c r="FA21">
        <v>1</v>
      </c>
      <c r="FB21">
        <v>25</v>
      </c>
      <c r="FC21">
        <v>10.6</v>
      </c>
      <c r="FD21">
        <v>10.4</v>
      </c>
      <c r="FE21">
        <v>18</v>
      </c>
      <c r="FF21">
        <v>884.639</v>
      </c>
      <c r="FG21">
        <v>574.381</v>
      </c>
      <c r="FH21">
        <v>30.001</v>
      </c>
      <c r="FI21">
        <v>28.0895</v>
      </c>
      <c r="FJ21">
        <v>30.0002</v>
      </c>
      <c r="FK21">
        <v>27.9656</v>
      </c>
      <c r="FL21">
        <v>27.9687</v>
      </c>
      <c r="FM21">
        <v>26.3349</v>
      </c>
      <c r="FN21">
        <v>33.4696</v>
      </c>
      <c r="FO21">
        <v>0</v>
      </c>
      <c r="FP21">
        <v>30</v>
      </c>
      <c r="FQ21">
        <v>420</v>
      </c>
      <c r="FR21">
        <v>12.0925</v>
      </c>
      <c r="FS21">
        <v>101.132</v>
      </c>
      <c r="FT21">
        <v>101.758</v>
      </c>
    </row>
    <row r="22" spans="1:176">
      <c r="A22">
        <v>6</v>
      </c>
      <c r="B22">
        <v>1624904641.5</v>
      </c>
      <c r="C22">
        <v>3342</v>
      </c>
      <c r="D22" t="s">
        <v>309</v>
      </c>
      <c r="E22" t="s">
        <v>310</v>
      </c>
      <c r="F22">
        <v>15</v>
      </c>
      <c r="I22">
        <v>1624904633.5</v>
      </c>
      <c r="J22">
        <f>(K22)/1000</f>
        <v>0</v>
      </c>
      <c r="K22">
        <f>1000*CC22*AI22*(BY22-BZ22)/(100*BR22*(1000-AI22*BY22))</f>
        <v>0</v>
      </c>
      <c r="L22">
        <f>CC22*AI22*(BX22-BW22*(1000-AI22*BZ22)/(1000-AI22*BY22))/(100*BR22)</f>
        <v>0</v>
      </c>
      <c r="M22">
        <f>BW22 - IF(AI22&gt;1, L22*BR22*100.0/(AK22*CK22), 0)</f>
        <v>0</v>
      </c>
      <c r="N22">
        <f>((T22-J22/2)*M22-L22)/(T22+J22/2)</f>
        <v>0</v>
      </c>
      <c r="O22">
        <f>N22*(CD22+CE22)/1000.0</f>
        <v>0</v>
      </c>
      <c r="P22">
        <f>(BW22 - IF(AI22&gt;1, L22*BR22*100.0/(AK22*CK22), 0))*(CD22+CE22)/1000.0</f>
        <v>0</v>
      </c>
      <c r="Q22">
        <f>2.0/((1/S22-1/R22)+SIGN(S22)*SQRT((1/S22-1/R22)*(1/S22-1/R22) + 4*BS22/((BS22+1)*(BS22+1))*(2*1/S22*1/R22-1/R22*1/R22)))</f>
        <v>0</v>
      </c>
      <c r="R22">
        <f>IF(LEFT(BT22,1)&lt;&gt;"0",IF(LEFT(BT22,1)="1",3.0,BU22),$D$5+$E$5*(CK22*CD22/($K$5*1000))+$F$5*(CK22*CD22/($K$5*1000))*MAX(MIN(BR22,$J$5),$I$5)*MAX(MIN(BR22,$J$5),$I$5)+$G$5*MAX(MIN(BR22,$J$5),$I$5)*(CK22*CD22/($K$5*1000))+$H$5*(CK22*CD22/($K$5*1000))*(CK22*CD22/($K$5*1000)))</f>
        <v>0</v>
      </c>
      <c r="S22">
        <f>J22*(1000-(1000*0.61365*exp(17.502*W22/(240.97+W22))/(CD22+CE22)+BY22)/2)/(1000*0.61365*exp(17.502*W22/(240.97+W22))/(CD22+CE22)-BY22)</f>
        <v>0</v>
      </c>
      <c r="T22">
        <f>1/((BS22+1)/(Q22/1.6)+1/(R22/1.37)) + BS22/((BS22+1)/(Q22/1.6) + BS22/(R22/1.37))</f>
        <v>0</v>
      </c>
      <c r="U22">
        <f>(BN22*BQ22)</f>
        <v>0</v>
      </c>
      <c r="V22">
        <f>(CF22+(U22+2*0.95*5.67E-8*(((CF22+$B$7)+273)^4-(CF22+273)^4)-44100*J22)/(1.84*29.3*R22+8*0.95*5.67E-8*(CF22+273)^3))</f>
        <v>0</v>
      </c>
      <c r="W22">
        <f>($C$7*CG22+$D$7*CH22+$E$7*V22)</f>
        <v>0</v>
      </c>
      <c r="X22">
        <f>0.61365*exp(17.502*W22/(240.97+W22))</f>
        <v>0</v>
      </c>
      <c r="Y22">
        <f>(Z22/AA22*100)</f>
        <v>0</v>
      </c>
      <c r="Z22">
        <f>BY22*(CD22+CE22)/1000</f>
        <v>0</v>
      </c>
      <c r="AA22">
        <f>0.61365*exp(17.502*CF22/(240.97+CF22))</f>
        <v>0</v>
      </c>
      <c r="AB22">
        <f>(X22-BY22*(CD22+CE22)/1000)</f>
        <v>0</v>
      </c>
      <c r="AC22">
        <f>(-J22*44100)</f>
        <v>0</v>
      </c>
      <c r="AD22">
        <f>2*29.3*R22*0.92*(CF22-W22)</f>
        <v>0</v>
      </c>
      <c r="AE22">
        <f>2*0.95*5.67E-8*(((CF22+$B$7)+273)^4-(W22+273)^4)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MAX(0,($B$13+$C$13*CK22)/(1+$D$13*CK22)*CD22/(CF22+273)*$E$13)</f>
        <v>0</v>
      </c>
      <c r="AL22" t="s">
        <v>292</v>
      </c>
      <c r="AM22" t="s">
        <v>292</v>
      </c>
      <c r="AN22">
        <v>0</v>
      </c>
      <c r="AO22">
        <v>0</v>
      </c>
      <c r="AP22">
        <f>1-AN22/AO22</f>
        <v>0</v>
      </c>
      <c r="AQ22">
        <v>0</v>
      </c>
      <c r="AR22" t="s">
        <v>292</v>
      </c>
      <c r="AS22" t="s">
        <v>292</v>
      </c>
      <c r="AT22">
        <v>0</v>
      </c>
      <c r="AU22">
        <v>0</v>
      </c>
      <c r="AV22">
        <f>1-AT22/AU22</f>
        <v>0</v>
      </c>
      <c r="AW22">
        <v>0.5</v>
      </c>
      <c r="AX22">
        <f>BO22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292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BN22">
        <f>$B$11*CL22+$C$11*CM22+$F$11*CN22*(1-CQ22)</f>
        <v>0</v>
      </c>
      <c r="BO22">
        <f>BN22*BP22</f>
        <v>0</v>
      </c>
      <c r="BP22">
        <f>($B$11*$D$9+$C$11*$D$9+$F$11*((DA22+CS22)/MAX(DA22+CS22+DB22, 0.1)*$I$9+DB22/MAX(DA22+CS22+DB22, 0.1)*$J$9))/($B$11+$C$11+$F$11)</f>
        <v>0</v>
      </c>
      <c r="BQ22">
        <f>($B$11*$K$9+$C$11*$K$9+$F$11*((DA22+CS22)/MAX(DA22+CS22+DB22, 0.1)*$P$9+DB22/MAX(DA22+CS22+DB22, 0.1)*$Q$9))/($B$11+$C$11+$F$11)</f>
        <v>0</v>
      </c>
      <c r="BR22">
        <v>6</v>
      </c>
      <c r="BS22">
        <v>0.5</v>
      </c>
      <c r="BT22" t="s">
        <v>293</v>
      </c>
      <c r="BU22">
        <v>2</v>
      </c>
      <c r="BV22">
        <v>1624904633.5</v>
      </c>
      <c r="BW22">
        <v>407.256709677419</v>
      </c>
      <c r="BX22">
        <v>419.989161290323</v>
      </c>
      <c r="BY22">
        <v>18.1798193548387</v>
      </c>
      <c r="BZ22">
        <v>14.6614032258064</v>
      </c>
      <c r="CA22">
        <v>405.377709677419</v>
      </c>
      <c r="CB22">
        <v>18.1978193548387</v>
      </c>
      <c r="CC22">
        <v>800.001838709678</v>
      </c>
      <c r="CD22">
        <v>99.9326677419355</v>
      </c>
      <c r="CE22">
        <v>0.112797290322581</v>
      </c>
      <c r="CF22">
        <v>33.6095580645161</v>
      </c>
      <c r="CG22">
        <v>32.089935483871</v>
      </c>
      <c r="CH22">
        <v>999.9</v>
      </c>
      <c r="CI22">
        <v>0</v>
      </c>
      <c r="CJ22">
        <v>0</v>
      </c>
      <c r="CK22">
        <v>10001.4080645161</v>
      </c>
      <c r="CL22">
        <v>0</v>
      </c>
      <c r="CM22">
        <v>0.221023</v>
      </c>
      <c r="CN22">
        <v>599.999064516129</v>
      </c>
      <c r="CO22">
        <v>0.932990096774194</v>
      </c>
      <c r="CP22">
        <v>0.0670100903225806</v>
      </c>
      <c r="CQ22">
        <v>0</v>
      </c>
      <c r="CR22">
        <v>945.680290322581</v>
      </c>
      <c r="CS22">
        <v>4.99999</v>
      </c>
      <c r="CT22">
        <v>5745.54258064516</v>
      </c>
      <c r="CU22">
        <v>5133.35387096774</v>
      </c>
      <c r="CV22">
        <v>41.9898387096774</v>
      </c>
      <c r="CW22">
        <v>44.441064516129</v>
      </c>
      <c r="CX22">
        <v>43.437</v>
      </c>
      <c r="CY22">
        <v>44.5</v>
      </c>
      <c r="CZ22">
        <v>45.125</v>
      </c>
      <c r="DA22">
        <v>555.127741935484</v>
      </c>
      <c r="DB22">
        <v>39.868064516129</v>
      </c>
      <c r="DC22">
        <v>0</v>
      </c>
      <c r="DD22">
        <v>1624904641.1</v>
      </c>
      <c r="DE22">
        <v>0</v>
      </c>
      <c r="DF22">
        <v>945.71428</v>
      </c>
      <c r="DG22">
        <v>0.735307708560785</v>
      </c>
      <c r="DH22">
        <v>2.29615383184016</v>
      </c>
      <c r="DI22">
        <v>5745.5452</v>
      </c>
      <c r="DJ22">
        <v>15</v>
      </c>
      <c r="DK22">
        <v>1624904670.5</v>
      </c>
      <c r="DL22" t="s">
        <v>311</v>
      </c>
      <c r="DM22">
        <v>1624904670.5</v>
      </c>
      <c r="DN22">
        <v>1624904666.5</v>
      </c>
      <c r="DO22">
        <v>6</v>
      </c>
      <c r="DP22">
        <v>-0.081</v>
      </c>
      <c r="DQ22">
        <v>-0.009</v>
      </c>
      <c r="DR22">
        <v>1.879</v>
      </c>
      <c r="DS22">
        <v>-0.018</v>
      </c>
      <c r="DT22">
        <v>420</v>
      </c>
      <c r="DU22">
        <v>15</v>
      </c>
      <c r="DV22">
        <v>0.11</v>
      </c>
      <c r="DW22">
        <v>0.03</v>
      </c>
      <c r="DX22">
        <v>-12.673775</v>
      </c>
      <c r="DY22">
        <v>0.00728330206380617</v>
      </c>
      <c r="DZ22">
        <v>0.0220553026503832</v>
      </c>
      <c r="EA22">
        <v>1</v>
      </c>
      <c r="EB22">
        <v>945.686676470588</v>
      </c>
      <c r="EC22">
        <v>0.562616251408605</v>
      </c>
      <c r="ED22">
        <v>0.170199488591926</v>
      </c>
      <c r="EE22">
        <v>1</v>
      </c>
      <c r="EF22">
        <v>3.573872</v>
      </c>
      <c r="EG22">
        <v>0.0565184240150203</v>
      </c>
      <c r="EH22">
        <v>0.00547724529302823</v>
      </c>
      <c r="EI22">
        <v>1</v>
      </c>
      <c r="EJ22">
        <v>3</v>
      </c>
      <c r="EK22">
        <v>3</v>
      </c>
      <c r="EL22" t="s">
        <v>295</v>
      </c>
      <c r="EM22">
        <v>100</v>
      </c>
      <c r="EN22">
        <v>100</v>
      </c>
      <c r="EO22">
        <v>1.879</v>
      </c>
      <c r="EP22">
        <v>-0.018</v>
      </c>
      <c r="EQ22">
        <v>1.16911114174818</v>
      </c>
      <c r="ER22">
        <v>0.00225868272383977</v>
      </c>
      <c r="ES22">
        <v>-9.96746185667655e-07</v>
      </c>
      <c r="ET22">
        <v>2.83711317370827e-10</v>
      </c>
      <c r="EU22">
        <v>-0.0785161510154349</v>
      </c>
      <c r="EV22">
        <v>-0.00345945091576109</v>
      </c>
      <c r="EW22">
        <v>0.000584710089920542</v>
      </c>
      <c r="EX22">
        <v>-2.08685536577117e-06</v>
      </c>
      <c r="EY22">
        <v>-2</v>
      </c>
      <c r="EZ22">
        <v>2196</v>
      </c>
      <c r="FA22">
        <v>1</v>
      </c>
      <c r="FB22">
        <v>25</v>
      </c>
      <c r="FC22">
        <v>10.4</v>
      </c>
      <c r="FD22">
        <v>10.4</v>
      </c>
      <c r="FE22">
        <v>18</v>
      </c>
      <c r="FF22">
        <v>884.976</v>
      </c>
      <c r="FG22">
        <v>577.503</v>
      </c>
      <c r="FH22">
        <v>35.0006</v>
      </c>
      <c r="FI22">
        <v>28.4277</v>
      </c>
      <c r="FJ22">
        <v>30.0003</v>
      </c>
      <c r="FK22">
        <v>28.2225</v>
      </c>
      <c r="FL22">
        <v>28.2118</v>
      </c>
      <c r="FM22">
        <v>26.4022</v>
      </c>
      <c r="FN22">
        <v>18.8901</v>
      </c>
      <c r="FO22">
        <v>0</v>
      </c>
      <c r="FP22">
        <v>35</v>
      </c>
      <c r="FQ22">
        <v>420</v>
      </c>
      <c r="FR22">
        <v>14.6288</v>
      </c>
      <c r="FS22">
        <v>101.095</v>
      </c>
      <c r="FT22">
        <v>101.717</v>
      </c>
    </row>
    <row r="23" spans="1:176">
      <c r="A23">
        <v>7</v>
      </c>
      <c r="B23">
        <v>1624905554.6</v>
      </c>
      <c r="C23">
        <v>4255.09999990463</v>
      </c>
      <c r="D23" t="s">
        <v>312</v>
      </c>
      <c r="E23" t="s">
        <v>313</v>
      </c>
      <c r="F23">
        <v>15</v>
      </c>
      <c r="I23">
        <v>1624905546.85</v>
      </c>
      <c r="J23">
        <f>(K23)/1000</f>
        <v>0</v>
      </c>
      <c r="K23">
        <f>1000*CC23*AI23*(BY23-BZ23)/(100*BR23*(1000-AI23*BY23))</f>
        <v>0</v>
      </c>
      <c r="L23">
        <f>CC23*AI23*(BX23-BW23*(1000-AI23*BZ23)/(1000-AI23*BY23))/(100*BR23)</f>
        <v>0</v>
      </c>
      <c r="M23">
        <f>BW23 - IF(AI23&gt;1, L23*BR23*100.0/(AK23*CK23), 0)</f>
        <v>0</v>
      </c>
      <c r="N23">
        <f>((T23-J23/2)*M23-L23)/(T23+J23/2)</f>
        <v>0</v>
      </c>
      <c r="O23">
        <f>N23*(CD23+CE23)/1000.0</f>
        <v>0</v>
      </c>
      <c r="P23">
        <f>(BW23 - IF(AI23&gt;1, L23*BR23*100.0/(AK23*CK23), 0))*(CD23+CE23)/1000.0</f>
        <v>0</v>
      </c>
      <c r="Q23">
        <f>2.0/((1/S23-1/R23)+SIGN(S23)*SQRT((1/S23-1/R23)*(1/S23-1/R23) + 4*BS23/((BS23+1)*(BS23+1))*(2*1/S23*1/R23-1/R23*1/R23)))</f>
        <v>0</v>
      </c>
      <c r="R23">
        <f>IF(LEFT(BT23,1)&lt;&gt;"0",IF(LEFT(BT23,1)="1",3.0,BU23),$D$5+$E$5*(CK23*CD23/($K$5*1000))+$F$5*(CK23*CD23/($K$5*1000))*MAX(MIN(BR23,$J$5),$I$5)*MAX(MIN(BR23,$J$5),$I$5)+$G$5*MAX(MIN(BR23,$J$5),$I$5)*(CK23*CD23/($K$5*1000))+$H$5*(CK23*CD23/($K$5*1000))*(CK23*CD23/($K$5*1000)))</f>
        <v>0</v>
      </c>
      <c r="S23">
        <f>J23*(1000-(1000*0.61365*exp(17.502*W23/(240.97+W23))/(CD23+CE23)+BY23)/2)/(1000*0.61365*exp(17.502*W23/(240.97+W23))/(CD23+CE23)-BY23)</f>
        <v>0</v>
      </c>
      <c r="T23">
        <f>1/((BS23+1)/(Q23/1.6)+1/(R23/1.37)) + BS23/((BS23+1)/(Q23/1.6) + BS23/(R23/1.37))</f>
        <v>0</v>
      </c>
      <c r="U23">
        <f>(BN23*BQ23)</f>
        <v>0</v>
      </c>
      <c r="V23">
        <f>(CF23+(U23+2*0.95*5.67E-8*(((CF23+$B$7)+273)^4-(CF23+273)^4)-44100*J23)/(1.84*29.3*R23+8*0.95*5.67E-8*(CF23+273)^3))</f>
        <v>0</v>
      </c>
      <c r="W23">
        <f>($C$7*CG23+$D$7*CH23+$E$7*V23)</f>
        <v>0</v>
      </c>
      <c r="X23">
        <f>0.61365*exp(17.502*W23/(240.97+W23))</f>
        <v>0</v>
      </c>
      <c r="Y23">
        <f>(Z23/AA23*100)</f>
        <v>0</v>
      </c>
      <c r="Z23">
        <f>BY23*(CD23+CE23)/1000</f>
        <v>0</v>
      </c>
      <c r="AA23">
        <f>0.61365*exp(17.502*CF23/(240.97+CF23))</f>
        <v>0</v>
      </c>
      <c r="AB23">
        <f>(X23-BY23*(CD23+CE23)/1000)</f>
        <v>0</v>
      </c>
      <c r="AC23">
        <f>(-J23*44100)</f>
        <v>0</v>
      </c>
      <c r="AD23">
        <f>2*29.3*R23*0.92*(CF23-W23)</f>
        <v>0</v>
      </c>
      <c r="AE23">
        <f>2*0.95*5.67E-8*(((CF23+$B$7)+273)^4-(W23+273)^4)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MAX(0,($B$13+$C$13*CK23)/(1+$D$13*CK23)*CD23/(CF23+273)*$E$13)</f>
        <v>0</v>
      </c>
      <c r="AL23" t="s">
        <v>292</v>
      </c>
      <c r="AM23" t="s">
        <v>292</v>
      </c>
      <c r="AN23">
        <v>0</v>
      </c>
      <c r="AO23">
        <v>0</v>
      </c>
      <c r="AP23">
        <f>1-AN23/AO23</f>
        <v>0</v>
      </c>
      <c r="AQ23">
        <v>0</v>
      </c>
      <c r="AR23" t="s">
        <v>292</v>
      </c>
      <c r="AS23" t="s">
        <v>292</v>
      </c>
      <c r="AT23">
        <v>0</v>
      </c>
      <c r="AU23">
        <v>0</v>
      </c>
      <c r="AV23">
        <f>1-AT23/AU23</f>
        <v>0</v>
      </c>
      <c r="AW23">
        <v>0.5</v>
      </c>
      <c r="AX23">
        <f>BO23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292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BN23">
        <f>$B$11*CL23+$C$11*CM23+$F$11*CN23*(1-CQ23)</f>
        <v>0</v>
      </c>
      <c r="BO23">
        <f>BN23*BP23</f>
        <v>0</v>
      </c>
      <c r="BP23">
        <f>($B$11*$D$9+$C$11*$D$9+$F$11*((DA23+CS23)/MAX(DA23+CS23+DB23, 0.1)*$I$9+DB23/MAX(DA23+CS23+DB23, 0.1)*$J$9))/($B$11+$C$11+$F$11)</f>
        <v>0</v>
      </c>
      <c r="BQ23">
        <f>($B$11*$K$9+$C$11*$K$9+$F$11*((DA23+CS23)/MAX(DA23+CS23+DB23, 0.1)*$P$9+DB23/MAX(DA23+CS23+DB23, 0.1)*$Q$9))/($B$11+$C$11+$F$11)</f>
        <v>0</v>
      </c>
      <c r="BR23">
        <v>6</v>
      </c>
      <c r="BS23">
        <v>0.5</v>
      </c>
      <c r="BT23" t="s">
        <v>293</v>
      </c>
      <c r="BU23">
        <v>2</v>
      </c>
      <c r="BV23">
        <v>1624905546.85</v>
      </c>
      <c r="BW23">
        <v>406.848633333333</v>
      </c>
      <c r="BX23">
        <v>420.019733333333</v>
      </c>
      <c r="BY23">
        <v>21.65461</v>
      </c>
      <c r="BZ23">
        <v>17.00052</v>
      </c>
      <c r="CA23">
        <v>404.952633333333</v>
      </c>
      <c r="CB23">
        <v>21.64861</v>
      </c>
      <c r="CC23">
        <v>799.9958</v>
      </c>
      <c r="CD23">
        <v>99.9293266666666</v>
      </c>
      <c r="CE23">
        <v>0.114969433333333</v>
      </c>
      <c r="CF23">
        <v>36.7888266666667</v>
      </c>
      <c r="CG23">
        <v>34.5919633333333</v>
      </c>
      <c r="CH23">
        <v>999.9</v>
      </c>
      <c r="CI23">
        <v>0</v>
      </c>
      <c r="CJ23">
        <v>0</v>
      </c>
      <c r="CK23">
        <v>9993.75166666667</v>
      </c>
      <c r="CL23">
        <v>0</v>
      </c>
      <c r="CM23">
        <v>0.221023</v>
      </c>
      <c r="CN23">
        <v>599.985366666667</v>
      </c>
      <c r="CO23">
        <v>0.932994466666667</v>
      </c>
      <c r="CP23">
        <v>0.0670057333333333</v>
      </c>
      <c r="CQ23">
        <v>0</v>
      </c>
      <c r="CR23">
        <v>951.5226</v>
      </c>
      <c r="CS23">
        <v>4.99999</v>
      </c>
      <c r="CT23">
        <v>5792.54433333333</v>
      </c>
      <c r="CU23">
        <v>5133.24466666667</v>
      </c>
      <c r="CV23">
        <v>42.625</v>
      </c>
      <c r="CW23">
        <v>44.875</v>
      </c>
      <c r="CX23">
        <v>44</v>
      </c>
      <c r="CY23">
        <v>45</v>
      </c>
      <c r="CZ23">
        <v>45.9748</v>
      </c>
      <c r="DA23">
        <v>555.117333333333</v>
      </c>
      <c r="DB23">
        <v>39.8706666666667</v>
      </c>
      <c r="DC23">
        <v>0</v>
      </c>
      <c r="DD23">
        <v>1624905553.7</v>
      </c>
      <c r="DE23">
        <v>0</v>
      </c>
      <c r="DF23">
        <v>951.513961538461</v>
      </c>
      <c r="DG23">
        <v>-1.58683760506097</v>
      </c>
      <c r="DH23">
        <v>-6.10871793397373</v>
      </c>
      <c r="DI23">
        <v>5792.57846153846</v>
      </c>
      <c r="DJ23">
        <v>15</v>
      </c>
      <c r="DK23">
        <v>1624905580.1</v>
      </c>
      <c r="DL23" t="s">
        <v>314</v>
      </c>
      <c r="DM23">
        <v>1624905575.6</v>
      </c>
      <c r="DN23">
        <v>1624905580.1</v>
      </c>
      <c r="DO23">
        <v>7</v>
      </c>
      <c r="DP23">
        <v>0.017</v>
      </c>
      <c r="DQ23">
        <v>-0.007</v>
      </c>
      <c r="DR23">
        <v>1.896</v>
      </c>
      <c r="DS23">
        <v>0.006</v>
      </c>
      <c r="DT23">
        <v>420</v>
      </c>
      <c r="DU23">
        <v>17</v>
      </c>
      <c r="DV23">
        <v>0.11</v>
      </c>
      <c r="DW23">
        <v>0.02</v>
      </c>
      <c r="DX23">
        <v>-13.21054</v>
      </c>
      <c r="DY23">
        <v>0.131970731707324</v>
      </c>
      <c r="DZ23">
        <v>0.0249252863574323</v>
      </c>
      <c r="EA23">
        <v>1</v>
      </c>
      <c r="EB23">
        <v>951.547714285714</v>
      </c>
      <c r="EC23">
        <v>-1.16782778865072</v>
      </c>
      <c r="ED23">
        <v>0.217237930314547</v>
      </c>
      <c r="EE23">
        <v>1</v>
      </c>
      <c r="EF23">
        <v>4.73826925</v>
      </c>
      <c r="EG23">
        <v>0.0641399999999902</v>
      </c>
      <c r="EH23">
        <v>0.00975316522660724</v>
      </c>
      <c r="EI23">
        <v>1</v>
      </c>
      <c r="EJ23">
        <v>3</v>
      </c>
      <c r="EK23">
        <v>3</v>
      </c>
      <c r="EL23" t="s">
        <v>295</v>
      </c>
      <c r="EM23">
        <v>100</v>
      </c>
      <c r="EN23">
        <v>100</v>
      </c>
      <c r="EO23">
        <v>1.896</v>
      </c>
      <c r="EP23">
        <v>0.006</v>
      </c>
      <c r="EQ23">
        <v>1.08842895523723</v>
      </c>
      <c r="ER23">
        <v>0.00225868272383977</v>
      </c>
      <c r="ES23">
        <v>-9.96746185667655e-07</v>
      </c>
      <c r="ET23">
        <v>2.83711317370827e-10</v>
      </c>
      <c r="EU23">
        <v>-0.0872083184140446</v>
      </c>
      <c r="EV23">
        <v>-0.00345945091576109</v>
      </c>
      <c r="EW23">
        <v>0.000584710089920542</v>
      </c>
      <c r="EX23">
        <v>-2.08685536577117e-06</v>
      </c>
      <c r="EY23">
        <v>-2</v>
      </c>
      <c r="EZ23">
        <v>2196</v>
      </c>
      <c r="FA23">
        <v>1</v>
      </c>
      <c r="FB23">
        <v>25</v>
      </c>
      <c r="FC23">
        <v>14.7</v>
      </c>
      <c r="FD23">
        <v>14.8</v>
      </c>
      <c r="FE23">
        <v>18</v>
      </c>
      <c r="FF23">
        <v>886.548</v>
      </c>
      <c r="FG23">
        <v>581.71</v>
      </c>
      <c r="FH23">
        <v>40</v>
      </c>
      <c r="FI23">
        <v>28.7723</v>
      </c>
      <c r="FJ23">
        <v>30.0001</v>
      </c>
      <c r="FK23">
        <v>28.5023</v>
      </c>
      <c r="FL23">
        <v>28.4812</v>
      </c>
      <c r="FM23">
        <v>26.4357</v>
      </c>
      <c r="FN23">
        <v>7.43644</v>
      </c>
      <c r="FO23">
        <v>12.9673</v>
      </c>
      <c r="FP23">
        <v>40</v>
      </c>
      <c r="FQ23">
        <v>420</v>
      </c>
      <c r="FR23">
        <v>16.9141</v>
      </c>
      <c r="FS23">
        <v>101.065</v>
      </c>
      <c r="FT23">
        <v>101.683</v>
      </c>
    </row>
    <row r="24" spans="1:176">
      <c r="A24">
        <v>8</v>
      </c>
      <c r="B24">
        <v>1624906092.1</v>
      </c>
      <c r="C24">
        <v>4792.59999990463</v>
      </c>
      <c r="D24" t="s">
        <v>315</v>
      </c>
      <c r="E24" t="s">
        <v>316</v>
      </c>
      <c r="F24">
        <v>15</v>
      </c>
      <c r="I24">
        <v>1624906084.1</v>
      </c>
      <c r="J24">
        <f>(K24)/1000</f>
        <v>0</v>
      </c>
      <c r="K24">
        <f>1000*CC24*AI24*(BY24-BZ24)/(100*BR24*(1000-AI24*BY24))</f>
        <v>0</v>
      </c>
      <c r="L24">
        <f>CC24*AI24*(BX24-BW24*(1000-AI24*BZ24)/(1000-AI24*BY24))/(100*BR24)</f>
        <v>0</v>
      </c>
      <c r="M24">
        <f>BW24 - IF(AI24&gt;1, L24*BR24*100.0/(AK24*CK24), 0)</f>
        <v>0</v>
      </c>
      <c r="N24">
        <f>((T24-J24/2)*M24-L24)/(T24+J24/2)</f>
        <v>0</v>
      </c>
      <c r="O24">
        <f>N24*(CD24+CE24)/1000.0</f>
        <v>0</v>
      </c>
      <c r="P24">
        <f>(BW24 - IF(AI24&gt;1, L24*BR24*100.0/(AK24*CK24), 0))*(CD24+CE24)/1000.0</f>
        <v>0</v>
      </c>
      <c r="Q24">
        <f>2.0/((1/S24-1/R24)+SIGN(S24)*SQRT((1/S24-1/R24)*(1/S24-1/R24) + 4*BS24/((BS24+1)*(BS24+1))*(2*1/S24*1/R24-1/R24*1/R24)))</f>
        <v>0</v>
      </c>
      <c r="R24">
        <f>IF(LEFT(BT24,1)&lt;&gt;"0",IF(LEFT(BT24,1)="1",3.0,BU24),$D$5+$E$5*(CK24*CD24/($K$5*1000))+$F$5*(CK24*CD24/($K$5*1000))*MAX(MIN(BR24,$J$5),$I$5)*MAX(MIN(BR24,$J$5),$I$5)+$G$5*MAX(MIN(BR24,$J$5),$I$5)*(CK24*CD24/($K$5*1000))+$H$5*(CK24*CD24/($K$5*1000))*(CK24*CD24/($K$5*1000)))</f>
        <v>0</v>
      </c>
      <c r="S24">
        <f>J24*(1000-(1000*0.61365*exp(17.502*W24/(240.97+W24))/(CD24+CE24)+BY24)/2)/(1000*0.61365*exp(17.502*W24/(240.97+W24))/(CD24+CE24)-BY24)</f>
        <v>0</v>
      </c>
      <c r="T24">
        <f>1/((BS24+1)/(Q24/1.6)+1/(R24/1.37)) + BS24/((BS24+1)/(Q24/1.6) + BS24/(R24/1.37))</f>
        <v>0</v>
      </c>
      <c r="U24">
        <f>(BN24*BQ24)</f>
        <v>0</v>
      </c>
      <c r="V24">
        <f>(CF24+(U24+2*0.95*5.67E-8*(((CF24+$B$7)+273)^4-(CF24+273)^4)-44100*J24)/(1.84*29.3*R24+8*0.95*5.67E-8*(CF24+273)^3))</f>
        <v>0</v>
      </c>
      <c r="W24">
        <f>($C$7*CG24+$D$7*CH24+$E$7*V24)</f>
        <v>0</v>
      </c>
      <c r="X24">
        <f>0.61365*exp(17.502*W24/(240.97+W24))</f>
        <v>0</v>
      </c>
      <c r="Y24">
        <f>(Z24/AA24*100)</f>
        <v>0</v>
      </c>
      <c r="Z24">
        <f>BY24*(CD24+CE24)/1000</f>
        <v>0</v>
      </c>
      <c r="AA24">
        <f>0.61365*exp(17.502*CF24/(240.97+CF24))</f>
        <v>0</v>
      </c>
      <c r="AB24">
        <f>(X24-BY24*(CD24+CE24)/1000)</f>
        <v>0</v>
      </c>
      <c r="AC24">
        <f>(-J24*44100)</f>
        <v>0</v>
      </c>
      <c r="AD24">
        <f>2*29.3*R24*0.92*(CF24-W24)</f>
        <v>0</v>
      </c>
      <c r="AE24">
        <f>2*0.95*5.67E-8*(((CF24+$B$7)+273)^4-(W24+273)^4)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MAX(0,($B$13+$C$13*CK24)/(1+$D$13*CK24)*CD24/(CF24+273)*$E$13)</f>
        <v>0</v>
      </c>
      <c r="AL24" t="s">
        <v>292</v>
      </c>
      <c r="AM24" t="s">
        <v>292</v>
      </c>
      <c r="AN24">
        <v>0</v>
      </c>
      <c r="AO24">
        <v>0</v>
      </c>
      <c r="AP24">
        <f>1-AN24/AO24</f>
        <v>0</v>
      </c>
      <c r="AQ24">
        <v>0</v>
      </c>
      <c r="AR24" t="s">
        <v>292</v>
      </c>
      <c r="AS24" t="s">
        <v>292</v>
      </c>
      <c r="AT24">
        <v>0</v>
      </c>
      <c r="AU24">
        <v>0</v>
      </c>
      <c r="AV24">
        <f>1-AT24/AU24</f>
        <v>0</v>
      </c>
      <c r="AW24">
        <v>0.5</v>
      </c>
      <c r="AX24">
        <f>BO24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292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BN24">
        <f>$B$11*CL24+$C$11*CM24+$F$11*CN24*(1-CQ24)</f>
        <v>0</v>
      </c>
      <c r="BO24">
        <f>BN24*BP24</f>
        <v>0</v>
      </c>
      <c r="BP24">
        <f>($B$11*$D$9+$C$11*$D$9+$F$11*((DA24+CS24)/MAX(DA24+CS24+DB24, 0.1)*$I$9+DB24/MAX(DA24+CS24+DB24, 0.1)*$J$9))/($B$11+$C$11+$F$11)</f>
        <v>0</v>
      </c>
      <c r="BQ24">
        <f>($B$11*$K$9+$C$11*$K$9+$F$11*((DA24+CS24)/MAX(DA24+CS24+DB24, 0.1)*$P$9+DB24/MAX(DA24+CS24+DB24, 0.1)*$Q$9))/($B$11+$C$11+$F$11)</f>
        <v>0</v>
      </c>
      <c r="BR24">
        <v>6</v>
      </c>
      <c r="BS24">
        <v>0.5</v>
      </c>
      <c r="BT24" t="s">
        <v>293</v>
      </c>
      <c r="BU24">
        <v>2</v>
      </c>
      <c r="BV24">
        <v>1624906084.1</v>
      </c>
      <c r="BW24">
        <v>407.270612903226</v>
      </c>
      <c r="BX24">
        <v>419.985</v>
      </c>
      <c r="BY24">
        <v>25.4637870967742</v>
      </c>
      <c r="BZ24">
        <v>20.0006838709677</v>
      </c>
      <c r="CA24">
        <v>405.508612903226</v>
      </c>
      <c r="CB24">
        <v>25.4257870967742</v>
      </c>
      <c r="CC24">
        <v>800.000225806452</v>
      </c>
      <c r="CD24">
        <v>99.9289032258065</v>
      </c>
      <c r="CE24">
        <v>0.113513096774194</v>
      </c>
      <c r="CF24">
        <v>39.8151419354839</v>
      </c>
      <c r="CG24">
        <v>37.0260096774194</v>
      </c>
      <c r="CH24">
        <v>999.9</v>
      </c>
      <c r="CI24">
        <v>0</v>
      </c>
      <c r="CJ24">
        <v>0</v>
      </c>
      <c r="CK24">
        <v>9997.02096774194</v>
      </c>
      <c r="CL24">
        <v>0</v>
      </c>
      <c r="CM24">
        <v>0.221023</v>
      </c>
      <c r="CN24">
        <v>600.008064516129</v>
      </c>
      <c r="CO24">
        <v>0.933004161290323</v>
      </c>
      <c r="CP24">
        <v>0.0669960387096774</v>
      </c>
      <c r="CQ24">
        <v>0</v>
      </c>
      <c r="CR24">
        <v>942.764</v>
      </c>
      <c r="CS24">
        <v>4.99999</v>
      </c>
      <c r="CT24">
        <v>5745.26161290323</v>
      </c>
      <c r="CU24">
        <v>5133.45741935484</v>
      </c>
      <c r="CV24">
        <v>43.062</v>
      </c>
      <c r="CW24">
        <v>45.1087419354839</v>
      </c>
      <c r="CX24">
        <v>44.375</v>
      </c>
      <c r="CY24">
        <v>45.316064516129</v>
      </c>
      <c r="CZ24">
        <v>46.625</v>
      </c>
      <c r="DA24">
        <v>555.144838709677</v>
      </c>
      <c r="DB24">
        <v>39.8625806451613</v>
      </c>
      <c r="DC24">
        <v>0</v>
      </c>
      <c r="DD24">
        <v>1624906091.3</v>
      </c>
      <c r="DE24">
        <v>0</v>
      </c>
      <c r="DF24">
        <v>942.721346153846</v>
      </c>
      <c r="DG24">
        <v>-3.89774358107303</v>
      </c>
      <c r="DH24">
        <v>-17.1976068318376</v>
      </c>
      <c r="DI24">
        <v>5745.14269230769</v>
      </c>
      <c r="DJ24">
        <v>15</v>
      </c>
      <c r="DK24">
        <v>1624906120.6</v>
      </c>
      <c r="DL24" t="s">
        <v>317</v>
      </c>
      <c r="DM24">
        <v>1624906119.6</v>
      </c>
      <c r="DN24">
        <v>1624906120.6</v>
      </c>
      <c r="DO24">
        <v>8</v>
      </c>
      <c r="DP24">
        <v>-0.134</v>
      </c>
      <c r="DQ24">
        <v>-0.017</v>
      </c>
      <c r="DR24">
        <v>1.762</v>
      </c>
      <c r="DS24">
        <v>0.038</v>
      </c>
      <c r="DT24">
        <v>420</v>
      </c>
      <c r="DU24">
        <v>20</v>
      </c>
      <c r="DV24">
        <v>0.21</v>
      </c>
      <c r="DW24">
        <v>0.02</v>
      </c>
      <c r="DX24">
        <v>-12.603595</v>
      </c>
      <c r="DY24">
        <v>0.0638476547842951</v>
      </c>
      <c r="DZ24">
        <v>0.0172631536805995</v>
      </c>
      <c r="EA24">
        <v>1</v>
      </c>
      <c r="EB24">
        <v>942.911285714286</v>
      </c>
      <c r="EC24">
        <v>-3.59483365949201</v>
      </c>
      <c r="ED24">
        <v>0.411862499345763</v>
      </c>
      <c r="EE24">
        <v>1</v>
      </c>
      <c r="EF24">
        <v>5.58393</v>
      </c>
      <c r="EG24">
        <v>0.0411813883677277</v>
      </c>
      <c r="EH24">
        <v>0.00871887119987445</v>
      </c>
      <c r="EI24">
        <v>1</v>
      </c>
      <c r="EJ24">
        <v>3</v>
      </c>
      <c r="EK24">
        <v>3</v>
      </c>
      <c r="EL24" t="s">
        <v>295</v>
      </c>
      <c r="EM24">
        <v>100</v>
      </c>
      <c r="EN24">
        <v>100</v>
      </c>
      <c r="EO24">
        <v>1.762</v>
      </c>
      <c r="EP24">
        <v>0.038</v>
      </c>
      <c r="EQ24">
        <v>1.10497268274006</v>
      </c>
      <c r="ER24">
        <v>0.00225868272383977</v>
      </c>
      <c r="ES24">
        <v>-9.96746185667655e-07</v>
      </c>
      <c r="ET24">
        <v>2.83711317370827e-10</v>
      </c>
      <c r="EU24">
        <v>-0.0937527027135246</v>
      </c>
      <c r="EV24">
        <v>-0.00345945091576109</v>
      </c>
      <c r="EW24">
        <v>0.000584710089920542</v>
      </c>
      <c r="EX24">
        <v>-2.08685536577117e-06</v>
      </c>
      <c r="EY24">
        <v>-2</v>
      </c>
      <c r="EZ24">
        <v>2196</v>
      </c>
      <c r="FA24">
        <v>1</v>
      </c>
      <c r="FB24">
        <v>25</v>
      </c>
      <c r="FC24">
        <v>8.6</v>
      </c>
      <c r="FD24">
        <v>8.5</v>
      </c>
      <c r="FE24">
        <v>18</v>
      </c>
      <c r="FF24">
        <v>888.09</v>
      </c>
      <c r="FG24">
        <v>586.705</v>
      </c>
      <c r="FH24">
        <v>44.9997</v>
      </c>
      <c r="FI24">
        <v>29.0848</v>
      </c>
      <c r="FJ24">
        <v>30.0003</v>
      </c>
      <c r="FK24">
        <v>28.7365</v>
      </c>
      <c r="FL24">
        <v>28.7031</v>
      </c>
      <c r="FM24">
        <v>26.4939</v>
      </c>
      <c r="FN24">
        <v>13.179</v>
      </c>
      <c r="FO24">
        <v>40.5156</v>
      </c>
      <c r="FP24">
        <v>45</v>
      </c>
      <c r="FQ24">
        <v>420</v>
      </c>
      <c r="FR24">
        <v>19.9762</v>
      </c>
      <c r="FS24">
        <v>101.025</v>
      </c>
      <c r="FT24">
        <v>101.638</v>
      </c>
    </row>
    <row r="25" spans="1:176">
      <c r="A25">
        <v>9</v>
      </c>
      <c r="B25">
        <v>1624906713</v>
      </c>
      <c r="C25">
        <v>5413.5</v>
      </c>
      <c r="D25" t="s">
        <v>318</v>
      </c>
      <c r="E25" t="s">
        <v>319</v>
      </c>
      <c r="F25">
        <v>15</v>
      </c>
      <c r="I25">
        <v>1624906705</v>
      </c>
      <c r="J25">
        <f>(K25)/1000</f>
        <v>0</v>
      </c>
      <c r="K25">
        <f>1000*CC25*AI25*(BY25-BZ25)/(100*BR25*(1000-AI25*BY25))</f>
        <v>0</v>
      </c>
      <c r="L25">
        <f>CC25*AI25*(BX25-BW25*(1000-AI25*BZ25)/(1000-AI25*BY25))/(100*BR25)</f>
        <v>0</v>
      </c>
      <c r="M25">
        <f>BW25 - IF(AI25&gt;1, L25*BR25*100.0/(AK25*CK25), 0)</f>
        <v>0</v>
      </c>
      <c r="N25">
        <f>((T25-J25/2)*M25-L25)/(T25+J25/2)</f>
        <v>0</v>
      </c>
      <c r="O25">
        <f>N25*(CD25+CE25)/1000.0</f>
        <v>0</v>
      </c>
      <c r="P25">
        <f>(BW25 - IF(AI25&gt;1, L25*BR25*100.0/(AK25*CK25), 0))*(CD25+CE25)/1000.0</f>
        <v>0</v>
      </c>
      <c r="Q25">
        <f>2.0/((1/S25-1/R25)+SIGN(S25)*SQRT((1/S25-1/R25)*(1/S25-1/R25) + 4*BS25/((BS25+1)*(BS25+1))*(2*1/S25*1/R25-1/R25*1/R25)))</f>
        <v>0</v>
      </c>
      <c r="R25">
        <f>IF(LEFT(BT25,1)&lt;&gt;"0",IF(LEFT(BT25,1)="1",3.0,BU25),$D$5+$E$5*(CK25*CD25/($K$5*1000))+$F$5*(CK25*CD25/($K$5*1000))*MAX(MIN(BR25,$J$5),$I$5)*MAX(MIN(BR25,$J$5),$I$5)+$G$5*MAX(MIN(BR25,$J$5),$I$5)*(CK25*CD25/($K$5*1000))+$H$5*(CK25*CD25/($K$5*1000))*(CK25*CD25/($K$5*1000)))</f>
        <v>0</v>
      </c>
      <c r="S25">
        <f>J25*(1000-(1000*0.61365*exp(17.502*W25/(240.97+W25))/(CD25+CE25)+BY25)/2)/(1000*0.61365*exp(17.502*W25/(240.97+W25))/(CD25+CE25)-BY25)</f>
        <v>0</v>
      </c>
      <c r="T25">
        <f>1/((BS25+1)/(Q25/1.6)+1/(R25/1.37)) + BS25/((BS25+1)/(Q25/1.6) + BS25/(R25/1.37))</f>
        <v>0</v>
      </c>
      <c r="U25">
        <f>(BN25*BQ25)</f>
        <v>0</v>
      </c>
      <c r="V25">
        <f>(CF25+(U25+2*0.95*5.67E-8*(((CF25+$B$7)+273)^4-(CF25+273)^4)-44100*J25)/(1.84*29.3*R25+8*0.95*5.67E-8*(CF25+273)^3))</f>
        <v>0</v>
      </c>
      <c r="W25">
        <f>($C$7*CG25+$D$7*CH25+$E$7*V25)</f>
        <v>0</v>
      </c>
      <c r="X25">
        <f>0.61365*exp(17.502*W25/(240.97+W25))</f>
        <v>0</v>
      </c>
      <c r="Y25">
        <f>(Z25/AA25*100)</f>
        <v>0</v>
      </c>
      <c r="Z25">
        <f>BY25*(CD25+CE25)/1000</f>
        <v>0</v>
      </c>
      <c r="AA25">
        <f>0.61365*exp(17.502*CF25/(240.97+CF25))</f>
        <v>0</v>
      </c>
      <c r="AB25">
        <f>(X25-BY25*(CD25+CE25)/1000)</f>
        <v>0</v>
      </c>
      <c r="AC25">
        <f>(-J25*44100)</f>
        <v>0</v>
      </c>
      <c r="AD25">
        <f>2*29.3*R25*0.92*(CF25-W25)</f>
        <v>0</v>
      </c>
      <c r="AE25">
        <f>2*0.95*5.67E-8*(((CF25+$B$7)+273)^4-(W25+273)^4)</f>
        <v>0</v>
      </c>
      <c r="AF25">
        <f>U25+AE25+AC25+AD25</f>
        <v>0</v>
      </c>
      <c r="AG25">
        <v>0</v>
      </c>
      <c r="AH25">
        <v>0</v>
      </c>
      <c r="AI25">
        <f>IF(AG25*$H$13&gt;=AK25,1.0,(AK25/(AK25-AG25*$H$13)))</f>
        <v>0</v>
      </c>
      <c r="AJ25">
        <f>(AI25-1)*100</f>
        <v>0</v>
      </c>
      <c r="AK25">
        <f>MAX(0,($B$13+$C$13*CK25)/(1+$D$13*CK25)*CD25/(CF25+273)*$E$13)</f>
        <v>0</v>
      </c>
      <c r="AL25" t="s">
        <v>292</v>
      </c>
      <c r="AM25" t="s">
        <v>292</v>
      </c>
      <c r="AN25">
        <v>0</v>
      </c>
      <c r="AO25">
        <v>0</v>
      </c>
      <c r="AP25">
        <f>1-AN25/AO25</f>
        <v>0</v>
      </c>
      <c r="AQ25">
        <v>0</v>
      </c>
      <c r="AR25" t="s">
        <v>292</v>
      </c>
      <c r="AS25" t="s">
        <v>292</v>
      </c>
      <c r="AT25">
        <v>0</v>
      </c>
      <c r="AU25">
        <v>0</v>
      </c>
      <c r="AV25">
        <f>1-AT25/AU25</f>
        <v>0</v>
      </c>
      <c r="AW25">
        <v>0.5</v>
      </c>
      <c r="AX25">
        <f>BO25</f>
        <v>0</v>
      </c>
      <c r="AY25">
        <f>L25</f>
        <v>0</v>
      </c>
      <c r="AZ25">
        <f>AV25*AW25*AX25</f>
        <v>0</v>
      </c>
      <c r="BA25">
        <f>(AY25-AQ25)/AX25</f>
        <v>0</v>
      </c>
      <c r="BB25">
        <f>(AO25-AU25)/AU25</f>
        <v>0</v>
      </c>
      <c r="BC25">
        <f>AN25/(AP25+AN25/AU25)</f>
        <v>0</v>
      </c>
      <c r="BD25" t="s">
        <v>292</v>
      </c>
      <c r="BE25">
        <v>0</v>
      </c>
      <c r="BF25">
        <f>IF(BE25&lt;&gt;0, BE25, BC25)</f>
        <v>0</v>
      </c>
      <c r="BG25">
        <f>1-BF25/AU25</f>
        <v>0</v>
      </c>
      <c r="BH25">
        <f>(AU25-AT25)/(AU25-BF25)</f>
        <v>0</v>
      </c>
      <c r="BI25">
        <f>(AO25-AU25)/(AO25-BF25)</f>
        <v>0</v>
      </c>
      <c r="BJ25">
        <f>(AU25-AT25)/(AU25-AN25)</f>
        <v>0</v>
      </c>
      <c r="BK25">
        <f>(AO25-AU25)/(AO25-AN25)</f>
        <v>0</v>
      </c>
      <c r="BL25">
        <f>(BH25*BF25/AT25)</f>
        <v>0</v>
      </c>
      <c r="BM25">
        <f>(1-BL25)</f>
        <v>0</v>
      </c>
      <c r="BN25">
        <f>$B$11*CL25+$C$11*CM25+$F$11*CN25*(1-CQ25)</f>
        <v>0</v>
      </c>
      <c r="BO25">
        <f>BN25*BP25</f>
        <v>0</v>
      </c>
      <c r="BP25">
        <f>($B$11*$D$9+$C$11*$D$9+$F$11*((DA25+CS25)/MAX(DA25+CS25+DB25, 0.1)*$I$9+DB25/MAX(DA25+CS25+DB25, 0.1)*$J$9))/($B$11+$C$11+$F$11)</f>
        <v>0</v>
      </c>
      <c r="BQ25">
        <f>($B$11*$K$9+$C$11*$K$9+$F$11*((DA25+CS25)/MAX(DA25+CS25+DB25, 0.1)*$P$9+DB25/MAX(DA25+CS25+DB25, 0.1)*$Q$9))/($B$11+$C$11+$F$11)</f>
        <v>0</v>
      </c>
      <c r="BR25">
        <v>6</v>
      </c>
      <c r="BS25">
        <v>0.5</v>
      </c>
      <c r="BT25" t="s">
        <v>293</v>
      </c>
      <c r="BU25">
        <v>2</v>
      </c>
      <c r="BV25">
        <v>1624906705</v>
      </c>
      <c r="BW25">
        <v>407.065580645161</v>
      </c>
      <c r="BX25">
        <v>419.998580645161</v>
      </c>
      <c r="BY25">
        <v>30.1345709677419</v>
      </c>
      <c r="BZ25">
        <v>22.1831193548387</v>
      </c>
      <c r="CA25">
        <v>405.285580645161</v>
      </c>
      <c r="CB25">
        <v>30.0745709677419</v>
      </c>
      <c r="CC25">
        <v>800.000516129032</v>
      </c>
      <c r="CD25">
        <v>99.9213677419355</v>
      </c>
      <c r="CE25">
        <v>0.11415564516129</v>
      </c>
      <c r="CF25">
        <v>42.9350806451613</v>
      </c>
      <c r="CG25">
        <v>39.2121419354839</v>
      </c>
      <c r="CH25">
        <v>999.9</v>
      </c>
      <c r="CI25">
        <v>0</v>
      </c>
      <c r="CJ25">
        <v>0</v>
      </c>
      <c r="CK25">
        <v>9995.82161290322</v>
      </c>
      <c r="CL25">
        <v>0</v>
      </c>
      <c r="CM25">
        <v>0.221023</v>
      </c>
      <c r="CN25">
        <v>600.001193548387</v>
      </c>
      <c r="CO25">
        <v>0.932968548387097</v>
      </c>
      <c r="CP25">
        <v>0.0670318064516129</v>
      </c>
      <c r="CQ25">
        <v>0</v>
      </c>
      <c r="CR25">
        <v>909.935612903226</v>
      </c>
      <c r="CS25">
        <v>4.99999</v>
      </c>
      <c r="CT25">
        <v>5552.05290322581</v>
      </c>
      <c r="CU25">
        <v>5133.33387096774</v>
      </c>
      <c r="CV25">
        <v>43.687</v>
      </c>
      <c r="CW25">
        <v>45.534</v>
      </c>
      <c r="CX25">
        <v>44.937064516129</v>
      </c>
      <c r="CY25">
        <v>45.812</v>
      </c>
      <c r="CZ25">
        <v>47.437</v>
      </c>
      <c r="DA25">
        <v>555.117741935484</v>
      </c>
      <c r="DB25">
        <v>39.8845161290323</v>
      </c>
      <c r="DC25">
        <v>0</v>
      </c>
      <c r="DD25">
        <v>1624906712.3</v>
      </c>
      <c r="DE25">
        <v>0</v>
      </c>
      <c r="DF25">
        <v>909.94036</v>
      </c>
      <c r="DG25">
        <v>-2.28700001714314</v>
      </c>
      <c r="DH25">
        <v>-14.2492307834971</v>
      </c>
      <c r="DI25">
        <v>5551.8748</v>
      </c>
      <c r="DJ25">
        <v>15</v>
      </c>
      <c r="DK25">
        <v>1624906748</v>
      </c>
      <c r="DL25" t="s">
        <v>320</v>
      </c>
      <c r="DM25">
        <v>1624906735</v>
      </c>
      <c r="DN25">
        <v>1624906748</v>
      </c>
      <c r="DO25">
        <v>9</v>
      </c>
      <c r="DP25">
        <v>0.018</v>
      </c>
      <c r="DQ25">
        <v>-0.015</v>
      </c>
      <c r="DR25">
        <v>1.78</v>
      </c>
      <c r="DS25">
        <v>0.06</v>
      </c>
      <c r="DT25">
        <v>420</v>
      </c>
      <c r="DU25">
        <v>22</v>
      </c>
      <c r="DV25">
        <v>0.11</v>
      </c>
      <c r="DW25">
        <v>0.01</v>
      </c>
      <c r="DX25">
        <v>-12.9551390243902</v>
      </c>
      <c r="DY25">
        <v>-0.273842508710823</v>
      </c>
      <c r="DZ25">
        <v>0.0388812631409838</v>
      </c>
      <c r="EA25">
        <v>1</v>
      </c>
      <c r="EB25">
        <v>910.085057142857</v>
      </c>
      <c r="EC25">
        <v>-2.81091193737783</v>
      </c>
      <c r="ED25">
        <v>0.33402659798775</v>
      </c>
      <c r="EE25">
        <v>1</v>
      </c>
      <c r="EF25">
        <v>8.02793024390244</v>
      </c>
      <c r="EG25">
        <v>0.0820409059233405</v>
      </c>
      <c r="EH25">
        <v>0.00949247416610491</v>
      </c>
      <c r="EI25">
        <v>1</v>
      </c>
      <c r="EJ25">
        <v>3</v>
      </c>
      <c r="EK25">
        <v>3</v>
      </c>
      <c r="EL25" t="s">
        <v>295</v>
      </c>
      <c r="EM25">
        <v>100</v>
      </c>
      <c r="EN25">
        <v>100</v>
      </c>
      <c r="EO25">
        <v>1.78</v>
      </c>
      <c r="EP25">
        <v>0.06</v>
      </c>
      <c r="EQ25">
        <v>0.971132510464028</v>
      </c>
      <c r="ER25">
        <v>0.00225868272383977</v>
      </c>
      <c r="ES25">
        <v>-9.96746185667655e-07</v>
      </c>
      <c r="ET25">
        <v>2.83711317370827e-10</v>
      </c>
      <c r="EU25">
        <v>0.138679653164337</v>
      </c>
      <c r="EV25">
        <v>0</v>
      </c>
      <c r="EW25">
        <v>0</v>
      </c>
      <c r="EX25">
        <v>0</v>
      </c>
      <c r="EY25">
        <v>-2</v>
      </c>
      <c r="EZ25">
        <v>2196</v>
      </c>
      <c r="FA25">
        <v>1</v>
      </c>
      <c r="FB25">
        <v>25</v>
      </c>
      <c r="FC25">
        <v>9.9</v>
      </c>
      <c r="FD25">
        <v>9.9</v>
      </c>
      <c r="FE25">
        <v>18</v>
      </c>
      <c r="FF25">
        <v>889.614</v>
      </c>
      <c r="FG25">
        <v>589.786</v>
      </c>
      <c r="FH25">
        <v>49.9999</v>
      </c>
      <c r="FI25">
        <v>29.5584</v>
      </c>
      <c r="FJ25">
        <v>30.0003</v>
      </c>
      <c r="FK25">
        <v>29.1131</v>
      </c>
      <c r="FL25">
        <v>29.0621</v>
      </c>
      <c r="FM25">
        <v>26.5413</v>
      </c>
      <c r="FN25">
        <v>20.1326</v>
      </c>
      <c r="FO25">
        <v>63.4674</v>
      </c>
      <c r="FP25">
        <v>50</v>
      </c>
      <c r="FQ25">
        <v>420</v>
      </c>
      <c r="FR25">
        <v>22.1292</v>
      </c>
      <c r="FS25">
        <v>100.964</v>
      </c>
      <c r="FT25">
        <v>101.575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2021-06-28T13:59:15Z</dcterms:created>
  <dcterms:modified xsi:type="dcterms:W3CDTF">2021-06-28T13:59:15Z</dcterms:modified>
</cp:coreProperties>
</file>